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FW8B^1^6^\"/>
    </mc:Choice>
  </mc:AlternateContent>
  <xr:revisionPtr revIDLastSave="0" documentId="13_ncr:1_{24F45778-E465-4F20-94E3-DDE29644D516}"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7" i="44"/>
  <c r="H7" i="43"/>
  <c r="H7" i="42"/>
  <c r="L8" i="41"/>
  <c r="H7" i="41"/>
  <c r="H7" i="40"/>
  <c r="H7" i="39"/>
  <c r="H7" i="38"/>
  <c r="L8" i="37"/>
  <c r="H7" i="37"/>
  <c r="H7" i="36"/>
  <c r="L8" i="33"/>
  <c r="H7" i="33"/>
  <c r="V2" i="14"/>
  <c r="L8" i="49" s="1"/>
  <c r="U2" i="14"/>
  <c r="R8" i="49" s="1"/>
  <c r="T2" i="14"/>
  <c r="L7" i="49" s="1"/>
  <c r="R2" i="14"/>
  <c r="O2" i="14"/>
  <c r="H8" i="43" s="1"/>
  <c r="L8" i="36" l="1"/>
  <c r="L8" i="40"/>
  <c r="L8" i="44"/>
  <c r="L7" i="33"/>
  <c r="H8" i="36"/>
  <c r="Q8" i="37"/>
  <c r="L7" i="39"/>
  <c r="H8" i="40"/>
  <c r="Q8" i="41"/>
  <c r="L7" i="43"/>
  <c r="H8" i="44"/>
  <c r="Q8" i="45"/>
  <c r="L7" i="30"/>
  <c r="H8" i="33"/>
  <c r="Q8" i="36"/>
  <c r="L7" i="38"/>
  <c r="H8" i="39"/>
  <c r="Q8" i="40"/>
  <c r="L7" i="42"/>
  <c r="Q8" i="44"/>
  <c r="L7" i="46"/>
  <c r="Q2" i="14"/>
  <c r="H8" i="49"/>
  <c r="H8" i="30"/>
  <c r="Q8" i="33"/>
  <c r="L7" i="37"/>
  <c r="H8" i="38"/>
  <c r="Q8" i="39"/>
  <c r="L7" i="41"/>
  <c r="H8" i="42"/>
  <c r="Q8" i="43"/>
  <c r="L7" i="45"/>
  <c r="H8" i="46"/>
  <c r="L8" i="39"/>
  <c r="L8" i="4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10" i="1"/>
  <c r="I35" i="48" s="1"/>
  <c r="L7" i="1"/>
  <c r="I32" i="48" s="1"/>
  <c r="L15" i="1"/>
  <c r="I40" i="48" s="1"/>
  <c r="L14" i="1"/>
  <c r="I39" i="48" s="1"/>
  <c r="L8" i="1"/>
  <c r="I33" i="48" s="1"/>
  <c r="L16" i="1"/>
  <c r="I41"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36"/>
  <c r="O7" i="45"/>
  <c r="O7" i="41"/>
  <c r="O7" i="37"/>
  <c r="O7" i="46"/>
  <c r="O7" i="42"/>
  <c r="O7" i="38"/>
  <c r="O7" i="44"/>
  <c r="O7" i="40"/>
  <c r="O7" i="30"/>
  <c r="O7" i="43"/>
  <c r="O7" i="39"/>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9" i="1" l="1"/>
  <c r="Y8" i="1"/>
  <c r="A212" i="17"/>
  <c r="C211" i="17"/>
  <c r="B211" i="17" s="1"/>
  <c r="F209" i="11"/>
  <c r="B209" i="11"/>
  <c r="E209" i="11" s="1"/>
  <c r="A210" i="11"/>
  <c r="L33" i="48" l="1"/>
  <c r="L33" i="18"/>
  <c r="L34" i="48"/>
  <c r="L34" i="18"/>
  <c r="C212" i="17"/>
  <c r="B212" i="17" s="1"/>
  <c r="A213" i="17"/>
  <c r="F210" i="11"/>
  <c r="B210" i="11"/>
  <c r="E210" i="11" s="1"/>
  <c r="A211" i="11"/>
  <c r="Y11" i="1" l="1"/>
  <c r="Y10" i="1"/>
  <c r="Y16" i="1"/>
  <c r="Y7" i="1"/>
  <c r="C213" i="17"/>
  <c r="B213" i="17" s="1"/>
  <c r="A214" i="17"/>
  <c r="F211" i="11"/>
  <c r="A212" i="11"/>
  <c r="B211" i="11"/>
  <c r="E211" i="11" s="1"/>
  <c r="L32" i="48" l="1"/>
  <c r="L32" i="18"/>
  <c r="Y14" i="1"/>
  <c r="Y13" i="1"/>
  <c r="L41" i="48"/>
  <c r="L41" i="18"/>
  <c r="L35" i="48"/>
  <c r="L35" i="18"/>
  <c r="L36" i="48"/>
  <c r="L36" i="18"/>
  <c r="C214" i="17"/>
  <c r="B214" i="17" s="1"/>
  <c r="Y12" i="1" s="1"/>
  <c r="A215" i="17"/>
  <c r="F212" i="11"/>
  <c r="A213" i="11"/>
  <c r="B212" i="11"/>
  <c r="E212" i="11" s="1"/>
  <c r="L38" i="48" l="1"/>
  <c r="L38" i="18"/>
  <c r="L39" i="48"/>
  <c r="L39" i="18"/>
  <c r="L37" i="48"/>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6" i="1"/>
  <c r="CG15" i="1" s="1"/>
  <c r="CG17" i="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CB31" i="11" s="1"/>
  <c r="A512" i="17"/>
  <c r="F509" i="11"/>
  <c r="J28" i="18" l="1"/>
  <c r="J28" i="48"/>
  <c r="C512" i="17"/>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BA17" i="11" s="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<sst xmlns="http://schemas.openxmlformats.org/spreadsheetml/2006/main" count="7382" uniqueCount="2656">
  <si>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</si>
  <si>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</si>
  <si>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</si>
  <si>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</si>
  <si>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</si>
  <si>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</si>
  <si>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</si>
  <si>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</si>
  <si>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</si>
  <si>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</si>
  <si>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</si>
  <si>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</si>
  <si>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</si>
  <si>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</si>
  <si>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</si>
  <si>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</si>
  <si>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</si>
  <si>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</si>
  <si>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</si>
  <si>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</si>
  <si>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</si>
  <si>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</si>
  <si>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</si>
  <si>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</si>
  <si>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</si>
  <si>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</si>
  <si>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</si>
  <si>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</si>
  <si>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</si>
  <si>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</si>
  <si>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</si>
  <si>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</si>
  <si>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</si>
  <si>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</si>
  <si>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</si>
  <si>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</si>
  <si>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</si>
  <si>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</si>
  <si>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</si>
  <si>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</si>
  <si>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</si>
  <si>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</si>
  <si>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</si>
  <si>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</si>
  <si>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</si>
  <si>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</si>
  <si>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</si>
  <si>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</si>
  <si>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</si>
  <si>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</si>
  <si>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</si>
  <si>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</si>
  <si>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</si>
  <si>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</si>
  <si>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</si>
  <si>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</si>
  <si>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</si>
  <si>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</si>
  <si>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</si>
  <si>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</si>
  <si>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</si>
  <si>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</si>
  <si>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</si>
  <si>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</si>
  <si>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</si>
  <si>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</si>
  <si>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</si>
  <si>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</si>
  <si>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</si>
  <si>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</si>
  <si>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</si>
  <si>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</si>
  <si>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</si>
  <si>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</si>
  <si>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</si>
  <si>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</si>
  <si>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</si>
  <si>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</si>
  <si>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</si>
  <si>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</si>
  <si>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</si>
  <si>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</si>
  <si>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</si>
  <si>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</si>
  <si>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</si>
  <si>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</si>
  <si>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</si>
  <si>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</si>
  <si>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</si>
  <si>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</si>
  <si>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</si>
  <si>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</si>
  <si>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</si>
  <si>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</si>
  <si>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</si>
  <si>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</si>
  <si>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</si>
  <si>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</si>
  <si>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</si>
  <si>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</si>
  <si>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</si>
  <si>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</si>
  <si>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</si>
  <si>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</si>
  <si>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</si>
  <si>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</si>
  <si>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</si>
  <si>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</si>
  <si>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</si>
  <si>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</si>
  <si>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</si>
  <si>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</si>
  <si>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</si>
  <si>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</si>
  <si>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</si>
  <si>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</si>
  <si>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</si>
  <si>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</si>
  <si>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</si>
  <si>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</si>
  <si>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</si>
  <si>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</si>
  <si>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</si>
  <si>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</si>
  <si>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</si>
  <si>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</si>
  <si>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</si>
  <si>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</si>
  <si>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</si>
  <si>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</si>
  <si>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</si>
  <si>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</si>
  <si>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</si>
  <si>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</si>
  <si>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</si>
  <si>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</si>
  <si>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</si>
  <si>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</si>
  <si>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</si>
  <si>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</si>
  <si>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</si>
  <si>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</si>
  <si>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</si>
  <si>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</si>
  <si>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</si>
  <si>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</si>
  <si>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</si>
  <si>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</si>
  <si>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</si>
  <si>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</si>
  <si>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</si>
  <si>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</si>
  <si>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</si>
  <si>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</si>
  <si>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</si>
  <si>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</si>
  <si>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</si>
  <si>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</si>
  <si>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</si>
  <si>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</si>
  <si>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</si>
  <si>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</si>
  <si>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</si>
  <si>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</si>
  <si>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</si>
  <si>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</si>
  <si>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</si>
  <si>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</si>
  <si>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</si>
  <si>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</si>
  <si>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</si>
  <si>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</si>
  <si>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</si>
  <si>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</si>
  <si>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</si>
  <si>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</si>
  <si>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</si>
  <si>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</si>
  <si>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</si>
  <si>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</si>
  <si>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</si>
  <si>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</si>
  <si>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</si>
  <si>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</si>
  <si>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</si>
  <si>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</si>
  <si>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</si>
  <si>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</si>
  <si>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</si>
  <si>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</si>
  <si>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</si>
  <si>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</si>
  <si>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</si>
  <si>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</si>
  <si>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</si>
  <si>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</si>
  <si>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</si>
  <si>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</si>
  <si>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</si>
  <si>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</si>
  <si>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</si>
  <si>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</si>
  <si>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</si>
  <si>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</si>
  <si>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</si>
  <si>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</si>
  <si>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</si>
  <si>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</si>
  <si>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</si>
  <si>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</si>
  <si>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</si>
  <si>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</si>
  <si>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</si>
  <si>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</si>
  <si>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</si>
  <si>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</si>
  <si>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</si>
  <si>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</si>
  <si>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</si>
  <si>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</si>
  <si>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</si>
  <si>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</si>
  <si>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</si>
  <si>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</si>
  <si>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</si>
  <si>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</si>
  <si>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</si>
  <si>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</si>
  <si>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</si>
  <si>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</si>
  <si>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</si>
  <si>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</si>
  <si>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</si>
  <si>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</si>
  <si>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</si>
  <si>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</si>
  <si>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</si>
  <si>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</si>
  <si>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</si>
  <si>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</si>
  <si>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</si>
  <si>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</si>
  <si>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</si>
  <si>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</si>
  <si>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</si>
  <si>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</si>
  <si>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</si>
  <si>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</si>
  <si>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</si>
  <si>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</si>
  <si>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</si>
  <si>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</si>
  <si>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</si>
  <si>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</si>
  <si>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</si>
  <si>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</si>
  <si>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</si>
  <si>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</si>
  <si>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</si>
  <si>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</si>
  <si>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</si>
  <si>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</si>
  <si>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</si>
  <si>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</si>
  <si>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</si>
  <si>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</si>
  <si>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</si>
  <si>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</si>
  <si>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</si>
  <si>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</si>
  <si>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</si>
  <si>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</si>
  <si>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</si>
  <si>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</si>
  <si>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</si>
  <si>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</si>
  <si>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</si>
  <si>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</si>
  <si>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</si>
  <si>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</si>
  <si>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</si>
  <si>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</si>
  <si>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</si>
  <si>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</si>
  <si>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</si>
  <si>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</si>
  <si>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</si>
  <si>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</si>
  <si>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</si>
  <si>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</si>
  <si>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</si>
  <si>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</si>
  <si>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</si>
  <si>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</si>
  <si>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</si>
  <si>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</si>
  <si>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</si>
  <si>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</si>
  <si>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</si>
  <si>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</si>
  <si>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</si>
  <si>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</si>
  <si>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</si>
  <si>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</si>
  <si>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</si>
  <si>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</si>
  <si>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</si>
  <si>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</si>
  <si>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</si>
  <si>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</si>
  <si>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</si>
  <si>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</si>
  <si>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</si>
  <si>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</si>
  <si>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</si>
  <si>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</si>
  <si>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</si>
  <si>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</si>
  <si>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</si>
  <si>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</si>
  <si>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</si>
  <si>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</si>
  <si>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</si>
  <si>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</si>
  <si>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</si>
  <si>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</si>
  <si>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</si>
  <si>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</si>
  <si>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</si>
  <si>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</si>
  <si>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</si>
  <si>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</si>
  <si>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</si>
  <si>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</si>
  <si>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</si>
  <si>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</si>
  <si>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</si>
  <si>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</si>
  <si>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</si>
  <si>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</si>
  <si>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</si>
  <si>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</si>
  <si>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</si>
  <si>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</si>
  <si>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</si>
  <si>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</si>
  <si>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</si>
  <si>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</si>
  <si>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</si>
  <si>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</si>
  <si>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</si>
  <si>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</si>
  <si>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</si>
  <si>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</si>
  <si>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</si>
  <si>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</si>
  <si>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</si>
  <si>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</si>
  <si>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</si>
  <si>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</si>
  <si>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</si>
  <si>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</si>
  <si>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</si>
  <si>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</si>
  <si>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</si>
  <si>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</si>
  <si>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</si>
  <si>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</si>
  <si>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</si>
  <si>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</si>
  <si>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</si>
  <si>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</si>
  <si>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</si>
  <si>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</si>
  <si>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</si>
  <si>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</si>
  <si>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</si>
  <si>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</si>
  <si>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</si>
  <si>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</si>
  <si>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</si>
  <si>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</si>
  <si>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</si>
  <si>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</si>
  <si>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</si>
  <si>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</si>
  <si>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</si>
  <si>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</si>
  <si>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</si>
  <si>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</si>
  <si>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</si>
  <si>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</si>
  <si>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</si>
  <si>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</si>
  <si>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</si>
  <si>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</si>
  <si>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</si>
  <si>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</si>
  <si>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</si>
  <si>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</si>
  <si>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</si>
  <si>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</si>
  <si>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</si>
  <si>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</si>
  <si>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</si>
  <si>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</si>
  <si>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</si>
  <si>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</si>
  <si>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</si>
  <si>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</si>
  <si>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</si>
  <si>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</si>
  <si>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</si>
  <si>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</si>
  <si>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</si>
  <si>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</si>
  <si>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</si>
  <si>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</si>
  <si>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</si>
  <si>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</si>
  <si>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</si>
  <si>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</si>
  <si>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</si>
  <si>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</si>
  <si>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</si>
  <si>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</si>
  <si>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</si>
  <si>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</si>
  <si>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</si>
  <si>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</si>
  <si>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</si>
  <si>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</si>
  <si>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</si>
  <si>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</si>
  <si>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</si>
  <si>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</si>
  <si>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</si>
  <si>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</si>
  <si>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</si>
  <si>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</si>
  <si>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</si>
  <si>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</si>
  <si>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</si>
  <si>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</si>
  <si>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</si>
  <si>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</si>
  <si>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</si>
  <si>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</si>
  <si>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</si>
  <si>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</si>
  <si>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</si>
  <si>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</si>
  <si>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</si>
  <si>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</si>
  <si>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</si>
  <si>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</si>
  <si>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</si>
  <si>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</si>
  <si>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</si>
  <si>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</si>
  <si>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</si>
  <si>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</si>
  <si>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</si>
  <si>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</si>
  <si>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</si>
  <si>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</si>
  <si>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</si>
  <si>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</si>
  <si>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</si>
  <si>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</si>
  <si>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</si>
  <si>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</si>
  <si>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</si>
  <si>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</si>
  <si>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</si>
  <si>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</si>
  <si>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</si>
  <si>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</si>
  <si>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</si>
  <si>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</si>
  <si>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</si>
  <si>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</si>
  <si>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</si>
  <si>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</si>
  <si>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</si>
  <si>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</si>
  <si>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</si>
  <si>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</si>
  <si>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</si>
  <si>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</si>
  <si>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</si>
  <si>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</si>
  <si>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</si>
  <si>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</si>
  <si>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</si>
  <si>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</si>
  <si>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</si>
  <si>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</si>
  <si>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</si>
  <si>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</si>
  <si>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</si>
  <si>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</si>
  <si>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</si>
  <si>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</si>
  <si>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</si>
  <si>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</si>
  <si>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</si>
  <si>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</si>
  <si>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</si>
  <si>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</si>
  <si>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</si>
  <si>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</si>
  <si>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</si>
  <si>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</si>
  <si>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</si>
  <si>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</si>
  <si>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</si>
  <si>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</si>
  <si>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</si>
  <si>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</si>
  <si>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</si>
  <si>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</si>
  <si>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</si>
  <si>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</si>
  <si>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</si>
  <si>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</si>
  <si>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</si>
  <si>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</si>
  <si>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</si>
  <si>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</si>
  <si>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</si>
  <si>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</si>
  <si>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</si>
  <si>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</si>
  <si>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</si>
  <si>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</si>
  <si>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</si>
  <si>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</si>
  <si>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</si>
  <si>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</si>
  <si>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</si>
  <si>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</si>
  <si>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</si>
  <si>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</si>
  <si>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</si>
  <si>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</si>
  <si>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</si>
  <si>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</si>
  <si>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</si>
  <si>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</si>
  <si>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</si>
  <si>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</si>
  <si>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</si>
  <si>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</si>
  <si>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</si>
  <si>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</si>
  <si>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</si>
  <si>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</si>
  <si>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</si>
  <si>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</si>
  <si>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</si>
  <si>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</si>
  <si>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</si>
  <si>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</si>
  <si>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</si>
  <si>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</si>
  <si>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</si>
  <si>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</si>
  <si>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</si>
  <si>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</si>
  <si>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</si>
  <si>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</si>
  <si>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</si>
  <si>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</si>
  <si>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</si>
  <si>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</si>
  <si>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</si>
  <si>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</si>
  <si>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</si>
  <si>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</si>
  <si>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</si>
  <si>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</si>
  <si>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</si>
  <si>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</si>
  <si>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</si>
  <si>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</si>
  <si>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</si>
  <si>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</si>
  <si>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</si>
  <si>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</si>
  <si>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</si>
  <si>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</si>
  <si>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</si>
  <si>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</si>
  <si>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</si>
  <si>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</si>
  <si>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</si>
  <si>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</si>
  <si>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</si>
  <si>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</si>
  <si>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</si>
  <si>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</si>
  <si>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</si>
  <si>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</si>
  <si>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</si>
  <si>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</si>
  <si>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</si>
  <si>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</si>
  <si>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</si>
  <si>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</si>
  <si>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</si>
  <si>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</si>
  <si>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</si>
  <si>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</si>
  <si>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</si>
  <si>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</si>
  <si>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</si>
  <si>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</si>
  <si>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</si>
  <si>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</si>
  <si>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</si>
  <si>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</si>
  <si>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</si>
  <si>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</si>
  <si>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</si>
  <si>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</si>
  <si>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</si>
  <si>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</si>
  <si>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</si>
  <si>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</si>
  <si>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</si>
  <si>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</si>
  <si>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</si>
  <si>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</si>
  <si>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</si>
  <si>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</si>
  <si>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</si>
  <si>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</si>
  <si>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</si>
  <si>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</si>
  <si>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</si>
  <si>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</si>
  <si>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</si>
  <si>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</si>
  <si>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</si>
  <si>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</si>
  <si>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</si>
  <si>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</si>
  <si>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</si>
  <si>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</si>
  <si>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</si>
  <si>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</si>
  <si>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</si>
  <si>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</si>
  <si>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</si>
  <si>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</si>
  <si>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</si>
  <si>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</si>
  <si>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</si>
  <si>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</si>
  <si>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</si>
  <si>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</si>
  <si>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</si>
  <si>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</si>
  <si>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</si>
  <si>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</si>
  <si>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</si>
  <si>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</si>
  <si>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</si>
  <si>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</si>
  <si>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</si>
  <si>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</si>
  <si>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</si>
  <si>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</si>
  <si>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</si>
  <si>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</si>
  <si>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</si>
  <si>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</si>
  <si>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</si>
  <si>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</si>
  <si>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</si>
  <si>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</si>
  <si>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</si>
  <si>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</si>
  <si>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</si>
  <si>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</si>
  <si>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</si>
  <si>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</si>
  <si>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</si>
  <si>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</si>
  <si>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</si>
  <si>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</si>
  <si>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</si>
  <si>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</si>
  <si>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</si>
  <si>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</si>
  <si>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</si>
  <si>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</si>
  <si>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</si>
  <si>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</si>
  <si>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</si>
  <si>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</si>
  <si>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</si>
  <si>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</si>
  <si>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</si>
  <si>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</si>
  <si>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</si>
  <si>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</si>
  <si>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</si>
  <si>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</si>
  <si>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</si>
  <si>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</si>
  <si>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</si>
  <si>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</si>
  <si>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</si>
  <si>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</si>
  <si>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</si>
  <si>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</si>
  <si>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</si>
  <si>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</si>
  <si>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</si>
  <si>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</si>
  <si>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</si>
  <si>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</si>
  <si>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</si>
  <si>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</si>
  <si>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</si>
  <si>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</si>
  <si>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</si>
  <si>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</si>
  <si>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</si>
  <si>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</si>
  <si>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</si>
  <si>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</si>
  <si>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</si>
  <si>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</si>
  <si>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</si>
  <si>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</si>
  <si>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</si>
  <si>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</si>
  <si>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</si>
  <si>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</si>
  <si>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</si>
  <si>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</si>
  <si>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</si>
  <si>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</si>
  <si>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</si>
  <si>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</si>
  <si>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</si>
  <si>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</si>
  <si>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</si>
  <si>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</si>
  <si>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</si>
  <si>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</si>
  <si>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</si>
  <si>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</si>
  <si>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</si>
  <si>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</si>
  <si>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</si>
  <si>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</si>
  <si>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</si>
  <si>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</si>
  <si>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</si>
  <si>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</si>
  <si>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</si>
  <si>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</si>
  <si>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</si>
  <si>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</si>
  <si>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</si>
  <si>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</si>
  <si>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</si>
  <si>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</si>
  <si>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</si>
  <si>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</si>
  <si>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</si>
  <si>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</si>
  <si>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</si>
  <si>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</si>
  <si>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</si>
  <si>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</si>
  <si>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</si>
  <si>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</si>
  <si>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</si>
  <si>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</si>
  <si>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</si>
  <si>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</si>
  <si>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</si>
  <si>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</si>
  <si>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</si>
  <si>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</si>
  <si>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</si>
  <si>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</si>
  <si>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</si>
  <si>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</si>
  <si>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</si>
  <si>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</si>
  <si>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</si>
  <si>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</si>
  <si>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</si>
  <si>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</si>
  <si>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</si>
  <si>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</si>
  <si>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</si>
  <si>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</si>
  <si>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</si>
  <si>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</si>
  <si>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</si>
  <si>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</si>
  <si>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</si>
  <si>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</si>
  <si>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</si>
  <si>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</si>
  <si>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</si>
  <si>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</si>
  <si>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</si>
  <si>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</si>
  <si>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</si>
  <si>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</si>
  <si>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</si>
  <si>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</si>
  <si>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</si>
  <si>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</si>
  <si>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</si>
  <si>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</si>
  <si>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</si>
  <si>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</si>
  <si>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</si>
  <si>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</si>
  <si>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</si>
  <si>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</si>
  <si>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</si>
  <si>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</si>
  <si>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</si>
  <si>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</si>
  <si>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</si>
  <si>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</si>
  <si>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</si>
  <si>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</si>
  <si>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</si>
  <si>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</si>
  <si>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</si>
  <si>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</si>
  <si>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</si>
  <si>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</si>
  <si>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</si>
  <si>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</si>
  <si>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</si>
  <si>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</si>
  <si>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</si>
  <si>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</si>
  <si>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</si>
  <si>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</si>
  <si>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</si>
  <si>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</si>
  <si>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</si>
  <si>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</si>
  <si>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</si>
  <si>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</si>
  <si>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</si>
  <si>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</si>
  <si>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</si>
  <si>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</si>
  <si>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</si>
  <si>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</si>
  <si>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</si>
  <si>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</si>
  <si>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</si>
  <si>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</si>
  <si>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</si>
  <si>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</si>
  <si>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</si>
  <si>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</si>
  <si>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</si>
  <si>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</si>
  <si>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</si>
  <si>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</si>
  <si>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</si>
  <si>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</si>
  <si>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</si>
  <si>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</si>
  <si>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</si>
  <si>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</si>
  <si>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</si>
  <si>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</si>
  <si>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</si>
  <si>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</si>
  <si>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</si>
  <si>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</si>
  <si>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</si>
  <si>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</si>
  <si>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</si>
  <si>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</si>
  <si>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</si>
  <si>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</si>
  <si>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</si>
  <si>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</si>
  <si>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</si>
  <si>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</si>
  <si>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</si>
  <si>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</si>
  <si>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</si>
  <si>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</si>
  <si>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</si>
  <si>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</si>
  <si>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</si>
  <si>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</si>
  <si>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</si>
  <si>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</si>
  <si>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</si>
  <si>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</si>
  <si>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</si>
  <si>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</si>
  <si>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</si>
  <si>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</si>
  <si>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</si>
  <si>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</si>
  <si>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</si>
  <si>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</si>
  <si>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</si>
  <si>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</si>
  <si>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</si>
  <si>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</si>
  <si>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</si>
  <si>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</si>
  <si>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</si>
  <si>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</si>
  <si>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</si>
  <si>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</si>
  <si>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</si>
  <si>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</si>
  <si>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</si>
  <si>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</si>
  <si>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</si>
  <si>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</si>
  <si>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</si>
  <si>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</si>
  <si>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</si>
  <si>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</si>
  <si>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</si>
  <si>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</si>
  <si>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</si>
  <si>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</si>
  <si>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</si>
  <si>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</si>
  <si>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</si>
  <si>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</si>
  <si>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</si>
  <si>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</si>
  <si>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</si>
  <si>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</si>
  <si>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</si>
  <si>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</si>
  <si>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</si>
  <si>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</si>
  <si>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</si>
  <si>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</si>
  <si>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</si>
  <si>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</si>
  <si>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</si>
  <si>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</si>
  <si>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</si>
  <si>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</si>
  <si>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</si>
  <si>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</si>
  <si>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</si>
  <si>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</si>
  <si>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</si>
  <si>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</si>
  <si>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</si>
  <si>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</si>
  <si>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</si>
  <si>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</si>
  <si>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</si>
  <si>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</si>
  <si>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</si>
  <si>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</si>
  <si>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</si>
  <si>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</si>
  <si>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</si>
  <si>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</si>
  <si>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</si>
  <si>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</si>
  <si>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</si>
  <si>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</si>
  <si>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</si>
  <si>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</si>
  <si>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</si>
  <si>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</si>
  <si>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</si>
  <si>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</si>
  <si>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</si>
  <si>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</si>
  <si>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</si>
  <si>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</si>
  <si>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</si>
  <si>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</si>
  <si>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</si>
  <si>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</si>
  <si>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</si>
  <si>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</si>
  <si>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</si>
  <si>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</si>
  <si>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</si>
  <si>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</si>
  <si>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</si>
  <si>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</si>
  <si>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</si>
  <si>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</si>
  <si>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</si>
  <si>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</si>
  <si>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</si>
  <si>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</si>
  <si>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</si>
  <si>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</si>
  <si>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</si>
  <si>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</si>
  <si>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</si>
  <si>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</si>
  <si>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</si>
  <si>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</si>
  <si>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</si>
  <si>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</si>
  <si>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</si>
  <si>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</si>
  <si>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</si>
  <si>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</si>
  <si>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</si>
  <si>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</si>
  <si>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</si>
  <si>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</si>
  <si>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</si>
  <si>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</si>
  <si>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</si>
  <si>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</si>
  <si>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</si>
  <si>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</si>
  <si>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</si>
  <si>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</si>
  <si>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</si>
  <si>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</si>
  <si>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</si>
  <si>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</si>
  <si>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</si>
  <si>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</si>
  <si>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</si>
  <si>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</si>
  <si>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</si>
  <si>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</si>
  <si>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</si>
  <si>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</si>
  <si>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</si>
  <si>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</si>
  <si>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</si>
  <si>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</si>
  <si>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</si>
  <si>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</si>
  <si>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</si>
  <si>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</si>
  <si>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</si>
  <si>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</si>
  <si>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</si>
  <si>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</si>
  <si>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</si>
  <si>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</si>
  <si>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</si>
  <si>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</si>
  <si>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</si>
  <si>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</si>
  <si>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</si>
  <si>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</si>
  <si>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</si>
  <si>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</si>
  <si>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</si>
  <si>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</si>
  <si>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</si>
  <si>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</si>
  <si>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</si>
  <si>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</si>
  <si>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</si>
  <si>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</si>
  <si>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</si>
  <si>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</si>
  <si>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</si>
  <si>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</si>
  <si>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</si>
  <si>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</si>
  <si>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</si>
  <si>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</si>
  <si>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</si>
  <si>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</si>
  <si>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</si>
  <si>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</si>
  <si>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</si>
  <si>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</si>
  <si>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</si>
  <si>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</si>
  <si>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</si>
  <si>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</si>
  <si>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</si>
  <si>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</si>
  <si>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</si>
  <si>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</si>
  <si>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</si>
  <si>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</si>
  <si>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</si>
  <si>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</si>
  <si>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</si>
  <si>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</si>
  <si>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</si>
  <si>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</si>
  <si>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</si>
  <si>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</si>
  <si>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</si>
  <si>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</si>
  <si>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</si>
  <si>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</si>
  <si>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</si>
  <si>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</si>
  <si>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</si>
  <si>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</si>
  <si>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</si>
  <si>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</si>
  <si>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</si>
  <si>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</si>
  <si>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</si>
  <si>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</si>
  <si>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</si>
  <si>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</si>
  <si>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</si>
  <si>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</si>
  <si>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</si>
  <si>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</si>
  <si>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</si>
  <si>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</si>
  <si>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</si>
  <si>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</si>
  <si>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</si>
  <si>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</si>
  <si>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</si>
  <si>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</si>
  <si>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</si>
  <si>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</si>
  <si>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</si>
  <si>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</si>
  <si>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</si>
  <si>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</si>
  <si>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</si>
  <si>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</si>
  <si>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</si>
  <si>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</si>
  <si>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</si>
  <si>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</si>
  <si>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</si>
  <si>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</si>
  <si>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</si>
  <si>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</si>
  <si>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</si>
  <si>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</si>
  <si>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</si>
  <si>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</si>
  <si>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</si>
  <si>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</si>
  <si>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</si>
  <si>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</si>
  <si>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</si>
  <si>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</si>
  <si>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</si>
  <si>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</si>
  <si>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</si>
  <si>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</si>
  <si>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</si>
  <si>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</si>
  <si>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</si>
  <si>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</si>
  <si>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</si>
  <si>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</si>
  <si>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</si>
  <si>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</si>
  <si>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</si>
  <si>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</si>
  <si>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</si>
  <si>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</si>
  <si>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</si>
  <si>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</si>
  <si>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</si>
  <si>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</si>
  <si>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</si>
  <si>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</si>
  <si>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</si>
  <si>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</si>
  <si>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</si>
  <si>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</si>
  <si>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</si>
  <si>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</si>
  <si>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</si>
  <si>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</si>
  <si>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</si>
  <si>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</si>
  <si>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</si>
  <si>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</si>
  <si>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</si>
  <si>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</si>
  <si>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</si>
  <si>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</si>
  <si>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</si>
  <si>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</si>
  <si>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</si>
  <si>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</si>
  <si>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</si>
  <si>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</si>
  <si>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</si>
  <si>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</si>
  <si>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</si>
  <si>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</si>
  <si>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</si>
  <si>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</si>
  <si>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</si>
  <si>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</si>
  <si>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</si>
  <si>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</si>
  <si>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</si>
  <si>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</si>
  <si>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</si>
  <si>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</si>
  <si>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</si>
  <si>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</si>
  <si>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</si>
  <si>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</si>
  <si>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</si>
  <si>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</si>
  <si>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</si>
  <si>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</si>
  <si>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</si>
  <si>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</si>
  <si>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</si>
  <si>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</si>
  <si>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</si>
  <si>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</si>
  <si>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</si>
  <si>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</si>
  <si>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</si>
  <si>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</si>
  <si>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</si>
  <si>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</si>
  <si>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</si>
  <si>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</si>
  <si>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</si>
  <si>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</si>
  <si>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</si>
  <si>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</si>
  <si>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</si>
  <si>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</si>
  <si>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</si>
  <si>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</si>
  <si>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</si>
  <si>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</si>
  <si>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</si>
  <si>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</si>
  <si>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</si>
  <si>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</si>
  <si>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</si>
  <si>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</si>
  <si>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</si>
  <si>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</si>
  <si>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</si>
  <si>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</si>
  <si>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</si>
  <si>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</si>
  <si>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</si>
  <si>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</si>
  <si>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</si>
  <si>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</si>
  <si>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</si>
  <si>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</si>
  <si>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</si>
  <si>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</si>
  <si>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</si>
  <si>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</si>
  <si>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</si>
  <si>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</si>
  <si>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</si>
  <si>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</si>
  <si>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</si>
  <si>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</si>
  <si>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</si>
  <si>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</si>
  <si>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</si>
  <si>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</si>
  <si>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</si>
  <si>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</si>
  <si>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</si>
  <si>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</si>
  <si>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</si>
  <si>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</si>
  <si>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</si>
  <si>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</si>
  <si>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</si>
  <si>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</si>
  <si>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</si>
  <si>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</si>
  <si>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</si>
  <si>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</si>
  <si>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</si>
  <si>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</si>
  <si>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</si>
  <si>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</si>
  <si>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</si>
  <si>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</si>
  <si>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</si>
  <si>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</si>
  <si>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</si>
  <si>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</si>
  <si>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</si>
  <si>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</si>
  <si>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</si>
  <si>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</si>
  <si>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</si>
  <si>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</si>
  <si>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</si>
  <si>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</si>
  <si>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</si>
  <si>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</si>
  <si>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</si>
  <si>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</si>
  <si>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</si>
  <si>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</si>
  <si>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</si>
  <si>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</si>
  <si>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</si>
  <si>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</si>
  <si>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</si>
  <si>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</si>
  <si>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</si>
  <si>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</si>
  <si>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</si>
  <si>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</si>
  <si>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</si>
  <si>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</si>
  <si>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</si>
  <si>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</si>
  <si>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</si>
  <si>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</si>
  <si>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</si>
  <si>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</si>
  <si>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</si>
  <si>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</si>
  <si>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</si>
  <si>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</si>
  <si>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</si>
  <si>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</si>
  <si>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</si>
  <si>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</si>
  <si>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</si>
  <si>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</si>
  <si>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</si>
  <si>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</si>
  <si>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</si>
  <si>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</si>
  <si>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</si>
  <si>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</si>
  <si>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</si>
  <si>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</si>
  <si>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</si>
  <si>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</si>
  <si>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</si>
  <si>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</si>
  <si>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</si>
  <si>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</si>
  <si>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</si>
  <si>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</si>
  <si>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</si>
  <si>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</si>
  <si>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</si>
  <si>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</si>
  <si>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</si>
  <si>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</si>
  <si>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</si>
  <si>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</si>
  <si>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</si>
  <si>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</si>
  <si>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</si>
  <si>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</si>
  <si>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</si>
  <si>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</si>
  <si>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</si>
  <si>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</si>
  <si>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</si>
  <si>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</si>
  <si>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</si>
  <si>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</si>
  <si>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</si>
  <si>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</si>
  <si>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</si>
  <si>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</si>
  <si>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</si>
  <si>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</si>
  <si>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</si>
  <si>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</si>
  <si>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</si>
  <si>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</si>
  <si>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</si>
  <si>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</si>
  <si>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</si>
  <si>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</si>
  <si>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</si>
  <si>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</si>
  <si>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</si>
  <si>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</si>
  <si>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</si>
  <si>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</si>
  <si>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</si>
  <si>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</si>
  <si>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</si>
  <si>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</si>
  <si>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</si>
  <si>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</si>
  <si>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</si>
  <si>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</si>
  <si>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</si>
  <si>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</si>
  <si>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</si>
  <si>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</si>
  <si>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</si>
  <si>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</si>
  <si>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</si>
  <si>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</si>
  <si>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</si>
  <si>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</si>
  <si>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</si>
  <si>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</si>
  <si>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</si>
  <si>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</si>
  <si>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</si>
  <si>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</si>
  <si>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</si>
  <si>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</si>
  <si>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</si>
  <si>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</si>
  <si>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</si>
  <si>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</si>
  <si>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</si>
  <si>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</si>
  <si>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</si>
  <si>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</si>
  <si>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</si>
  <si>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</si>
  <si>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</si>
  <si>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</si>
  <si>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</si>
  <si>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</si>
  <si>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</si>
  <si>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</si>
  <si>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</si>
  <si>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</si>
  <si>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</si>
  <si>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</si>
  <si>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</si>
  <si>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</si>
  <si>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</si>
  <si>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</si>
  <si>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</si>
  <si>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</si>
  <si>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</si>
  <si>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</si>
  <si>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</si>
  <si>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</si>
  <si>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</si>
  <si>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</si>
  <si>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</si>
  <si>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</si>
  <si>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</si>
  <si>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</si>
  <si>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</si>
  <si>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</si>
  <si>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</si>
  <si>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</si>
  <si>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</si>
  <si>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</si>
  <si>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</si>
  <si>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</si>
  <si>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</si>
  <si>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</si>
  <si>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</si>
  <si>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</si>
  <si>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</si>
  <si>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</si>
  <si>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</si>
  <si>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</si>
  <si>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</si>
  <si>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</si>
  <si>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</si>
  <si>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</si>
  <si>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</si>
  <si>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</si>
  <si>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</si>
  <si>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</si>
  <si>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</si>
  <si>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</si>
  <si>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</si>
  <si>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</si>
  <si>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</si>
  <si>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</si>
  <si>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</si>
  <si>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</si>
  <si>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</si>
  <si>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</si>
  <si>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</si>
  <si>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</si>
  <si>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</si>
  <si>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</si>
  <si>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</si>
  <si>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</si>
  <si>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</si>
  <si>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</si>
  <si>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</si>
  <si>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</si>
  <si>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</si>
  <si>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</si>
  <si>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</si>
  <si>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</si>
  <si>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</si>
  <si>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</si>
  <si>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</si>
  <si>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</si>
  <si>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</si>
  <si>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</si>
  <si>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</si>
  <si>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</si>
  <si>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</si>
  <si>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</si>
  <si>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</si>
  <si>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</si>
  <si>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</si>
  <si>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</si>
  <si>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</si>
  <si>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</si>
  <si>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</si>
  <si>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</si>
  <si>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</si>
  <si>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</si>
  <si>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</si>
  <si>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</si>
  <si>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</si>
  <si>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</si>
  <si>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</si>
  <si>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</si>
  <si>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</si>
  <si>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</si>
  <si>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</si>
  <si>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</si>
  <si>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</si>
  <si>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</si>
  <si>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</si>
  <si>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</si>
  <si>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</si>
  <si>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</si>
  <si>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</si>
  <si>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</si>
  <si>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</si>
  <si>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</si>
  <si>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</si>
  <si>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</si>
  <si>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</si>
  <si>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</si>
  <si>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</si>
  <si>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</si>
  <si>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</si>
  <si>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</si>
  <si>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</si>
  <si>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</si>
  <si>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</si>
  <si>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</si>
  <si>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</si>
  <si>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</si>
  <si>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</si>
  <si>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</si>
  <si>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</si>
  <si>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</si>
  <si>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</si>
  <si>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</si>
  <si>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</si>
  <si>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</si>
  <si>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</si>
  <si>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</si>
  <si>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</si>
  <si>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</si>
  <si>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</si>
  <si>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</si>
  <si>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</si>
  <si>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</si>
  <si>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</si>
  <si>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</si>
  <si>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</si>
  <si>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</si>
  <si>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</si>
  <si>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</si>
  <si>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</si>
  <si>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</si>
  <si>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</si>
  <si>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</si>
  <si>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</si>
  <si>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</si>
  <si>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</si>
  <si>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</si>
  <si>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</si>
  <si>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</si>
  <si>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</si>
  <si>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</si>
  <si>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</si>
  <si>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</si>
  <si>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</si>
  <si>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</si>
  <si>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</si>
  <si>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</si>
  <si>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</si>
  <si>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</si>
  <si>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</si>
  <si>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</si>
  <si>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</si>
  <si>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</si>
  <si>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</si>
  <si>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</si>
  <si>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</si>
  <si>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</si>
  <si>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</si>
  <si>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</si>
  <si>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</si>
  <si>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</si>
  <si>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</si>
  <si>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</si>
  <si>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</si>
  <si>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</si>
  <si>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</si>
  <si>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</si>
  <si>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</si>
  <si>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</si>
  <si>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</si>
  <si>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</si>
  <si>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</si>
  <si>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</si>
  <si>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</si>
  <si>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</si>
  <si>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</si>
  <si>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</si>
  <si>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</si>
  <si>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</si>
  <si>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</si>
  <si>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</si>
  <si>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</si>
  <si>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</si>
  <si>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</si>
  <si>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</si>
  <si>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</si>
  <si>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</si>
  <si>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</si>
  <si>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</si>
  <si>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</si>
  <si>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</si>
  <si>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</si>
  <si>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</si>
  <si>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</si>
  <si>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</si>
  <si>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</si>
  <si>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</si>
  <si>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</si>
  <si>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</si>
  <si>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</si>
  <si>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</si>
  <si>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</si>
  <si>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</si>
  <si>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</si>
  <si>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</si>
  <si>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</si>
  <si>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</si>
  <si>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</si>
  <si>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</si>
  <si>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</si>
  <si>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</si>
  <si>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</si>
  <si>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</si>
  <si>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</si>
  <si>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</si>
  <si>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</si>
  <si>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</si>
  <si>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</si>
  <si>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</si>
  <si>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</si>
  <si>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</si>
  <si>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</si>
  <si>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</si>
  <si>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</si>
  <si>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</si>
  <si>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</si>
  <si>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</si>
  <si>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</si>
  <si>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</si>
  <si>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</si>
  <si>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</si>
  <si>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</si>
  <si>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</si>
  <si>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</si>
  <si>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</si>
  <si>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</si>
  <si>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</si>
  <si>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</si>
  <si>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</si>
  <si>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</si>
  <si>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</si>
  <si>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</si>
  <si>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</si>
  <si>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</si>
  <si>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</si>
  <si>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</si>
  <si>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</si>
  <si>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</si>
  <si>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</si>
  <si>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</si>
  <si>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</si>
  <si>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</si>
  <si>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</si>
  <si>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</si>
  <si>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</si>
  <si>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</si>
  <si>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</si>
  <si>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</si>
  <si>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</si>
  <si>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</si>
  <si>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</si>
  <si>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</si>
  <si>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</si>
  <si>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</si>
  <si>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</si>
  <si>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</si>
  <si>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</si>
  <si>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</si>
  <si>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</si>
  <si>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</si>
  <si>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</si>
  <si>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</si>
  <si>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</si>
  <si>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</si>
  <si>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</si>
  <si>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</si>
  <si>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</si>
  <si>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</si>
  <si>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</si>
  <si>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</si>
  <si>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</si>
  <si>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</si>
  <si>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</si>
  <si>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</si>
  <si>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</si>
  <si>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</si>
  <si>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</si>
  <si>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</si>
  <si>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</si>
  <si>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</si>
  <si>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</si>
  <si>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</si>
  <si>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</si>
  <si>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</si>
  <si>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</si>
  <si>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</si>
  <si>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</si>
  <si>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</si>
  <si>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</si>
  <si>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</si>
  <si>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</si>
  <si>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</si>
  <si>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</si>
  <si>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</si>
  <si>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</si>
  <si>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</si>
  <si>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</si>
  <si>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</si>
  <si>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</si>
  <si>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</si>
  <si>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</si>
  <si>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</si>
  <si>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</si>
  <si>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</si>
  <si>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</si>
  <si>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</si>
  <si>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</si>
  <si>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</si>
  <si>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</si>
  <si>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</si>
  <si>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</si>
  <si>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</si>
  <si>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</si>
  <si>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</si>
  <si>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</si>
  <si>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</si>
  <si>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</si>
  <si>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</si>
  <si>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</si>
  <si>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</si>
  <si>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</si>
  <si>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</si>
  <si>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</si>
  <si>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</si>
  <si>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</si>
  <si>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</si>
  <si>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</si>
  <si>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</si>
  <si>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</si>
  <si>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</si>
  <si>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</si>
  <si>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</si>
  <si>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</si>
  <si>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</si>
  <si>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</si>
  <si>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</si>
  <si>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</si>
  <si>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</si>
  <si>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</si>
  <si>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</si>
  <si>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</si>
  <si>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</si>
  <si>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</si>
  <si>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</si>
  <si>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</si>
  <si>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</si>
  <si>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</si>
  <si>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</si>
  <si>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</si>
  <si>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</si>
  <si>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</si>
  <si>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</si>
  <si>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</si>
  <si>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</si>
  <si>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</si>
  <si>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</si>
  <si>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</si>
  <si>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</si>
  <si>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</si>
  <si>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</si>
  <si>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</si>
  <si>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</si>
  <si>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</si>
  <si>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</si>
  <si>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</si>
  <si>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</si>
  <si>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</si>
  <si>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</si>
  <si>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</si>
  <si>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</si>
  <si>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</si>
  <si>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</si>
  <si>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</si>
  <si>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</si>
  <si>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</si>
  <si>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</si>
  <si>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</si>
  <si>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</si>
  <si>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</si>
  <si>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</si>
  <si>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</si>
  <si>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</si>
  <si>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</si>
  <si>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</si>
  <si>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</si>
  <si>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</si>
  <si>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</si>
  <si>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</si>
  <si>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</si>
  <si>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</si>
  <si>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</si>
  <si>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</si>
  <si>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</si>
  <si>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</si>
  <si>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</si>
  <si>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</si>
  <si>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</si>
  <si>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</si>
  <si>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</si>
  <si>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</si>
  <si>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</si>
  <si>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</si>
  <si>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</si>
  <si>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</si>
  <si>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</si>
  <si>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</si>
  <si>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</si>
  <si>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</si>
  <si>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</si>
  <si>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</si>
  <si>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</si>
  <si>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</si>
  <si>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</si>
  <si>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</si>
  <si>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</si>
  <si>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</si>
  <si>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</si>
  <si>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</si>
  <si>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</si>
  <si>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</si>
  <si>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</si>
  <si>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</si>
  <si>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</si>
  <si>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</si>
  <si>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</si>
  <si>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</si>
  <si>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</si>
  <si>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</si>
  <si>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</si>
  <si>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</si>
  <si>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</si>
  <si>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</si>
  <si>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</si>
  <si>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</si>
  <si>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</si>
  <si>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</si>
  <si>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</si>
  <si>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</si>
  <si>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</si>
  <si>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</si>
  <si>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</si>
  <si>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</si>
  <si>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</si>
  <si>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</si>
  <si>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</si>
  <si>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</si>
  <si>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</si>
  <si>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</si>
  <si>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</si>
  <si>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</si>
  <si>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</si>
  <si>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</si>
  <si>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</si>
  <si>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</si>
  <si>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</si>
  <si>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</si>
  <si>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</si>
  <si>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</si>
  <si>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</si>
  <si>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</si>
  <si>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</si>
  <si>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</si>
  <si>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</si>
  <si>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</si>
  <si>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</si>
  <si>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</si>
  <si>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</si>
  <si>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</si>
  <si>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</si>
  <si>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</si>
  <si>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</si>
  <si>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</si>
  <si>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</si>
  <si>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</si>
  <si>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</si>
  <si>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</si>
  <si>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</si>
  <si>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</si>
  <si>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</si>
  <si>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</si>
  <si>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</si>
  <si>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</si>
  <si>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</si>
  <si>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</si>
  <si>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</si>
  <si>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</si>
  <si>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</si>
  <si>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</si>
  <si>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</si>
  <si>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</si>
  <si>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</si>
  <si>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</si>
  <si>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</si>
  <si>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</si>
  <si>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</si>
  <si>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</si>
  <si>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</si>
  <si>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</si>
  <si>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</si>
  <si>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</si>
  <si>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</si>
  <si>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</si>
  <si>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</si>
  <si>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</si>
  <si>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</si>
  <si>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</si>
  <si>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</si>
  <si>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</si>
  <si>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</si>
  <si>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</si>
  <si>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</si>
  <si>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</si>
  <si>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</si>
  <si>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</si>
  <si>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</si>
  <si>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</si>
  <si>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</si>
  <si>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</si>
  <si>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</si>
  <si>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</si>
  <si>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</si>
  <si>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</si>
  <si>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</si>
  <si>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</si>
  <si>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</si>
  <si>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</si>
  <si>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</si>
  <si>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</si>
  <si>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</si>
  <si>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</si>
  <si>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</si>
  <si>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</si>
  <si>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</si>
  <si>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</si>
  <si>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</si>
  <si>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</si>
  <si>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</si>
  <si>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</si>
  <si>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</si>
  <si>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</si>
  <si>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</si>
  <si>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</si>
  <si>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</si>
  <si>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</si>
  <si>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</si>
  <si>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</si>
  <si>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</si>
  <si>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</si>
  <si>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</si>
  <si>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</si>
  <si>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</si>
  <si>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</si>
  <si>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</si>
  <si>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</si>
  <si>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</si>
  <si>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</si>
  <si>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</si>
  <si>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</si>
  <si>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</si>
  <si>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</si>
  <si>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</si>
  <si>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</si>
  <si>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</si>
  <si>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</si>
  <si>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</si>
  <si>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</si>
  <si>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</si>
  <si>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</si>
  <si>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</si>
  <si>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</si>
  <si>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</si>
  <si>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</si>
  <si>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</si>
  <si>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</si>
  <si>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</si>
  <si>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</si>
  <si>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</si>
  <si>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</si>
  <si>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</si>
  <si>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</si>
  <si>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</si>
  <si>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</si>
  <si>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</si>
  <si>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</si>
  <si>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</si>
  <si>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</si>
  <si>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</si>
  <si>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</si>
  <si>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</si>
  <si>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</si>
  <si>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</si>
  <si>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</si>
  <si>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</si>
  <si>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</si>
  <si>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</si>
  <si>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</si>
  <si>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</si>
  <si>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</si>
  <si>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</si>
  <si>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</si>
  <si>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</si>
  <si>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</si>
  <si>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</si>
  <si>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</si>
  <si>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</si>
  <si>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</si>
  <si>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</si>
  <si>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</si>
  <si>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</si>
  <si>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</si>
  <si>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</si>
  <si>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</si>
  <si>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</si>
  <si>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</si>
  <si>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</si>
  <si>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</si>
  <si>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</si>
  <si>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</si>
  <si>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</si>
  <si>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</si>
  <si>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</si>
  <si>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</si>
  <si>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</si>
  <si>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</si>
  <si>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</si>
  <si>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</si>
  <si>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</si>
  <si>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</si>
  <si>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</si>
  <si>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</si>
  <si>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</si>
  <si>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</si>
  <si>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</si>
  <si>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</si>
  <si>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</si>
  <si>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</si>
  <si>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</si>
  <si>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</si>
  <si>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</si>
  <si>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</si>
  <si>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</si>
  <si>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</si>
  <si>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</si>
  <si>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</si>
  <si>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</si>
  <si>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</si>
  <si>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</si>
  <si>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</si>
  <si>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</si>
  <si>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</si>
  <si>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</si>
  <si>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</si>
  <si>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</si>
  <si>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</si>
  <si>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</si>
  <si>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</si>
  <si>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</si>
  <si>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</si>
  <si>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</si>
  <si>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</si>
  <si>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</si>
  <si>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</si>
  <si>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</si>
  <si>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</si>
  <si>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</si>
  <si>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</si>
  <si>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</si>
  <si>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</si>
  <si>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</si>
  <si>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</si>
  <si>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</si>
  <si>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</si>
  <si>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</si>
  <si>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</si>
  <si>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</si>
  <si>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</si>
  <si>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</si>
  <si>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</si>
  <si>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</si>
  <si>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</si>
  <si>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</si>
  <si>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</si>
  <si>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</si>
  <si>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</si>
  <si>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</si>
  <si>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</si>
  <si>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</si>
  <si>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</si>
  <si>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</si>
  <si>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</si>
  <si>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</si>
  <si>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</si>
  <si>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</si>
  <si>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</si>
  <si>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</si>
  <si>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</si>
  <si>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</si>
  <si>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</si>
  <si>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</si>
  <si>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</si>
  <si>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</si>
  <si>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</si>
  <si>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</si>
  <si>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</si>
  <si>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</si>
  <si>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</si>
  <si>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</si>
  <si>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</si>
  <si>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</si>
  <si>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</si>
  <si>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</si>
  <si>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</si>
  <si>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</si>
  <si>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</si>
  <si>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</si>
  <si>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</si>
  <si>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</si>
  <si>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</si>
  <si>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</si>
  <si>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</si>
  <si>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</si>
  <si>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</si>
  <si>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</si>
  <si>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</si>
  <si>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</si>
  <si>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</si>
  <si>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</si>
  <si>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</si>
  <si>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</si>
  <si>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</si>
  <si>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</si>
  <si>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</si>
  <si>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</si>
  <si>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</si>
  <si>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</si>
  <si>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</si>
  <si>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</si>
  <si>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</si>
  <si>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</si>
  <si>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</si>
  <si>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</si>
  <si>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</si>
  <si>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</si>
  <si>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</si>
  <si>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</si>
  <si>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</si>
  <si>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</si>
  <si>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</si>
  <si>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</si>
  <si>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</si>
  <si>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</si>
  <si>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</si>
  <si>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</si>
  <si>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</si>
  <si>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</si>
  <si>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</si>
  <si>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</si>
  <si>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</si>
  <si>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</si>
  <si>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</si>
  <si>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</si>
  <si>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</si>
  <si>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</si>
  <si>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</si>
  <si>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</si>
  <si>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</si>
  <si>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</si>
  <si>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</si>
  <si>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</si>
  <si>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</si>
  <si>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</si>
  <si>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</si>
  <si>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</si>
  <si>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</si>
  <si>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</si>
  <si>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</si>
  <si>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</si>
  <si>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</si>
  <si>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</si>
  <si>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</si>
  <si>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</si>
  <si>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</si>
  <si>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</si>
  <si>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</si>
  <si>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</si>
  <si>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</si>
  <si>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</si>
  <si>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</si>
  <si>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</si>
  <si>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</si>
  <si>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</si>
  <si>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</si>
  <si>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</si>
  <si>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</si>
  <si>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</si>
  <si>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</si>
  <si>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</si>
  <si>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</si>
  <si>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</si>
  <si>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</si>
  <si>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</si>
  <si>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</si>
  <si>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</si>
  <si>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</si>
  <si>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</si>
  <si>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</si>
  <si>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</si>
  <si>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</si>
  <si>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</si>
  <si>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</si>
  <si>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</si>
  <si>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</si>
  <si>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</si>
  <si>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</si>
  <si>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</si>
  <si>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</si>
  <si>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</si>
  <si>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</si>
  <si>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</si>
  <si>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</si>
  <si>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</si>
  <si>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</si>
  <si>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</si>
  <si>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</si>
  <si>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</si>
  <si>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</si>
  <si>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</si>
  <si>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</si>
  <si>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</si>
  <si>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</si>
  <si>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</si>
  <si>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</si>
  <si>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</si>
  <si>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</si>
  <si>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</si>
  <si>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</si>
  <si>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</si>
  <si>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</si>
  <si>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</si>
  <si>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</si>
  <si>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</si>
  <si>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</si>
  <si>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</si>
  <si>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</si>
  <si>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</si>
  <si>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</si>
  <si>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</si>
  <si>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</si>
  <si>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</si>
  <si>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</si>
  <si>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</si>
  <si>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</si>
  <si>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</si>
  <si>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</si>
  <si>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</si>
  <si>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</si>
  <si>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</si>
  <si>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</si>
  <si>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</si>
  <si>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</si>
  <si>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</si>
  <si>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</si>
  <si>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</si>
  <si>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</si>
  <si>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</si>
  <si>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</si>
  <si>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</si>
  <si>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</si>
  <si>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</si>
  <si>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</si>
  <si>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</si>
  <si>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</si>
  <si>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</si>
  <si>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</si>
  <si>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</si>
  <si>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</si>
  <si>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</si>
  <si>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</si>
  <si>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</si>
  <si>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</si>
  <si>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</si>
  <si>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</si>
  <si>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</si>
  <si>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</si>
  <si>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</si>
  <si>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</si>
  <si>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</si>
  <si>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</si>
  <si>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</si>
  <si>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</si>
  <si>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</si>
  <si>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</si>
  <si>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</si>
  <si>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</si>
  <si>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</si>
  <si>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</si>
  <si>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</si>
  <si>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</si>
  <si>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</si>
  <si>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</si>
  <si>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</si>
  <si>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</si>
  <si>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</si>
  <si>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</si>
  <si>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</si>
  <si>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</si>
  <si>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</si>
  <si>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</si>
  <si>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</si>
  <si>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</si>
  <si>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</si>
  <si>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</si>
  <si>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</si>
  <si>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</si>
  <si>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</si>
  <si>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</si>
  <si>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</si>
  <si>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</si>
  <si>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</si>
  <si>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</si>
  <si>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</si>
  <si>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</si>
  <si>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</si>
  <si>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</si>
  <si>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</si>
  <si>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</si>
  <si>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</si>
  <si>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</si>
  <si>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</si>
  <si>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</si>
  <si>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</si>
  <si>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</si>
  <si>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</si>
  <si>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</si>
  <si>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</si>
  <si>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</si>
  <si>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</si>
  <si>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</si>
  <si>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</si>
  <si>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</si>
  <si>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</si>
  <si>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</si>
  <si>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</si>
  <si>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</si>
  <si>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</si>
  <si>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</si>
  <si>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</si>
  <si>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</si>
  <si>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</si>
  <si>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</si>
  <si>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</si>
  <si>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</si>
  <si>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</si>
  <si>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</si>
  <si>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</si>
  <si>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</si>
  <si>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</si>
  <si>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</si>
  <si>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</si>
  <si>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</si>
  <si>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</si>
  <si>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</si>
  <si>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</si>
  <si>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</si>
  <si>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</si>
  <si>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</si>
  <si>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</si>
  <si>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</si>
  <si>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</si>
  <si>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</si>
  <si>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</si>
  <si>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</si>
  <si>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</si>
  <si>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</si>
  <si>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</si>
  <si>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</si>
  <si>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</si>
  <si>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</si>
  <si>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</si>
  <si>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</si>
  <si>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</si>
  <si>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</si>
  <si>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</si>
  <si>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</si>
  <si>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</si>
  <si>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</si>
  <si>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</si>
  <si>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</si>
  <si>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</si>
  <si>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</si>
  <si>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</si>
  <si>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</si>
  <si>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</si>
  <si>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</si>
  <si>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</si>
  <si>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</si>
  <si>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</si>
  <si>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</si>
  <si>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</si>
  <si>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</si>
  <si>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</si>
  <si>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</si>
  <si>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</si>
  <si>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</si>
  <si>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</si>
  <si>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</si>
  <si>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</si>
  <si>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</si>
  <si>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</si>
  <si>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</si>
  <si>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</si>
  <si>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</si>
  <si>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</si>
  <si>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</si>
  <si>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</si>
  <si>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</si>
  <si>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</si>
  <si>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</si>
  <si>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</si>
  <si>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</si>
  <si>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</si>
  <si>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</si>
  <si>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</si>
  <si>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</si>
  <si>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</si>
  <si>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</si>
  <si>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</si>
  <si>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</si>
  <si>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</si>
  <si>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</si>
  <si>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</si>
  <si>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</si>
  <si>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</si>
  <si>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</si>
  <si>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</si>
  <si>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</si>
  <si>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</si>
  <si>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</si>
  <si>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</si>
  <si>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</si>
  <si>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</si>
  <si>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</si>
  <si>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</si>
  <si>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</si>
  <si>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</si>
  <si>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</si>
  <si>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</si>
  <si>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</si>
  <si>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</si>
  <si>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</si>
  <si>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</si>
  <si>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</si>
  <si>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</si>
  <si>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</si>
  <si>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</si>
  <si>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</si>
  <si>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</si>
  <si>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</si>
  <si>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</si>
  <si>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</si>
  <si>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</si>
  <si>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</si>
  <si>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</si>
  <si>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</si>
  <si>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</si>
  <si>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</si>
  <si>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</si>
  <si>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</si>
  <si>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</si>
  <si>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</si>
  <si>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</si>
  <si>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</si>
  <si>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</si>
  <si>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</si>
  <si>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</si>
  <si>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</si>
  <si>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</si>
  <si>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</si>
  <si>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</si>
  <si>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</si>
  <si>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</si>
  <si>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</si>
  <si>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</si>
  <si>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[0.361894]</t>
  </si>
  <si>
    <t>0 [0.770452]</t>
  </si>
  <si>
    <t>0 [1.207240]</t>
  </si>
  <si>
    <t>0 [1.608886]</t>
  </si>
  <si>
    <t>0 [2.001880]</t>
  </si>
  <si>
    <t>0 [2.401777]</t>
  </si>
  <si>
    <t>0 [2.815078]</t>
  </si>
  <si>
    <t>0 [3.216892]</t>
  </si>
  <si>
    <t>0 [3.620356]</t>
  </si>
  <si>
    <t>0 [4.048596]</t>
  </si>
  <si>
    <t>0 [4.430703]</t>
  </si>
  <si>
    <t>0 [4.851565]</t>
  </si>
  <si>
    <t>0 [5.239357]</t>
  </si>
  <si>
    <t>0 [5.654866]</t>
  </si>
  <si>
    <t>0 [6.065693]</t>
  </si>
  <si>
    <t>0 [6.484272]</t>
  </si>
  <si>
    <t>0 [6.858162]</t>
  </si>
  <si>
    <t>0 [7.281967]</t>
  </si>
  <si>
    <t>0 [7.693404]</t>
  </si>
  <si>
    <t>0 [8.091676]</t>
  </si>
  <si>
    <t>0 [8.481979]</t>
  </si>
  <si>
    <t>0 [8.894266]</t>
  </si>
  <si>
    <t>0 [9.329091]</t>
  </si>
  <si>
    <t>0 [9.707084]</t>
  </si>
  <si>
    <t>0 [10.107361]</t>
  </si>
  <si>
    <t>0 [10.520182]</t>
  </si>
  <si>
    <t>0 [10.932025]</t>
  </si>
  <si>
    <t>0 [11.348014]</t>
  </si>
  <si>
    <t>0 [11.755814]</t>
  </si>
  <si>
    <t>0 [12.141117]</t>
  </si>
  <si>
    <t>0 [12.574700]</t>
  </si>
  <si>
    <t>0 [12.955966]</t>
  </si>
  <si>
    <t>0 [13.359624]</t>
  </si>
  <si>
    <t>0 [13.788192]</t>
  </si>
  <si>
    <t>0 [14.174919]</t>
  </si>
  <si>
    <t>0 [14.627804]</t>
  </si>
  <si>
    <t>0 [14.988426]</t>
  </si>
  <si>
    <t>0 [15.387169]</t>
  </si>
  <si>
    <t>0 [15.792979]</t>
  </si>
  <si>
    <t>0 [16.206841]</t>
  </si>
  <si>
    <t>0 [16.612338]</t>
  </si>
  <si>
    <t>0 [17.024537]</t>
  </si>
  <si>
    <t>0 [17.418450]</t>
  </si>
  <si>
    <t>0 [17.850096]</t>
  </si>
  <si>
    <t>0 [18.233961]</t>
  </si>
  <si>
    <t>0 [18.670272]</t>
  </si>
  <si>
    <t>0 [19.044375]</t>
  </si>
  <si>
    <t>0 [19.483469]</t>
  </si>
  <si>
    <t>0 [19.869631]</t>
  </si>
  <si>
    <t>0 [20.275648]</t>
  </si>
  <si>
    <t>0 [20.662324]</t>
  </si>
  <si>
    <t>0 [21.079039]</t>
  </si>
  <si>
    <t>0 [21.482508]</t>
  </si>
  <si>
    <t>0 [21.891818]</t>
  </si>
  <si>
    <t>0 [22.301062]</t>
  </si>
  <si>
    <t>0 [22.714424]</t>
  </si>
  <si>
    <t>0 [23.116786]</t>
  </si>
  <si>
    <t>0 [23.518209]</t>
  </si>
  <si>
    <t>0 [23.932163]</t>
  </si>
  <si>
    <t>0 [24.336591]</t>
  </si>
  <si>
    <t>0 [24.754197]</t>
  </si>
  <si>
    <t>0 [25.169588]</t>
  </si>
  <si>
    <t>0 [25.564976]</t>
  </si>
  <si>
    <t>0 [25.965622]</t>
  </si>
  <si>
    <t>0 [26.454364]</t>
  </si>
  <si>
    <t>0 [26.778966]</t>
  </si>
  <si>
    <t>0 [27.167270]</t>
  </si>
  <si>
    <t>0 [27.588299]</t>
  </si>
  <si>
    <t>0 [27.990030]</t>
  </si>
  <si>
    <t>0 [28.396142]</t>
  </si>
  <si>
    <t>0 [28.796277]</t>
  </si>
  <si>
    <t>0 [29.218340]</t>
  </si>
  <si>
    <t>0 [29.613940]</t>
  </si>
  <si>
    <t>0 [30.016406]</t>
  </si>
  <si>
    <t>0 [30.426884]</t>
  </si>
  <si>
    <t>0 [30.822359]</t>
  </si>
  <si>
    <t>0 [31.263682]</t>
  </si>
  <si>
    <t>0 [31.649104]</t>
  </si>
  <si>
    <t>0 [32.053984]</t>
  </si>
  <si>
    <t>0 [32.460102]</t>
  </si>
  <si>
    <t>0 [32.865106]</t>
  </si>
  <si>
    <t>0 [33.270226]</t>
  </si>
  <si>
    <t>0 [33.688668]</t>
  </si>
  <si>
    <t>0 [34.082378]</t>
  </si>
  <si>
    <t>0 [34.493510]</t>
  </si>
  <si>
    <t>0 [34.884175]</t>
  </si>
  <si>
    <t>0 [35.294253]</t>
  </si>
  <si>
    <t>0 [35.726415]</t>
  </si>
  <si>
    <t>0 [36.113262]</t>
  </si>
  <si>
    <t>0 [36.528193]</t>
  </si>
  <si>
    <t>0 [36.932727]</t>
  </si>
  <si>
    <t>0 [37.341404]</t>
  </si>
  <si>
    <t>0 [37.732462]</t>
  </si>
  <si>
    <t>0 [38.164987]</t>
  </si>
  <si>
    <t>0 [38.551672]</t>
  </si>
  <si>
    <t>vision^FW8B^1^6^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</si>
</sst>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53.96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53.961459999999988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6"/>
                <c:pt idx="0">
                  <c:v>5.1511300000000002</c:v>
                </c:pt>
                <c:pt idx="1">
                  <c:v>5.1969600000000007</c:v>
                </c:pt>
                <c:pt idx="2">
                  <c:v>5.2322100000000002</c:v>
                </c:pt>
                <c:pt idx="3">
                  <c:v>5.2484600000000006</c:v>
                </c:pt>
                <c:pt idx="4">
                  <c:v>5.24648</c:v>
                </c:pt>
                <c:pt idx="5">
                  <c:v>5.2260499999999999</c:v>
                </c:pt>
                <c:pt idx="6">
                  <c:v>5.2018500000000003</c:v>
                </c:pt>
                <c:pt idx="7">
                  <c:v>5.1730099999999997</c:v>
                </c:pt>
                <c:pt idx="8">
                  <c:v>5.1438399999999991</c:v>
                </c:pt>
                <c:pt idx="9">
                  <c:v>5.1171199999999999</c:v>
                </c:pt>
                <c:pt idx="10">
                  <c:v>5.0954800000000002</c:v>
                </c:pt>
                <c:pt idx="11">
                  <c:v>5.0762999999999998</c:v>
                </c:pt>
                <c:pt idx="12">
                  <c:v>5.0629599999999995</c:v>
                </c:pt>
                <c:pt idx="13">
                  <c:v>5.0526400000000002</c:v>
                </c:pt>
                <c:pt idx="14">
                  <c:v>5.0437600000000007</c:v>
                </c:pt>
                <c:pt idx="15">
                  <c:v>5.0361199999999995</c:v>
                </c:pt>
                <c:pt idx="16">
                  <c:v>5.0311799999999991</c:v>
                </c:pt>
                <c:pt idx="17">
                  <c:v>5.02759</c:v>
                </c:pt>
                <c:pt idx="18">
                  <c:v>5.0222699999999998</c:v>
                </c:pt>
                <c:pt idx="19">
                  <c:v>5.0147899999999996</c:v>
                </c:pt>
                <c:pt idx="20">
                  <c:v>5.0052200000000004</c:v>
                </c:pt>
                <c:pt idx="21">
                  <c:v>4.9930500000000002</c:v>
                </c:pt>
                <c:pt idx="22">
                  <c:v>4.9807199999999998</c:v>
                </c:pt>
                <c:pt idx="23">
                  <c:v>4.9637900000000004</c:v>
                </c:pt>
                <c:pt idx="24">
                  <c:v>4.9451600000000004</c:v>
                </c:pt>
                <c:pt idx="25">
                  <c:v>4.92333</c:v>
                </c:pt>
                <c:pt idx="26">
                  <c:v>4.8988199999999997</c:v>
                </c:pt>
                <c:pt idx="27">
                  <c:v>4.8740199999999998</c:v>
                </c:pt>
                <c:pt idx="28">
                  <c:v>4.8486400000000005</c:v>
                </c:pt>
                <c:pt idx="29">
                  <c:v>4.8229699999999998</c:v>
                </c:pt>
                <c:pt idx="30">
                  <c:v>4.7960500000000001</c:v>
                </c:pt>
                <c:pt idx="31">
                  <c:v>4.76816</c:v>
                </c:pt>
                <c:pt idx="32">
                  <c:v>4.7384500000000003</c:v>
                </c:pt>
                <c:pt idx="33">
                  <c:v>4.7077400000000003</c:v>
                </c:pt>
                <c:pt idx="34">
                  <c:v>4.6753999999999998</c:v>
                </c:pt>
                <c:pt idx="35">
                  <c:v>4.6413700000000002</c:v>
                </c:pt>
                <c:pt idx="36">
                  <c:v>4.60494</c:v>
                </c:pt>
                <c:pt idx="37">
                  <c:v>4.5630199999999999</c:v>
                </c:pt>
                <c:pt idx="38">
                  <c:v>4.5253100000000002</c:v>
                </c:pt>
                <c:pt idx="39">
                  <c:v>4.4914900000000006</c:v>
                </c:pt>
                <c:pt idx="40">
                  <c:v>4.4633899999999995</c:v>
                </c:pt>
                <c:pt idx="41">
                  <c:v>4.4374000000000002</c:v>
                </c:pt>
                <c:pt idx="42">
                  <c:v>4.4126300000000001</c:v>
                </c:pt>
                <c:pt idx="43">
                  <c:v>4.3938899999999999</c:v>
                </c:pt>
                <c:pt idx="44">
                  <c:v>4.3804100000000004</c:v>
                </c:pt>
                <c:pt idx="45">
                  <c:v>4.3710100000000001</c:v>
                </c:pt>
                <c:pt idx="46">
                  <c:v>4.3671199999999999</c:v>
                </c:pt>
                <c:pt idx="47">
                  <c:v>4.3621100000000004</c:v>
                </c:pt>
                <c:pt idx="48">
                  <c:v>4.3609200000000001</c:v>
                </c:pt>
                <c:pt idx="49">
                  <c:v>4.3630599999999999</c:v>
                </c:pt>
                <c:pt idx="50">
                  <c:v>4.3666599999999995</c:v>
                </c:pt>
                <c:pt idx="51">
                  <c:v>4.3740000000000006</c:v>
                </c:pt>
                <c:pt idx="52">
                  <c:v>4.3844000000000003</c:v>
                </c:pt>
                <c:pt idx="53">
                  <c:v>4.3966200000000004</c:v>
                </c:pt>
                <c:pt idx="54">
                  <c:v>4.4109800000000003</c:v>
                </c:pt>
                <c:pt idx="55">
                  <c:v>4.4289800000000001</c:v>
                </c:pt>
                <c:pt idx="56">
                  <c:v>4.4477500000000001</c:v>
                </c:pt>
                <c:pt idx="57">
                  <c:v>4.4659399999999998</c:v>
                </c:pt>
                <c:pt idx="58">
                  <c:v>4.4860699999999998</c:v>
                </c:pt>
                <c:pt idx="59">
                  <c:v>4.5071200000000005</c:v>
                </c:pt>
                <c:pt idx="60">
                  <c:v>4.5263999999999998</c:v>
                </c:pt>
                <c:pt idx="61">
                  <c:v>4.5426299999999999</c:v>
                </c:pt>
                <c:pt idx="62">
                  <c:v>4.5585700000000005</c:v>
                </c:pt>
                <c:pt idx="63">
                  <c:v>4.5725100000000003</c:v>
                </c:pt>
                <c:pt idx="64">
                  <c:v>4.5877499999999998</c:v>
                </c:pt>
                <c:pt idx="65">
                  <c:v>4.6010600000000004</c:v>
                </c:pt>
                <c:pt idx="66">
                  <c:v>4.61233</c:v>
                </c:pt>
                <c:pt idx="67">
                  <c:v>4.6188200000000004</c:v>
                </c:pt>
                <c:pt idx="68">
                  <c:v>4.62486</c:v>
                </c:pt>
                <c:pt idx="69">
                  <c:v>4.6292600000000004</c:v>
                </c:pt>
                <c:pt idx="70">
                  <c:v>4.6341999999999999</c:v>
                </c:pt>
                <c:pt idx="71">
                  <c:v>4.6402900000000002</c:v>
                </c:pt>
                <c:pt idx="72">
                  <c:v>4.64011</c:v>
                </c:pt>
                <c:pt idx="73">
                  <c:v>4.64032</c:v>
                </c:pt>
                <c:pt idx="74">
                  <c:v>4.6410499999999999</c:v>
                </c:pt>
                <c:pt idx="75">
                  <c:v>4.6438899999999999</c:v>
                </c:pt>
                <c:pt idx="76">
                  <c:v>4.6477400000000006</c:v>
                </c:pt>
                <c:pt idx="77">
                  <c:v>4.65116</c:v>
                </c:pt>
                <c:pt idx="78">
                  <c:v>4.6548600000000002</c:v>
                </c:pt>
                <c:pt idx="79">
                  <c:v>4.6579800000000002</c:v>
                </c:pt>
                <c:pt idx="80">
                  <c:v>4.6610100000000001</c:v>
                </c:pt>
                <c:pt idx="81">
                  <c:v>4.6662499999999998</c:v>
                </c:pt>
                <c:pt idx="82">
                  <c:v>4.6737099999999998</c:v>
                </c:pt>
                <c:pt idx="83">
                  <c:v>4.6808699999999996</c:v>
                </c:pt>
                <c:pt idx="84">
                  <c:v>4.6871499999999999</c:v>
                </c:pt>
                <c:pt idx="85">
                  <c:v>4.6973700000000003</c:v>
                </c:pt>
                <c:pt idx="86">
                  <c:v>4.7104499999999998</c:v>
                </c:pt>
                <c:pt idx="87">
                  <c:v>4.7227999999999994</c:v>
                </c:pt>
                <c:pt idx="88">
                  <c:v>4.7312799999999999</c:v>
                </c:pt>
                <c:pt idx="89">
                  <c:v>4.7395399999999999</c:v>
                </c:pt>
                <c:pt idx="90">
                  <c:v>4.74193</c:v>
                </c:pt>
                <c:pt idx="91">
                  <c:v>4.7435200000000002</c:v>
                </c:pt>
                <c:pt idx="92">
                  <c:v>4.7594199999999995</c:v>
                </c:pt>
                <c:pt idx="93">
                  <c:v>4.7718300000000005</c:v>
                </c:pt>
                <c:pt idx="94">
                  <c:v>4.7931800000000004</c:v>
                </c:pt>
                <c:pt idx="95">
                  <c:v>4.81379</c:v>
                </c:pt>
              </c:numCache>
            </c:numRef>
          </c:xVal>
          <c:yVal>
            <c:numRef>
              <c:f>[0]!FT_PH</c:f>
              <c:numCache>
                <c:formatCode>0.00</c:formatCode>
                <c:ptCount val="96"/>
                <c:pt idx="0">
                  <c:v>30.4575</c:v>
                </c:pt>
                <c:pt idx="1">
                  <c:v>32.506599999999999</c:v>
                </c:pt>
                <c:pt idx="2">
                  <c:v>34.099299999999999</c:v>
                </c:pt>
                <c:pt idx="3">
                  <c:v>35.0137</c:v>
                </c:pt>
                <c:pt idx="4">
                  <c:v>35.475999999999999</c:v>
                </c:pt>
                <c:pt idx="5">
                  <c:v>35.518100000000004</c:v>
                </c:pt>
                <c:pt idx="6">
                  <c:v>35.640100000000004</c:v>
                </c:pt>
                <c:pt idx="7">
                  <c:v>35.7744</c:v>
                </c:pt>
                <c:pt idx="8">
                  <c:v>35.907600000000002</c:v>
                </c:pt>
                <c:pt idx="9">
                  <c:v>35.969899999999996</c:v>
                </c:pt>
                <c:pt idx="10">
                  <c:v>35.9619</c:v>
                </c:pt>
                <c:pt idx="11">
                  <c:v>36.004000000000005</c:v>
                </c:pt>
                <c:pt idx="12">
                  <c:v>36.2592</c:v>
                </c:pt>
                <c:pt idx="13">
                  <c:v>36.541699999999999</c:v>
                </c:pt>
                <c:pt idx="14">
                  <c:v>36.851800000000004</c:v>
                </c:pt>
                <c:pt idx="15">
                  <c:v>37.1173</c:v>
                </c:pt>
                <c:pt idx="16">
                  <c:v>37.3489</c:v>
                </c:pt>
                <c:pt idx="17">
                  <c:v>37.569299999999998</c:v>
                </c:pt>
                <c:pt idx="18">
                  <c:v>37.773200000000003</c:v>
                </c:pt>
                <c:pt idx="19">
                  <c:v>38.020199999999996</c:v>
                </c:pt>
                <c:pt idx="20">
                  <c:v>38.303399999999996</c:v>
                </c:pt>
                <c:pt idx="21">
                  <c:v>38.674999999999997</c:v>
                </c:pt>
                <c:pt idx="22">
                  <c:v>39.079700000000003</c:v>
                </c:pt>
                <c:pt idx="23">
                  <c:v>39.521799999999999</c:v>
                </c:pt>
                <c:pt idx="24">
                  <c:v>39.923199999999994</c:v>
                </c:pt>
                <c:pt idx="25">
                  <c:v>40.358499999999999</c:v>
                </c:pt>
                <c:pt idx="26">
                  <c:v>40.779600000000002</c:v>
                </c:pt>
                <c:pt idx="27">
                  <c:v>41.1479</c:v>
                </c:pt>
                <c:pt idx="28">
                  <c:v>41.478099999999998</c:v>
                </c:pt>
                <c:pt idx="29">
                  <c:v>41.808399999999999</c:v>
                </c:pt>
                <c:pt idx="30">
                  <c:v>42.085499999999996</c:v>
                </c:pt>
                <c:pt idx="31">
                  <c:v>42.233699999999999</c:v>
                </c:pt>
                <c:pt idx="32">
                  <c:v>42.358899999999998</c:v>
                </c:pt>
                <c:pt idx="33">
                  <c:v>42.517800000000001</c:v>
                </c:pt>
                <c:pt idx="34">
                  <c:v>42.737400000000001</c:v>
                </c:pt>
                <c:pt idx="35">
                  <c:v>42.971299999999999</c:v>
                </c:pt>
                <c:pt idx="36">
                  <c:v>43.2866</c:v>
                </c:pt>
                <c:pt idx="37">
                  <c:v>43.325000000000003</c:v>
                </c:pt>
                <c:pt idx="38">
                  <c:v>43.328800000000001</c:v>
                </c:pt>
                <c:pt idx="39">
                  <c:v>43.381799999999998</c:v>
                </c:pt>
                <c:pt idx="40">
                  <c:v>43.483499999999999</c:v>
                </c:pt>
                <c:pt idx="41">
                  <c:v>43.709299999999999</c:v>
                </c:pt>
                <c:pt idx="42">
                  <c:v>44.0535</c:v>
                </c:pt>
                <c:pt idx="43">
                  <c:v>44.354500000000002</c:v>
                </c:pt>
                <c:pt idx="44">
                  <c:v>44.559899999999999</c:v>
                </c:pt>
                <c:pt idx="45">
                  <c:v>44.740099999999998</c:v>
                </c:pt>
                <c:pt idx="46">
                  <c:v>44.7667</c:v>
                </c:pt>
                <c:pt idx="47">
                  <c:v>44.909700000000001</c:v>
                </c:pt>
                <c:pt idx="48">
                  <c:v>45.048999999999999</c:v>
                </c:pt>
                <c:pt idx="49">
                  <c:v>45.212200000000003</c:v>
                </c:pt>
                <c:pt idx="50">
                  <c:v>45.430700000000002</c:v>
                </c:pt>
                <c:pt idx="51">
                  <c:v>45.651499999999999</c:v>
                </c:pt>
                <c:pt idx="52">
                  <c:v>45.956200000000003</c:v>
                </c:pt>
                <c:pt idx="53">
                  <c:v>46.264099999999999</c:v>
                </c:pt>
                <c:pt idx="54">
                  <c:v>46.564999999999998</c:v>
                </c:pt>
                <c:pt idx="55">
                  <c:v>46.925899999999999</c:v>
                </c:pt>
                <c:pt idx="56">
                  <c:v>47.377600000000001</c:v>
                </c:pt>
                <c:pt idx="57">
                  <c:v>47.892000000000003</c:v>
                </c:pt>
                <c:pt idx="58">
                  <c:v>48.411900000000003</c:v>
                </c:pt>
                <c:pt idx="59">
                  <c:v>48.885899999999999</c:v>
                </c:pt>
                <c:pt idx="60">
                  <c:v>49.311100000000003</c:v>
                </c:pt>
                <c:pt idx="61">
                  <c:v>49.673000000000002</c:v>
                </c:pt>
                <c:pt idx="62">
                  <c:v>49.956000000000003</c:v>
                </c:pt>
                <c:pt idx="63">
                  <c:v>50.163800000000002</c:v>
                </c:pt>
                <c:pt idx="64">
                  <c:v>50.220200000000006</c:v>
                </c:pt>
                <c:pt idx="65">
                  <c:v>50.241599999999998</c:v>
                </c:pt>
                <c:pt idx="66">
                  <c:v>50.224800000000002</c:v>
                </c:pt>
                <c:pt idx="67">
                  <c:v>50.221899999999998</c:v>
                </c:pt>
                <c:pt idx="68">
                  <c:v>50.214199999999998</c:v>
                </c:pt>
                <c:pt idx="69">
                  <c:v>50.181399999999996</c:v>
                </c:pt>
                <c:pt idx="70">
                  <c:v>50.078100000000006</c:v>
                </c:pt>
                <c:pt idx="71">
                  <c:v>49.948500000000003</c:v>
                </c:pt>
                <c:pt idx="72">
                  <c:v>49.976399999999998</c:v>
                </c:pt>
                <c:pt idx="73">
                  <c:v>49.982799999999997</c:v>
                </c:pt>
                <c:pt idx="74">
                  <c:v>49.969700000000003</c:v>
                </c:pt>
                <c:pt idx="75">
                  <c:v>49.916899999999998</c:v>
                </c:pt>
                <c:pt idx="76">
                  <c:v>49.842199999999998</c:v>
                </c:pt>
                <c:pt idx="77">
                  <c:v>49.722799999999999</c:v>
                </c:pt>
                <c:pt idx="78">
                  <c:v>49.596600000000002</c:v>
                </c:pt>
                <c:pt idx="79">
                  <c:v>49.433700000000002</c:v>
                </c:pt>
                <c:pt idx="80">
                  <c:v>49.245100000000001</c:v>
                </c:pt>
                <c:pt idx="81">
                  <c:v>49.015999999999998</c:v>
                </c:pt>
                <c:pt idx="82">
                  <c:v>48.766199999999998</c:v>
                </c:pt>
                <c:pt idx="83">
                  <c:v>48.502299999999998</c:v>
                </c:pt>
                <c:pt idx="84">
                  <c:v>48.232500000000002</c:v>
                </c:pt>
                <c:pt idx="85">
                  <c:v>47.984900000000003</c:v>
                </c:pt>
                <c:pt idx="86">
                  <c:v>47.710999999999999</c:v>
                </c:pt>
                <c:pt idx="87">
                  <c:v>47.475899999999996</c:v>
                </c:pt>
                <c:pt idx="88">
                  <c:v>47.245199999999997</c:v>
                </c:pt>
                <c:pt idx="89">
                  <c:v>47.079500000000003</c:v>
                </c:pt>
                <c:pt idx="90">
                  <c:v>47.003399999999999</c:v>
                </c:pt>
                <c:pt idx="91">
                  <c:v>46.954900000000002</c:v>
                </c:pt>
                <c:pt idx="92">
                  <c:v>46.827800000000003</c:v>
                </c:pt>
                <c:pt idx="93">
                  <c:v>46.540199999999999</c:v>
                </c:pt>
                <c:pt idx="94">
                  <c:v>46.225200000000001</c:v>
                </c:pt>
                <c:pt idx="95">
                  <c:v>46.255400000000002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5.1438399999999991</c:v>
                </c:pt>
                <c:pt idx="1">
                  <c:v>4.6973700000000003</c:v>
                </c:pt>
              </c:numCache>
            </c:numRef>
          </c:xVal>
          <c:yVal>
            <c:numRef>
              <c:f>info!$W$2:$W$3</c:f>
              <c:numCache>
                <c:formatCode>0.00</c:formatCode>
                <c:ptCount val="2"/>
                <c:pt idx="0">
                  <c:v>35.907600000000002</c:v>
                </c:pt>
                <c:pt idx="1">
                  <c:v>47.984900000000003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5.1511300000000002</c:v>
                </c:pt>
                <c:pt idx="1">
                  <c:v>4.6010600000000004</c:v>
                </c:pt>
              </c:numCache>
            </c:numRef>
          </c:xVal>
          <c:yVal>
            <c:numRef>
              <c:f>info!$W$15:$W$16</c:f>
              <c:numCache>
                <c:formatCode>0.00_ </c:formatCode>
                <c:ptCount val="2"/>
                <c:pt idx="0">
                  <c:v>30.4575</c:v>
                </c:pt>
                <c:pt idx="1">
                  <c:v>50.241599999999998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4.7319604166666664</c:v>
                </c:pt>
              </c:numCache>
            </c:numRef>
          </c:xVal>
          <c:yVal>
            <c:numRef>
              <c:f>info!$N$9</c:f>
              <c:numCache>
                <c:formatCode>0.0</c:formatCode>
                <c:ptCount val="1"/>
                <c:pt idx="0">
                  <c:v>43.950557291666662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44.433599999999998</c:v>
                </c:pt>
                <c:pt idx="1">
                  <c:v>18.141300000000001</c:v>
                </c:pt>
                <c:pt idx="2">
                  <c:v>14.677899999999999</c:v>
                </c:pt>
                <c:pt idx="3">
                  <c:v>25.7714</c:v>
                </c:pt>
                <c:pt idx="4">
                  <c:v>68.0334</c:v>
                </c:pt>
                <c:pt idx="5">
                  <c:v>82.2072</c:v>
                </c:pt>
                <c:pt idx="6">
                  <c:v>36.392000000000003</c:v>
                </c:pt>
                <c:pt idx="7">
                  <c:v>75.408100000000005</c:v>
                </c:pt>
                <c:pt idx="8">
                  <c:v>24.716899999999999</c:v>
                </c:pt>
                <c:pt idx="9">
                  <c:v>36.798299999999998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53.96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53.961459999999988</c:v>
                </c:pt>
                <c:pt idx="1">
                  <c:v>53.961459999999988</c:v>
                </c:pt>
                <c:pt idx="2">
                  <c:v>0</c:v>
                </c:pt>
              </c:numCache>
            </c:numRef>
          </c:xVal>
          <c:yVal>
            <c:numRef>
              <c:f>'R2'!$I$5:$I$7</c:f>
              <c:numCache>
                <c:formatCode>0.0_ </c:formatCode>
                <c:ptCount val="3"/>
                <c:pt idx="0">
                  <c:v>0</c:v>
                </c:pt>
                <c:pt idx="1">
                  <c:v>57.081290821509945</c:v>
                </c:pt>
                <c:pt idx="2">
                  <c:v>57.081290821509945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77.994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77.993666666666655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2.34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2.3398099999999999</c:v>
                </c:pt>
                <c:pt idx="1">
                  <c:v>2.3398099999999999</c:v>
                </c:pt>
                <c:pt idx="2">
                  <c:v>0</c:v>
                </c:pt>
              </c:numCache>
            </c:numRef>
          </c:xVal>
          <c:yVal>
            <c:numRef>
              <c:f>'R3'!$I$6:$I$8</c:f>
              <c:numCache>
                <c:formatCode>0.0_ </c:formatCode>
                <c:ptCount val="3"/>
                <c:pt idx="0">
                  <c:v>0</c:v>
                </c:pt>
                <c:pt idx="1">
                  <c:v>73.135704151764045</c:v>
                </c:pt>
                <c:pt idx="2">
                  <c:v>73.135704151764045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1.4805853968107836</c:v>
                </c:pt>
                <c:pt idx="1">
                  <c:v>1.4805853968107836</c:v>
                </c:pt>
                <c:pt idx="2">
                  <c:v>-7</c:v>
                </c:pt>
              </c:numCache>
            </c:numRef>
          </c:xVal>
          <c:yVal>
            <c:numRef>
              <c:f>'R'!$I$5:$I$7</c:f>
              <c:numCache>
                <c:formatCode>0.0_ </c:formatCode>
                <c:ptCount val="3"/>
                <c:pt idx="0">
                  <c:v>0</c:v>
                </c:pt>
                <c:pt idx="1">
                  <c:v>85.394949117721239</c:v>
                </c:pt>
                <c:pt idx="2">
                  <c:v>85.394949117721239</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1.4805853968107836</c:v>
                </c:pt>
              </c:numCache>
            </c:numRef>
          </c:xVal>
          <c:yVal>
            <c:numRef>
              <c:f>'R'!$I$4</c:f>
              <c:numCache>
                <c:formatCode>0.00_ </c:formatCode>
                <c:ptCount val="1"/>
                <c:pt idx="0">
                  <c:v>85.394949117721239</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53.96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53.961459999999988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6"/>
                <c:pt idx="0">
                  <c:v>5.1511300000000002</c:v>
                </c:pt>
                <c:pt idx="1">
                  <c:v>5.1969600000000007</c:v>
                </c:pt>
                <c:pt idx="2">
                  <c:v>5.2322100000000002</c:v>
                </c:pt>
                <c:pt idx="3">
                  <c:v>5.2484600000000006</c:v>
                </c:pt>
                <c:pt idx="4">
                  <c:v>5.24648</c:v>
                </c:pt>
                <c:pt idx="5">
                  <c:v>5.2260499999999999</c:v>
                </c:pt>
                <c:pt idx="6">
                  <c:v>5.2018500000000003</c:v>
                </c:pt>
                <c:pt idx="7">
                  <c:v>5.1730099999999997</c:v>
                </c:pt>
                <c:pt idx="8">
                  <c:v>5.1438399999999991</c:v>
                </c:pt>
                <c:pt idx="9">
                  <c:v>5.1171199999999999</c:v>
                </c:pt>
                <c:pt idx="10">
                  <c:v>5.0954800000000002</c:v>
                </c:pt>
                <c:pt idx="11">
                  <c:v>5.0762999999999998</c:v>
                </c:pt>
                <c:pt idx="12">
                  <c:v>5.0629599999999995</c:v>
                </c:pt>
                <c:pt idx="13">
                  <c:v>5.0526400000000002</c:v>
                </c:pt>
                <c:pt idx="14">
                  <c:v>5.0437600000000007</c:v>
                </c:pt>
                <c:pt idx="15">
                  <c:v>5.0361199999999995</c:v>
                </c:pt>
                <c:pt idx="16">
                  <c:v>5.0311799999999991</c:v>
                </c:pt>
                <c:pt idx="17">
                  <c:v>5.02759</c:v>
                </c:pt>
                <c:pt idx="18">
                  <c:v>5.0222699999999998</c:v>
                </c:pt>
                <c:pt idx="19">
                  <c:v>5.0147899999999996</c:v>
                </c:pt>
                <c:pt idx="20">
                  <c:v>5.0052200000000004</c:v>
                </c:pt>
                <c:pt idx="21">
                  <c:v>4.9930500000000002</c:v>
                </c:pt>
                <c:pt idx="22">
                  <c:v>4.9807199999999998</c:v>
                </c:pt>
                <c:pt idx="23">
                  <c:v>4.9637900000000004</c:v>
                </c:pt>
                <c:pt idx="24">
                  <c:v>4.9451600000000004</c:v>
                </c:pt>
                <c:pt idx="25">
                  <c:v>4.92333</c:v>
                </c:pt>
                <c:pt idx="26">
                  <c:v>4.8988199999999997</c:v>
                </c:pt>
                <c:pt idx="27">
                  <c:v>4.8740199999999998</c:v>
                </c:pt>
                <c:pt idx="28">
                  <c:v>4.8486400000000005</c:v>
                </c:pt>
                <c:pt idx="29">
                  <c:v>4.8229699999999998</c:v>
                </c:pt>
                <c:pt idx="30">
                  <c:v>4.7960500000000001</c:v>
                </c:pt>
                <c:pt idx="31">
                  <c:v>4.76816</c:v>
                </c:pt>
                <c:pt idx="32">
                  <c:v>4.7384500000000003</c:v>
                </c:pt>
                <c:pt idx="33">
                  <c:v>4.7077400000000003</c:v>
                </c:pt>
                <c:pt idx="34">
                  <c:v>4.6753999999999998</c:v>
                </c:pt>
                <c:pt idx="35">
                  <c:v>4.6413700000000002</c:v>
                </c:pt>
                <c:pt idx="36">
                  <c:v>4.60494</c:v>
                </c:pt>
                <c:pt idx="37">
                  <c:v>4.5630199999999999</c:v>
                </c:pt>
                <c:pt idx="38">
                  <c:v>4.5253100000000002</c:v>
                </c:pt>
                <c:pt idx="39">
                  <c:v>4.4914900000000006</c:v>
                </c:pt>
                <c:pt idx="40">
                  <c:v>4.4633899999999995</c:v>
                </c:pt>
                <c:pt idx="41">
                  <c:v>4.4374000000000002</c:v>
                </c:pt>
                <c:pt idx="42">
                  <c:v>4.4126300000000001</c:v>
                </c:pt>
                <c:pt idx="43">
                  <c:v>4.3938899999999999</c:v>
                </c:pt>
                <c:pt idx="44">
                  <c:v>4.3804100000000004</c:v>
                </c:pt>
                <c:pt idx="45">
                  <c:v>4.3710100000000001</c:v>
                </c:pt>
                <c:pt idx="46">
                  <c:v>4.3671199999999999</c:v>
                </c:pt>
                <c:pt idx="47">
                  <c:v>4.3621100000000004</c:v>
                </c:pt>
                <c:pt idx="48">
                  <c:v>4.3609200000000001</c:v>
                </c:pt>
                <c:pt idx="49">
                  <c:v>4.3630599999999999</c:v>
                </c:pt>
                <c:pt idx="50">
                  <c:v>4.3666599999999995</c:v>
                </c:pt>
                <c:pt idx="51">
                  <c:v>4.3740000000000006</c:v>
                </c:pt>
                <c:pt idx="52">
                  <c:v>4.3844000000000003</c:v>
                </c:pt>
                <c:pt idx="53">
                  <c:v>4.3966200000000004</c:v>
                </c:pt>
                <c:pt idx="54">
                  <c:v>4.4109800000000003</c:v>
                </c:pt>
                <c:pt idx="55">
                  <c:v>4.4289800000000001</c:v>
                </c:pt>
                <c:pt idx="56">
                  <c:v>4.4477500000000001</c:v>
                </c:pt>
                <c:pt idx="57">
                  <c:v>4.4659399999999998</c:v>
                </c:pt>
                <c:pt idx="58">
                  <c:v>4.4860699999999998</c:v>
                </c:pt>
                <c:pt idx="59">
                  <c:v>4.5071200000000005</c:v>
                </c:pt>
                <c:pt idx="60">
                  <c:v>4.5263999999999998</c:v>
                </c:pt>
                <c:pt idx="61">
                  <c:v>4.5426299999999999</c:v>
                </c:pt>
                <c:pt idx="62">
                  <c:v>4.5585700000000005</c:v>
                </c:pt>
                <c:pt idx="63">
                  <c:v>4.5725100000000003</c:v>
                </c:pt>
                <c:pt idx="64">
                  <c:v>4.5877499999999998</c:v>
                </c:pt>
                <c:pt idx="65">
                  <c:v>4.6010600000000004</c:v>
                </c:pt>
                <c:pt idx="66">
                  <c:v>4.61233</c:v>
                </c:pt>
                <c:pt idx="67">
                  <c:v>4.6188200000000004</c:v>
                </c:pt>
                <c:pt idx="68">
                  <c:v>4.62486</c:v>
                </c:pt>
                <c:pt idx="69">
                  <c:v>4.6292600000000004</c:v>
                </c:pt>
                <c:pt idx="70">
                  <c:v>4.6341999999999999</c:v>
                </c:pt>
                <c:pt idx="71">
                  <c:v>4.6402900000000002</c:v>
                </c:pt>
                <c:pt idx="72">
                  <c:v>4.64011</c:v>
                </c:pt>
                <c:pt idx="73">
                  <c:v>4.64032</c:v>
                </c:pt>
                <c:pt idx="74">
                  <c:v>4.6410499999999999</c:v>
                </c:pt>
                <c:pt idx="75">
                  <c:v>4.6438899999999999</c:v>
                </c:pt>
                <c:pt idx="76">
                  <c:v>4.6477400000000006</c:v>
                </c:pt>
                <c:pt idx="77">
                  <c:v>4.65116</c:v>
                </c:pt>
                <c:pt idx="78">
                  <c:v>4.6548600000000002</c:v>
                </c:pt>
                <c:pt idx="79">
                  <c:v>4.6579800000000002</c:v>
                </c:pt>
                <c:pt idx="80">
                  <c:v>4.6610100000000001</c:v>
                </c:pt>
                <c:pt idx="81">
                  <c:v>4.6662499999999998</c:v>
                </c:pt>
                <c:pt idx="82">
                  <c:v>4.6737099999999998</c:v>
                </c:pt>
                <c:pt idx="83">
                  <c:v>4.6808699999999996</c:v>
                </c:pt>
                <c:pt idx="84">
                  <c:v>4.6871499999999999</c:v>
                </c:pt>
                <c:pt idx="85">
                  <c:v>4.6973700000000003</c:v>
                </c:pt>
                <c:pt idx="86">
                  <c:v>4.7104499999999998</c:v>
                </c:pt>
                <c:pt idx="87">
                  <c:v>4.7227999999999994</c:v>
                </c:pt>
                <c:pt idx="88">
                  <c:v>4.7312799999999999</c:v>
                </c:pt>
                <c:pt idx="89">
                  <c:v>4.7395399999999999</c:v>
                </c:pt>
                <c:pt idx="90">
                  <c:v>4.74193</c:v>
                </c:pt>
                <c:pt idx="91">
                  <c:v>4.7435200000000002</c:v>
                </c:pt>
                <c:pt idx="92">
                  <c:v>4.7594199999999995</c:v>
                </c:pt>
                <c:pt idx="93">
                  <c:v>4.7718300000000005</c:v>
                </c:pt>
                <c:pt idx="94">
                  <c:v>4.7931800000000004</c:v>
                </c:pt>
                <c:pt idx="95">
                  <c:v>4.81379</c:v>
                </c:pt>
              </c:numCache>
            </c:numRef>
          </c:xVal>
          <c:yVal>
            <c:numRef>
              <c:f>[0]!FT_PH</c:f>
              <c:numCache>
                <c:formatCode>0.00</c:formatCode>
                <c:ptCount val="96"/>
                <c:pt idx="0">
                  <c:v>30.4575</c:v>
                </c:pt>
                <c:pt idx="1">
                  <c:v>32.506599999999999</c:v>
                </c:pt>
                <c:pt idx="2">
                  <c:v>34.099299999999999</c:v>
                </c:pt>
                <c:pt idx="3">
                  <c:v>35.0137</c:v>
                </c:pt>
                <c:pt idx="4">
                  <c:v>35.475999999999999</c:v>
                </c:pt>
                <c:pt idx="5">
                  <c:v>35.518100000000004</c:v>
                </c:pt>
                <c:pt idx="6">
                  <c:v>35.640100000000004</c:v>
                </c:pt>
                <c:pt idx="7">
                  <c:v>35.7744</c:v>
                </c:pt>
                <c:pt idx="8">
                  <c:v>35.907600000000002</c:v>
                </c:pt>
                <c:pt idx="9">
                  <c:v>35.969899999999996</c:v>
                </c:pt>
                <c:pt idx="10">
                  <c:v>35.9619</c:v>
                </c:pt>
                <c:pt idx="11">
                  <c:v>36.004000000000005</c:v>
                </c:pt>
                <c:pt idx="12">
                  <c:v>36.2592</c:v>
                </c:pt>
                <c:pt idx="13">
                  <c:v>36.541699999999999</c:v>
                </c:pt>
                <c:pt idx="14">
                  <c:v>36.851800000000004</c:v>
                </c:pt>
                <c:pt idx="15">
                  <c:v>37.1173</c:v>
                </c:pt>
                <c:pt idx="16">
                  <c:v>37.3489</c:v>
                </c:pt>
                <c:pt idx="17">
                  <c:v>37.569299999999998</c:v>
                </c:pt>
                <c:pt idx="18">
                  <c:v>37.773200000000003</c:v>
                </c:pt>
                <c:pt idx="19">
                  <c:v>38.020199999999996</c:v>
                </c:pt>
                <c:pt idx="20">
                  <c:v>38.303399999999996</c:v>
                </c:pt>
                <c:pt idx="21">
                  <c:v>38.674999999999997</c:v>
                </c:pt>
                <c:pt idx="22">
                  <c:v>39.079700000000003</c:v>
                </c:pt>
                <c:pt idx="23">
                  <c:v>39.521799999999999</c:v>
                </c:pt>
                <c:pt idx="24">
                  <c:v>39.923199999999994</c:v>
                </c:pt>
                <c:pt idx="25">
                  <c:v>40.358499999999999</c:v>
                </c:pt>
                <c:pt idx="26">
                  <c:v>40.779600000000002</c:v>
                </c:pt>
                <c:pt idx="27">
                  <c:v>41.1479</c:v>
                </c:pt>
                <c:pt idx="28">
                  <c:v>41.478099999999998</c:v>
                </c:pt>
                <c:pt idx="29">
                  <c:v>41.808399999999999</c:v>
                </c:pt>
                <c:pt idx="30">
                  <c:v>42.085499999999996</c:v>
                </c:pt>
                <c:pt idx="31">
                  <c:v>42.233699999999999</c:v>
                </c:pt>
                <c:pt idx="32">
                  <c:v>42.358899999999998</c:v>
                </c:pt>
                <c:pt idx="33">
                  <c:v>42.517800000000001</c:v>
                </c:pt>
                <c:pt idx="34">
                  <c:v>42.737400000000001</c:v>
                </c:pt>
                <c:pt idx="35">
                  <c:v>42.971299999999999</c:v>
                </c:pt>
                <c:pt idx="36">
                  <c:v>43.2866</c:v>
                </c:pt>
                <c:pt idx="37">
                  <c:v>43.325000000000003</c:v>
                </c:pt>
                <c:pt idx="38">
                  <c:v>43.328800000000001</c:v>
                </c:pt>
                <c:pt idx="39">
                  <c:v>43.381799999999998</c:v>
                </c:pt>
                <c:pt idx="40">
                  <c:v>43.483499999999999</c:v>
                </c:pt>
                <c:pt idx="41">
                  <c:v>43.709299999999999</c:v>
                </c:pt>
                <c:pt idx="42">
                  <c:v>44.0535</c:v>
                </c:pt>
                <c:pt idx="43">
                  <c:v>44.354500000000002</c:v>
                </c:pt>
                <c:pt idx="44">
                  <c:v>44.559899999999999</c:v>
                </c:pt>
                <c:pt idx="45">
                  <c:v>44.740099999999998</c:v>
                </c:pt>
                <c:pt idx="46">
                  <c:v>44.7667</c:v>
                </c:pt>
                <c:pt idx="47">
                  <c:v>44.909700000000001</c:v>
                </c:pt>
                <c:pt idx="48">
                  <c:v>45.048999999999999</c:v>
                </c:pt>
                <c:pt idx="49">
                  <c:v>45.212200000000003</c:v>
                </c:pt>
                <c:pt idx="50">
                  <c:v>45.430700000000002</c:v>
                </c:pt>
                <c:pt idx="51">
                  <c:v>45.651499999999999</c:v>
                </c:pt>
                <c:pt idx="52">
                  <c:v>45.956200000000003</c:v>
                </c:pt>
                <c:pt idx="53">
                  <c:v>46.264099999999999</c:v>
                </c:pt>
                <c:pt idx="54">
                  <c:v>46.564999999999998</c:v>
                </c:pt>
                <c:pt idx="55">
                  <c:v>46.925899999999999</c:v>
                </c:pt>
                <c:pt idx="56">
                  <c:v>47.377600000000001</c:v>
                </c:pt>
                <c:pt idx="57">
                  <c:v>47.892000000000003</c:v>
                </c:pt>
                <c:pt idx="58">
                  <c:v>48.411900000000003</c:v>
                </c:pt>
                <c:pt idx="59">
                  <c:v>48.885899999999999</c:v>
                </c:pt>
                <c:pt idx="60">
                  <c:v>49.311100000000003</c:v>
                </c:pt>
                <c:pt idx="61">
                  <c:v>49.673000000000002</c:v>
                </c:pt>
                <c:pt idx="62">
                  <c:v>49.956000000000003</c:v>
                </c:pt>
                <c:pt idx="63">
                  <c:v>50.163800000000002</c:v>
                </c:pt>
                <c:pt idx="64">
                  <c:v>50.220200000000006</c:v>
                </c:pt>
                <c:pt idx="65">
                  <c:v>50.241599999999998</c:v>
                </c:pt>
                <c:pt idx="66">
                  <c:v>50.224800000000002</c:v>
                </c:pt>
                <c:pt idx="67">
                  <c:v>50.221899999999998</c:v>
                </c:pt>
                <c:pt idx="68">
                  <c:v>50.214199999999998</c:v>
                </c:pt>
                <c:pt idx="69">
                  <c:v>50.181399999999996</c:v>
                </c:pt>
                <c:pt idx="70">
                  <c:v>50.078100000000006</c:v>
                </c:pt>
                <c:pt idx="71">
                  <c:v>49.948500000000003</c:v>
                </c:pt>
                <c:pt idx="72">
                  <c:v>49.976399999999998</c:v>
                </c:pt>
                <c:pt idx="73">
                  <c:v>49.982799999999997</c:v>
                </c:pt>
                <c:pt idx="74">
                  <c:v>49.969700000000003</c:v>
                </c:pt>
                <c:pt idx="75">
                  <c:v>49.916899999999998</c:v>
                </c:pt>
                <c:pt idx="76">
                  <c:v>49.842199999999998</c:v>
                </c:pt>
                <c:pt idx="77">
                  <c:v>49.722799999999999</c:v>
                </c:pt>
                <c:pt idx="78">
                  <c:v>49.596600000000002</c:v>
                </c:pt>
                <c:pt idx="79">
                  <c:v>49.433700000000002</c:v>
                </c:pt>
                <c:pt idx="80">
                  <c:v>49.245100000000001</c:v>
                </c:pt>
                <c:pt idx="81">
                  <c:v>49.015999999999998</c:v>
                </c:pt>
                <c:pt idx="82">
                  <c:v>48.766199999999998</c:v>
                </c:pt>
                <c:pt idx="83">
                  <c:v>48.502299999999998</c:v>
                </c:pt>
                <c:pt idx="84">
                  <c:v>48.232500000000002</c:v>
                </c:pt>
                <c:pt idx="85">
                  <c:v>47.984900000000003</c:v>
                </c:pt>
                <c:pt idx="86">
                  <c:v>47.710999999999999</c:v>
                </c:pt>
                <c:pt idx="87">
                  <c:v>47.475899999999996</c:v>
                </c:pt>
                <c:pt idx="88">
                  <c:v>47.245199999999997</c:v>
                </c:pt>
                <c:pt idx="89">
                  <c:v>47.079500000000003</c:v>
                </c:pt>
                <c:pt idx="90">
                  <c:v>47.003399999999999</c:v>
                </c:pt>
                <c:pt idx="91">
                  <c:v>46.954900000000002</c:v>
                </c:pt>
                <c:pt idx="92">
                  <c:v>46.827800000000003</c:v>
                </c:pt>
                <c:pt idx="93">
                  <c:v>46.540199999999999</c:v>
                </c:pt>
                <c:pt idx="94">
                  <c:v>46.225200000000001</c:v>
                </c:pt>
                <c:pt idx="95">
                  <c:v>46.255400000000002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5.1438399999999991</c:v>
                </c:pt>
                <c:pt idx="1">
                  <c:v>4.6973700000000003</c:v>
                </c:pt>
              </c:numCache>
            </c:numRef>
          </c:xVal>
          <c:yVal>
            <c:numRef>
              <c:f>info!$W$2:$W$3</c:f>
              <c:numCache>
                <c:formatCode>0.00</c:formatCode>
                <c:ptCount val="2"/>
                <c:pt idx="0">
                  <c:v>35.907600000000002</c:v>
                </c:pt>
                <c:pt idx="1">
                  <c:v>47.984900000000003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5.1511300000000002</c:v>
                </c:pt>
                <c:pt idx="1">
                  <c:v>4.6010600000000004</c:v>
                </c:pt>
              </c:numCache>
            </c:numRef>
          </c:xVal>
          <c:yVal>
            <c:numRef>
              <c:f>info!$W$15:$W$16</c:f>
              <c:numCache>
                <c:formatCode>0.00_ </c:formatCode>
                <c:ptCount val="2"/>
                <c:pt idx="0">
                  <c:v>30.4575</c:v>
                </c:pt>
                <c:pt idx="1">
                  <c:v>50.241599999999998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4.7319604166666664</c:v>
                </c:pt>
              </c:numCache>
            </c:numRef>
          </c:xVal>
          <c:yVal>
            <c:numRef>
              <c:f>info!$N$9</c:f>
              <c:numCache>
                <c:formatCode>0.0</c:formatCode>
                <c:ptCount val="1"/>
                <c:pt idx="0">
                  <c:v>43.950557291666662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44.433599999999998</c:v>
                </c:pt>
                <c:pt idx="1">
                  <c:v>18.141300000000001</c:v>
                </c:pt>
                <c:pt idx="2">
                  <c:v>14.677899999999999</c:v>
                </c:pt>
                <c:pt idx="3">
                  <c:v>25.7714</c:v>
                </c:pt>
                <c:pt idx="4">
                  <c:v>68.0334</c:v>
                </c:pt>
                <c:pt idx="5">
                  <c:v>82.2072</c:v>
                </c:pt>
                <c:pt idx="6">
                  <c:v>36.392000000000003</c:v>
                </c:pt>
                <c:pt idx="7">
                  <c:v>75.408100000000005</c:v>
                </c:pt>
                <c:pt idx="8">
                  <c:v>24.716899999999999</c:v>
                </c:pt>
                <c:pt idx="9">
                  <c:v>36.798299999999998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53.96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53.961459999999988</c:v>
                </c:pt>
                <c:pt idx="1">
                  <c:v>53.961459999999988</c:v>
                </c:pt>
                <c:pt idx="2">
                  <c:v>0</c:v>
                </c:pt>
              </c:numCache>
            </c:numRef>
          </c:xVal>
          <c:yVal>
            <c:numRef>
              <c:f>'R2'!$I$5:$I$7</c:f>
              <c:numCache>
                <c:formatCode>0.0_ </c:formatCode>
                <c:ptCount val="3"/>
                <c:pt idx="0">
                  <c:v>0</c:v>
                </c:pt>
                <c:pt idx="1">
                  <c:v>57.081290821509945</c:v>
                </c:pt>
                <c:pt idx="2">
                  <c:v>57.081290821509945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77.994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77.993666666666655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2.34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2.3398099999999999</c:v>
                </c:pt>
                <c:pt idx="1">
                  <c:v>2.3398099999999999</c:v>
                </c:pt>
                <c:pt idx="2">
                  <c:v>0</c:v>
                </c:pt>
              </c:numCache>
            </c:numRef>
          </c:xVal>
          <c:yVal>
            <c:numRef>
              <c:f>'R3'!$I$6:$I$8</c:f>
              <c:numCache>
                <c:formatCode>0.0_ </c:formatCode>
                <c:ptCount val="3"/>
                <c:pt idx="0">
                  <c:v>0</c:v>
                </c:pt>
                <c:pt idx="1">
                  <c:v>73.135704151764045</c:v>
                </c:pt>
                <c:pt idx="2">
                  <c:v>73.135704151764045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1.4805853968107836</c:v>
                </c:pt>
                <c:pt idx="1">
                  <c:v>1.4805853968107836</c:v>
                </c:pt>
                <c:pt idx="2">
                  <c:v>-7</c:v>
                </c:pt>
              </c:numCache>
            </c:numRef>
          </c:xVal>
          <c:yVal>
            <c:numRef>
              <c:f>'R'!$I$5:$I$7</c:f>
              <c:numCache>
                <c:formatCode>0.0_ </c:formatCode>
                <c:ptCount val="3"/>
                <c:pt idx="0">
                  <c:v>0</c:v>
                </c:pt>
                <c:pt idx="1">
                  <c:v>85.394949117721239</c:v>
                </c:pt>
                <c:pt idx="2">
                  <c:v>85.394949117721239</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1.4805853968107836</c:v>
                </c:pt>
              </c:numCache>
            </c:numRef>
          </c:xVal>
          <c:yVal>
            <c:numRef>
              <c:f>'R'!$I$4</c:f>
              <c:numCache>
                <c:formatCode>0.00_ </c:formatCode>
                <c:ptCount val="1"/>
                <c:pt idx="0">
                  <c:v>85.394949117721239</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0.36189399999999999</c:v>
                </c:pt>
                <c:pt idx="2">
                  <c:v>0.77045200000000003</c:v>
                </c:pt>
                <c:pt idx="3">
                  <c:v>1.2072400000000001</c:v>
                </c:pt>
                <c:pt idx="4">
                  <c:v>1.6088899999999999</c:v>
                </c:pt>
                <c:pt idx="5">
                  <c:v>2.0018799999999999</c:v>
                </c:pt>
                <c:pt idx="6">
                  <c:v>2.40178</c:v>
                </c:pt>
                <c:pt idx="7">
                  <c:v>2.81508</c:v>
                </c:pt>
                <c:pt idx="8">
                  <c:v>3.2168899999999998</c:v>
                </c:pt>
                <c:pt idx="9">
                  <c:v>3.6203599999999998</c:v>
                </c:pt>
                <c:pt idx="10">
                  <c:v>4.0486000000000004</c:v>
                </c:pt>
                <c:pt idx="11">
                  <c:v>4.4306999999999999</c:v>
                </c:pt>
                <c:pt idx="12">
                  <c:v>4.8515600000000001</c:v>
                </c:pt>
                <c:pt idx="13">
                  <c:v>5.2393599999999996</c:v>
                </c:pt>
                <c:pt idx="14">
                  <c:v>5.6548699999999998</c:v>
                </c:pt>
                <c:pt idx="15">
                  <c:v>6.06569</c:v>
                </c:pt>
                <c:pt idx="16">
                  <c:v>6.4842700000000004</c:v>
                </c:pt>
                <c:pt idx="17">
                  <c:v>6.8581599999999998</c:v>
                </c:pt>
                <c:pt idx="18">
                  <c:v>7.2819700000000003</c:v>
                </c:pt>
                <c:pt idx="19">
                  <c:v>7.6933999999999996</c:v>
                </c:pt>
                <c:pt idx="20">
                  <c:v>8.0916800000000002</c:v>
                </c:pt>
                <c:pt idx="21">
                  <c:v>8.4819800000000001</c:v>
                </c:pt>
                <c:pt idx="22">
                  <c:v>8.8942700000000006</c:v>
                </c:pt>
                <c:pt idx="23">
                  <c:v>9.3290900000000008</c:v>
                </c:pt>
                <c:pt idx="24">
                  <c:v>9.7070799999999995</c:v>
                </c:pt>
                <c:pt idx="25">
                  <c:v>10.1074</c:v>
                </c:pt>
                <c:pt idx="26">
                  <c:v>10.520200000000001</c:v>
                </c:pt>
                <c:pt idx="27">
                  <c:v>10.932</c:v>
                </c:pt>
                <c:pt idx="28">
                  <c:v>11.348000000000001</c:v>
                </c:pt>
                <c:pt idx="29">
                  <c:v>11.755800000000001</c:v>
                </c:pt>
                <c:pt idx="30">
                  <c:v>12.1411</c:v>
                </c:pt>
                <c:pt idx="31">
                  <c:v>12.5747</c:v>
                </c:pt>
                <c:pt idx="32">
                  <c:v>12.956</c:v>
                </c:pt>
                <c:pt idx="33">
                  <c:v>13.3596</c:v>
                </c:pt>
                <c:pt idx="34">
                  <c:v>13.7882</c:v>
                </c:pt>
                <c:pt idx="35">
                  <c:v>14.174899999999999</c:v>
                </c:pt>
                <c:pt idx="36">
                  <c:v>14.627800000000001</c:v>
                </c:pt>
                <c:pt idx="37">
                  <c:v>14.9884</c:v>
                </c:pt>
                <c:pt idx="38">
                  <c:v>15.3872</c:v>
                </c:pt>
                <c:pt idx="39">
                  <c:v>15.792999999999999</c:v>
                </c:pt>
                <c:pt idx="40">
                  <c:v>16.206800000000001</c:v>
                </c:pt>
                <c:pt idx="41">
                  <c:v>16.612300000000001</c:v>
                </c:pt>
                <c:pt idx="42">
                  <c:v>17.0245</c:v>
                </c:pt>
                <c:pt idx="43">
                  <c:v>17.418500000000002</c:v>
                </c:pt>
                <c:pt idx="44">
                  <c:v>17.850100000000001</c:v>
                </c:pt>
                <c:pt idx="45">
                  <c:v>18.234000000000002</c:v>
                </c:pt>
                <c:pt idx="46">
                  <c:v>18.670300000000001</c:v>
                </c:pt>
                <c:pt idx="47">
                  <c:v>19.0444</c:v>
                </c:pt>
                <c:pt idx="48">
                  <c:v>19.483499999999999</c:v>
                </c:pt>
                <c:pt idx="49">
                  <c:v>19.869599999999998</c:v>
                </c:pt>
                <c:pt idx="50">
                  <c:v>20.275600000000001</c:v>
                </c:pt>
                <c:pt idx="51">
                  <c:v>20.662299999999998</c:v>
                </c:pt>
                <c:pt idx="52">
                  <c:v>21.079000000000001</c:v>
                </c:pt>
                <c:pt idx="53">
                  <c:v>21.482500000000002</c:v>
                </c:pt>
                <c:pt idx="54">
                  <c:v>21.8918</c:v>
                </c:pt>
                <c:pt idx="55">
                  <c:v>22.301100000000002</c:v>
                </c:pt>
                <c:pt idx="56">
                  <c:v>22.714400000000001</c:v>
                </c:pt>
                <c:pt idx="57">
                  <c:v>23.116800000000001</c:v>
                </c:pt>
                <c:pt idx="58">
                  <c:v>23.5182</c:v>
                </c:pt>
                <c:pt idx="59">
                  <c:v>23.932200000000002</c:v>
                </c:pt>
                <c:pt idx="60">
                  <c:v>24.336600000000001</c:v>
                </c:pt>
                <c:pt idx="61">
                  <c:v>24.754200000000001</c:v>
                </c:pt>
                <c:pt idx="62">
                  <c:v>25.169599999999999</c:v>
                </c:pt>
                <c:pt idx="63">
                  <c:v>25.565000000000001</c:v>
                </c:pt>
                <c:pt idx="64">
                  <c:v>25.965599999999998</c:v>
                </c:pt>
                <c:pt idx="65">
                  <c:v>26.4544</c:v>
                </c:pt>
                <c:pt idx="66">
                  <c:v>26.779</c:v>
                </c:pt>
                <c:pt idx="67">
                  <c:v>27.167300000000001</c:v>
                </c:pt>
                <c:pt idx="68">
                  <c:v>27.5883</c:v>
                </c:pt>
                <c:pt idx="69">
                  <c:v>27.99</c:v>
                </c:pt>
                <c:pt idx="70">
                  <c:v>28.396100000000001</c:v>
                </c:pt>
                <c:pt idx="71">
                  <c:v>28.796299999999999</c:v>
                </c:pt>
                <c:pt idx="72">
                  <c:v>29.218299999999999</c:v>
                </c:pt>
                <c:pt idx="73">
                  <c:v>29.613900000000001</c:v>
                </c:pt>
                <c:pt idx="74">
                  <c:v>30.016400000000001</c:v>
                </c:pt>
                <c:pt idx="75">
                  <c:v>30.4269</c:v>
                </c:pt>
                <c:pt idx="76">
                  <c:v>30.822399999999998</c:v>
                </c:pt>
                <c:pt idx="77">
                  <c:v>31.2637</c:v>
                </c:pt>
                <c:pt idx="78">
                  <c:v>31.649100000000001</c:v>
                </c:pt>
                <c:pt idx="79">
                  <c:v>32.054000000000002</c:v>
                </c:pt>
                <c:pt idx="80">
                  <c:v>32.460099999999997</c:v>
                </c:pt>
                <c:pt idx="81">
                  <c:v>32.865099999999998</c:v>
                </c:pt>
                <c:pt idx="82">
                  <c:v>33.270200000000003</c:v>
                </c:pt>
                <c:pt idx="83">
                  <c:v>33.688699999999997</c:v>
                </c:pt>
                <c:pt idx="84">
                  <c:v>34.0824</c:v>
                </c:pt>
                <c:pt idx="85">
                  <c:v>34.493499999999997</c:v>
                </c:pt>
                <c:pt idx="86">
                  <c:v>34.8842</c:v>
                </c:pt>
                <c:pt idx="87">
                  <c:v>35.2943</c:v>
                </c:pt>
                <c:pt idx="88">
                  <c:v>35.726399999999998</c:v>
                </c:pt>
                <c:pt idx="89">
                  <c:v>36.113300000000002</c:v>
                </c:pt>
                <c:pt idx="90">
                  <c:v>36.528199999999998</c:v>
                </c:pt>
                <c:pt idx="91">
                  <c:v>36.932699999999997</c:v>
                </c:pt>
                <c:pt idx="92">
                  <c:v>37.3414</c:v>
                </c:pt>
                <c:pt idx="93">
                  <c:v>37.732500000000002</c:v>
                </c:pt>
                <c:pt idx="94">
                  <c:v>38.164999999999999</c:v>
                </c:pt>
                <c:pt idx="95">
                  <c:v>38.551699999999997</c:v>
                </c:pt>
              </c:numCache>
            </c:numRef>
          </c:xVal>
          <c:yVal>
            <c:numRef>
              <c:f>FT!$J$2:$J$2000</c:f>
              <c:numCache>
                <c:formatCode>General</c:formatCode>
                <c:ptCount val="1999"/>
                <c:pt idx="0">
                  <c:v>5.1511300000000002</c:v>
                </c:pt>
                <c:pt idx="1">
                  <c:v>5.1969600000000007</c:v>
                </c:pt>
                <c:pt idx="2">
                  <c:v>5.2322100000000002</c:v>
                </c:pt>
                <c:pt idx="3">
                  <c:v>5.2484600000000006</c:v>
                </c:pt>
                <c:pt idx="4">
                  <c:v>5.24648</c:v>
                </c:pt>
                <c:pt idx="5">
                  <c:v>5.2260499999999999</c:v>
                </c:pt>
                <c:pt idx="6">
                  <c:v>5.2018500000000003</c:v>
                </c:pt>
                <c:pt idx="7">
                  <c:v>5.1730099999999997</c:v>
                </c:pt>
                <c:pt idx="8">
                  <c:v>5.1438399999999991</c:v>
                </c:pt>
                <c:pt idx="9">
                  <c:v>5.1171199999999999</c:v>
                </c:pt>
                <c:pt idx="10">
                  <c:v>5.0954800000000002</c:v>
                </c:pt>
                <c:pt idx="11">
                  <c:v>5.0762999999999998</c:v>
                </c:pt>
                <c:pt idx="12">
                  <c:v>5.0629599999999995</c:v>
                </c:pt>
                <c:pt idx="13">
                  <c:v>5.0526400000000002</c:v>
                </c:pt>
                <c:pt idx="14">
                  <c:v>5.0437600000000007</c:v>
                </c:pt>
                <c:pt idx="15">
                  <c:v>5.0361199999999995</c:v>
                </c:pt>
                <c:pt idx="16">
                  <c:v>5.0311799999999991</c:v>
                </c:pt>
                <c:pt idx="17">
                  <c:v>5.02759</c:v>
                </c:pt>
                <c:pt idx="18">
                  <c:v>5.0222699999999998</c:v>
                </c:pt>
                <c:pt idx="19">
                  <c:v>5.0147899999999996</c:v>
                </c:pt>
                <c:pt idx="20">
                  <c:v>5.0052200000000004</c:v>
                </c:pt>
                <c:pt idx="21">
                  <c:v>4.9930500000000002</c:v>
                </c:pt>
                <c:pt idx="22">
                  <c:v>4.9807199999999998</c:v>
                </c:pt>
                <c:pt idx="23">
                  <c:v>4.9637900000000004</c:v>
                </c:pt>
                <c:pt idx="24">
                  <c:v>4.9451600000000004</c:v>
                </c:pt>
                <c:pt idx="25">
                  <c:v>4.92333</c:v>
                </c:pt>
                <c:pt idx="26">
                  <c:v>4.8988199999999997</c:v>
                </c:pt>
                <c:pt idx="27">
                  <c:v>4.8740199999999998</c:v>
                </c:pt>
                <c:pt idx="28">
                  <c:v>4.8486400000000005</c:v>
                </c:pt>
                <c:pt idx="29">
                  <c:v>4.8229699999999998</c:v>
                </c:pt>
                <c:pt idx="30">
                  <c:v>4.7960500000000001</c:v>
                </c:pt>
                <c:pt idx="31">
                  <c:v>4.76816</c:v>
                </c:pt>
                <c:pt idx="32">
                  <c:v>4.7384500000000003</c:v>
                </c:pt>
                <c:pt idx="33">
                  <c:v>4.7077400000000003</c:v>
                </c:pt>
                <c:pt idx="34">
                  <c:v>4.6753999999999998</c:v>
                </c:pt>
                <c:pt idx="35">
                  <c:v>4.6413700000000002</c:v>
                </c:pt>
                <c:pt idx="36">
                  <c:v>4.60494</c:v>
                </c:pt>
                <c:pt idx="37">
                  <c:v>4.5630199999999999</c:v>
                </c:pt>
                <c:pt idx="38">
                  <c:v>4.5253100000000002</c:v>
                </c:pt>
                <c:pt idx="39">
                  <c:v>4.4914900000000006</c:v>
                </c:pt>
                <c:pt idx="40">
                  <c:v>4.4633899999999995</c:v>
                </c:pt>
                <c:pt idx="41">
                  <c:v>4.4374000000000002</c:v>
                </c:pt>
                <c:pt idx="42">
                  <c:v>4.4126300000000001</c:v>
                </c:pt>
                <c:pt idx="43">
                  <c:v>4.3938899999999999</c:v>
                </c:pt>
                <c:pt idx="44">
                  <c:v>4.3804100000000004</c:v>
                </c:pt>
                <c:pt idx="45">
                  <c:v>4.3710100000000001</c:v>
                </c:pt>
                <c:pt idx="46">
                  <c:v>4.3671199999999999</c:v>
                </c:pt>
                <c:pt idx="47">
                  <c:v>4.3621100000000004</c:v>
                </c:pt>
                <c:pt idx="48">
                  <c:v>4.3609200000000001</c:v>
                </c:pt>
                <c:pt idx="49">
                  <c:v>4.3630599999999999</c:v>
                </c:pt>
                <c:pt idx="50">
                  <c:v>4.3666599999999995</c:v>
                </c:pt>
                <c:pt idx="51">
                  <c:v>4.3740000000000006</c:v>
                </c:pt>
                <c:pt idx="52">
                  <c:v>4.3844000000000003</c:v>
                </c:pt>
                <c:pt idx="53">
                  <c:v>4.3966200000000004</c:v>
                </c:pt>
                <c:pt idx="54">
                  <c:v>4.4109800000000003</c:v>
                </c:pt>
                <c:pt idx="55">
                  <c:v>4.4289800000000001</c:v>
                </c:pt>
                <c:pt idx="56">
                  <c:v>4.4477500000000001</c:v>
                </c:pt>
                <c:pt idx="57">
                  <c:v>4.4659399999999998</c:v>
                </c:pt>
                <c:pt idx="58">
                  <c:v>4.4860699999999998</c:v>
                </c:pt>
                <c:pt idx="59">
                  <c:v>4.5071200000000005</c:v>
                </c:pt>
                <c:pt idx="60">
                  <c:v>4.5263999999999998</c:v>
                </c:pt>
                <c:pt idx="61">
                  <c:v>4.5426299999999999</c:v>
                </c:pt>
                <c:pt idx="62">
                  <c:v>4.5585700000000005</c:v>
                </c:pt>
                <c:pt idx="63">
                  <c:v>4.5725100000000003</c:v>
                </c:pt>
                <c:pt idx="64">
                  <c:v>4.5877499999999998</c:v>
                </c:pt>
                <c:pt idx="65">
                  <c:v>4.6010600000000004</c:v>
                </c:pt>
                <c:pt idx="66">
                  <c:v>4.61233</c:v>
                </c:pt>
                <c:pt idx="67">
                  <c:v>4.6188200000000004</c:v>
                </c:pt>
                <c:pt idx="68">
                  <c:v>4.62486</c:v>
                </c:pt>
                <c:pt idx="69">
                  <c:v>4.6292600000000004</c:v>
                </c:pt>
                <c:pt idx="70">
                  <c:v>4.6341999999999999</c:v>
                </c:pt>
                <c:pt idx="71">
                  <c:v>4.6402900000000002</c:v>
                </c:pt>
                <c:pt idx="72">
                  <c:v>4.64011</c:v>
                </c:pt>
                <c:pt idx="73">
                  <c:v>4.64032</c:v>
                </c:pt>
                <c:pt idx="74">
                  <c:v>4.6410499999999999</c:v>
                </c:pt>
                <c:pt idx="75">
                  <c:v>4.6438899999999999</c:v>
                </c:pt>
                <c:pt idx="76">
                  <c:v>4.6477400000000006</c:v>
                </c:pt>
                <c:pt idx="77">
                  <c:v>4.65116</c:v>
                </c:pt>
                <c:pt idx="78">
                  <c:v>4.6548600000000002</c:v>
                </c:pt>
                <c:pt idx="79">
                  <c:v>4.6579800000000002</c:v>
                </c:pt>
                <c:pt idx="80">
                  <c:v>4.6610100000000001</c:v>
                </c:pt>
                <c:pt idx="81">
                  <c:v>4.6662499999999998</c:v>
                </c:pt>
                <c:pt idx="82">
                  <c:v>4.6737099999999998</c:v>
                </c:pt>
                <c:pt idx="83">
                  <c:v>4.6808699999999996</c:v>
                </c:pt>
                <c:pt idx="84">
                  <c:v>4.6871499999999999</c:v>
                </c:pt>
                <c:pt idx="85">
                  <c:v>4.6973700000000003</c:v>
                </c:pt>
                <c:pt idx="86">
                  <c:v>4.7104499999999998</c:v>
                </c:pt>
                <c:pt idx="87">
                  <c:v>4.7227999999999994</c:v>
                </c:pt>
                <c:pt idx="88">
                  <c:v>4.7312799999999999</c:v>
                </c:pt>
                <c:pt idx="89">
                  <c:v>4.7395399999999999</c:v>
                </c:pt>
                <c:pt idx="90">
                  <c:v>4.74193</c:v>
                </c:pt>
                <c:pt idx="91">
                  <c:v>4.7435200000000002</c:v>
                </c:pt>
                <c:pt idx="92">
                  <c:v>4.7594199999999995</c:v>
                </c:pt>
                <c:pt idx="93">
                  <c:v>4.7718300000000005</c:v>
                </c:pt>
                <c:pt idx="94">
                  <c:v>4.7931800000000004</c:v>
                </c:pt>
                <c:pt idx="95">
                  <c:v>4.81379</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5.1511300000000002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5.1511300000000002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5.1511300000000002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5.1511300000000002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5.1511300000000002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5.1511300000000002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5.1511300000000002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5.1511300000000002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5.1511300000000002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5.1511300000000002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5.1511300000000002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5.1511300000000002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5.1511300000000002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5.1511300000000002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5.1511300000000002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5.1511300000000002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5.1511300000000002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5.1511300000000002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5.1511300000000002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5.1511300000000002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5.1511300000000002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5.1511300000000002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5.1511300000000002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5.1511300000000002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0.36189399999999999</c:v>
                </c:pt>
                <c:pt idx="2">
                  <c:v>0.77045200000000003</c:v>
                </c:pt>
                <c:pt idx="3">
                  <c:v>1.2072400000000001</c:v>
                </c:pt>
                <c:pt idx="4">
                  <c:v>1.6088899999999999</c:v>
                </c:pt>
                <c:pt idx="5">
                  <c:v>2.0018799999999999</c:v>
                </c:pt>
                <c:pt idx="6">
                  <c:v>2.40178</c:v>
                </c:pt>
                <c:pt idx="7">
                  <c:v>2.81508</c:v>
                </c:pt>
                <c:pt idx="8">
                  <c:v>3.2168899999999998</c:v>
                </c:pt>
                <c:pt idx="9">
                  <c:v>3.6203599999999998</c:v>
                </c:pt>
                <c:pt idx="10">
                  <c:v>4.0486000000000004</c:v>
                </c:pt>
                <c:pt idx="11">
                  <c:v>4.4306999999999999</c:v>
                </c:pt>
                <c:pt idx="12">
                  <c:v>4.8515600000000001</c:v>
                </c:pt>
                <c:pt idx="13">
                  <c:v>5.2393599999999996</c:v>
                </c:pt>
                <c:pt idx="14">
                  <c:v>5.6548699999999998</c:v>
                </c:pt>
                <c:pt idx="15">
                  <c:v>6.06569</c:v>
                </c:pt>
                <c:pt idx="16">
                  <c:v>6.4842700000000004</c:v>
                </c:pt>
                <c:pt idx="17">
                  <c:v>6.8581599999999998</c:v>
                </c:pt>
                <c:pt idx="18">
                  <c:v>7.2819700000000003</c:v>
                </c:pt>
                <c:pt idx="19">
                  <c:v>7.6933999999999996</c:v>
                </c:pt>
                <c:pt idx="20">
                  <c:v>8.0916800000000002</c:v>
                </c:pt>
                <c:pt idx="21">
                  <c:v>8.4819800000000001</c:v>
                </c:pt>
                <c:pt idx="22">
                  <c:v>8.8942700000000006</c:v>
                </c:pt>
                <c:pt idx="23">
                  <c:v>9.3290900000000008</c:v>
                </c:pt>
                <c:pt idx="24">
                  <c:v>9.7070799999999995</c:v>
                </c:pt>
                <c:pt idx="25">
                  <c:v>10.1074</c:v>
                </c:pt>
                <c:pt idx="26">
                  <c:v>10.520200000000001</c:v>
                </c:pt>
                <c:pt idx="27">
                  <c:v>10.932</c:v>
                </c:pt>
                <c:pt idx="28">
                  <c:v>11.348000000000001</c:v>
                </c:pt>
                <c:pt idx="29">
                  <c:v>11.755800000000001</c:v>
                </c:pt>
                <c:pt idx="30">
                  <c:v>12.1411</c:v>
                </c:pt>
                <c:pt idx="31">
                  <c:v>12.5747</c:v>
                </c:pt>
                <c:pt idx="32">
                  <c:v>12.956</c:v>
                </c:pt>
                <c:pt idx="33">
                  <c:v>13.3596</c:v>
                </c:pt>
                <c:pt idx="34">
                  <c:v>13.7882</c:v>
                </c:pt>
                <c:pt idx="35">
                  <c:v>14.174899999999999</c:v>
                </c:pt>
                <c:pt idx="36">
                  <c:v>14.627800000000001</c:v>
                </c:pt>
                <c:pt idx="37">
                  <c:v>14.9884</c:v>
                </c:pt>
                <c:pt idx="38">
                  <c:v>15.3872</c:v>
                </c:pt>
                <c:pt idx="39">
                  <c:v>15.792999999999999</c:v>
                </c:pt>
                <c:pt idx="40">
                  <c:v>16.206800000000001</c:v>
                </c:pt>
                <c:pt idx="41">
                  <c:v>16.612300000000001</c:v>
                </c:pt>
                <c:pt idx="42">
                  <c:v>17.0245</c:v>
                </c:pt>
                <c:pt idx="43">
                  <c:v>17.418500000000002</c:v>
                </c:pt>
                <c:pt idx="44">
                  <c:v>17.850100000000001</c:v>
                </c:pt>
                <c:pt idx="45">
                  <c:v>18.234000000000002</c:v>
                </c:pt>
                <c:pt idx="46">
                  <c:v>18.670300000000001</c:v>
                </c:pt>
                <c:pt idx="47">
                  <c:v>19.0444</c:v>
                </c:pt>
                <c:pt idx="48">
                  <c:v>19.483499999999999</c:v>
                </c:pt>
                <c:pt idx="49">
                  <c:v>19.869599999999998</c:v>
                </c:pt>
                <c:pt idx="50">
                  <c:v>20.275600000000001</c:v>
                </c:pt>
                <c:pt idx="51">
                  <c:v>20.662299999999998</c:v>
                </c:pt>
                <c:pt idx="52">
                  <c:v>21.079000000000001</c:v>
                </c:pt>
                <c:pt idx="53">
                  <c:v>21.482500000000002</c:v>
                </c:pt>
                <c:pt idx="54">
                  <c:v>21.8918</c:v>
                </c:pt>
                <c:pt idx="55">
                  <c:v>22.301100000000002</c:v>
                </c:pt>
                <c:pt idx="56">
                  <c:v>22.714400000000001</c:v>
                </c:pt>
                <c:pt idx="57">
                  <c:v>23.116800000000001</c:v>
                </c:pt>
                <c:pt idx="58">
                  <c:v>23.5182</c:v>
                </c:pt>
                <c:pt idx="59">
                  <c:v>23.932200000000002</c:v>
                </c:pt>
                <c:pt idx="60">
                  <c:v>24.336600000000001</c:v>
                </c:pt>
                <c:pt idx="61">
                  <c:v>24.754200000000001</c:v>
                </c:pt>
                <c:pt idx="62">
                  <c:v>25.169599999999999</c:v>
                </c:pt>
                <c:pt idx="63">
                  <c:v>25.565000000000001</c:v>
                </c:pt>
                <c:pt idx="64">
                  <c:v>25.965599999999998</c:v>
                </c:pt>
                <c:pt idx="65">
                  <c:v>26.4544</c:v>
                </c:pt>
                <c:pt idx="66">
                  <c:v>26.779</c:v>
                </c:pt>
                <c:pt idx="67">
                  <c:v>27.167300000000001</c:v>
                </c:pt>
                <c:pt idx="68">
                  <c:v>27.5883</c:v>
                </c:pt>
                <c:pt idx="69">
                  <c:v>27.99</c:v>
                </c:pt>
                <c:pt idx="70">
                  <c:v>28.396100000000001</c:v>
                </c:pt>
                <c:pt idx="71">
                  <c:v>28.796299999999999</c:v>
                </c:pt>
                <c:pt idx="72">
                  <c:v>29.218299999999999</c:v>
                </c:pt>
                <c:pt idx="73">
                  <c:v>29.613900000000001</c:v>
                </c:pt>
                <c:pt idx="74">
                  <c:v>30.016400000000001</c:v>
                </c:pt>
                <c:pt idx="75">
                  <c:v>30.4269</c:v>
                </c:pt>
                <c:pt idx="76">
                  <c:v>30.822399999999998</c:v>
                </c:pt>
                <c:pt idx="77">
                  <c:v>31.2637</c:v>
                </c:pt>
                <c:pt idx="78">
                  <c:v>31.649100000000001</c:v>
                </c:pt>
                <c:pt idx="79">
                  <c:v>32.054000000000002</c:v>
                </c:pt>
                <c:pt idx="80">
                  <c:v>32.460099999999997</c:v>
                </c:pt>
                <c:pt idx="81">
                  <c:v>32.865099999999998</c:v>
                </c:pt>
                <c:pt idx="82">
                  <c:v>33.270200000000003</c:v>
                </c:pt>
                <c:pt idx="83">
                  <c:v>33.688699999999997</c:v>
                </c:pt>
                <c:pt idx="84">
                  <c:v>34.0824</c:v>
                </c:pt>
                <c:pt idx="85">
                  <c:v>34.493499999999997</c:v>
                </c:pt>
                <c:pt idx="86">
                  <c:v>34.8842</c:v>
                </c:pt>
                <c:pt idx="87">
                  <c:v>35.2943</c:v>
                </c:pt>
                <c:pt idx="88">
                  <c:v>35.726399999999998</c:v>
                </c:pt>
                <c:pt idx="89">
                  <c:v>36.113300000000002</c:v>
                </c:pt>
                <c:pt idx="90">
                  <c:v>36.528199999999998</c:v>
                </c:pt>
                <c:pt idx="91">
                  <c:v>36.932699999999997</c:v>
                </c:pt>
                <c:pt idx="92">
                  <c:v>37.3414</c:v>
                </c:pt>
                <c:pt idx="93">
                  <c:v>37.732500000000002</c:v>
                </c:pt>
                <c:pt idx="94">
                  <c:v>38.164999999999999</c:v>
                </c:pt>
                <c:pt idx="95">
                  <c:v>38.551699999999997</c:v>
                </c:pt>
              </c:numCache>
            </c:numRef>
          </c:xVal>
          <c:yVal>
            <c:numRef>
              <c:f>FT!$K$2:$K$2000</c:f>
              <c:numCache>
                <c:formatCode>General</c:formatCode>
                <c:ptCount val="1999"/>
                <c:pt idx="0">
                  <c:v>30.4575</c:v>
                </c:pt>
                <c:pt idx="1">
                  <c:v>32.506599999999999</c:v>
                </c:pt>
                <c:pt idx="2">
                  <c:v>34.099299999999999</c:v>
                </c:pt>
                <c:pt idx="3">
                  <c:v>35.0137</c:v>
                </c:pt>
                <c:pt idx="4">
                  <c:v>35.475999999999999</c:v>
                </c:pt>
                <c:pt idx="5">
                  <c:v>35.518100000000004</c:v>
                </c:pt>
                <c:pt idx="6">
                  <c:v>35.640100000000004</c:v>
                </c:pt>
                <c:pt idx="7">
                  <c:v>35.7744</c:v>
                </c:pt>
                <c:pt idx="8">
                  <c:v>35.907600000000002</c:v>
                </c:pt>
                <c:pt idx="9">
                  <c:v>35.969899999999996</c:v>
                </c:pt>
                <c:pt idx="10">
                  <c:v>35.9619</c:v>
                </c:pt>
                <c:pt idx="11">
                  <c:v>36.004000000000005</c:v>
                </c:pt>
                <c:pt idx="12">
                  <c:v>36.2592</c:v>
                </c:pt>
                <c:pt idx="13">
                  <c:v>36.541699999999999</c:v>
                </c:pt>
                <c:pt idx="14">
                  <c:v>36.851800000000004</c:v>
                </c:pt>
                <c:pt idx="15">
                  <c:v>37.1173</c:v>
                </c:pt>
                <c:pt idx="16">
                  <c:v>37.3489</c:v>
                </c:pt>
                <c:pt idx="17">
                  <c:v>37.569299999999998</c:v>
                </c:pt>
                <c:pt idx="18">
                  <c:v>37.773200000000003</c:v>
                </c:pt>
                <c:pt idx="19">
                  <c:v>38.020199999999996</c:v>
                </c:pt>
                <c:pt idx="20">
                  <c:v>38.303399999999996</c:v>
                </c:pt>
                <c:pt idx="21">
                  <c:v>38.674999999999997</c:v>
                </c:pt>
                <c:pt idx="22">
                  <c:v>39.079700000000003</c:v>
                </c:pt>
                <c:pt idx="23">
                  <c:v>39.521799999999999</c:v>
                </c:pt>
                <c:pt idx="24">
                  <c:v>39.923199999999994</c:v>
                </c:pt>
                <c:pt idx="25">
                  <c:v>40.358499999999999</c:v>
                </c:pt>
                <c:pt idx="26">
                  <c:v>40.779600000000002</c:v>
                </c:pt>
                <c:pt idx="27">
                  <c:v>41.1479</c:v>
                </c:pt>
                <c:pt idx="28">
                  <c:v>41.478099999999998</c:v>
                </c:pt>
                <c:pt idx="29">
                  <c:v>41.808399999999999</c:v>
                </c:pt>
                <c:pt idx="30">
                  <c:v>42.085499999999996</c:v>
                </c:pt>
                <c:pt idx="31">
                  <c:v>42.233699999999999</c:v>
                </c:pt>
                <c:pt idx="32">
                  <c:v>42.358899999999998</c:v>
                </c:pt>
                <c:pt idx="33">
                  <c:v>42.517800000000001</c:v>
                </c:pt>
                <c:pt idx="34">
                  <c:v>42.737400000000001</c:v>
                </c:pt>
                <c:pt idx="35">
                  <c:v>42.971299999999999</c:v>
                </c:pt>
                <c:pt idx="36">
                  <c:v>43.2866</c:v>
                </c:pt>
                <c:pt idx="37">
                  <c:v>43.325000000000003</c:v>
                </c:pt>
                <c:pt idx="38">
                  <c:v>43.328800000000001</c:v>
                </c:pt>
                <c:pt idx="39">
                  <c:v>43.381799999999998</c:v>
                </c:pt>
                <c:pt idx="40">
                  <c:v>43.483499999999999</c:v>
                </c:pt>
                <c:pt idx="41">
                  <c:v>43.709299999999999</c:v>
                </c:pt>
                <c:pt idx="42">
                  <c:v>44.0535</c:v>
                </c:pt>
                <c:pt idx="43">
                  <c:v>44.354500000000002</c:v>
                </c:pt>
                <c:pt idx="44">
                  <c:v>44.559899999999999</c:v>
                </c:pt>
                <c:pt idx="45">
                  <c:v>44.740099999999998</c:v>
                </c:pt>
                <c:pt idx="46">
                  <c:v>44.7667</c:v>
                </c:pt>
                <c:pt idx="47">
                  <c:v>44.909700000000001</c:v>
                </c:pt>
                <c:pt idx="48">
                  <c:v>45.048999999999999</c:v>
                </c:pt>
                <c:pt idx="49">
                  <c:v>45.212200000000003</c:v>
                </c:pt>
                <c:pt idx="50">
                  <c:v>45.430700000000002</c:v>
                </c:pt>
                <c:pt idx="51">
                  <c:v>45.651499999999999</c:v>
                </c:pt>
                <c:pt idx="52">
                  <c:v>45.956200000000003</c:v>
                </c:pt>
                <c:pt idx="53">
                  <c:v>46.264099999999999</c:v>
                </c:pt>
                <c:pt idx="54">
                  <c:v>46.564999999999998</c:v>
                </c:pt>
                <c:pt idx="55">
                  <c:v>46.925899999999999</c:v>
                </c:pt>
                <c:pt idx="56">
                  <c:v>47.377600000000001</c:v>
                </c:pt>
                <c:pt idx="57">
                  <c:v>47.892000000000003</c:v>
                </c:pt>
                <c:pt idx="58">
                  <c:v>48.411900000000003</c:v>
                </c:pt>
                <c:pt idx="59">
                  <c:v>48.885899999999999</c:v>
                </c:pt>
                <c:pt idx="60">
                  <c:v>49.311100000000003</c:v>
                </c:pt>
                <c:pt idx="61">
                  <c:v>49.673000000000002</c:v>
                </c:pt>
                <c:pt idx="62">
                  <c:v>49.956000000000003</c:v>
                </c:pt>
                <c:pt idx="63">
                  <c:v>50.163800000000002</c:v>
                </c:pt>
                <c:pt idx="64">
                  <c:v>50.220200000000006</c:v>
                </c:pt>
                <c:pt idx="65">
                  <c:v>50.241599999999998</c:v>
                </c:pt>
                <c:pt idx="66">
                  <c:v>50.224800000000002</c:v>
                </c:pt>
                <c:pt idx="67">
                  <c:v>50.221899999999998</c:v>
                </c:pt>
                <c:pt idx="68">
                  <c:v>50.214199999999998</c:v>
                </c:pt>
                <c:pt idx="69">
                  <c:v>50.181399999999996</c:v>
                </c:pt>
                <c:pt idx="70">
                  <c:v>50.078100000000006</c:v>
                </c:pt>
                <c:pt idx="71">
                  <c:v>49.948500000000003</c:v>
                </c:pt>
                <c:pt idx="72">
                  <c:v>49.976399999999998</c:v>
                </c:pt>
                <c:pt idx="73">
                  <c:v>49.982799999999997</c:v>
                </c:pt>
                <c:pt idx="74">
                  <c:v>49.969700000000003</c:v>
                </c:pt>
                <c:pt idx="75">
                  <c:v>49.916899999999998</c:v>
                </c:pt>
                <c:pt idx="76">
                  <c:v>49.842199999999998</c:v>
                </c:pt>
                <c:pt idx="77">
                  <c:v>49.722799999999999</c:v>
                </c:pt>
                <c:pt idx="78">
                  <c:v>49.596600000000002</c:v>
                </c:pt>
                <c:pt idx="79">
                  <c:v>49.433700000000002</c:v>
                </c:pt>
                <c:pt idx="80">
                  <c:v>49.245100000000001</c:v>
                </c:pt>
                <c:pt idx="81">
                  <c:v>49.015999999999998</c:v>
                </c:pt>
                <c:pt idx="82">
                  <c:v>48.766199999999998</c:v>
                </c:pt>
                <c:pt idx="83">
                  <c:v>48.502299999999998</c:v>
                </c:pt>
                <c:pt idx="84">
                  <c:v>48.232500000000002</c:v>
                </c:pt>
                <c:pt idx="85">
                  <c:v>47.984900000000003</c:v>
                </c:pt>
                <c:pt idx="86">
                  <c:v>47.710999999999999</c:v>
                </c:pt>
                <c:pt idx="87">
                  <c:v>47.475899999999996</c:v>
                </c:pt>
                <c:pt idx="88">
                  <c:v>47.245199999999997</c:v>
                </c:pt>
                <c:pt idx="89">
                  <c:v>47.079500000000003</c:v>
                </c:pt>
                <c:pt idx="90">
                  <c:v>47.003399999999999</c:v>
                </c:pt>
                <c:pt idx="91">
                  <c:v>46.954900000000002</c:v>
                </c:pt>
                <c:pt idx="92">
                  <c:v>46.827800000000003</c:v>
                </c:pt>
                <c:pt idx="93">
                  <c:v>46.540199999999999</c:v>
                </c:pt>
                <c:pt idx="94">
                  <c:v>46.225200000000001</c:v>
                </c:pt>
                <c:pt idx="95">
                  <c:v>46.255400000000002</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30.4575</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30.4575</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30.4575</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30.4575</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30.4575</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30.4575</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30.4575</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30.4575</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30.4575</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30.4575</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30.4575</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30.4575</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30.4575</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30.4575</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30.4575</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30.4575</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30.4575</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30.4575</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30.4575</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30.4575</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30.4575</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30.4575</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30.4575</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30.4575</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0.36189399999999999</c:v>
                </c:pt>
                <c:pt idx="2">
                  <c:v>0.77045200000000003</c:v>
                </c:pt>
                <c:pt idx="3">
                  <c:v>1.2072400000000001</c:v>
                </c:pt>
                <c:pt idx="4">
                  <c:v>1.6088899999999999</c:v>
                </c:pt>
                <c:pt idx="5">
                  <c:v>2.0018799999999999</c:v>
                </c:pt>
                <c:pt idx="6">
                  <c:v>2.40178</c:v>
                </c:pt>
                <c:pt idx="7">
                  <c:v>2.81508</c:v>
                </c:pt>
                <c:pt idx="8">
                  <c:v>3.2168899999999998</c:v>
                </c:pt>
                <c:pt idx="9">
                  <c:v>3.6203599999999998</c:v>
                </c:pt>
                <c:pt idx="10">
                  <c:v>4.0486000000000004</c:v>
                </c:pt>
                <c:pt idx="11">
                  <c:v>4.4306999999999999</c:v>
                </c:pt>
                <c:pt idx="12">
                  <c:v>4.8515600000000001</c:v>
                </c:pt>
                <c:pt idx="13">
                  <c:v>5.2393599999999996</c:v>
                </c:pt>
                <c:pt idx="14">
                  <c:v>5.6548699999999998</c:v>
                </c:pt>
                <c:pt idx="15">
                  <c:v>6.06569</c:v>
                </c:pt>
                <c:pt idx="16">
                  <c:v>6.4842700000000004</c:v>
                </c:pt>
                <c:pt idx="17">
                  <c:v>6.8581599999999998</c:v>
                </c:pt>
                <c:pt idx="18">
                  <c:v>7.2819700000000003</c:v>
                </c:pt>
                <c:pt idx="19">
                  <c:v>7.6933999999999996</c:v>
                </c:pt>
                <c:pt idx="20">
                  <c:v>8.0916800000000002</c:v>
                </c:pt>
                <c:pt idx="21">
                  <c:v>8.4819800000000001</c:v>
                </c:pt>
                <c:pt idx="22">
                  <c:v>8.8942700000000006</c:v>
                </c:pt>
                <c:pt idx="23">
                  <c:v>9.3290900000000008</c:v>
                </c:pt>
                <c:pt idx="24">
                  <c:v>9.7070799999999995</c:v>
                </c:pt>
                <c:pt idx="25">
                  <c:v>10.1074</c:v>
                </c:pt>
                <c:pt idx="26">
                  <c:v>10.520200000000001</c:v>
                </c:pt>
                <c:pt idx="27">
                  <c:v>10.932</c:v>
                </c:pt>
                <c:pt idx="28">
                  <c:v>11.348000000000001</c:v>
                </c:pt>
                <c:pt idx="29">
                  <c:v>11.755800000000001</c:v>
                </c:pt>
                <c:pt idx="30">
                  <c:v>12.1411</c:v>
                </c:pt>
                <c:pt idx="31">
                  <c:v>12.5747</c:v>
                </c:pt>
                <c:pt idx="32">
                  <c:v>12.956</c:v>
                </c:pt>
                <c:pt idx="33">
                  <c:v>13.3596</c:v>
                </c:pt>
                <c:pt idx="34">
                  <c:v>13.7882</c:v>
                </c:pt>
                <c:pt idx="35">
                  <c:v>14.174899999999999</c:v>
                </c:pt>
                <c:pt idx="36">
                  <c:v>14.627800000000001</c:v>
                </c:pt>
                <c:pt idx="37">
                  <c:v>14.9884</c:v>
                </c:pt>
                <c:pt idx="38">
                  <c:v>15.3872</c:v>
                </c:pt>
                <c:pt idx="39">
                  <c:v>15.792999999999999</c:v>
                </c:pt>
                <c:pt idx="40">
                  <c:v>16.206800000000001</c:v>
                </c:pt>
                <c:pt idx="41">
                  <c:v>16.612300000000001</c:v>
                </c:pt>
                <c:pt idx="42">
                  <c:v>17.0245</c:v>
                </c:pt>
                <c:pt idx="43">
                  <c:v>17.418500000000002</c:v>
                </c:pt>
                <c:pt idx="44">
                  <c:v>17.850100000000001</c:v>
                </c:pt>
                <c:pt idx="45">
                  <c:v>18.234000000000002</c:v>
                </c:pt>
                <c:pt idx="46">
                  <c:v>18.670300000000001</c:v>
                </c:pt>
                <c:pt idx="47">
                  <c:v>19.0444</c:v>
                </c:pt>
                <c:pt idx="48">
                  <c:v>19.483499999999999</c:v>
                </c:pt>
                <c:pt idx="49">
                  <c:v>19.869599999999998</c:v>
                </c:pt>
                <c:pt idx="50">
                  <c:v>20.275600000000001</c:v>
                </c:pt>
                <c:pt idx="51">
                  <c:v>20.662299999999998</c:v>
                </c:pt>
                <c:pt idx="52">
                  <c:v>21.079000000000001</c:v>
                </c:pt>
                <c:pt idx="53">
                  <c:v>21.482500000000002</c:v>
                </c:pt>
                <c:pt idx="54">
                  <c:v>21.8918</c:v>
                </c:pt>
                <c:pt idx="55">
                  <c:v>22.301100000000002</c:v>
                </c:pt>
                <c:pt idx="56">
                  <c:v>22.714400000000001</c:v>
                </c:pt>
                <c:pt idx="57">
                  <c:v>23.116800000000001</c:v>
                </c:pt>
                <c:pt idx="58">
                  <c:v>23.5182</c:v>
                </c:pt>
                <c:pt idx="59">
                  <c:v>23.932200000000002</c:v>
                </c:pt>
                <c:pt idx="60">
                  <c:v>24.336600000000001</c:v>
                </c:pt>
                <c:pt idx="61">
                  <c:v>24.754200000000001</c:v>
                </c:pt>
                <c:pt idx="62">
                  <c:v>25.169599999999999</c:v>
                </c:pt>
                <c:pt idx="63">
                  <c:v>25.565000000000001</c:v>
                </c:pt>
                <c:pt idx="64">
                  <c:v>25.965599999999998</c:v>
                </c:pt>
                <c:pt idx="65">
                  <c:v>26.4544</c:v>
                </c:pt>
                <c:pt idx="66">
                  <c:v>26.779</c:v>
                </c:pt>
                <c:pt idx="67">
                  <c:v>27.167300000000001</c:v>
                </c:pt>
                <c:pt idx="68">
                  <c:v>27.5883</c:v>
                </c:pt>
                <c:pt idx="69">
                  <c:v>27.99</c:v>
                </c:pt>
                <c:pt idx="70">
                  <c:v>28.396100000000001</c:v>
                </c:pt>
                <c:pt idx="71">
                  <c:v>28.796299999999999</c:v>
                </c:pt>
                <c:pt idx="72">
                  <c:v>29.218299999999999</c:v>
                </c:pt>
                <c:pt idx="73">
                  <c:v>29.613900000000001</c:v>
                </c:pt>
                <c:pt idx="74">
                  <c:v>30.016400000000001</c:v>
                </c:pt>
                <c:pt idx="75">
                  <c:v>30.4269</c:v>
                </c:pt>
                <c:pt idx="76">
                  <c:v>30.822399999999998</c:v>
                </c:pt>
                <c:pt idx="77">
                  <c:v>31.2637</c:v>
                </c:pt>
                <c:pt idx="78">
                  <c:v>31.649100000000001</c:v>
                </c:pt>
                <c:pt idx="79">
                  <c:v>32.054000000000002</c:v>
                </c:pt>
                <c:pt idx="80">
                  <c:v>32.460099999999997</c:v>
                </c:pt>
                <c:pt idx="81">
                  <c:v>32.865099999999998</c:v>
                </c:pt>
                <c:pt idx="82">
                  <c:v>33.270200000000003</c:v>
                </c:pt>
                <c:pt idx="83">
                  <c:v>33.688699999999997</c:v>
                </c:pt>
                <c:pt idx="84">
                  <c:v>34.0824</c:v>
                </c:pt>
                <c:pt idx="85">
                  <c:v>34.493499999999997</c:v>
                </c:pt>
                <c:pt idx="86">
                  <c:v>34.8842</c:v>
                </c:pt>
                <c:pt idx="87">
                  <c:v>35.2943</c:v>
                </c:pt>
                <c:pt idx="88">
                  <c:v>35.726399999999998</c:v>
                </c:pt>
                <c:pt idx="89">
                  <c:v>36.113300000000002</c:v>
                </c:pt>
                <c:pt idx="90">
                  <c:v>36.528199999999998</c:v>
                </c:pt>
                <c:pt idx="91">
                  <c:v>36.932699999999997</c:v>
                </c:pt>
                <c:pt idx="92">
                  <c:v>37.3414</c:v>
                </c:pt>
                <c:pt idx="93">
                  <c:v>37.732500000000002</c:v>
                </c:pt>
                <c:pt idx="94">
                  <c:v>38.164999999999999</c:v>
                </c:pt>
                <c:pt idx="95">
                  <c:v>38.551699999999997</c:v>
                </c:pt>
              </c:numCache>
            </c:numRef>
          </c:xVal>
          <c:yVal>
            <c:numRef>
              <c:f>FT!$L$2:$L$2000</c:f>
              <c:numCache>
                <c:formatCode>General</c:formatCode>
                <c:ptCount val="1999"/>
                <c:pt idx="0">
                  <c:v>5.9127803025743866</c:v>
                </c:pt>
                <c:pt idx="1">
                  <c:v>6.2549259567131541</c:v>
                </c:pt>
                <c:pt idx="2">
                  <c:v>6.517188721400708</c:v>
                </c:pt>
                <c:pt idx="3">
                  <c:v>6.6712330855146078</c:v>
                </c:pt>
                <c:pt idx="4">
                  <c:v>6.7618670041627906</c:v>
                </c:pt>
                <c:pt idx="5">
                  <c:v>6.7963567130050428</c:v>
                </c:pt>
                <c:pt idx="6">
                  <c:v>6.8514278573968879</c:v>
                </c:pt>
                <c:pt idx="7">
                  <c:v>6.9155868633542177</c:v>
                </c:pt>
                <c:pt idx="8">
                  <c:v>6.9806992441444544</c:v>
                </c:pt>
                <c:pt idx="9">
                  <c:v>7.0293250891126249</c:v>
                </c:pt>
                <c:pt idx="10">
                  <c:v>7.0576079191754255</c:v>
                </c:pt>
                <c:pt idx="11">
                  <c:v>7.0925674211532037</c:v>
                </c:pt>
                <c:pt idx="12">
                  <c:v>7.1616603725883676</c:v>
                </c:pt>
                <c:pt idx="13">
                  <c:v>7.2321994046676581</c:v>
                </c:pt>
                <c:pt idx="14">
                  <c:v>7.3064142623756876</c:v>
                </c:pt>
                <c:pt idx="15">
                  <c:v>7.3702175484301415</c:v>
                </c:pt>
                <c:pt idx="16">
                  <c:v>7.4234871342309372</c:v>
                </c:pt>
                <c:pt idx="17">
                  <c:v>7.4726260494590848</c:v>
                </c:pt>
                <c:pt idx="18">
                  <c:v>7.5211408387044116</c:v>
                </c:pt>
                <c:pt idx="19">
                  <c:v>7.5816135870096248</c:v>
                </c:pt>
                <c:pt idx="20">
                  <c:v>7.6526905910229708</c:v>
                </c:pt>
                <c:pt idx="21">
                  <c:v>7.7457666155956773</c:v>
                </c:pt>
                <c:pt idx="22">
                  <c:v>7.8461949276409841</c:v>
                </c:pt>
                <c:pt idx="23">
                  <c:v>7.9620209557616253</c:v>
                </c:pt>
                <c:pt idx="24">
                  <c:v>8.0731867118556302</c:v>
                </c:pt>
                <c:pt idx="25">
                  <c:v>8.1973989149620277</c:v>
                </c:pt>
                <c:pt idx="26">
                  <c:v>8.3243719916224741</c:v>
                </c:pt>
                <c:pt idx="27">
                  <c:v>8.4422919889536772</c:v>
                </c:pt>
                <c:pt idx="28">
                  <c:v>8.5545843782998929</c:v>
                </c:pt>
                <c:pt idx="29">
                  <c:v>8.6686004681762476</c:v>
                </c:pt>
                <c:pt idx="30">
                  <c:v>8.7750336214176237</c:v>
                </c:pt>
                <c:pt idx="31">
                  <c:v>8.857441864366967</c:v>
                </c:pt>
                <c:pt idx="32">
                  <c:v>8.9394000147727617</c:v>
                </c:pt>
                <c:pt idx="33">
                  <c:v>9.0314673282721643</c:v>
                </c:pt>
                <c:pt idx="34">
                  <c:v>9.1409077298199097</c:v>
                </c:pt>
                <c:pt idx="35">
                  <c:v>9.2583224349707081</c:v>
                </c:pt>
                <c:pt idx="36">
                  <c:v>9.4000356139276509</c:v>
                </c:pt>
                <c:pt idx="37">
                  <c:v>9.4948082629486628</c:v>
                </c:pt>
                <c:pt idx="38">
                  <c:v>9.5747694633074865</c:v>
                </c:pt>
                <c:pt idx="39">
                  <c:v>9.6586656098532995</c:v>
                </c:pt>
                <c:pt idx="40">
                  <c:v>9.7422586867829164</c:v>
                </c:pt>
                <c:pt idx="41">
                  <c:v>9.8502050750439434</c:v>
                </c:pt>
                <c:pt idx="42">
                  <c:v>9.9835019024935239</c:v>
                </c:pt>
                <c:pt idx="43">
                  <c:v>10.094585890862085</c:v>
                </c:pt>
                <c:pt idx="44">
                  <c:v>10.172540926534273</c:v>
                </c:pt>
                <c:pt idx="45">
                  <c:v>10.235643478280762</c:v>
                </c:pt>
                <c:pt idx="46">
                  <c:v>10.25085181996373</c:v>
                </c:pt>
                <c:pt idx="47">
                  <c:v>10.295407497747648</c:v>
                </c:pt>
                <c:pt idx="48">
                  <c:v>10.33015969107436</c:v>
                </c:pt>
                <c:pt idx="49">
                  <c:v>10.362497879928307</c:v>
                </c:pt>
                <c:pt idx="50">
                  <c:v>10.403992983195396</c:v>
                </c:pt>
                <c:pt idx="51">
                  <c:v>10.437014174668494</c:v>
                </c:pt>
                <c:pt idx="52">
                  <c:v>10.481753489645106</c:v>
                </c:pt>
                <c:pt idx="53">
                  <c:v>10.522651491372917</c:v>
                </c:pt>
                <c:pt idx="54">
                  <c:v>10.556611002543651</c:v>
                </c:pt>
                <c:pt idx="55">
                  <c:v>10.595193475698693</c:v>
                </c:pt>
                <c:pt idx="56">
                  <c:v>10.652037547074363</c:v>
                </c:pt>
                <c:pt idx="57">
                  <c:v>10.72383417600774</c:v>
                </c:pt>
                <c:pt idx="58">
                  <c:v>10.791606015956061</c:v>
                </c:pt>
                <c:pt idx="59">
                  <c:v>10.846371962583644</c:v>
                </c:pt>
                <c:pt idx="60">
                  <c:v>10.894110109579358</c:v>
                </c:pt>
                <c:pt idx="61">
                  <c:v>10.934854918846572</c:v>
                </c:pt>
                <c:pt idx="62">
                  <c:v>10.958699767690305</c:v>
                </c:pt>
                <c:pt idx="63">
                  <c:v>10.970735985268485</c:v>
                </c:pt>
                <c:pt idx="64">
                  <c:v>10.946586017110786</c:v>
                </c:pt>
                <c:pt idx="65">
                  <c:v>10.919570707619547</c:v>
                </c:pt>
                <c:pt idx="66">
                  <c:v>10.889246866551179</c:v>
                </c:pt>
                <c:pt idx="67">
                  <c:v>10.873318293416933</c:v>
                </c:pt>
                <c:pt idx="68">
                  <c:v>10.857452982360547</c:v>
                </c:pt>
                <c:pt idx="69">
                  <c:v>10.840047869421893</c:v>
                </c:pt>
                <c:pt idx="70">
                  <c:v>10.806201717664324</c:v>
                </c:pt>
                <c:pt idx="71">
                  <c:v>10.76409017539852</c:v>
                </c:pt>
                <c:pt idx="72">
                  <c:v>10.770520526453037</c:v>
                </c:pt>
                <c:pt idx="73">
                  <c:v>10.771412316391972</c:v>
                </c:pt>
                <c:pt idx="74">
                  <c:v>10.766895422372093</c:v>
                </c:pt>
                <c:pt idx="75">
                  <c:v>10.748941081722435</c:v>
                </c:pt>
                <c:pt idx="76">
                  <c:v>10.723964765671056</c:v>
                </c:pt>
                <c:pt idx="77">
                  <c:v>10.690408414245049</c:v>
                </c:pt>
                <c:pt idx="78">
                  <c:v>10.654799499877548</c:v>
                </c:pt>
                <c:pt idx="79">
                  <c:v>10.612690479564103</c:v>
                </c:pt>
                <c:pt idx="80">
                  <c:v>10.565328115580099</c:v>
                </c:pt>
                <c:pt idx="81">
                  <c:v>10.504366461291188</c:v>
                </c:pt>
                <c:pt idx="82">
                  <c:v>10.434151883621363</c:v>
                </c:pt>
                <c:pt idx="83">
                  <c:v>10.36181308175617</c:v>
                </c:pt>
                <c:pt idx="84">
                  <c:v>10.29036834750328</c:v>
                </c:pt>
                <c:pt idx="85">
                  <c:v>10.215269395427654</c:v>
                </c:pt>
                <c:pt idx="86">
                  <c:v>10.128756275939667</c:v>
                </c:pt>
                <c:pt idx="87">
                  <c:v>10.052490048276447</c:v>
                </c:pt>
                <c:pt idx="88">
                  <c:v>9.9857121117329761</c:v>
                </c:pt>
                <c:pt idx="89">
                  <c:v>9.9333479620385106</c:v>
                </c:pt>
                <c:pt idx="90">
                  <c:v>9.912293095849158</c:v>
                </c:pt>
                <c:pt idx="91">
                  <c:v>9.8987460788612669</c:v>
                </c:pt>
                <c:pt idx="92">
                  <c:v>9.8389719755768574</c:v>
                </c:pt>
                <c:pt idx="93">
                  <c:v>9.7531135853540452</c:v>
                </c:pt>
                <c:pt idx="94">
                  <c:v>9.6439524491047681</c:v>
                </c:pt>
                <c:pt idx="95">
                  <c:v>9.6089359942997099</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info!$C$2:$C$257</c:f>
              <c:numCache>
                <c:formatCode>0.00</c:formatCode>
                <c:ptCount val="256"/>
                <c:pt idx="0">
                  <c:v>0</c:v>
                </c:pt>
                <c:pt idx="1">
                  <c:v>0</c:v>
                </c:pt>
                <c:pt idx="2">
                  <c:v>0</c:v>
                </c:pt>
                <c:pt idx="3">
                  <c:v>0</c:v>
                </c:pt>
                <c:pt idx="4">
                  <c:v>0</c:v>
                </c:pt>
                <c:pt idx="5">
                  <c:v>0</c:v>
                </c:pt>
                <c:pt idx="6">
                  <c:v>4.5795648152655407E-4</c:v>
                </c:pt>
                <c:pt idx="7">
                  <c:v>0</c:v>
                </c:pt>
                <c:pt idx="8">
                  <c:v>6.7488357753654933E-4</c:v>
                </c:pt>
                <c:pt idx="9">
                  <c:v>0</c:v>
                </c:pt>
                <c:pt idx="10">
                  <c:v>0</c:v>
                </c:pt>
                <c:pt idx="11">
                  <c:v>1.7354167680799625E-3</c:v>
                </c:pt>
                <c:pt idx="12">
                  <c:v>0</c:v>
                </c:pt>
                <c:pt idx="13">
                  <c:v>1.6148972074834899E-3</c:v>
                </c:pt>
                <c:pt idx="14">
                  <c:v>0</c:v>
                </c:pt>
                <c:pt idx="15">
                  <c:v>0</c:v>
                </c:pt>
                <c:pt idx="16">
                  <c:v>2.1933748722192475E-3</c:v>
                </c:pt>
                <c:pt idx="17">
                  <c:v>0</c:v>
                </c:pt>
                <c:pt idx="18">
                  <c:v>0</c:v>
                </c:pt>
                <c:pt idx="19">
                  <c:v>3.5551931720456281E-3</c:v>
                </c:pt>
                <c:pt idx="20">
                  <c:v>0</c:v>
                </c:pt>
                <c:pt idx="21">
                  <c:v>4.1698145353648445E-3</c:v>
                </c:pt>
                <c:pt idx="22">
                  <c:v>0</c:v>
                </c:pt>
                <c:pt idx="23">
                  <c:v>0</c:v>
                </c:pt>
                <c:pt idx="24">
                  <c:v>4.7482840870369473E-3</c:v>
                </c:pt>
                <c:pt idx="25">
                  <c:v>0</c:v>
                </c:pt>
                <c:pt idx="26">
                  <c:v>5.3990653750669339E-3</c:v>
                </c:pt>
                <c:pt idx="27">
                  <c:v>0</c:v>
                </c:pt>
                <c:pt idx="28">
                  <c:v>0</c:v>
                </c:pt>
                <c:pt idx="29">
                  <c:v>5.3749614629476387E-3</c:v>
                </c:pt>
                <c:pt idx="30">
                  <c:v>0</c:v>
                </c:pt>
                <c:pt idx="31">
                  <c:v>6.7367878758376734E-3</c:v>
                </c:pt>
                <c:pt idx="32">
                  <c:v>0</c:v>
                </c:pt>
                <c:pt idx="33">
                  <c:v>0</c:v>
                </c:pt>
                <c:pt idx="34">
                  <c:v>8.508332116373786E-3</c:v>
                </c:pt>
                <c:pt idx="35">
                  <c:v>0</c:v>
                </c:pt>
                <c:pt idx="36">
                  <c:v>0</c:v>
                </c:pt>
                <c:pt idx="37">
                  <c:v>9.4604001362994707E-3</c:v>
                </c:pt>
                <c:pt idx="38">
                  <c:v>0</c:v>
                </c:pt>
                <c:pt idx="39">
                  <c:v>1.5968213016599328E-2</c:v>
                </c:pt>
                <c:pt idx="40">
                  <c:v>0</c:v>
                </c:pt>
                <c:pt idx="41">
                  <c:v>0</c:v>
                </c:pt>
                <c:pt idx="42">
                  <c:v>1.6944376835580654E-2</c:v>
                </c:pt>
                <c:pt idx="43">
                  <c:v>0</c:v>
                </c:pt>
                <c:pt idx="44">
                  <c:v>1.7221600220675332E-2</c:v>
                </c:pt>
                <c:pt idx="45">
                  <c:v>0</c:v>
                </c:pt>
                <c:pt idx="46">
                  <c:v>0</c:v>
                </c:pt>
                <c:pt idx="47">
                  <c:v>1.8860601340278119E-2</c:v>
                </c:pt>
                <c:pt idx="48">
                  <c:v>0</c:v>
                </c:pt>
                <c:pt idx="49">
                  <c:v>1.965600610102387E-2</c:v>
                </c:pt>
                <c:pt idx="50">
                  <c:v>0</c:v>
                </c:pt>
                <c:pt idx="51">
                  <c:v>0</c:v>
                </c:pt>
                <c:pt idx="52">
                  <c:v>2.2656784955134759E-2</c:v>
                </c:pt>
                <c:pt idx="53">
                  <c:v>0</c:v>
                </c:pt>
                <c:pt idx="54">
                  <c:v>0</c:v>
                </c:pt>
                <c:pt idx="55">
                  <c:v>3.0634928361647926E-2</c:v>
                </c:pt>
                <c:pt idx="56">
                  <c:v>0</c:v>
                </c:pt>
                <c:pt idx="57">
                  <c:v>4.1204059777053013E-2</c:v>
                </c:pt>
                <c:pt idx="58">
                  <c:v>0</c:v>
                </c:pt>
                <c:pt idx="59">
                  <c:v>0</c:v>
                </c:pt>
                <c:pt idx="60">
                  <c:v>4.1131772379886099E-2</c:v>
                </c:pt>
                <c:pt idx="61">
                  <c:v>0</c:v>
                </c:pt>
                <c:pt idx="62">
                  <c:v>7.4719206866897078E-2</c:v>
                </c:pt>
                <c:pt idx="63">
                  <c:v>0</c:v>
                </c:pt>
                <c:pt idx="64">
                  <c:v>0</c:v>
                </c:pt>
                <c:pt idx="65">
                  <c:v>0.14340083402294376</c:v>
                </c:pt>
                <c:pt idx="66">
                  <c:v>0</c:v>
                </c:pt>
                <c:pt idx="67">
                  <c:v>0.16747959564490744</c:v>
                </c:pt>
                <c:pt idx="68">
                  <c:v>0</c:v>
                </c:pt>
                <c:pt idx="69">
                  <c:v>0</c:v>
                </c:pt>
                <c:pt idx="70">
                  <c:v>0.20113907413717569</c:v>
                </c:pt>
                <c:pt idx="71">
                  <c:v>0</c:v>
                </c:pt>
                <c:pt idx="72">
                  <c:v>0</c:v>
                </c:pt>
                <c:pt idx="73">
                  <c:v>0.26133638384526764</c:v>
                </c:pt>
                <c:pt idx="74">
                  <c:v>0</c:v>
                </c:pt>
                <c:pt idx="75">
                  <c:v>0.25639552807931332</c:v>
                </c:pt>
                <c:pt idx="76">
                  <c:v>0</c:v>
                </c:pt>
                <c:pt idx="77">
                  <c:v>0</c:v>
                </c:pt>
                <c:pt idx="78">
                  <c:v>0.2331361858865145</c:v>
                </c:pt>
                <c:pt idx="79">
                  <c:v>0</c:v>
                </c:pt>
                <c:pt idx="80">
                  <c:v>0.24965844002012044</c:v>
                </c:pt>
                <c:pt idx="81">
                  <c:v>0</c:v>
                </c:pt>
                <c:pt idx="82">
                  <c:v>0</c:v>
                </c:pt>
                <c:pt idx="83">
                  <c:v>0.30060036671047724</c:v>
                </c:pt>
                <c:pt idx="84">
                  <c:v>0</c:v>
                </c:pt>
                <c:pt idx="85">
                  <c:v>0</c:v>
                </c:pt>
                <c:pt idx="86">
                  <c:v>0.33752616463028773</c:v>
                </c:pt>
                <c:pt idx="87">
                  <c:v>0</c:v>
                </c:pt>
                <c:pt idx="88">
                  <c:v>0.36423193626377193</c:v>
                </c:pt>
                <c:pt idx="89">
                  <c:v>0</c:v>
                </c:pt>
                <c:pt idx="90">
                  <c:v>0</c:v>
                </c:pt>
                <c:pt idx="91">
                  <c:v>0.40840107741485343</c:v>
                </c:pt>
                <c:pt idx="92">
                  <c:v>0</c:v>
                </c:pt>
                <c:pt idx="93">
                  <c:v>0.47704652030699835</c:v>
                </c:pt>
                <c:pt idx="94">
                  <c:v>0</c:v>
                </c:pt>
                <c:pt idx="95">
                  <c:v>0</c:v>
                </c:pt>
                <c:pt idx="96">
                  <c:v>0.5758685034642782</c:v>
                </c:pt>
                <c:pt idx="97">
                  <c:v>0</c:v>
                </c:pt>
                <c:pt idx="98">
                  <c:v>0.56991513735416766</c:v>
                </c:pt>
                <c:pt idx="99">
                  <c:v>0</c:v>
                </c:pt>
                <c:pt idx="100">
                  <c:v>0</c:v>
                </c:pt>
                <c:pt idx="101">
                  <c:v>0.56279267877135764</c:v>
                </c:pt>
                <c:pt idx="102">
                  <c:v>0</c:v>
                </c:pt>
                <c:pt idx="103">
                  <c:v>0</c:v>
                </c:pt>
                <c:pt idx="104">
                  <c:v>0.61798828473608214</c:v>
                </c:pt>
                <c:pt idx="105">
                  <c:v>0</c:v>
                </c:pt>
                <c:pt idx="106">
                  <c:v>0.58506384981096571</c:v>
                </c:pt>
                <c:pt idx="107">
                  <c:v>0</c:v>
                </c:pt>
                <c:pt idx="108">
                  <c:v>0</c:v>
                </c:pt>
                <c:pt idx="109">
                  <c:v>0.57912265329633783</c:v>
                </c:pt>
                <c:pt idx="110">
                  <c:v>0</c:v>
                </c:pt>
                <c:pt idx="111">
                  <c:v>0.66324133119148454</c:v>
                </c:pt>
                <c:pt idx="112">
                  <c:v>0</c:v>
                </c:pt>
                <c:pt idx="113">
                  <c:v>0</c:v>
                </c:pt>
                <c:pt idx="114">
                  <c:v>0.72986256470168276</c:v>
                </c:pt>
                <c:pt idx="115">
                  <c:v>0</c:v>
                </c:pt>
                <c:pt idx="116">
                  <c:v>0.74761394797903591</c:v>
                </c:pt>
                <c:pt idx="117">
                  <c:v>0</c:v>
                </c:pt>
                <c:pt idx="118">
                  <c:v>0</c:v>
                </c:pt>
                <c:pt idx="119">
                  <c:v>0.86580181408103329</c:v>
                </c:pt>
                <c:pt idx="120">
                  <c:v>0</c:v>
                </c:pt>
                <c:pt idx="121">
                  <c:v>0</c:v>
                </c:pt>
                <c:pt idx="122">
                  <c:v>0.94255950932191024</c:v>
                </c:pt>
                <c:pt idx="123">
                  <c:v>0</c:v>
                </c:pt>
                <c:pt idx="124">
                  <c:v>0.93590679712473035</c:v>
                </c:pt>
                <c:pt idx="125">
                  <c:v>0</c:v>
                </c:pt>
                <c:pt idx="126">
                  <c:v>0</c:v>
                </c:pt>
                <c:pt idx="127">
                  <c:v>0.98814681399990278</c:v>
                </c:pt>
                <c:pt idx="128">
                  <c:v>0</c:v>
                </c:pt>
                <c:pt idx="129">
                  <c:v>1</c:v>
                </c:pt>
                <c:pt idx="130">
                  <c:v>0</c:v>
                </c:pt>
                <c:pt idx="131">
                  <c:v>0</c:v>
                </c:pt>
                <c:pt idx="132">
                  <c:v>0.94753281734248496</c:v>
                </c:pt>
                <c:pt idx="133">
                  <c:v>0</c:v>
                </c:pt>
                <c:pt idx="134">
                  <c:v>0.79275909068782557</c:v>
                </c:pt>
                <c:pt idx="135">
                  <c:v>0</c:v>
                </c:pt>
                <c:pt idx="136">
                  <c:v>0</c:v>
                </c:pt>
                <c:pt idx="137">
                  <c:v>0.72974168005322171</c:v>
                </c:pt>
                <c:pt idx="138">
                  <c:v>0</c:v>
                </c:pt>
                <c:pt idx="139">
                  <c:v>0</c:v>
                </c:pt>
                <c:pt idx="140">
                  <c:v>0.66263934186827633</c:v>
                </c:pt>
                <c:pt idx="141">
                  <c:v>0</c:v>
                </c:pt>
                <c:pt idx="142">
                  <c:v>0.55474208570640449</c:v>
                </c:pt>
                <c:pt idx="143">
                  <c:v>0</c:v>
                </c:pt>
                <c:pt idx="144">
                  <c:v>0</c:v>
                </c:pt>
                <c:pt idx="145">
                  <c:v>0.5138035665027828</c:v>
                </c:pt>
                <c:pt idx="146">
                  <c:v>0</c:v>
                </c:pt>
                <c:pt idx="147">
                  <c:v>0.51039283454217987</c:v>
                </c:pt>
                <c:pt idx="148">
                  <c:v>0</c:v>
                </c:pt>
                <c:pt idx="149">
                  <c:v>0</c:v>
                </c:pt>
                <c:pt idx="150">
                  <c:v>0.41207629525061262</c:v>
                </c:pt>
                <c:pt idx="151">
                  <c:v>0</c:v>
                </c:pt>
                <c:pt idx="152">
                  <c:v>0.39953106492073542</c:v>
                </c:pt>
                <c:pt idx="153">
                  <c:v>0</c:v>
                </c:pt>
                <c:pt idx="154">
                  <c:v>0</c:v>
                </c:pt>
                <c:pt idx="155">
                  <c:v>0.37856122929140507</c:v>
                </c:pt>
                <c:pt idx="156">
                  <c:v>0</c:v>
                </c:pt>
                <c:pt idx="157">
                  <c:v>0</c:v>
                </c:pt>
                <c:pt idx="158">
                  <c:v>0.35798974508754</c:v>
                </c:pt>
                <c:pt idx="159">
                  <c:v>0</c:v>
                </c:pt>
                <c:pt idx="160">
                  <c:v>0.34767317334371811</c:v>
                </c:pt>
                <c:pt idx="161">
                  <c:v>0</c:v>
                </c:pt>
                <c:pt idx="162">
                  <c:v>0</c:v>
                </c:pt>
                <c:pt idx="163">
                  <c:v>0.32252186470655053</c:v>
                </c:pt>
                <c:pt idx="164">
                  <c:v>0</c:v>
                </c:pt>
                <c:pt idx="165">
                  <c:v>0.26608496000259618</c:v>
                </c:pt>
                <c:pt idx="166">
                  <c:v>0</c:v>
                </c:pt>
                <c:pt idx="167">
                  <c:v>0</c:v>
                </c:pt>
                <c:pt idx="168">
                  <c:v>0.2015130863716757</c:v>
                </c:pt>
                <c:pt idx="169">
                  <c:v>0</c:v>
                </c:pt>
                <c:pt idx="170">
                  <c:v>0</c:v>
                </c:pt>
                <c:pt idx="171">
                  <c:v>0.1265524347304029</c:v>
                </c:pt>
                <c:pt idx="172">
                  <c:v>0</c:v>
                </c:pt>
                <c:pt idx="173">
                  <c:v>0.11265719060831753</c:v>
                </c:pt>
                <c:pt idx="174">
                  <c:v>0</c:v>
                </c:pt>
                <c:pt idx="175">
                  <c:v>0</c:v>
                </c:pt>
                <c:pt idx="176">
                  <c:v>8.228755942819127E-2</c:v>
                </c:pt>
                <c:pt idx="177">
                  <c:v>0</c:v>
                </c:pt>
                <c:pt idx="178">
                  <c:v>4.9881143617452821E-2</c:v>
                </c:pt>
                <c:pt idx="179">
                  <c:v>0</c:v>
                </c:pt>
                <c:pt idx="180">
                  <c:v>0</c:v>
                </c:pt>
                <c:pt idx="181">
                  <c:v>2.5814308199062132E-2</c:v>
                </c:pt>
                <c:pt idx="182">
                  <c:v>0</c:v>
                </c:pt>
                <c:pt idx="183">
                  <c:v>1.4268931834039171E-2</c:v>
                </c:pt>
                <c:pt idx="184">
                  <c:v>0</c:v>
                </c:pt>
                <c:pt idx="185">
                  <c:v>0</c:v>
                </c:pt>
                <c:pt idx="186">
                  <c:v>9.5688717973681225E-3</c:v>
                </c:pt>
                <c:pt idx="187">
                  <c:v>0</c:v>
                </c:pt>
                <c:pt idx="188">
                  <c:v>0</c:v>
                </c:pt>
                <c:pt idx="189">
                  <c:v>8.7373639033571857E-3</c:v>
                </c:pt>
                <c:pt idx="190">
                  <c:v>0</c:v>
                </c:pt>
                <c:pt idx="191">
                  <c:v>5.0495708189326454E-3</c:v>
                </c:pt>
                <c:pt idx="192">
                  <c:v>0</c:v>
                </c:pt>
                <c:pt idx="193">
                  <c:v>0</c:v>
                </c:pt>
                <c:pt idx="194">
                  <c:v>1.2774586639406774E-3</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info!$E$2:$E$257</c:f>
              <c:numCache>
                <c:formatCode>0.00</c:formatCode>
                <c:ptCount val="256"/>
                <c:pt idx="0">
                  <c:v>1.191292122966256E-5</c:v>
                </c:pt>
                <c:pt idx="1">
                  <c:v>1.4823658024303335E-5</c:v>
                </c:pt>
                <c:pt idx="2">
                  <c:v>1.8406190087731769E-5</c:v>
                </c:pt>
                <c:pt idx="3">
                  <c:v>2.2805721494798475E-5</c:v>
                </c:pt>
                <c:pt idx="4">
                  <c:v>2.819649512323608E-5</c:v>
                </c:pt>
                <c:pt idx="5">
                  <c:v>3.478706894124455E-5</c:v>
                </c:pt>
                <c:pt idx="6">
                  <c:v>4.2826437159589771E-5</c:v>
                </c:pt>
                <c:pt idx="7">
                  <c:v>5.2611108449219672E-5</c:v>
                </c:pt>
                <c:pt idx="8">
                  <c:v>6.4493263858228473E-5</c:v>
                </c:pt>
                <c:pt idx="9">
                  <c:v>7.8890127602639811E-5</c:v>
                </c:pt>
                <c:pt idx="10">
                  <c:v>9.6294694354142932E-5</c:v>
                </c:pt>
                <c:pt idx="11">
                  <c:v>1.1728796676095374E-4</c:v>
                </c:pt>
                <c:pt idx="12">
                  <c:v>1.4255286642401264E-4</c:v>
                </c:pt>
                <c:pt idx="13">
                  <c:v>1.7288999006772056E-4</c:v>
                </c:pt>
                <c:pt idx="14">
                  <c:v>2.0923538979669419E-4</c:v>
                </c:pt>
                <c:pt idx="15">
                  <c:v>2.5268056166726822E-4</c:v>
                </c:pt>
                <c:pt idx="16">
                  <c:v>3.0449482981888363E-4</c:v>
                </c:pt>
                <c:pt idx="17">
                  <c:v>3.6615031354623697E-4</c:v>
                </c:pt>
                <c:pt idx="18">
                  <c:v>4.3934966133701272E-4</c:v>
                </c:pt>
                <c:pt idx="19">
                  <c:v>5.2605672839479056E-4</c:v>
                </c:pt>
                <c:pt idx="20">
                  <c:v>6.2853036181593342E-4</c:v>
                </c:pt>
                <c:pt idx="21">
                  <c:v>7.493614396675176E-4</c:v>
                </c:pt>
                <c:pt idx="22">
                  <c:v>8.9151328597889305E-4</c:v>
                </c:pt>
                <c:pt idx="23">
                  <c:v>1.0583655523700639E-3</c:v>
                </c:pt>
                <c:pt idx="24">
                  <c:v>1.2537616179719071E-3</c:v>
                </c:pt>
                <c:pt idx="25">
                  <c:v>1.4820595117631379E-3</c:v>
                </c:pt>
                <c:pt idx="26">
                  <c:v>1.7481863048396636E-3</c:v>
                </c:pt>
                <c:pt idx="27">
                  <c:v>2.0576958539206382E-3</c:v>
                </c:pt>
                <c:pt idx="28">
                  <c:v>2.4168297011846907E-3</c:v>
                </c:pt>
                <c:pt idx="29">
                  <c:v>2.8325808490806273E-3</c:v>
                </c:pt>
                <c:pt idx="30">
                  <c:v>3.3127600320253833E-3</c:v>
                </c:pt>
                <c:pt idx="31">
                  <c:v>3.866064000072457E-3</c:v>
                </c:pt>
                <c:pt idx="32">
                  <c:v>4.5021452131600364E-3</c:v>
                </c:pt>
                <c:pt idx="33">
                  <c:v>5.23168221918093E-3</c:v>
                </c:pt>
                <c:pt idx="34">
                  <c:v>6.0664498559466744E-3</c:v>
                </c:pt>
                <c:pt idx="35">
                  <c:v>7.0193882775953847E-3</c:v>
                </c:pt>
                <c:pt idx="36">
                  <c:v>8.1046696619599418E-3</c:v>
                </c:pt>
                <c:pt idx="37">
                  <c:v>9.3377613091144441E-3</c:v>
                </c:pt>
                <c:pt idx="38">
                  <c:v>1.0735483695415876E-2</c:v>
                </c:pt>
                <c:pt idx="39">
                  <c:v>1.2316061904930216E-2</c:v>
                </c:pt>
                <c:pt idx="40">
                  <c:v>1.4099168724657742E-2</c:v>
                </c:pt>
                <c:pt idx="41">
                  <c:v>1.61059575653087E-2</c:v>
                </c:pt>
                <c:pt idx="42">
                  <c:v>1.8359083259720105E-2</c:v>
                </c:pt>
                <c:pt idx="43">
                  <c:v>2.0882708700832933E-2</c:v>
                </c:pt>
                <c:pt idx="44">
                  <c:v>2.3702495215149538E-2</c:v>
                </c:pt>
                <c:pt idx="45">
                  <c:v>2.6845574530593844E-2</c:v>
                </c:pt>
                <c:pt idx="46">
                  <c:v>3.0340500194533618E-2</c:v>
                </c:pt>
                <c:pt idx="47">
                  <c:v>3.4217176333157004E-2</c:v>
                </c:pt>
                <c:pt idx="48">
                  <c:v>3.8506761721933264E-2</c:v>
                </c:pt>
                <c:pt idx="49">
                  <c:v>4.3241547262703579E-2</c:v>
                </c:pt>
                <c:pt idx="50">
                  <c:v>4.8454805139651558E-2</c:v>
                </c:pt>
                <c:pt idx="51">
                  <c:v>5.4180608156971566E-2</c:v>
                </c:pt>
                <c:pt idx="52">
                  <c:v>6.0453618047567548E-2</c:v>
                </c:pt>
                <c:pt idx="53">
                  <c:v>6.7308841885708792E-2</c:v>
                </c:pt>
                <c:pt idx="54">
                  <c:v>7.4781356137174085E-2</c:v>
                </c:pt>
                <c:pt idx="55">
                  <c:v>8.2905998336710848E-2</c:v>
                </c:pt>
                <c:pt idx="56">
                  <c:v>9.1717026891860121E-2</c:v>
                </c:pt>
                <c:pt idx="57">
                  <c:v>0.10124775007010034</c:v>
                </c:pt>
                <c:pt idx="58">
                  <c:v>0.11153012582699742</c:v>
                </c:pt>
                <c:pt idx="59">
                  <c:v>0.12259433476918034</c:v>
                </c:pt>
                <c:pt idx="60">
                  <c:v>0.13446832920843649</c:v>
                </c:pt>
                <c:pt idx="61">
                  <c:v>0.14717736194144698</c:v>
                </c:pt>
                <c:pt idx="62">
                  <c:v>0.16074349907160557</c:v>
                </c:pt>
                <c:pt idx="63">
                  <c:v>0.17518512186164314</c:v>
                </c:pt>
                <c:pt idx="64">
                  <c:v>0.19051642325393986</c:v>
                </c:pt>
                <c:pt idx="65">
                  <c:v>0.20674690530414291</c:v>
                </c:pt>
                <c:pt idx="66">
                  <c:v>0.22388088432712888</c:v>
                </c:pt>
                <c:pt idx="67">
                  <c:v>0.24191701103634025</c:v>
                </c:pt>
                <c:pt idx="68">
                  <c:v>0.26084781335211715</c:v>
                </c:pt>
                <c:pt idx="69">
                  <c:v>0.28065926984641271</c:v>
                </c:pt>
                <c:pt idx="70">
                  <c:v>0.30133042196576898</c:v>
                </c:pt>
                <c:pt idx="71">
                  <c:v>0.32283303321859946</c:v>
                </c:pt>
                <c:pt idx="72">
                  <c:v>0.34513130341544357</c:v>
                </c:pt>
                <c:pt idx="73">
                  <c:v>0.36818164580299245</c:v>
                </c:pt>
                <c:pt idx="74">
                  <c:v>0.39193253452801868</c:v>
                </c:pt>
                <c:pt idx="75">
                  <c:v>0.41632442930254537</c:v>
                </c:pt>
                <c:pt idx="76">
                  <c:v>0.44128978341668873</c:v>
                </c:pt>
                <c:pt idx="77">
                  <c:v>0.46675314036405308</c:v>
                </c:pt>
                <c:pt idx="78">
                  <c:v>0.49263132331359955</c:v>
                </c:pt>
                <c:pt idx="79">
                  <c:v>0.51883372049243914</c:v>
                </c:pt>
                <c:pt idx="80">
                  <c:v>0.54526266825070935</c:v>
                </c:pt>
                <c:pt idx="81">
                  <c:v>0.5718139321808009</c:v>
                </c:pt>
                <c:pt idx="82">
                  <c:v>0.59837728518036304</c:v>
                </c:pt>
                <c:pt idx="83">
                  <c:v>0.62483717980633824</c:v>
                </c:pt>
                <c:pt idx="84">
                  <c:v>0.65107351069306008</c:v>
                </c:pt>
                <c:pt idx="85">
                  <c:v>0.67696246123048109</c:v>
                </c:pt>
                <c:pt idx="86">
                  <c:v>0.7023774271497798</c:v>
                </c:pt>
                <c:pt idx="87">
                  <c:v>0.72719000817448476</c:v>
                </c:pt>
                <c:pt idx="88">
                  <c:v>0.75127105749767176</c:v>
                </c:pt>
                <c:pt idx="89">
                  <c:v>0.77449177757075749</c:v>
                </c:pt>
                <c:pt idx="90">
                  <c:v>0.79672484956661271</c:v>
                </c:pt>
                <c:pt idx="91">
                  <c:v>0.81784558293661058</c:v>
                </c:pt>
                <c:pt idx="92">
                  <c:v>0.83773307074232983</c:v>
                </c:pt>
                <c:pt idx="93">
                  <c:v>0.85627133592886806</c:v>
                </c:pt>
                <c:pt idx="94">
                  <c:v>0.87335045343483075</c:v>
                </c:pt>
                <c:pt idx="95">
                  <c:v>0.88886763301591809</c:v>
                </c:pt>
                <c:pt idx="96">
                  <c:v>0.90272824790152328</c:v>
                </c:pt>
                <c:pt idx="97">
                  <c:v>0.91484679490812204</c:v>
                </c:pt>
                <c:pt idx="98">
                  <c:v>0.92514777239528223</c:v>
                </c:pt>
                <c:pt idx="99">
                  <c:v>0.93356646345990391</c:v>
                </c:pt>
                <c:pt idx="100">
                  <c:v>0.94004961300642231</c:v>
                </c:pt>
                <c:pt idx="101">
                  <c:v>0.94455598878456259</c:v>
                </c:pt>
                <c:pt idx="102">
                  <c:v>0.9470568181263348</c:v>
                </c:pt>
                <c:pt idx="103">
                  <c:v>0.94753609391063809</c:v>
                </c:pt>
                <c:pt idx="104">
                  <c:v>0.94599074520370519</c:v>
                </c:pt>
                <c:pt idx="105">
                  <c:v>0.94243067003049164</c:v>
                </c:pt>
                <c:pt idx="106">
                  <c:v>0.93687862978775349</c:v>
                </c:pt>
                <c:pt idx="107">
                  <c:v>0.92937000687457616</c:v>
                </c:pt>
                <c:pt idx="108">
                  <c:v>0.91995242915092001</c:v>
                </c:pt>
                <c:pt idx="109">
                  <c:v>0.90868526680045658</c:v>
                </c:pt>
                <c:pt idx="110">
                  <c:v>0.89563900903328442</c:v>
                </c:pt>
                <c:pt idx="111">
                  <c:v>0.88089452978226246</c:v>
                </c:pt>
                <c:pt idx="112">
                  <c:v>0.86454225309213573</c:v>
                </c:pt>
                <c:pt idx="113">
                  <c:v>0.84668123024583919</c:v>
                </c:pt>
                <c:pt idx="114">
                  <c:v>0.82741814179433193</c:v>
                </c:pt>
                <c:pt idx="115">
                  <c:v>0.80686623853719786</c:v>
                </c:pt>
                <c:pt idx="116">
                  <c:v>0.78514423612841688</c:v>
                </c:pt>
                <c:pt idx="117">
                  <c:v>0.76237517834832447</c:v>
                </c:pt>
                <c:pt idx="118">
                  <c:v>0.73868528418745405</c:v>
                </c:pt>
                <c:pt idx="119">
                  <c:v>0.71420279373496998</c:v>
                </c:pt>
                <c:pt idx="120">
                  <c:v>0.68905682746328745</c:v>
                </c:pt>
                <c:pt idx="121">
                  <c:v>0.66337627286577638</c:v>
                </c:pt>
                <c:pt idx="122">
                  <c:v>0.63728871155512057</c:v>
                </c:pt>
                <c:pt idx="123">
                  <c:v>0.61091939888887692</c:v>
                </c:pt>
                <c:pt idx="124">
                  <c:v>0.58439030698221306</c:v>
                </c:pt>
                <c:pt idx="125">
                  <c:v>0.5578192406244139</c:v>
                </c:pt>
                <c:pt idx="126">
                  <c:v>0.53131903416601811</c:v>
                </c:pt>
                <c:pt idx="127">
                  <c:v>0.50499683591891575</c:v>
                </c:pt>
                <c:pt idx="128">
                  <c:v>0.47895348504417384</c:v>
                </c:pt>
                <c:pt idx="129">
                  <c:v>0.45328298432309194</c:v>
                </c:pt>
                <c:pt idx="130">
                  <c:v>0.42807207064610625</c:v>
                </c:pt>
                <c:pt idx="131">
                  <c:v>0.40339988353998457</c:v>
                </c:pt>
                <c:pt idx="132">
                  <c:v>0.3793377306122665</c:v>
                </c:pt>
                <c:pt idx="133">
                  <c:v>0.35594894744614125</c:v>
                </c:pt>
                <c:pt idx="134">
                  <c:v>0.33328884824881772</c:v>
                </c:pt>
                <c:pt idx="135">
                  <c:v>0.31140476245838539</c:v>
                </c:pt>
                <c:pt idx="136">
                  <c:v>0.29033615156072673</c:v>
                </c:pt>
                <c:pt idx="137">
                  <c:v>0.27011479956838896</c:v>
                </c:pt>
                <c:pt idx="138">
                  <c:v>0.25076506997252507</c:v>
                </c:pt>
                <c:pt idx="139">
                  <c:v>0.23230422149878555</c:v>
                </c:pt>
                <c:pt idx="140">
                  <c:v>0.21474277467659378</c:v>
                </c:pt>
                <c:pt idx="141">
                  <c:v>0.19808492106359485</c:v>
                </c:pt>
                <c:pt idx="142">
                  <c:v>0.1823289669455104</c:v>
                </c:pt>
                <c:pt idx="143">
                  <c:v>0.16746780344599912</c:v>
                </c:pt>
                <c:pt idx="144">
                  <c:v>0.15348939521907853</c:v>
                </c:pt>
                <c:pt idx="145">
                  <c:v>0.14037728024449883</c:v>
                </c:pt>
                <c:pt idx="146">
                  <c:v>0.12811107368903182</c:v>
                </c:pt>
                <c:pt idx="147">
                  <c:v>0.11666696931828364</c:v>
                </c:pt>
                <c:pt idx="148">
                  <c:v>0.10601823252818775</c:v>
                </c:pt>
                <c:pt idx="149">
                  <c:v>9.6135679696790141E-2</c:v>
                </c:pt>
                <c:pt idx="150">
                  <c:v>8.6988139219673355E-2</c:v>
                </c:pt>
                <c:pt idx="151">
                  <c:v>7.8542890271450741E-2</c:v>
                </c:pt>
                <c:pt idx="152">
                  <c:v>7.0766076017332202E-2</c:v>
                </c:pt>
                <c:pt idx="153">
                  <c:v>6.3623088670099817E-2</c:v>
                </c:pt>
                <c:pt idx="154">
                  <c:v>5.7078924437653791E-2</c:v>
                </c:pt>
                <c:pt idx="155">
                  <c:v>5.1098507024807775E-2</c:v>
                </c:pt>
                <c:pt idx="156">
                  <c:v>4.5646978932001016E-2</c:v>
                </c:pt>
                <c:pt idx="157">
                  <c:v>4.0689960326492983E-2</c:v>
                </c:pt>
                <c:pt idx="158">
                  <c:v>3.6193775743370668E-2</c:v>
                </c:pt>
                <c:pt idx="159">
                  <c:v>3.2125649300920815E-2</c:v>
                </c:pt>
                <c:pt idx="160">
                  <c:v>2.8453869485567006E-2</c:v>
                </c:pt>
                <c:pt idx="161">
                  <c:v>2.5147924875030293E-2</c:v>
                </c:pt>
                <c:pt idx="162">
                  <c:v>2.21786124252129E-2</c:v>
                </c:pt>
                <c:pt idx="163">
                  <c:v>1.9518120148177175E-2</c:v>
                </c:pt>
                <c:pt idx="164">
                  <c:v>1.7140086158075388E-2</c:v>
                </c:pt>
                <c:pt idx="165">
                  <c:v>1.5019636162311398E-2</c:v>
                </c:pt>
                <c:pt idx="166">
                  <c:v>1.3133401530497286E-2</c:v>
                </c:pt>
                <c:pt idx="167">
                  <c:v>1.1459520088294241E-2</c:v>
                </c:pt>
                <c:pt idx="168">
                  <c:v>9.9776217616363867E-3</c:v>
                </c:pt>
                <c:pt idx="169">
                  <c:v>8.6688011439587827E-3</c:v>
                </c:pt>
                <c:pt idx="170">
                  <c:v>7.5155789797248067E-3</c:v>
                </c:pt>
                <c:pt idx="171">
                  <c:v>6.5018544565347688E-3</c:v>
                </c:pt>
                <c:pt idx="172">
                  <c:v>5.6128500799953272E-3</c:v>
                </c:pt>
                <c:pt idx="173">
                  <c:v>4.8350507746667574E-3</c:v>
                </c:pt>
                <c:pt idx="174">
                  <c:v>4.1561387148102485E-3</c:v>
                </c:pt>
                <c:pt idx="175">
                  <c:v>3.5649252439931508E-3</c:v>
                </c:pt>
                <c:pt idx="176">
                  <c:v>3.0512810961404535E-3</c:v>
                </c:pt>
                <c:pt idx="177">
                  <c:v>2.6060659852116109E-3</c:v>
                </c:pt>
                <c:pt idx="178">
                  <c:v>2.2210584887700229E-3</c:v>
                </c:pt>
                <c:pt idx="179">
                  <c:v>1.8888870143319977E-3</c:v>
                </c:pt>
                <c:pt idx="180">
                  <c:v>1.6029625081654688E-3</c:v>
                </c:pt>
                <c:pt idx="181">
                  <c:v>1.357413445412079E-3</c:v>
                </c:pt>
                <c:pt idx="182">
                  <c:v>1.1470235289385443E-3</c:v>
                </c:pt>
                <c:pt idx="183">
                  <c:v>9.671724227747426E-4</c:v>
                </c:pt>
                <c:pt idx="184">
                  <c:v>8.1377975467242431E-4</c:v>
                </c:pt>
                <c:pt idx="185">
                  <c:v>6.8325254128164686E-4</c:v>
                </c:pt>
                <c:pt idx="186">
                  <c:v>5.7243611853872534E-4</c:v>
                </c:pt>
                <c:pt idx="187">
                  <c:v>4.7856859876466146E-4</c:v>
                </c:pt>
                <c:pt idx="188">
                  <c:v>3.9923882421791251E-4</c:v>
                </c:pt>
                <c:pt idx="189">
                  <c:v>3.3234774385446802E-4</c:v>
                </c:pt>
                <c:pt idx="190">
                  <c:v>2.7607310516582955E-4</c:v>
                </c:pt>
                <c:pt idx="191">
                  <c:v>2.2883732548416923E-4</c:v>
                </c:pt>
                <c:pt idx="192">
                  <c:v>1.892783863276491E-4</c:v>
                </c:pt>
                <c:pt idx="193">
                  <c:v>1.5622357946340501E-4</c:v>
                </c:pt>
                <c:pt idx="194">
                  <c:v>1.2866592365620624E-4</c:v>
                </c:pt>
                <c:pt idx="195">
                  <c:v>1.0574306583568504E-4</c:v>
                </c:pt>
                <c:pt idx="196">
                  <c:v>8.6718478977454384E-5</c:v>
                </c:pt>
                <c:pt idx="197">
                  <c:v>7.0964770719594828E-5</c:v>
                </c:pt>
                <c:pt idx="198">
                  <c:v>5.7948921041299145E-5</c:v>
                </c:pt>
                <c:pt idx="199">
                  <c:v>4.721927368334756E-5</c:v>
                </c:pt>
                <c:pt idx="200">
                  <c:v>3.8394113913856726E-5</c:v>
                </c:pt>
                <c:pt idx="201">
                  <c:v>3.1151674316060381E-5</c:v>
                </c:pt>
                <c:pt idx="202">
                  <c:v>2.5221420130548777E-5</c:v>
                </c:pt>
                <c:pt idx="203">
                  <c:v>2.0376476007431005E-5</c:v>
                </c:pt>
                <c:pt idx="204">
                  <c:v>1.6427066548489088E-5</c:v>
                </c:pt>
                <c:pt idx="205">
                  <c:v>1.3214853525524608E-5</c:v>
                </c:pt>
                <c:pt idx="206">
                  <c:v>1.0608062970457049E-5</c:v>
                </c:pt>
                <c:pt idx="207">
                  <c:v>8.4973053047527062E-6</c:v>
                </c:pt>
                <c:pt idx="208">
                  <c:v>6.7920012032434429E-6</c:v>
                </c:pt>
                <c:pt idx="209">
                  <c:v>5.4173348924520485E-6</c:v>
                </c:pt>
                <c:pt idx="210">
                  <c:v>4.3116650134717802E-6</c:v>
                </c:pt>
                <c:pt idx="211">
                  <c:v>3.4243310029379793E-6</c:v>
                </c:pt>
                <c:pt idx="212">
                  <c:v>2.7138001491740697E-6</c:v>
                </c:pt>
                <c:pt idx="213">
                  <c:v>2.1461070652269415E-6</c:v>
                </c:pt>
                <c:pt idx="214">
                  <c:v>1.6935432988540852E-6</c:v>
                </c:pt>
                <c:pt idx="215">
                  <c:v>1.3335601931917286E-6</c:v>
                </c:pt>
                <c:pt idx="216">
                  <c:v>1.0478529491071023E-6</c:v>
                </c:pt>
                <c:pt idx="217">
                  <c:v>8.2159815413006622E-7</c:v>
                </c:pt>
                <c:pt idx="218">
                  <c:v>6.4282086941959493E-7</c:v>
                </c:pt>
                <c:pt idx="219">
                  <c:v>5.0187074315682315E-7</c:v>
                </c:pt>
                <c:pt idx="220">
                  <c:v>3.9098958429562086E-7</c:v>
                </c:pt>
                <c:pt idx="221">
                  <c:v>3.0395542258115692E-7</c:v>
                </c:pt>
                <c:pt idx="222">
                  <c:v>2.3579033591260563E-7</c:v>
                </c:pt>
                <c:pt idx="223">
                  <c:v>1.8252127960509821E-7</c:v>
                </c:pt>
                <c:pt idx="224">
                  <c:v>1.4098483702799145E-7</c:v>
                </c:pt>
                <c:pt idx="225">
                  <c:v>1.0866825834798598E-7</c:v>
                </c:pt>
                <c:pt idx="226">
                  <c:v>8.3580392184773505E-8</c:v>
                </c:pt>
                <c:pt idx="227">
                  <c:v>6.4147169946561757E-8</c:v>
                </c:pt>
                <c:pt idx="228">
                  <c:v>4.9127198072052901E-8</c:v>
                </c:pt>
                <c:pt idx="229">
                  <c:v>3.7543770611186273E-8</c:v>
                </c:pt>
                <c:pt idx="230">
                  <c:v>2.8630252507398044E-8</c:v>
                </c:pt>
                <c:pt idx="231">
                  <c:v>2.1786319437925321E-8</c:v>
                </c:pt>
                <c:pt idx="232">
                  <c:v>1.6542987973044431E-8</c:v>
                </c:pt>
                <c:pt idx="233">
                  <c:v>1.2534743144478503E-8</c:v>
                </c:pt>
                <c:pt idx="234">
                  <c:v>9.4773806111559037E-9</c:v>
                </c:pt>
                <c:pt idx="235">
                  <c:v>7.1504373120020713E-9</c:v>
                </c:pt>
                <c:pt idx="236">
                  <c:v>5.383296283486399E-9</c:v>
                </c:pt>
                <c:pt idx="237">
                  <c:v>4.0442254754046882E-9</c:v>
                </c:pt>
                <c:pt idx="238">
                  <c:v>3.0317531417252526E-9</c:v>
                </c:pt>
                <c:pt idx="239">
                  <c:v>2.2678990033112744E-9</c:v>
                </c:pt>
                <c:pt idx="240">
                  <c:v>1.6928753534432644E-9</c:v>
                </c:pt>
                <c:pt idx="241">
                  <c:v>1.2609493795031037E-9</c:v>
                </c:pt>
                <c:pt idx="242">
                  <c:v>9.3722037292816146E-10</c:v>
                </c:pt>
                <c:pt idx="243">
                  <c:v>6.9511584291289414E-10</c:v>
                </c:pt>
                <c:pt idx="244">
                  <c:v>5.1445104235122222E-10</c:v>
                </c:pt>
                <c:pt idx="245">
                  <c:v>3.7992888596149065E-10</c:v>
                </c:pt>
                <c:pt idx="246">
                  <c:v>2.7998320136019267E-10</c:v>
                </c:pt>
                <c:pt idx="247">
                  <c:v>2.0588894771087803E-10</c:v>
                </c:pt>
                <c:pt idx="248">
                  <c:v>1.5107948336996268E-10</c:v>
                </c:pt>
                <c:pt idx="249">
                  <c:v>1.1062399704910399E-10</c:v>
                </c:pt>
                <c:pt idx="250">
                  <c:v>8.0828514949618661E-11</c:v>
                </c:pt>
                <c:pt idx="251">
                  <c:v>5.8932009629934277E-11</c:v>
                </c:pt>
                <c:pt idx="252">
                  <c:v>4.2875510179089008E-11</c:v>
                </c:pt>
                <c:pt idx="253">
                  <c:v>3.1127106282189936E-11</c:v>
                </c:pt>
                <c:pt idx="254">
                  <c:v>2.2549639045770444E-11</c:v>
                </c:pt>
                <c:pt idx="255">
                  <c:v>1.6300909583798511E-11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info!$D$2:$D$257</c:f>
              <c:numCache>
                <c:formatCode>0.00</c:formatCode>
                <c:ptCount val="256"/>
                <c:pt idx="0">
                  <c:v>0</c:v>
                </c:pt>
                <c:pt idx="1">
                  <c:v>0</c:v>
                </c:pt>
                <c:pt idx="2">
                  <c:v>0</c:v>
                </c:pt>
                <c:pt idx="3">
                  <c:v>0.59633015298078285</c:v>
                </c:pt>
                <c:pt idx="4">
                  <c:v>0</c:v>
                </c:pt>
                <c:pt idx="5">
                  <c:v>0</c:v>
                </c:pt>
                <c:pt idx="6">
                  <c:v>1</c:v>
                </c:pt>
                <c:pt idx="7">
                  <c:v>0</c:v>
                </c:pt>
                <c:pt idx="8">
                  <c:v>0.94976751135498783</c:v>
                </c:pt>
                <c:pt idx="9">
                  <c:v>0</c:v>
                </c:pt>
                <c:pt idx="10">
                  <c:v>0</c:v>
                </c:pt>
                <c:pt idx="11">
                  <c:v>0.76577028248278411</c:v>
                </c:pt>
                <c:pt idx="12">
                  <c:v>0</c:v>
                </c:pt>
                <c:pt idx="13">
                  <c:v>0.69648162601641728</c:v>
                </c:pt>
                <c:pt idx="14">
                  <c:v>0</c:v>
                </c:pt>
                <c:pt idx="15">
                  <c:v>0</c:v>
                </c:pt>
                <c:pt idx="16">
                  <c:v>0.66400494460269766</c:v>
                </c:pt>
                <c:pt idx="17">
                  <c:v>0</c:v>
                </c:pt>
                <c:pt idx="18">
                  <c:v>0</c:v>
                </c:pt>
                <c:pt idx="19">
                  <c:v>0.63328439999017971</c:v>
                </c:pt>
                <c:pt idx="20">
                  <c:v>0</c:v>
                </c:pt>
                <c:pt idx="21">
                  <c:v>0.61906687532986082</c:v>
                </c:pt>
                <c:pt idx="22">
                  <c:v>0</c:v>
                </c:pt>
                <c:pt idx="23">
                  <c:v>0</c:v>
                </c:pt>
                <c:pt idx="24">
                  <c:v>0.6010234410550559</c:v>
                </c:pt>
                <c:pt idx="25">
                  <c:v>0</c:v>
                </c:pt>
                <c:pt idx="26">
                  <c:v>0.57572129980369424</c:v>
                </c:pt>
                <c:pt idx="27">
                  <c:v>0</c:v>
                </c:pt>
                <c:pt idx="28">
                  <c:v>0</c:v>
                </c:pt>
                <c:pt idx="29">
                  <c:v>0.55635002028409686</c:v>
                </c:pt>
                <c:pt idx="30">
                  <c:v>0</c:v>
                </c:pt>
                <c:pt idx="31">
                  <c:v>0.53095151145617769</c:v>
                </c:pt>
                <c:pt idx="32">
                  <c:v>0</c:v>
                </c:pt>
                <c:pt idx="33">
                  <c:v>0</c:v>
                </c:pt>
                <c:pt idx="34">
                  <c:v>0.49389780495636432</c:v>
                </c:pt>
                <c:pt idx="35">
                  <c:v>0</c:v>
                </c:pt>
                <c:pt idx="36">
                  <c:v>0</c:v>
                </c:pt>
                <c:pt idx="37">
                  <c:v>0.45981034182820568</c:v>
                </c:pt>
                <c:pt idx="38">
                  <c:v>0</c:v>
                </c:pt>
                <c:pt idx="39">
                  <c:v>0.43378463124689026</c:v>
                </c:pt>
                <c:pt idx="40">
                  <c:v>0</c:v>
                </c:pt>
                <c:pt idx="41">
                  <c:v>0</c:v>
                </c:pt>
                <c:pt idx="42">
                  <c:v>0.40793486988861949</c:v>
                </c:pt>
                <c:pt idx="43">
                  <c:v>0</c:v>
                </c:pt>
                <c:pt idx="44">
                  <c:v>0.3844072675962289</c:v>
                </c:pt>
                <c:pt idx="45">
                  <c:v>0</c:v>
                </c:pt>
                <c:pt idx="46">
                  <c:v>0</c:v>
                </c:pt>
                <c:pt idx="47">
                  <c:v>0.36279639716494338</c:v>
                </c:pt>
                <c:pt idx="48">
                  <c:v>0</c:v>
                </c:pt>
                <c:pt idx="49">
                  <c:v>0.34156493618601624</c:v>
                </c:pt>
                <c:pt idx="50">
                  <c:v>0</c:v>
                </c:pt>
                <c:pt idx="51">
                  <c:v>0</c:v>
                </c:pt>
                <c:pt idx="52">
                  <c:v>0.32218756067716253</c:v>
                </c:pt>
                <c:pt idx="53">
                  <c:v>0</c:v>
                </c:pt>
                <c:pt idx="54">
                  <c:v>0</c:v>
                </c:pt>
                <c:pt idx="55">
                  <c:v>0.30397277113087057</c:v>
                </c:pt>
                <c:pt idx="56">
                  <c:v>0</c:v>
                </c:pt>
                <c:pt idx="57">
                  <c:v>0.28315743608137867</c:v>
                </c:pt>
                <c:pt idx="58">
                  <c:v>0</c:v>
                </c:pt>
                <c:pt idx="59">
                  <c:v>0</c:v>
                </c:pt>
                <c:pt idx="60">
                  <c:v>0.26878079204731647</c:v>
                </c:pt>
                <c:pt idx="61">
                  <c:v>0</c:v>
                </c:pt>
                <c:pt idx="62">
                  <c:v>0.25176992524375941</c:v>
                </c:pt>
                <c:pt idx="63">
                  <c:v>0</c:v>
                </c:pt>
                <c:pt idx="64">
                  <c:v>0</c:v>
                </c:pt>
                <c:pt idx="65">
                  <c:v>0.23371424628736467</c:v>
                </c:pt>
                <c:pt idx="66">
                  <c:v>0</c:v>
                </c:pt>
                <c:pt idx="67">
                  <c:v>0.22008568729797431</c:v>
                </c:pt>
                <c:pt idx="68">
                  <c:v>0</c:v>
                </c:pt>
                <c:pt idx="69">
                  <c:v>0</c:v>
                </c:pt>
                <c:pt idx="70">
                  <c:v>0.20535262992088082</c:v>
                </c:pt>
                <c:pt idx="71">
                  <c:v>0</c:v>
                </c:pt>
                <c:pt idx="72">
                  <c:v>0</c:v>
                </c:pt>
                <c:pt idx="73">
                  <c:v>0.19469635758932438</c:v>
                </c:pt>
                <c:pt idx="74">
                  <c:v>0</c:v>
                </c:pt>
                <c:pt idx="75">
                  <c:v>0.18311305569850045</c:v>
                </c:pt>
                <c:pt idx="76">
                  <c:v>0</c:v>
                </c:pt>
                <c:pt idx="77">
                  <c:v>0</c:v>
                </c:pt>
                <c:pt idx="78">
                  <c:v>0.17316813436684655</c:v>
                </c:pt>
                <c:pt idx="79">
                  <c:v>0</c:v>
                </c:pt>
                <c:pt idx="80">
                  <c:v>0.16538474190578456</c:v>
                </c:pt>
                <c:pt idx="81">
                  <c:v>0</c:v>
                </c:pt>
                <c:pt idx="82">
                  <c:v>0</c:v>
                </c:pt>
                <c:pt idx="83">
                  <c:v>0.15487378952560599</c:v>
                </c:pt>
                <c:pt idx="84">
                  <c:v>0</c:v>
                </c:pt>
                <c:pt idx="85">
                  <c:v>0</c:v>
                </c:pt>
                <c:pt idx="86">
                  <c:v>0.14505737586372108</c:v>
                </c:pt>
                <c:pt idx="87">
                  <c:v>0</c:v>
                </c:pt>
                <c:pt idx="88">
                  <c:v>0.13677834609750625</c:v>
                </c:pt>
                <c:pt idx="89">
                  <c:v>0</c:v>
                </c:pt>
                <c:pt idx="90">
                  <c:v>0</c:v>
                </c:pt>
                <c:pt idx="91">
                  <c:v>0.12698792383649943</c:v>
                </c:pt>
                <c:pt idx="92">
                  <c:v>0</c:v>
                </c:pt>
                <c:pt idx="93">
                  <c:v>0.11881291237687408</c:v>
                </c:pt>
                <c:pt idx="94">
                  <c:v>0</c:v>
                </c:pt>
                <c:pt idx="95">
                  <c:v>0</c:v>
                </c:pt>
                <c:pt idx="96">
                  <c:v>0.10945694793230237</c:v>
                </c:pt>
                <c:pt idx="97">
                  <c:v>0</c:v>
                </c:pt>
                <c:pt idx="98">
                  <c:v>9.9438584862648532E-2</c:v>
                </c:pt>
                <c:pt idx="99">
                  <c:v>0</c:v>
                </c:pt>
                <c:pt idx="100">
                  <c:v>0</c:v>
                </c:pt>
                <c:pt idx="101">
                  <c:v>9.1295713496234748E-2</c:v>
                </c:pt>
                <c:pt idx="102">
                  <c:v>0</c:v>
                </c:pt>
                <c:pt idx="103">
                  <c:v>0</c:v>
                </c:pt>
                <c:pt idx="104">
                  <c:v>8.283923246927663E-2</c:v>
                </c:pt>
                <c:pt idx="105">
                  <c:v>0</c:v>
                </c:pt>
                <c:pt idx="106">
                  <c:v>7.5487223478483023E-2</c:v>
                </c:pt>
                <c:pt idx="107">
                  <c:v>0</c:v>
                </c:pt>
                <c:pt idx="108">
                  <c:v>0</c:v>
                </c:pt>
                <c:pt idx="109">
                  <c:v>6.88144429620728E-2</c:v>
                </c:pt>
                <c:pt idx="110">
                  <c:v>0</c:v>
                </c:pt>
                <c:pt idx="111">
                  <c:v>6.2862174997141959E-2</c:v>
                </c:pt>
                <c:pt idx="112">
                  <c:v>0</c:v>
                </c:pt>
                <c:pt idx="113">
                  <c:v>0</c:v>
                </c:pt>
                <c:pt idx="114">
                  <c:v>5.6496864232788796E-2</c:v>
                </c:pt>
                <c:pt idx="115">
                  <c:v>0</c:v>
                </c:pt>
                <c:pt idx="116">
                  <c:v>4.9877621258910501E-2</c:v>
                </c:pt>
                <c:pt idx="117">
                  <c:v>0</c:v>
                </c:pt>
                <c:pt idx="118">
                  <c:v>0</c:v>
                </c:pt>
                <c:pt idx="119">
                  <c:v>4.4373566613549291E-2</c:v>
                </c:pt>
                <c:pt idx="120">
                  <c:v>0</c:v>
                </c:pt>
                <c:pt idx="121">
                  <c:v>0</c:v>
                </c:pt>
                <c:pt idx="122">
                  <c:v>3.8973530274777596E-2</c:v>
                </c:pt>
                <c:pt idx="123">
                  <c:v>0</c:v>
                </c:pt>
                <c:pt idx="124">
                  <c:v>3.391616934359503E-2</c:v>
                </c:pt>
                <c:pt idx="125">
                  <c:v>0</c:v>
                </c:pt>
                <c:pt idx="126">
                  <c:v>0</c:v>
                </c:pt>
                <c:pt idx="127">
                  <c:v>2.9695583952071121E-2</c:v>
                </c:pt>
                <c:pt idx="128">
                  <c:v>0</c:v>
                </c:pt>
                <c:pt idx="129">
                  <c:v>2.5271529547387293E-2</c:v>
                </c:pt>
                <c:pt idx="130">
                  <c:v>0</c:v>
                </c:pt>
                <c:pt idx="131">
                  <c:v>0</c:v>
                </c:pt>
                <c:pt idx="132">
                  <c:v>2.1385960049574274E-2</c:v>
                </c:pt>
                <c:pt idx="133">
                  <c:v>0</c:v>
                </c:pt>
                <c:pt idx="134">
                  <c:v>1.8341751259131414E-2</c:v>
                </c:pt>
                <c:pt idx="135">
                  <c:v>0</c:v>
                </c:pt>
                <c:pt idx="136">
                  <c:v>0</c:v>
                </c:pt>
                <c:pt idx="137">
                  <c:v>1.5557597019008551E-2</c:v>
                </c:pt>
                <c:pt idx="138">
                  <c:v>0</c:v>
                </c:pt>
                <c:pt idx="139">
                  <c:v>0</c:v>
                </c:pt>
                <c:pt idx="140">
                  <c:v>1.3561265943723918E-2</c:v>
                </c:pt>
                <c:pt idx="141">
                  <c:v>0</c:v>
                </c:pt>
                <c:pt idx="142">
                  <c:v>1.1531283953682955E-2</c:v>
                </c:pt>
                <c:pt idx="143">
                  <c:v>0</c:v>
                </c:pt>
                <c:pt idx="144">
                  <c:v>0</c:v>
                </c:pt>
                <c:pt idx="145">
                  <c:v>9.6925175113659681E-3</c:v>
                </c:pt>
                <c:pt idx="146">
                  <c:v>0</c:v>
                </c:pt>
                <c:pt idx="147">
                  <c:v>8.4687169247016653E-3</c:v>
                </c:pt>
                <c:pt idx="148">
                  <c:v>0</c:v>
                </c:pt>
                <c:pt idx="149">
                  <c:v>0</c:v>
                </c:pt>
                <c:pt idx="150">
                  <c:v>6.9481453106405014E-3</c:v>
                </c:pt>
                <c:pt idx="151">
                  <c:v>0</c:v>
                </c:pt>
                <c:pt idx="152">
                  <c:v>5.7059777015915766E-3</c:v>
                </c:pt>
                <c:pt idx="153">
                  <c:v>0</c:v>
                </c:pt>
                <c:pt idx="154">
                  <c:v>0</c:v>
                </c:pt>
                <c:pt idx="155">
                  <c:v>4.4898278449593178E-3</c:v>
                </c:pt>
                <c:pt idx="156">
                  <c:v>0</c:v>
                </c:pt>
                <c:pt idx="157">
                  <c:v>0</c:v>
                </c:pt>
                <c:pt idx="158">
                  <c:v>3.3578096671409803E-3</c:v>
                </c:pt>
                <c:pt idx="159">
                  <c:v>0</c:v>
                </c:pt>
                <c:pt idx="160">
                  <c:v>2.4430160056170941E-3</c:v>
                </c:pt>
                <c:pt idx="161">
                  <c:v>0</c:v>
                </c:pt>
                <c:pt idx="162">
                  <c:v>0</c:v>
                </c:pt>
                <c:pt idx="163">
                  <c:v>1.8938323740860903E-3</c:v>
                </c:pt>
                <c:pt idx="164">
                  <c:v>0</c:v>
                </c:pt>
                <c:pt idx="165">
                  <c:v>1.2987619300551989E-3</c:v>
                </c:pt>
                <c:pt idx="166">
                  <c:v>0</c:v>
                </c:pt>
                <c:pt idx="167">
                  <c:v>0</c:v>
                </c:pt>
                <c:pt idx="168">
                  <c:v>8.5971894590859211E-4</c:v>
                </c:pt>
                <c:pt idx="169">
                  <c:v>0</c:v>
                </c:pt>
                <c:pt idx="170">
                  <c:v>5.0788198674262886E-4</c:v>
                </c:pt>
                <c:pt idx="171">
                  <c:v>0</c:v>
                </c:pt>
                <c:pt idx="172">
                  <c:v>0</c:v>
                </c:pt>
                <c:pt idx="173">
                  <c:v>3.6561002999288203E-4</c:v>
                </c:pt>
                <c:pt idx="174">
                  <c:v>0</c:v>
                </c:pt>
                <c:pt idx="175">
                  <c:v>0</c:v>
                </c:pt>
                <c:pt idx="176">
                  <c:v>2.4323348486492795E-4</c:v>
                </c:pt>
                <c:pt idx="177">
                  <c:v>0</c:v>
                </c:pt>
                <c:pt idx="178">
                  <c:v>1.3155566439716971E-4</c:v>
                </c:pt>
                <c:pt idx="179">
                  <c:v>0</c:v>
                </c:pt>
                <c:pt idx="180">
                  <c:v>0</c:v>
                </c:pt>
                <c:pt idx="181">
                  <c:v>8.1074900339579112E-5</c:v>
                </c:pt>
                <c:pt idx="182">
                  <c:v>0</c:v>
                </c:pt>
                <c:pt idx="183">
                  <c:v>4.1301644788374965E-5</c:v>
                </c:pt>
                <c:pt idx="184">
                  <c:v>0</c:v>
                </c:pt>
                <c:pt idx="185">
                  <c:v>0</c:v>
                </c:pt>
                <c:pt idx="186">
                  <c:v>2.294340624994373E-5</c:v>
                </c:pt>
                <c:pt idx="187">
                  <c:v>0</c:v>
                </c:pt>
                <c:pt idx="188">
                  <c:v>0</c:v>
                </c:pt>
                <c:pt idx="189">
                  <c:v>1.9886627775602067E-5</c:v>
                </c:pt>
                <c:pt idx="190">
                  <c:v>0</c:v>
                </c:pt>
                <c:pt idx="191">
                  <c:v>1.2235897743557279E-5</c:v>
                </c:pt>
                <c:pt idx="192">
                  <c:v>0</c:v>
                </c:pt>
                <c:pt idx="193">
                  <c:v>0</c:v>
                </c:pt>
                <c:pt idx="194">
                  <c:v>3.0567784743416606E-6</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(93.4 , 73.1)
열광하는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93.424138404215412</c:v>
                </c:pt>
              </c:numCache>
            </c:numRef>
          </c:xVal>
          <c:yVal>
            <c:numRef>
              <c:f>info!$W$20:$W$21</c:f>
              <c:numCache>
                <c:formatCode>General</c:formatCode>
                <c:ptCount val="2"/>
                <c:pt idx="0">
                  <c:v>50</c:v>
                </c:pt>
                <c:pt idx="1">
                  <c:v>73.135704151764045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54.938200000000002</c:v>
                      </c:pt>
                    </c:numCache>
                  </c:numRef>
                </c:xVal>
                <c:yVal>
                  <c:numRef>
                    <c:extLst>
                      <c:ext uri="{02D57815-91ED-43cb-92C2-25804820EDAC}">
                        <c15:formulaRef>
                          <c15:sqref>info!$W$18</c15:sqref>
                        </c15:formulaRef>
                      </c:ext>
                    </c:extLst>
                    <c:numCache>
                      <c:formatCode>General</c:formatCode>
                      <c:ptCount val="1"/>
                      <c:pt idx="0">
                        <c:v>59.149499999999996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(93.4 , 73.1)
열광하는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93.424138404215412</c:v>
                </c:pt>
              </c:numCache>
            </c:numRef>
          </c:xVal>
          <c:yVal>
            <c:numRef>
              <c:f>info!$W$20:$W$21</c:f>
              <c:numCache>
                <c:formatCode>General</c:formatCode>
                <c:ptCount val="2"/>
                <c:pt idx="0">
                  <c:v>50</c:v>
                </c:pt>
                <c:pt idx="1">
                  <c:v>73.135704151764045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44.433599999999998</c:v>
                </c:pt>
                <c:pt idx="1">
                  <c:v>18.141300000000001</c:v>
                </c:pt>
                <c:pt idx="2">
                  <c:v>14.677899999999999</c:v>
                </c:pt>
                <c:pt idx="3">
                  <c:v>25.7714</c:v>
                </c:pt>
                <c:pt idx="4">
                  <c:v>68.0334</c:v>
                </c:pt>
                <c:pt idx="5">
                  <c:v>82.2072</c:v>
                </c:pt>
                <c:pt idx="6">
                  <c:v>36.392000000000003</c:v>
                </c:pt>
                <c:pt idx="7">
                  <c:v>75.408100000000005</c:v>
                </c:pt>
                <c:pt idx="8">
                  <c:v>24.716899999999999</c:v>
                </c:pt>
                <c:pt idx="9">
                  <c:v>36.798299999999998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0.53686380508068821</c:v>
                </c:pt>
                <c:pt idx="1">
                  <c:v>0.21107394396135343</c:v>
                </c:pt>
                <c:pt idx="2">
                  <c:v>0.25206225095795837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cat>
          <c:val>
            <c:numRef>
              <c:f>info!$C$2:$C$257</c:f>
              <c:numCache>
                <c:formatCode>0.00</c:formatCode>
                <c:ptCount val="256"/>
                <c:pt idx="0">
                  <c:v>0</c:v>
                </c:pt>
                <c:pt idx="1">
                  <c:v>0</c:v>
                </c:pt>
                <c:pt idx="2">
                  <c:v>0</c:v>
                </c:pt>
                <c:pt idx="3">
                  <c:v>0</c:v>
                </c:pt>
                <c:pt idx="4">
                  <c:v>0</c:v>
                </c:pt>
                <c:pt idx="5">
                  <c:v>0</c:v>
                </c:pt>
                <c:pt idx="6">
                  <c:v>4.5795648152655407E-4</c:v>
                </c:pt>
                <c:pt idx="7">
                  <c:v>0</c:v>
                </c:pt>
                <c:pt idx="8">
                  <c:v>6.7488357753654933E-4</c:v>
                </c:pt>
                <c:pt idx="9">
                  <c:v>0</c:v>
                </c:pt>
                <c:pt idx="10">
                  <c:v>0</c:v>
                </c:pt>
                <c:pt idx="11">
                  <c:v>1.7354167680799625E-3</c:v>
                </c:pt>
                <c:pt idx="12">
                  <c:v>0</c:v>
                </c:pt>
                <c:pt idx="13">
                  <c:v>1.6148972074834899E-3</c:v>
                </c:pt>
                <c:pt idx="14">
                  <c:v>0</c:v>
                </c:pt>
                <c:pt idx="15">
                  <c:v>0</c:v>
                </c:pt>
                <c:pt idx="16">
                  <c:v>2.1933748722192475E-3</c:v>
                </c:pt>
                <c:pt idx="17">
                  <c:v>0</c:v>
                </c:pt>
                <c:pt idx="18">
                  <c:v>0</c:v>
                </c:pt>
                <c:pt idx="19">
                  <c:v>3.5551931720456281E-3</c:v>
                </c:pt>
                <c:pt idx="20">
                  <c:v>0</c:v>
                </c:pt>
                <c:pt idx="21">
                  <c:v>4.1698145353648445E-3</c:v>
                </c:pt>
                <c:pt idx="22">
                  <c:v>0</c:v>
                </c:pt>
                <c:pt idx="23">
                  <c:v>0</c:v>
                </c:pt>
                <c:pt idx="24">
                  <c:v>4.7482840870369473E-3</c:v>
                </c:pt>
                <c:pt idx="25">
                  <c:v>0</c:v>
                </c:pt>
                <c:pt idx="26">
                  <c:v>5.3990653750669339E-3</c:v>
                </c:pt>
                <c:pt idx="27">
                  <c:v>0</c:v>
                </c:pt>
                <c:pt idx="28">
                  <c:v>0</c:v>
                </c:pt>
                <c:pt idx="29">
                  <c:v>5.3749614629476387E-3</c:v>
                </c:pt>
                <c:pt idx="30">
                  <c:v>0</c:v>
                </c:pt>
                <c:pt idx="31">
                  <c:v>6.7367878758376734E-3</c:v>
                </c:pt>
                <c:pt idx="32">
                  <c:v>0</c:v>
                </c:pt>
                <c:pt idx="33">
                  <c:v>0</c:v>
                </c:pt>
                <c:pt idx="34">
                  <c:v>8.508332116373786E-3</c:v>
                </c:pt>
                <c:pt idx="35">
                  <c:v>0</c:v>
                </c:pt>
                <c:pt idx="36">
                  <c:v>0</c:v>
                </c:pt>
                <c:pt idx="37">
                  <c:v>9.4604001362994707E-3</c:v>
                </c:pt>
                <c:pt idx="38">
                  <c:v>0</c:v>
                </c:pt>
                <c:pt idx="39">
                  <c:v>1.5968213016599328E-2</c:v>
                </c:pt>
                <c:pt idx="40">
                  <c:v>0</c:v>
                </c:pt>
                <c:pt idx="41">
                  <c:v>0</c:v>
                </c:pt>
                <c:pt idx="42">
                  <c:v>1.6944376835580654E-2</c:v>
                </c:pt>
                <c:pt idx="43">
                  <c:v>0</c:v>
                </c:pt>
                <c:pt idx="44">
                  <c:v>1.7221600220675332E-2</c:v>
                </c:pt>
                <c:pt idx="45">
                  <c:v>0</c:v>
                </c:pt>
                <c:pt idx="46">
                  <c:v>0</c:v>
                </c:pt>
                <c:pt idx="47">
                  <c:v>1.8860601340278119E-2</c:v>
                </c:pt>
                <c:pt idx="48">
                  <c:v>0</c:v>
                </c:pt>
                <c:pt idx="49">
                  <c:v>1.965600610102387E-2</c:v>
                </c:pt>
                <c:pt idx="50">
                  <c:v>0</c:v>
                </c:pt>
                <c:pt idx="51">
                  <c:v>0</c:v>
                </c:pt>
                <c:pt idx="52">
                  <c:v>2.2656784955134759E-2</c:v>
                </c:pt>
                <c:pt idx="53">
                  <c:v>0</c:v>
                </c:pt>
                <c:pt idx="54">
                  <c:v>0</c:v>
                </c:pt>
                <c:pt idx="55">
                  <c:v>3.0634928361647926E-2</c:v>
                </c:pt>
                <c:pt idx="56">
                  <c:v>0</c:v>
                </c:pt>
                <c:pt idx="57">
                  <c:v>4.1204059777053013E-2</c:v>
                </c:pt>
                <c:pt idx="58">
                  <c:v>0</c:v>
                </c:pt>
                <c:pt idx="59">
                  <c:v>0</c:v>
                </c:pt>
                <c:pt idx="60">
                  <c:v>4.1131772379886099E-2</c:v>
                </c:pt>
                <c:pt idx="61">
                  <c:v>0</c:v>
                </c:pt>
                <c:pt idx="62">
                  <c:v>7.4719206866897078E-2</c:v>
                </c:pt>
                <c:pt idx="63">
                  <c:v>0</c:v>
                </c:pt>
                <c:pt idx="64">
                  <c:v>0</c:v>
                </c:pt>
                <c:pt idx="65">
                  <c:v>0.14340083402294376</c:v>
                </c:pt>
                <c:pt idx="66">
                  <c:v>0</c:v>
                </c:pt>
                <c:pt idx="67">
                  <c:v>0.16747959564490744</c:v>
                </c:pt>
                <c:pt idx="68">
                  <c:v>0</c:v>
                </c:pt>
                <c:pt idx="69">
                  <c:v>0</c:v>
                </c:pt>
                <c:pt idx="70">
                  <c:v>0.20113907413717569</c:v>
                </c:pt>
                <c:pt idx="71">
                  <c:v>0</c:v>
                </c:pt>
                <c:pt idx="72">
                  <c:v>0</c:v>
                </c:pt>
                <c:pt idx="73">
                  <c:v>0.26133638384526764</c:v>
                </c:pt>
                <c:pt idx="74">
                  <c:v>0</c:v>
                </c:pt>
                <c:pt idx="75">
                  <c:v>0.25639552807931332</c:v>
                </c:pt>
                <c:pt idx="76">
                  <c:v>0</c:v>
                </c:pt>
                <c:pt idx="77">
                  <c:v>0</c:v>
                </c:pt>
                <c:pt idx="78">
                  <c:v>0.2331361858865145</c:v>
                </c:pt>
                <c:pt idx="79">
                  <c:v>0</c:v>
                </c:pt>
                <c:pt idx="80">
                  <c:v>0.24965844002012044</c:v>
                </c:pt>
                <c:pt idx="81">
                  <c:v>0</c:v>
                </c:pt>
                <c:pt idx="82">
                  <c:v>0</c:v>
                </c:pt>
                <c:pt idx="83">
                  <c:v>0.30060036671047724</c:v>
                </c:pt>
                <c:pt idx="84">
                  <c:v>0</c:v>
                </c:pt>
                <c:pt idx="85">
                  <c:v>0</c:v>
                </c:pt>
                <c:pt idx="86">
                  <c:v>0.33752616463028773</c:v>
                </c:pt>
                <c:pt idx="87">
                  <c:v>0</c:v>
                </c:pt>
                <c:pt idx="88">
                  <c:v>0.36423193626377193</c:v>
                </c:pt>
                <c:pt idx="89">
                  <c:v>0</c:v>
                </c:pt>
                <c:pt idx="90">
                  <c:v>0</c:v>
                </c:pt>
                <c:pt idx="91">
                  <c:v>0.40840107741485343</c:v>
                </c:pt>
                <c:pt idx="92">
                  <c:v>0</c:v>
                </c:pt>
                <c:pt idx="93">
                  <c:v>0.47704652030699835</c:v>
                </c:pt>
                <c:pt idx="94">
                  <c:v>0</c:v>
                </c:pt>
                <c:pt idx="95">
                  <c:v>0</c:v>
                </c:pt>
                <c:pt idx="96">
                  <c:v>0.5758685034642782</c:v>
                </c:pt>
                <c:pt idx="97">
                  <c:v>0</c:v>
                </c:pt>
                <c:pt idx="98">
                  <c:v>0.56991513735416766</c:v>
                </c:pt>
                <c:pt idx="99">
                  <c:v>0</c:v>
                </c:pt>
                <c:pt idx="100">
                  <c:v>0</c:v>
                </c:pt>
                <c:pt idx="101">
                  <c:v>0.56279267877135764</c:v>
                </c:pt>
                <c:pt idx="102">
                  <c:v>0</c:v>
                </c:pt>
                <c:pt idx="103">
                  <c:v>0</c:v>
                </c:pt>
                <c:pt idx="104">
                  <c:v>0.61798828473608214</c:v>
                </c:pt>
                <c:pt idx="105">
                  <c:v>0</c:v>
                </c:pt>
                <c:pt idx="106">
                  <c:v>0.58506384981096571</c:v>
                </c:pt>
                <c:pt idx="107">
                  <c:v>0</c:v>
                </c:pt>
                <c:pt idx="108">
                  <c:v>0</c:v>
                </c:pt>
                <c:pt idx="109">
                  <c:v>0.57912265329633783</c:v>
                </c:pt>
                <c:pt idx="110">
                  <c:v>0</c:v>
                </c:pt>
                <c:pt idx="111">
                  <c:v>0.66324133119148454</c:v>
                </c:pt>
                <c:pt idx="112">
                  <c:v>0</c:v>
                </c:pt>
                <c:pt idx="113">
                  <c:v>0</c:v>
                </c:pt>
                <c:pt idx="114">
                  <c:v>0.72986256470168276</c:v>
                </c:pt>
                <c:pt idx="115">
                  <c:v>0</c:v>
                </c:pt>
                <c:pt idx="116">
                  <c:v>0.74761394797903591</c:v>
                </c:pt>
                <c:pt idx="117">
                  <c:v>0</c:v>
                </c:pt>
                <c:pt idx="118">
                  <c:v>0</c:v>
                </c:pt>
                <c:pt idx="119">
                  <c:v>0.86580181408103329</c:v>
                </c:pt>
                <c:pt idx="120">
                  <c:v>0</c:v>
                </c:pt>
                <c:pt idx="121">
                  <c:v>0</c:v>
                </c:pt>
                <c:pt idx="122">
                  <c:v>0.94255950932191024</c:v>
                </c:pt>
                <c:pt idx="123">
                  <c:v>0</c:v>
                </c:pt>
                <c:pt idx="124">
                  <c:v>0.93590679712473035</c:v>
                </c:pt>
                <c:pt idx="125">
                  <c:v>0</c:v>
                </c:pt>
                <c:pt idx="126">
                  <c:v>0</c:v>
                </c:pt>
                <c:pt idx="127">
                  <c:v>0.98814681399990278</c:v>
                </c:pt>
                <c:pt idx="128">
                  <c:v>0</c:v>
                </c:pt>
                <c:pt idx="129">
                  <c:v>1</c:v>
                </c:pt>
                <c:pt idx="130">
                  <c:v>0</c:v>
                </c:pt>
                <c:pt idx="131">
                  <c:v>0</c:v>
                </c:pt>
                <c:pt idx="132">
                  <c:v>0.94753281734248496</c:v>
                </c:pt>
                <c:pt idx="133">
                  <c:v>0</c:v>
                </c:pt>
                <c:pt idx="134">
                  <c:v>0.79275909068782557</c:v>
                </c:pt>
                <c:pt idx="135">
                  <c:v>0</c:v>
                </c:pt>
                <c:pt idx="136">
                  <c:v>0</c:v>
                </c:pt>
                <c:pt idx="137">
                  <c:v>0.72974168005322171</c:v>
                </c:pt>
                <c:pt idx="138">
                  <c:v>0</c:v>
                </c:pt>
                <c:pt idx="139">
                  <c:v>0</c:v>
                </c:pt>
                <c:pt idx="140">
                  <c:v>0.66263934186827633</c:v>
                </c:pt>
                <c:pt idx="141">
                  <c:v>0</c:v>
                </c:pt>
                <c:pt idx="142">
                  <c:v>0.55474208570640449</c:v>
                </c:pt>
                <c:pt idx="143">
                  <c:v>0</c:v>
                </c:pt>
                <c:pt idx="144">
                  <c:v>0</c:v>
                </c:pt>
                <c:pt idx="145">
                  <c:v>0.5138035665027828</c:v>
                </c:pt>
                <c:pt idx="146">
                  <c:v>0</c:v>
                </c:pt>
                <c:pt idx="147">
                  <c:v>0.51039283454217987</c:v>
                </c:pt>
                <c:pt idx="148">
                  <c:v>0</c:v>
                </c:pt>
                <c:pt idx="149">
                  <c:v>0</c:v>
                </c:pt>
                <c:pt idx="150">
                  <c:v>0.41207629525061262</c:v>
                </c:pt>
                <c:pt idx="151">
                  <c:v>0</c:v>
                </c:pt>
                <c:pt idx="152">
                  <c:v>0.39953106492073542</c:v>
                </c:pt>
                <c:pt idx="153">
                  <c:v>0</c:v>
                </c:pt>
                <c:pt idx="154">
                  <c:v>0</c:v>
                </c:pt>
                <c:pt idx="155">
                  <c:v>0.37856122929140507</c:v>
                </c:pt>
                <c:pt idx="156">
                  <c:v>0</c:v>
                </c:pt>
                <c:pt idx="157">
                  <c:v>0</c:v>
                </c:pt>
                <c:pt idx="158">
                  <c:v>0.35798974508754</c:v>
                </c:pt>
                <c:pt idx="159">
                  <c:v>0</c:v>
                </c:pt>
                <c:pt idx="160">
                  <c:v>0.34767317334371811</c:v>
                </c:pt>
                <c:pt idx="161">
                  <c:v>0</c:v>
                </c:pt>
                <c:pt idx="162">
                  <c:v>0</c:v>
                </c:pt>
                <c:pt idx="163">
                  <c:v>0.32252186470655053</c:v>
                </c:pt>
                <c:pt idx="164">
                  <c:v>0</c:v>
                </c:pt>
                <c:pt idx="165">
                  <c:v>0.26608496000259618</c:v>
                </c:pt>
                <c:pt idx="166">
                  <c:v>0</c:v>
                </c:pt>
                <c:pt idx="167">
                  <c:v>0</c:v>
                </c:pt>
                <c:pt idx="168">
                  <c:v>0.2015130863716757</c:v>
                </c:pt>
                <c:pt idx="169">
                  <c:v>0</c:v>
                </c:pt>
                <c:pt idx="170">
                  <c:v>0</c:v>
                </c:pt>
                <c:pt idx="171">
                  <c:v>0.1265524347304029</c:v>
                </c:pt>
                <c:pt idx="172">
                  <c:v>0</c:v>
                </c:pt>
                <c:pt idx="173">
                  <c:v>0.11265719060831753</c:v>
                </c:pt>
                <c:pt idx="174">
                  <c:v>0</c:v>
                </c:pt>
                <c:pt idx="175">
                  <c:v>0</c:v>
                </c:pt>
                <c:pt idx="176">
                  <c:v>8.228755942819127E-2</c:v>
                </c:pt>
                <c:pt idx="177">
                  <c:v>0</c:v>
                </c:pt>
                <c:pt idx="178">
                  <c:v>4.9881143617452821E-2</c:v>
                </c:pt>
                <c:pt idx="179">
                  <c:v>0</c:v>
                </c:pt>
                <c:pt idx="180">
                  <c:v>0</c:v>
                </c:pt>
                <c:pt idx="181">
                  <c:v>2.5814308199062132E-2</c:v>
                </c:pt>
                <c:pt idx="182">
                  <c:v>0</c:v>
                </c:pt>
                <c:pt idx="183">
                  <c:v>1.4268931834039171E-2</c:v>
                </c:pt>
                <c:pt idx="184">
                  <c:v>0</c:v>
                </c:pt>
                <c:pt idx="185">
                  <c:v>0</c:v>
                </c:pt>
                <c:pt idx="186">
                  <c:v>9.5688717973681225E-3</c:v>
                </c:pt>
                <c:pt idx="187">
                  <c:v>0</c:v>
                </c:pt>
                <c:pt idx="188">
                  <c:v>0</c:v>
                </c:pt>
                <c:pt idx="189">
                  <c:v>8.7373639033571857E-3</c:v>
                </c:pt>
                <c:pt idx="190">
                  <c:v>0</c:v>
                </c:pt>
                <c:pt idx="191">
                  <c:v>5.0495708189326454E-3</c:v>
                </c:pt>
                <c:pt idx="192">
                  <c:v>0</c:v>
                </c:pt>
                <c:pt idx="193">
                  <c:v>0</c:v>
                </c:pt>
                <c:pt idx="194">
                  <c:v>1.2774586639406774E-3</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6"/>
                <c:pt idx="0">
                  <c:v>5.1511300000000002</c:v>
                </c:pt>
                <c:pt idx="1">
                  <c:v>5.1969600000000007</c:v>
                </c:pt>
                <c:pt idx="2">
                  <c:v>5.2322100000000002</c:v>
                </c:pt>
                <c:pt idx="3">
                  <c:v>5.2484600000000006</c:v>
                </c:pt>
                <c:pt idx="4">
                  <c:v>5.24648</c:v>
                </c:pt>
                <c:pt idx="5">
                  <c:v>5.2260499999999999</c:v>
                </c:pt>
                <c:pt idx="6">
                  <c:v>5.2018500000000003</c:v>
                </c:pt>
                <c:pt idx="7">
                  <c:v>5.1730099999999997</c:v>
                </c:pt>
                <c:pt idx="8">
                  <c:v>5.1438399999999991</c:v>
                </c:pt>
                <c:pt idx="9">
                  <c:v>5.1171199999999999</c:v>
                </c:pt>
                <c:pt idx="10">
                  <c:v>5.0954800000000002</c:v>
                </c:pt>
                <c:pt idx="11">
                  <c:v>5.0762999999999998</c:v>
                </c:pt>
                <c:pt idx="12">
                  <c:v>5.0629599999999995</c:v>
                </c:pt>
                <c:pt idx="13">
                  <c:v>5.0526400000000002</c:v>
                </c:pt>
                <c:pt idx="14">
                  <c:v>5.0437600000000007</c:v>
                </c:pt>
                <c:pt idx="15">
                  <c:v>5.0361199999999995</c:v>
                </c:pt>
                <c:pt idx="16">
                  <c:v>5.0311799999999991</c:v>
                </c:pt>
                <c:pt idx="17">
                  <c:v>5.02759</c:v>
                </c:pt>
                <c:pt idx="18">
                  <c:v>5.0222699999999998</c:v>
                </c:pt>
                <c:pt idx="19">
                  <c:v>5.0147899999999996</c:v>
                </c:pt>
                <c:pt idx="20">
                  <c:v>5.0052200000000004</c:v>
                </c:pt>
                <c:pt idx="21">
                  <c:v>4.9930500000000002</c:v>
                </c:pt>
                <c:pt idx="22">
                  <c:v>4.9807199999999998</c:v>
                </c:pt>
                <c:pt idx="23">
                  <c:v>4.9637900000000004</c:v>
                </c:pt>
                <c:pt idx="24">
                  <c:v>4.9451600000000004</c:v>
                </c:pt>
                <c:pt idx="25">
                  <c:v>4.92333</c:v>
                </c:pt>
                <c:pt idx="26">
                  <c:v>4.8988199999999997</c:v>
                </c:pt>
                <c:pt idx="27">
                  <c:v>4.8740199999999998</c:v>
                </c:pt>
                <c:pt idx="28">
                  <c:v>4.8486400000000005</c:v>
                </c:pt>
                <c:pt idx="29">
                  <c:v>4.8229699999999998</c:v>
                </c:pt>
                <c:pt idx="30">
                  <c:v>4.7960500000000001</c:v>
                </c:pt>
                <c:pt idx="31">
                  <c:v>4.76816</c:v>
                </c:pt>
                <c:pt idx="32">
                  <c:v>4.7384500000000003</c:v>
                </c:pt>
                <c:pt idx="33">
                  <c:v>4.7077400000000003</c:v>
                </c:pt>
                <c:pt idx="34">
                  <c:v>4.6753999999999998</c:v>
                </c:pt>
                <c:pt idx="35">
                  <c:v>4.6413700000000002</c:v>
                </c:pt>
                <c:pt idx="36">
                  <c:v>4.60494</c:v>
                </c:pt>
                <c:pt idx="37">
                  <c:v>4.5630199999999999</c:v>
                </c:pt>
                <c:pt idx="38">
                  <c:v>4.5253100000000002</c:v>
                </c:pt>
                <c:pt idx="39">
                  <c:v>4.4914900000000006</c:v>
                </c:pt>
                <c:pt idx="40">
                  <c:v>4.4633899999999995</c:v>
                </c:pt>
                <c:pt idx="41">
                  <c:v>4.4374000000000002</c:v>
                </c:pt>
                <c:pt idx="42">
                  <c:v>4.4126300000000001</c:v>
                </c:pt>
                <c:pt idx="43">
                  <c:v>4.3938899999999999</c:v>
                </c:pt>
                <c:pt idx="44">
                  <c:v>4.3804100000000004</c:v>
                </c:pt>
                <c:pt idx="45">
                  <c:v>4.3710100000000001</c:v>
                </c:pt>
                <c:pt idx="46">
                  <c:v>4.3671199999999999</c:v>
                </c:pt>
                <c:pt idx="47">
                  <c:v>4.3621100000000004</c:v>
                </c:pt>
                <c:pt idx="48">
                  <c:v>4.3609200000000001</c:v>
                </c:pt>
                <c:pt idx="49">
                  <c:v>4.3630599999999999</c:v>
                </c:pt>
                <c:pt idx="50">
                  <c:v>4.3666599999999995</c:v>
                </c:pt>
                <c:pt idx="51">
                  <c:v>4.3740000000000006</c:v>
                </c:pt>
                <c:pt idx="52">
                  <c:v>4.3844000000000003</c:v>
                </c:pt>
                <c:pt idx="53">
                  <c:v>4.3966200000000004</c:v>
                </c:pt>
                <c:pt idx="54">
                  <c:v>4.4109800000000003</c:v>
                </c:pt>
                <c:pt idx="55">
                  <c:v>4.4289800000000001</c:v>
                </c:pt>
                <c:pt idx="56">
                  <c:v>4.4477500000000001</c:v>
                </c:pt>
                <c:pt idx="57">
                  <c:v>4.4659399999999998</c:v>
                </c:pt>
                <c:pt idx="58">
                  <c:v>4.4860699999999998</c:v>
                </c:pt>
                <c:pt idx="59">
                  <c:v>4.5071200000000005</c:v>
                </c:pt>
                <c:pt idx="60">
                  <c:v>4.5263999999999998</c:v>
                </c:pt>
                <c:pt idx="61">
                  <c:v>4.5426299999999999</c:v>
                </c:pt>
                <c:pt idx="62">
                  <c:v>4.5585700000000005</c:v>
                </c:pt>
                <c:pt idx="63">
                  <c:v>4.5725100000000003</c:v>
                </c:pt>
                <c:pt idx="64">
                  <c:v>4.5877499999999998</c:v>
                </c:pt>
                <c:pt idx="65">
                  <c:v>4.6010600000000004</c:v>
                </c:pt>
                <c:pt idx="66">
                  <c:v>4.61233</c:v>
                </c:pt>
                <c:pt idx="67">
                  <c:v>4.6188200000000004</c:v>
                </c:pt>
                <c:pt idx="68">
                  <c:v>4.62486</c:v>
                </c:pt>
                <c:pt idx="69">
                  <c:v>4.6292600000000004</c:v>
                </c:pt>
                <c:pt idx="70">
                  <c:v>4.6341999999999999</c:v>
                </c:pt>
                <c:pt idx="71">
                  <c:v>4.6402900000000002</c:v>
                </c:pt>
                <c:pt idx="72">
                  <c:v>4.64011</c:v>
                </c:pt>
                <c:pt idx="73">
                  <c:v>4.64032</c:v>
                </c:pt>
                <c:pt idx="74">
                  <c:v>4.6410499999999999</c:v>
                </c:pt>
                <c:pt idx="75">
                  <c:v>4.6438899999999999</c:v>
                </c:pt>
                <c:pt idx="76">
                  <c:v>4.6477400000000006</c:v>
                </c:pt>
                <c:pt idx="77">
                  <c:v>4.65116</c:v>
                </c:pt>
                <c:pt idx="78">
                  <c:v>4.6548600000000002</c:v>
                </c:pt>
                <c:pt idx="79">
                  <c:v>4.6579800000000002</c:v>
                </c:pt>
                <c:pt idx="80">
                  <c:v>4.6610100000000001</c:v>
                </c:pt>
                <c:pt idx="81">
                  <c:v>4.6662499999999998</c:v>
                </c:pt>
                <c:pt idx="82">
                  <c:v>4.6737099999999998</c:v>
                </c:pt>
                <c:pt idx="83">
                  <c:v>4.6808699999999996</c:v>
                </c:pt>
                <c:pt idx="84">
                  <c:v>4.6871499999999999</c:v>
                </c:pt>
                <c:pt idx="85">
                  <c:v>4.6973700000000003</c:v>
                </c:pt>
                <c:pt idx="86">
                  <c:v>4.7104499999999998</c:v>
                </c:pt>
                <c:pt idx="87">
                  <c:v>4.7227999999999994</c:v>
                </c:pt>
                <c:pt idx="88">
                  <c:v>4.7312799999999999</c:v>
                </c:pt>
                <c:pt idx="89">
                  <c:v>4.7395399999999999</c:v>
                </c:pt>
                <c:pt idx="90">
                  <c:v>4.74193</c:v>
                </c:pt>
                <c:pt idx="91">
                  <c:v>4.7435200000000002</c:v>
                </c:pt>
                <c:pt idx="92">
                  <c:v>4.7594199999999995</c:v>
                </c:pt>
                <c:pt idx="93">
                  <c:v>4.7718300000000005</c:v>
                </c:pt>
                <c:pt idx="94">
                  <c:v>4.7931800000000004</c:v>
                </c:pt>
                <c:pt idx="95">
                  <c:v>4.81379</c:v>
                </c:pt>
              </c:numCache>
              <c:extLst xmlns:c15="http://schemas.microsoft.com/office/drawing/2012/chart"/>
            </c:numRef>
          </c:xVal>
          <c:yVal>
            <c:numRef>
              <c:f>[0]!FT_PH</c:f>
              <c:numCache>
                <c:formatCode>0.00</c:formatCode>
                <c:ptCount val="96"/>
                <c:pt idx="0">
                  <c:v>30.4575</c:v>
                </c:pt>
                <c:pt idx="1">
                  <c:v>32.506599999999999</c:v>
                </c:pt>
                <c:pt idx="2">
                  <c:v>34.099299999999999</c:v>
                </c:pt>
                <c:pt idx="3">
                  <c:v>35.0137</c:v>
                </c:pt>
                <c:pt idx="4">
                  <c:v>35.475999999999999</c:v>
                </c:pt>
                <c:pt idx="5">
                  <c:v>35.518100000000004</c:v>
                </c:pt>
                <c:pt idx="6">
                  <c:v>35.640100000000004</c:v>
                </c:pt>
                <c:pt idx="7">
                  <c:v>35.7744</c:v>
                </c:pt>
                <c:pt idx="8">
                  <c:v>35.907600000000002</c:v>
                </c:pt>
                <c:pt idx="9">
                  <c:v>35.969899999999996</c:v>
                </c:pt>
                <c:pt idx="10">
                  <c:v>35.9619</c:v>
                </c:pt>
                <c:pt idx="11">
                  <c:v>36.004000000000005</c:v>
                </c:pt>
                <c:pt idx="12">
                  <c:v>36.2592</c:v>
                </c:pt>
                <c:pt idx="13">
                  <c:v>36.541699999999999</c:v>
                </c:pt>
                <c:pt idx="14">
                  <c:v>36.851800000000004</c:v>
                </c:pt>
                <c:pt idx="15">
                  <c:v>37.1173</c:v>
                </c:pt>
                <c:pt idx="16">
                  <c:v>37.3489</c:v>
                </c:pt>
                <c:pt idx="17">
                  <c:v>37.569299999999998</c:v>
                </c:pt>
                <c:pt idx="18">
                  <c:v>37.773200000000003</c:v>
                </c:pt>
                <c:pt idx="19">
                  <c:v>38.020199999999996</c:v>
                </c:pt>
                <c:pt idx="20">
                  <c:v>38.303399999999996</c:v>
                </c:pt>
                <c:pt idx="21">
                  <c:v>38.674999999999997</c:v>
                </c:pt>
                <c:pt idx="22">
                  <c:v>39.079700000000003</c:v>
                </c:pt>
                <c:pt idx="23">
                  <c:v>39.521799999999999</c:v>
                </c:pt>
                <c:pt idx="24">
                  <c:v>39.923199999999994</c:v>
                </c:pt>
                <c:pt idx="25">
                  <c:v>40.358499999999999</c:v>
                </c:pt>
                <c:pt idx="26">
                  <c:v>40.779600000000002</c:v>
                </c:pt>
                <c:pt idx="27">
                  <c:v>41.1479</c:v>
                </c:pt>
                <c:pt idx="28">
                  <c:v>41.478099999999998</c:v>
                </c:pt>
                <c:pt idx="29">
                  <c:v>41.808399999999999</c:v>
                </c:pt>
                <c:pt idx="30">
                  <c:v>42.085499999999996</c:v>
                </c:pt>
                <c:pt idx="31">
                  <c:v>42.233699999999999</c:v>
                </c:pt>
                <c:pt idx="32">
                  <c:v>42.358899999999998</c:v>
                </c:pt>
                <c:pt idx="33">
                  <c:v>42.517800000000001</c:v>
                </c:pt>
                <c:pt idx="34">
                  <c:v>42.737400000000001</c:v>
                </c:pt>
                <c:pt idx="35">
                  <c:v>42.971299999999999</c:v>
                </c:pt>
                <c:pt idx="36">
                  <c:v>43.2866</c:v>
                </c:pt>
                <c:pt idx="37">
                  <c:v>43.325000000000003</c:v>
                </c:pt>
                <c:pt idx="38">
                  <c:v>43.328800000000001</c:v>
                </c:pt>
                <c:pt idx="39">
                  <c:v>43.381799999999998</c:v>
                </c:pt>
                <c:pt idx="40">
                  <c:v>43.483499999999999</c:v>
                </c:pt>
                <c:pt idx="41">
                  <c:v>43.709299999999999</c:v>
                </c:pt>
                <c:pt idx="42">
                  <c:v>44.0535</c:v>
                </c:pt>
                <c:pt idx="43">
                  <c:v>44.354500000000002</c:v>
                </c:pt>
                <c:pt idx="44">
                  <c:v>44.559899999999999</c:v>
                </c:pt>
                <c:pt idx="45">
                  <c:v>44.740099999999998</c:v>
                </c:pt>
                <c:pt idx="46">
                  <c:v>44.7667</c:v>
                </c:pt>
                <c:pt idx="47">
                  <c:v>44.909700000000001</c:v>
                </c:pt>
                <c:pt idx="48">
                  <c:v>45.048999999999999</c:v>
                </c:pt>
                <c:pt idx="49">
                  <c:v>45.212200000000003</c:v>
                </c:pt>
                <c:pt idx="50">
                  <c:v>45.430700000000002</c:v>
                </c:pt>
                <c:pt idx="51">
                  <c:v>45.651499999999999</c:v>
                </c:pt>
                <c:pt idx="52">
                  <c:v>45.956200000000003</c:v>
                </c:pt>
                <c:pt idx="53">
                  <c:v>46.264099999999999</c:v>
                </c:pt>
                <c:pt idx="54">
                  <c:v>46.564999999999998</c:v>
                </c:pt>
                <c:pt idx="55">
                  <c:v>46.925899999999999</c:v>
                </c:pt>
                <c:pt idx="56">
                  <c:v>47.377600000000001</c:v>
                </c:pt>
                <c:pt idx="57">
                  <c:v>47.892000000000003</c:v>
                </c:pt>
                <c:pt idx="58">
                  <c:v>48.411900000000003</c:v>
                </c:pt>
                <c:pt idx="59">
                  <c:v>48.885899999999999</c:v>
                </c:pt>
                <c:pt idx="60">
                  <c:v>49.311100000000003</c:v>
                </c:pt>
                <c:pt idx="61">
                  <c:v>49.673000000000002</c:v>
                </c:pt>
                <c:pt idx="62">
                  <c:v>49.956000000000003</c:v>
                </c:pt>
                <c:pt idx="63">
                  <c:v>50.163800000000002</c:v>
                </c:pt>
                <c:pt idx="64">
                  <c:v>50.220200000000006</c:v>
                </c:pt>
                <c:pt idx="65">
                  <c:v>50.241599999999998</c:v>
                </c:pt>
                <c:pt idx="66">
                  <c:v>50.224800000000002</c:v>
                </c:pt>
                <c:pt idx="67">
                  <c:v>50.221899999999998</c:v>
                </c:pt>
                <c:pt idx="68">
                  <c:v>50.214199999999998</c:v>
                </c:pt>
                <c:pt idx="69">
                  <c:v>50.181399999999996</c:v>
                </c:pt>
                <c:pt idx="70">
                  <c:v>50.078100000000006</c:v>
                </c:pt>
                <c:pt idx="71">
                  <c:v>49.948500000000003</c:v>
                </c:pt>
                <c:pt idx="72">
                  <c:v>49.976399999999998</c:v>
                </c:pt>
                <c:pt idx="73">
                  <c:v>49.982799999999997</c:v>
                </c:pt>
                <c:pt idx="74">
                  <c:v>49.969700000000003</c:v>
                </c:pt>
                <c:pt idx="75">
                  <c:v>49.916899999999998</c:v>
                </c:pt>
                <c:pt idx="76">
                  <c:v>49.842199999999998</c:v>
                </c:pt>
                <c:pt idx="77">
                  <c:v>49.722799999999999</c:v>
                </c:pt>
                <c:pt idx="78">
                  <c:v>49.596600000000002</c:v>
                </c:pt>
                <c:pt idx="79">
                  <c:v>49.433700000000002</c:v>
                </c:pt>
                <c:pt idx="80">
                  <c:v>49.245100000000001</c:v>
                </c:pt>
                <c:pt idx="81">
                  <c:v>49.015999999999998</c:v>
                </c:pt>
                <c:pt idx="82">
                  <c:v>48.766199999999998</c:v>
                </c:pt>
                <c:pt idx="83">
                  <c:v>48.502299999999998</c:v>
                </c:pt>
                <c:pt idx="84">
                  <c:v>48.232500000000002</c:v>
                </c:pt>
                <c:pt idx="85">
                  <c:v>47.984900000000003</c:v>
                </c:pt>
                <c:pt idx="86">
                  <c:v>47.710999999999999</c:v>
                </c:pt>
                <c:pt idx="87">
                  <c:v>47.475899999999996</c:v>
                </c:pt>
                <c:pt idx="88">
                  <c:v>47.245199999999997</c:v>
                </c:pt>
                <c:pt idx="89">
                  <c:v>47.079500000000003</c:v>
                </c:pt>
                <c:pt idx="90">
                  <c:v>47.003399999999999</c:v>
                </c:pt>
                <c:pt idx="91">
                  <c:v>46.954900000000002</c:v>
                </c:pt>
                <c:pt idx="92">
                  <c:v>46.827800000000003</c:v>
                </c:pt>
                <c:pt idx="93">
                  <c:v>46.540199999999999</c:v>
                </c:pt>
                <c:pt idx="94">
                  <c:v>46.225200000000001</c:v>
                </c:pt>
                <c:pt idx="95">
                  <c:v>46.255400000000002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5.1511300000000002</c:v>
                </c:pt>
              </c:numCache>
            </c:numRef>
          </c:xVal>
          <c:yVal>
            <c:numRef>
              <c:f>[0]!FT_PH01</c:f>
              <c:numCache>
                <c:formatCode>0.00</c:formatCode>
                <c:ptCount val="1"/>
                <c:pt idx="0">
                  <c:v>30.4575</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5.1511300000000002</c:v>
                </c:pt>
              </c:numCache>
            </c:numRef>
          </c:xVal>
          <c:yVal>
            <c:numRef>
              <c:f>[0]!FT_PH02</c:f>
              <c:numCache>
                <c:formatCode>0.00</c:formatCode>
                <c:ptCount val="1"/>
                <c:pt idx="0">
                  <c:v>30.4575</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5.1511300000000002</c:v>
                </c:pt>
              </c:numCache>
            </c:numRef>
          </c:xVal>
          <c:yVal>
            <c:numRef>
              <c:f>[0]!FT_PH03</c:f>
              <c:numCache>
                <c:formatCode>0.00</c:formatCode>
                <c:ptCount val="1"/>
                <c:pt idx="0">
                  <c:v>30.4575</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5.1511300000000002</c:v>
                </c:pt>
              </c:numCache>
            </c:numRef>
          </c:xVal>
          <c:yVal>
            <c:numRef>
              <c:f>[0]!FT_PH04</c:f>
              <c:numCache>
                <c:formatCode>0.00</c:formatCode>
                <c:ptCount val="1"/>
                <c:pt idx="0">
                  <c:v>30.4575</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5.1511300000000002</c:v>
                </c:pt>
              </c:numCache>
            </c:numRef>
          </c:xVal>
          <c:yVal>
            <c:numRef>
              <c:f>[0]!FT_PH05</c:f>
              <c:numCache>
                <c:formatCode>0.00</c:formatCode>
                <c:ptCount val="1"/>
                <c:pt idx="0">
                  <c:v>30.4575</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5.1511300000000002</c:v>
                </c:pt>
              </c:numCache>
            </c:numRef>
          </c:xVal>
          <c:yVal>
            <c:numRef>
              <c:f>[0]!FT_PH06</c:f>
              <c:numCache>
                <c:formatCode>0.00</c:formatCode>
                <c:ptCount val="1"/>
                <c:pt idx="0">
                  <c:v>30.4575</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5.1511300000000002</c:v>
                </c:pt>
              </c:numCache>
            </c:numRef>
          </c:xVal>
          <c:yVal>
            <c:numRef>
              <c:f>[0]!FT_PH07</c:f>
              <c:numCache>
                <c:formatCode>0.00</c:formatCode>
                <c:ptCount val="1"/>
                <c:pt idx="0">
                  <c:v>30.4575</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5.1511300000000002</c:v>
                </c:pt>
              </c:numCache>
            </c:numRef>
          </c:xVal>
          <c:yVal>
            <c:numRef>
              <c:f>[0]!FT_PH08</c:f>
              <c:numCache>
                <c:formatCode>0.00</c:formatCode>
                <c:ptCount val="1"/>
                <c:pt idx="0">
                  <c:v>30.4575</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5.1511300000000002</c:v>
                </c:pt>
              </c:numCache>
            </c:numRef>
          </c:xVal>
          <c:yVal>
            <c:numRef>
              <c:f>[0]!FT_PH09</c:f>
              <c:numCache>
                <c:formatCode>0.00</c:formatCode>
                <c:ptCount val="1"/>
                <c:pt idx="0">
                  <c:v>30.4575</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5.1511300000000002</c:v>
                </c:pt>
              </c:numCache>
            </c:numRef>
          </c:xVal>
          <c:yVal>
            <c:numRef>
              <c:f>[0]!FT_PH10</c:f>
              <c:numCache>
                <c:formatCode>0.00</c:formatCode>
                <c:ptCount val="1"/>
                <c:pt idx="0">
                  <c:v>30.4575</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5.1511300000000002</c:v>
                </c:pt>
              </c:numCache>
            </c:numRef>
          </c:xVal>
          <c:yVal>
            <c:numRef>
              <c:f>[0]!FT_PH11</c:f>
              <c:numCache>
                <c:formatCode>0.00</c:formatCode>
                <c:ptCount val="1"/>
                <c:pt idx="0">
                  <c:v>30.4575</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5.1511300000000002</c:v>
                </c:pt>
              </c:numCache>
            </c:numRef>
          </c:xVal>
          <c:yVal>
            <c:numRef>
              <c:f>[0]!FT_PH12</c:f>
              <c:numCache>
                <c:formatCode>0.00</c:formatCode>
                <c:ptCount val="1"/>
                <c:pt idx="0">
                  <c:v>30.4575</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5.1511300000000002</c:v>
                </c:pt>
              </c:numCache>
            </c:numRef>
          </c:xVal>
          <c:yVal>
            <c:numRef>
              <c:f>[0]!FT_PH13</c:f>
              <c:numCache>
                <c:formatCode>0.00</c:formatCode>
                <c:ptCount val="1"/>
                <c:pt idx="0">
                  <c:v>30.4575</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5.1511300000000002</c:v>
                </c:pt>
              </c:numCache>
            </c:numRef>
          </c:xVal>
          <c:yVal>
            <c:numRef>
              <c:f>[0]!FT_PH14</c:f>
              <c:numCache>
                <c:formatCode>0.00</c:formatCode>
                <c:ptCount val="1"/>
                <c:pt idx="0">
                  <c:v>30.4575</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5.1511300000000002</c:v>
                </c:pt>
              </c:numCache>
            </c:numRef>
          </c:xVal>
          <c:yVal>
            <c:numRef>
              <c:f>[0]!FT_PH15</c:f>
              <c:numCache>
                <c:formatCode>0.00</c:formatCode>
                <c:ptCount val="1"/>
                <c:pt idx="0">
                  <c:v>30.4575</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5.1511300000000002</c:v>
                </c:pt>
              </c:numCache>
            </c:numRef>
          </c:xVal>
          <c:yVal>
            <c:numRef>
              <c:f>[0]!FT_PH16</c:f>
              <c:numCache>
                <c:formatCode>0.00</c:formatCode>
                <c:ptCount val="1"/>
                <c:pt idx="0">
                  <c:v>30.4575</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5.1511300000000002</c:v>
                </c:pt>
              </c:numCache>
            </c:numRef>
          </c:xVal>
          <c:yVal>
            <c:numRef>
              <c:f>[0]!FT_PH17</c:f>
              <c:numCache>
                <c:formatCode>0.00</c:formatCode>
                <c:ptCount val="1"/>
                <c:pt idx="0">
                  <c:v>30.4575</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5.1511300000000002</c:v>
                </c:pt>
              </c:numCache>
            </c:numRef>
          </c:xVal>
          <c:yVal>
            <c:numRef>
              <c:f>[0]!FT_PH18</c:f>
              <c:numCache>
                <c:formatCode>0.00</c:formatCode>
                <c:ptCount val="1"/>
                <c:pt idx="0">
                  <c:v>30.4575</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5.1511300000000002</c:v>
                </c:pt>
              </c:numCache>
            </c:numRef>
          </c:xVal>
          <c:yVal>
            <c:numRef>
              <c:f>[0]!FT_PH19</c:f>
              <c:numCache>
                <c:formatCode>0.00</c:formatCode>
                <c:ptCount val="1"/>
                <c:pt idx="0">
                  <c:v>30.4575</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5.1511300000000002</c:v>
                </c:pt>
              </c:numCache>
            </c:numRef>
          </c:xVal>
          <c:yVal>
            <c:numRef>
              <c:f>[0]!FT_PH20</c:f>
              <c:numCache>
                <c:formatCode>0.00</c:formatCode>
                <c:ptCount val="1"/>
                <c:pt idx="0">
                  <c:v>30.4575</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5.1511300000000002</c:v>
                </c:pt>
              </c:numCache>
            </c:numRef>
          </c:xVal>
          <c:yVal>
            <c:numRef>
              <c:f>[0]!FT_PH21</c:f>
              <c:numCache>
                <c:formatCode>0.00</c:formatCode>
                <c:ptCount val="1"/>
                <c:pt idx="0">
                  <c:v>30.4575</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5.1511300000000002</c:v>
                </c:pt>
              </c:numCache>
            </c:numRef>
          </c:xVal>
          <c:yVal>
            <c:numRef>
              <c:f>[0]!FT_PH22</c:f>
              <c:numCache>
                <c:formatCode>0.00</c:formatCode>
                <c:ptCount val="1"/>
                <c:pt idx="0">
                  <c:v>30.4575</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5.1511300000000002</c:v>
                </c:pt>
              </c:numCache>
            </c:numRef>
          </c:xVal>
          <c:yVal>
            <c:numRef>
              <c:f>[0]!FT_PH23</c:f>
              <c:numCache>
                <c:formatCode>0.00</c:formatCode>
                <c:ptCount val="1"/>
                <c:pt idx="0">
                  <c:v>30.4575</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5.1511300000000002</c:v>
                </c:pt>
              </c:numCache>
            </c:numRef>
          </c:xVal>
          <c:yVal>
            <c:numRef>
              <c:f>[0]!FT_PH24</c:f>
              <c:numCache>
                <c:formatCode>0.00</c:formatCode>
                <c:ptCount val="1"/>
                <c:pt idx="0">
                  <c:v>30.4575</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5.1511300000000002</c:v>
                </c:pt>
              </c:numCache>
            </c:numRef>
          </c:xVal>
          <c:yVal>
            <c:numRef>
              <c:f>info!$H$2</c:f>
              <c:numCache>
                <c:formatCode>0.00</c:formatCode>
                <c:ptCount val="1"/>
                <c:pt idx="0">
                  <c:v>30.4575</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0.25524906894540222</c:v>
                </c:pt>
                <c:pt idx="1">
                  <c:v>0.3522591345652506</c:v>
                </c:pt>
                <c:pt idx="2">
                  <c:v>0.39249179648934723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6"/>
                <c:pt idx="0">
                  <c:v>0</c:v>
                </c:pt>
                <c:pt idx="1">
                  <c:v>0.36189399999999999</c:v>
                </c:pt>
                <c:pt idx="2">
                  <c:v>0.77045200000000003</c:v>
                </c:pt>
                <c:pt idx="3">
                  <c:v>1.2072400000000001</c:v>
                </c:pt>
                <c:pt idx="4">
                  <c:v>1.6088899999999999</c:v>
                </c:pt>
                <c:pt idx="5">
                  <c:v>2.0018799999999999</c:v>
                </c:pt>
                <c:pt idx="6">
                  <c:v>2.40178</c:v>
                </c:pt>
                <c:pt idx="7">
                  <c:v>2.81508</c:v>
                </c:pt>
                <c:pt idx="8">
                  <c:v>3.2168899999999998</c:v>
                </c:pt>
                <c:pt idx="9">
                  <c:v>3.6203599999999998</c:v>
                </c:pt>
                <c:pt idx="10">
                  <c:v>4.0486000000000004</c:v>
                </c:pt>
                <c:pt idx="11">
                  <c:v>4.4306999999999999</c:v>
                </c:pt>
                <c:pt idx="12">
                  <c:v>4.8515600000000001</c:v>
                </c:pt>
                <c:pt idx="13">
                  <c:v>5.2393599999999996</c:v>
                </c:pt>
                <c:pt idx="14">
                  <c:v>5.6548699999999998</c:v>
                </c:pt>
                <c:pt idx="15">
                  <c:v>6.06569</c:v>
                </c:pt>
                <c:pt idx="16">
                  <c:v>6.4842700000000004</c:v>
                </c:pt>
                <c:pt idx="17">
                  <c:v>6.8581599999999998</c:v>
                </c:pt>
                <c:pt idx="18">
                  <c:v>7.2819700000000003</c:v>
                </c:pt>
                <c:pt idx="19">
                  <c:v>7.6933999999999996</c:v>
                </c:pt>
                <c:pt idx="20">
                  <c:v>8.0916800000000002</c:v>
                </c:pt>
                <c:pt idx="21">
                  <c:v>8.4819800000000001</c:v>
                </c:pt>
                <c:pt idx="22">
                  <c:v>8.8942700000000006</c:v>
                </c:pt>
                <c:pt idx="23">
                  <c:v>9.3290900000000008</c:v>
                </c:pt>
                <c:pt idx="24">
                  <c:v>9.7070799999999995</c:v>
                </c:pt>
                <c:pt idx="25">
                  <c:v>10.1074</c:v>
                </c:pt>
                <c:pt idx="26">
                  <c:v>10.520200000000001</c:v>
                </c:pt>
                <c:pt idx="27">
                  <c:v>10.932</c:v>
                </c:pt>
                <c:pt idx="28">
                  <c:v>11.348000000000001</c:v>
                </c:pt>
                <c:pt idx="29">
                  <c:v>11.755800000000001</c:v>
                </c:pt>
                <c:pt idx="30">
                  <c:v>12.1411</c:v>
                </c:pt>
                <c:pt idx="31">
                  <c:v>12.5747</c:v>
                </c:pt>
                <c:pt idx="32">
                  <c:v>12.956</c:v>
                </c:pt>
                <c:pt idx="33">
                  <c:v>13.3596</c:v>
                </c:pt>
                <c:pt idx="34">
                  <c:v>13.7882</c:v>
                </c:pt>
                <c:pt idx="35">
                  <c:v>14.174899999999999</c:v>
                </c:pt>
                <c:pt idx="36">
                  <c:v>14.627800000000001</c:v>
                </c:pt>
                <c:pt idx="37">
                  <c:v>14.9884</c:v>
                </c:pt>
                <c:pt idx="38">
                  <c:v>15.3872</c:v>
                </c:pt>
                <c:pt idx="39">
                  <c:v>15.792999999999999</c:v>
                </c:pt>
                <c:pt idx="40">
                  <c:v>16.206800000000001</c:v>
                </c:pt>
                <c:pt idx="41">
                  <c:v>16.612300000000001</c:v>
                </c:pt>
                <c:pt idx="42">
                  <c:v>17.0245</c:v>
                </c:pt>
                <c:pt idx="43">
                  <c:v>17.418500000000002</c:v>
                </c:pt>
                <c:pt idx="44">
                  <c:v>17.850100000000001</c:v>
                </c:pt>
                <c:pt idx="45">
                  <c:v>18.234000000000002</c:v>
                </c:pt>
                <c:pt idx="46">
                  <c:v>18.670300000000001</c:v>
                </c:pt>
                <c:pt idx="47">
                  <c:v>19.0444</c:v>
                </c:pt>
                <c:pt idx="48">
                  <c:v>19.483499999999999</c:v>
                </c:pt>
                <c:pt idx="49">
                  <c:v>19.869599999999998</c:v>
                </c:pt>
                <c:pt idx="50">
                  <c:v>20.275600000000001</c:v>
                </c:pt>
                <c:pt idx="51">
                  <c:v>20.662299999999998</c:v>
                </c:pt>
                <c:pt idx="52">
                  <c:v>21.079000000000001</c:v>
                </c:pt>
                <c:pt idx="53">
                  <c:v>21.482500000000002</c:v>
                </c:pt>
                <c:pt idx="54">
                  <c:v>21.8918</c:v>
                </c:pt>
                <c:pt idx="55">
                  <c:v>22.301100000000002</c:v>
                </c:pt>
                <c:pt idx="56">
                  <c:v>22.714400000000001</c:v>
                </c:pt>
                <c:pt idx="57">
                  <c:v>23.116800000000001</c:v>
                </c:pt>
                <c:pt idx="58">
                  <c:v>23.5182</c:v>
                </c:pt>
                <c:pt idx="59">
                  <c:v>23.932200000000002</c:v>
                </c:pt>
                <c:pt idx="60">
                  <c:v>24.336600000000001</c:v>
                </c:pt>
                <c:pt idx="61">
                  <c:v>24.754200000000001</c:v>
                </c:pt>
                <c:pt idx="62">
                  <c:v>25.169599999999999</c:v>
                </c:pt>
                <c:pt idx="63">
                  <c:v>25.565000000000001</c:v>
                </c:pt>
                <c:pt idx="64">
                  <c:v>25.965599999999998</c:v>
                </c:pt>
                <c:pt idx="65">
                  <c:v>26.4544</c:v>
                </c:pt>
                <c:pt idx="66">
                  <c:v>26.779</c:v>
                </c:pt>
                <c:pt idx="67">
                  <c:v>27.167300000000001</c:v>
                </c:pt>
                <c:pt idx="68">
                  <c:v>27.5883</c:v>
                </c:pt>
                <c:pt idx="69">
                  <c:v>27.99</c:v>
                </c:pt>
                <c:pt idx="70">
                  <c:v>28.396100000000001</c:v>
                </c:pt>
                <c:pt idx="71">
                  <c:v>28.796299999999999</c:v>
                </c:pt>
                <c:pt idx="72">
                  <c:v>29.218299999999999</c:v>
                </c:pt>
                <c:pt idx="73">
                  <c:v>29.613900000000001</c:v>
                </c:pt>
                <c:pt idx="74">
                  <c:v>30.016400000000001</c:v>
                </c:pt>
                <c:pt idx="75">
                  <c:v>30.4269</c:v>
                </c:pt>
                <c:pt idx="76">
                  <c:v>30.822399999999998</c:v>
                </c:pt>
                <c:pt idx="77">
                  <c:v>31.2637</c:v>
                </c:pt>
                <c:pt idx="78">
                  <c:v>31.649100000000001</c:v>
                </c:pt>
                <c:pt idx="79">
                  <c:v>32.054000000000002</c:v>
                </c:pt>
                <c:pt idx="80">
                  <c:v>32.460099999999997</c:v>
                </c:pt>
                <c:pt idx="81">
                  <c:v>32.865099999999998</c:v>
                </c:pt>
                <c:pt idx="82">
                  <c:v>33.270200000000003</c:v>
                </c:pt>
                <c:pt idx="83">
                  <c:v>33.688699999999997</c:v>
                </c:pt>
                <c:pt idx="84">
                  <c:v>34.0824</c:v>
                </c:pt>
                <c:pt idx="85">
                  <c:v>34.493499999999997</c:v>
                </c:pt>
                <c:pt idx="86">
                  <c:v>34.8842</c:v>
                </c:pt>
                <c:pt idx="87">
                  <c:v>35.2943</c:v>
                </c:pt>
                <c:pt idx="88">
                  <c:v>35.726399999999998</c:v>
                </c:pt>
                <c:pt idx="89">
                  <c:v>36.113300000000002</c:v>
                </c:pt>
                <c:pt idx="90">
                  <c:v>36.528199999999998</c:v>
                </c:pt>
                <c:pt idx="91">
                  <c:v>36.932699999999997</c:v>
                </c:pt>
                <c:pt idx="92">
                  <c:v>37.3414</c:v>
                </c:pt>
                <c:pt idx="93">
                  <c:v>37.732500000000002</c:v>
                </c:pt>
                <c:pt idx="94">
                  <c:v>38.164999999999999</c:v>
                </c:pt>
                <c:pt idx="95">
                  <c:v>38.551699999999997</c:v>
                </c:pt>
              </c:numCache>
            </c:numRef>
          </c:xVal>
          <c:yVal>
            <c:numRef>
              <c:f>[0]!FT_E</c:f>
              <c:numCache>
                <c:formatCode>0.00</c:formatCode>
                <c:ptCount val="96"/>
                <c:pt idx="0">
                  <c:v>5.1511300000000002</c:v>
                </c:pt>
                <c:pt idx="1">
                  <c:v>5.1969600000000007</c:v>
                </c:pt>
                <c:pt idx="2">
                  <c:v>5.2322100000000002</c:v>
                </c:pt>
                <c:pt idx="3">
                  <c:v>5.2484600000000006</c:v>
                </c:pt>
                <c:pt idx="4">
                  <c:v>5.24648</c:v>
                </c:pt>
                <c:pt idx="5">
                  <c:v>5.2260499999999999</c:v>
                </c:pt>
                <c:pt idx="6">
                  <c:v>5.2018500000000003</c:v>
                </c:pt>
                <c:pt idx="7">
                  <c:v>5.1730099999999997</c:v>
                </c:pt>
                <c:pt idx="8">
                  <c:v>5.1438399999999991</c:v>
                </c:pt>
                <c:pt idx="9">
                  <c:v>5.1171199999999999</c:v>
                </c:pt>
                <c:pt idx="10">
                  <c:v>5.0954800000000002</c:v>
                </c:pt>
                <c:pt idx="11">
                  <c:v>5.0762999999999998</c:v>
                </c:pt>
                <c:pt idx="12">
                  <c:v>5.0629599999999995</c:v>
                </c:pt>
                <c:pt idx="13">
                  <c:v>5.0526400000000002</c:v>
                </c:pt>
                <c:pt idx="14">
                  <c:v>5.0437600000000007</c:v>
                </c:pt>
                <c:pt idx="15">
                  <c:v>5.0361199999999995</c:v>
                </c:pt>
                <c:pt idx="16">
                  <c:v>5.0311799999999991</c:v>
                </c:pt>
                <c:pt idx="17">
                  <c:v>5.02759</c:v>
                </c:pt>
                <c:pt idx="18">
                  <c:v>5.0222699999999998</c:v>
                </c:pt>
                <c:pt idx="19">
                  <c:v>5.0147899999999996</c:v>
                </c:pt>
                <c:pt idx="20">
                  <c:v>5.0052200000000004</c:v>
                </c:pt>
                <c:pt idx="21">
                  <c:v>4.9930500000000002</c:v>
                </c:pt>
                <c:pt idx="22">
                  <c:v>4.9807199999999998</c:v>
                </c:pt>
                <c:pt idx="23">
                  <c:v>4.9637900000000004</c:v>
                </c:pt>
                <c:pt idx="24">
                  <c:v>4.9451600000000004</c:v>
                </c:pt>
                <c:pt idx="25">
                  <c:v>4.92333</c:v>
                </c:pt>
                <c:pt idx="26">
                  <c:v>4.8988199999999997</c:v>
                </c:pt>
                <c:pt idx="27">
                  <c:v>4.8740199999999998</c:v>
                </c:pt>
                <c:pt idx="28">
                  <c:v>4.8486400000000005</c:v>
                </c:pt>
                <c:pt idx="29">
                  <c:v>4.8229699999999998</c:v>
                </c:pt>
                <c:pt idx="30">
                  <c:v>4.7960500000000001</c:v>
                </c:pt>
                <c:pt idx="31">
                  <c:v>4.76816</c:v>
                </c:pt>
                <c:pt idx="32">
                  <c:v>4.7384500000000003</c:v>
                </c:pt>
                <c:pt idx="33">
                  <c:v>4.7077400000000003</c:v>
                </c:pt>
                <c:pt idx="34">
                  <c:v>4.6753999999999998</c:v>
                </c:pt>
                <c:pt idx="35">
                  <c:v>4.6413700000000002</c:v>
                </c:pt>
                <c:pt idx="36">
                  <c:v>4.60494</c:v>
                </c:pt>
                <c:pt idx="37">
                  <c:v>4.5630199999999999</c:v>
                </c:pt>
                <c:pt idx="38">
                  <c:v>4.5253100000000002</c:v>
                </c:pt>
                <c:pt idx="39">
                  <c:v>4.4914900000000006</c:v>
                </c:pt>
                <c:pt idx="40">
                  <c:v>4.4633899999999995</c:v>
                </c:pt>
                <c:pt idx="41">
                  <c:v>4.4374000000000002</c:v>
                </c:pt>
                <c:pt idx="42">
                  <c:v>4.4126300000000001</c:v>
                </c:pt>
                <c:pt idx="43">
                  <c:v>4.3938899999999999</c:v>
                </c:pt>
                <c:pt idx="44">
                  <c:v>4.3804100000000004</c:v>
                </c:pt>
                <c:pt idx="45">
                  <c:v>4.3710100000000001</c:v>
                </c:pt>
                <c:pt idx="46">
                  <c:v>4.3671199999999999</c:v>
                </c:pt>
                <c:pt idx="47">
                  <c:v>4.3621100000000004</c:v>
                </c:pt>
                <c:pt idx="48">
                  <c:v>4.3609200000000001</c:v>
                </c:pt>
                <c:pt idx="49">
                  <c:v>4.3630599999999999</c:v>
                </c:pt>
                <c:pt idx="50">
                  <c:v>4.3666599999999995</c:v>
                </c:pt>
                <c:pt idx="51">
                  <c:v>4.3740000000000006</c:v>
                </c:pt>
                <c:pt idx="52">
                  <c:v>4.3844000000000003</c:v>
                </c:pt>
                <c:pt idx="53">
                  <c:v>4.3966200000000004</c:v>
                </c:pt>
                <c:pt idx="54">
                  <c:v>4.4109800000000003</c:v>
                </c:pt>
                <c:pt idx="55">
                  <c:v>4.4289800000000001</c:v>
                </c:pt>
                <c:pt idx="56">
                  <c:v>4.4477500000000001</c:v>
                </c:pt>
                <c:pt idx="57">
                  <c:v>4.4659399999999998</c:v>
                </c:pt>
                <c:pt idx="58">
                  <c:v>4.4860699999999998</c:v>
                </c:pt>
                <c:pt idx="59">
                  <c:v>4.5071200000000005</c:v>
                </c:pt>
                <c:pt idx="60">
                  <c:v>4.5263999999999998</c:v>
                </c:pt>
                <c:pt idx="61">
                  <c:v>4.5426299999999999</c:v>
                </c:pt>
                <c:pt idx="62">
                  <c:v>4.5585700000000005</c:v>
                </c:pt>
                <c:pt idx="63">
                  <c:v>4.5725100000000003</c:v>
                </c:pt>
                <c:pt idx="64">
                  <c:v>4.5877499999999998</c:v>
                </c:pt>
                <c:pt idx="65">
                  <c:v>4.6010600000000004</c:v>
                </c:pt>
                <c:pt idx="66">
                  <c:v>4.61233</c:v>
                </c:pt>
                <c:pt idx="67">
                  <c:v>4.6188200000000004</c:v>
                </c:pt>
                <c:pt idx="68">
                  <c:v>4.62486</c:v>
                </c:pt>
                <c:pt idx="69">
                  <c:v>4.6292600000000004</c:v>
                </c:pt>
                <c:pt idx="70">
                  <c:v>4.6341999999999999</c:v>
                </c:pt>
                <c:pt idx="71">
                  <c:v>4.6402900000000002</c:v>
                </c:pt>
                <c:pt idx="72">
                  <c:v>4.64011</c:v>
                </c:pt>
                <c:pt idx="73">
                  <c:v>4.64032</c:v>
                </c:pt>
                <c:pt idx="74">
                  <c:v>4.6410499999999999</c:v>
                </c:pt>
                <c:pt idx="75">
                  <c:v>4.6438899999999999</c:v>
                </c:pt>
                <c:pt idx="76">
                  <c:v>4.6477400000000006</c:v>
                </c:pt>
                <c:pt idx="77">
                  <c:v>4.65116</c:v>
                </c:pt>
                <c:pt idx="78">
                  <c:v>4.6548600000000002</c:v>
                </c:pt>
                <c:pt idx="79">
                  <c:v>4.6579800000000002</c:v>
                </c:pt>
                <c:pt idx="80">
                  <c:v>4.6610100000000001</c:v>
                </c:pt>
                <c:pt idx="81">
                  <c:v>4.6662499999999998</c:v>
                </c:pt>
                <c:pt idx="82">
                  <c:v>4.6737099999999998</c:v>
                </c:pt>
                <c:pt idx="83">
                  <c:v>4.6808699999999996</c:v>
                </c:pt>
                <c:pt idx="84">
                  <c:v>4.6871499999999999</c:v>
                </c:pt>
                <c:pt idx="85">
                  <c:v>4.6973700000000003</c:v>
                </c:pt>
                <c:pt idx="86">
                  <c:v>4.7104499999999998</c:v>
                </c:pt>
                <c:pt idx="87">
                  <c:v>4.7227999999999994</c:v>
                </c:pt>
                <c:pt idx="88">
                  <c:v>4.7312799999999999</c:v>
                </c:pt>
                <c:pt idx="89">
                  <c:v>4.7395399999999999</c:v>
                </c:pt>
                <c:pt idx="90">
                  <c:v>4.74193</c:v>
                </c:pt>
                <c:pt idx="91">
                  <c:v>4.7435200000000002</c:v>
                </c:pt>
                <c:pt idx="92">
                  <c:v>4.7594199999999995</c:v>
                </c:pt>
                <c:pt idx="93">
                  <c:v>4.7718300000000005</c:v>
                </c:pt>
                <c:pt idx="94">
                  <c:v>4.7931800000000004</c:v>
                </c:pt>
                <c:pt idx="95">
                  <c:v>4.81379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5.1511300000000002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5.1511300000000002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5.1511300000000002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5.1511300000000002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5.1511300000000002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5.1511300000000002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5.1511300000000002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5.1511300000000002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5.1511300000000002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5.1511300000000002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5.1511300000000002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5.1511300000000002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5.1511300000000002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5.1511300000000002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5.1511300000000002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5.1511300000000002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5.1511300000000002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5.1511300000000002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5.1511300000000002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5.1511300000000002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5.1511300000000002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5.1511300000000002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5.1511300000000002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5.1511300000000002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6"/>
                <c:pt idx="0">
                  <c:v>0</c:v>
                </c:pt>
                <c:pt idx="1">
                  <c:v>0.36189399999999999</c:v>
                </c:pt>
                <c:pt idx="2">
                  <c:v>0.77045200000000003</c:v>
                </c:pt>
                <c:pt idx="3">
                  <c:v>1.2072400000000001</c:v>
                </c:pt>
                <c:pt idx="4">
                  <c:v>1.6088899999999999</c:v>
                </c:pt>
                <c:pt idx="5">
                  <c:v>2.0018799999999999</c:v>
                </c:pt>
                <c:pt idx="6">
                  <c:v>2.40178</c:v>
                </c:pt>
                <c:pt idx="7">
                  <c:v>2.81508</c:v>
                </c:pt>
                <c:pt idx="8">
                  <c:v>3.2168899999999998</c:v>
                </c:pt>
                <c:pt idx="9">
                  <c:v>3.6203599999999998</c:v>
                </c:pt>
                <c:pt idx="10">
                  <c:v>4.0486000000000004</c:v>
                </c:pt>
                <c:pt idx="11">
                  <c:v>4.4306999999999999</c:v>
                </c:pt>
                <c:pt idx="12">
                  <c:v>4.8515600000000001</c:v>
                </c:pt>
                <c:pt idx="13">
                  <c:v>5.2393599999999996</c:v>
                </c:pt>
                <c:pt idx="14">
                  <c:v>5.6548699999999998</c:v>
                </c:pt>
                <c:pt idx="15">
                  <c:v>6.06569</c:v>
                </c:pt>
                <c:pt idx="16">
                  <c:v>6.4842700000000004</c:v>
                </c:pt>
                <c:pt idx="17">
                  <c:v>6.8581599999999998</c:v>
                </c:pt>
                <c:pt idx="18">
                  <c:v>7.2819700000000003</c:v>
                </c:pt>
                <c:pt idx="19">
                  <c:v>7.6933999999999996</c:v>
                </c:pt>
                <c:pt idx="20">
                  <c:v>8.0916800000000002</c:v>
                </c:pt>
                <c:pt idx="21">
                  <c:v>8.4819800000000001</c:v>
                </c:pt>
                <c:pt idx="22">
                  <c:v>8.8942700000000006</c:v>
                </c:pt>
                <c:pt idx="23">
                  <c:v>9.3290900000000008</c:v>
                </c:pt>
                <c:pt idx="24">
                  <c:v>9.7070799999999995</c:v>
                </c:pt>
                <c:pt idx="25">
                  <c:v>10.1074</c:v>
                </c:pt>
                <c:pt idx="26">
                  <c:v>10.520200000000001</c:v>
                </c:pt>
                <c:pt idx="27">
                  <c:v>10.932</c:v>
                </c:pt>
                <c:pt idx="28">
                  <c:v>11.348000000000001</c:v>
                </c:pt>
                <c:pt idx="29">
                  <c:v>11.755800000000001</c:v>
                </c:pt>
                <c:pt idx="30">
                  <c:v>12.1411</c:v>
                </c:pt>
                <c:pt idx="31">
                  <c:v>12.5747</c:v>
                </c:pt>
                <c:pt idx="32">
                  <c:v>12.956</c:v>
                </c:pt>
                <c:pt idx="33">
                  <c:v>13.3596</c:v>
                </c:pt>
                <c:pt idx="34">
                  <c:v>13.7882</c:v>
                </c:pt>
                <c:pt idx="35">
                  <c:v>14.174899999999999</c:v>
                </c:pt>
                <c:pt idx="36">
                  <c:v>14.627800000000001</c:v>
                </c:pt>
                <c:pt idx="37">
                  <c:v>14.9884</c:v>
                </c:pt>
                <c:pt idx="38">
                  <c:v>15.3872</c:v>
                </c:pt>
                <c:pt idx="39">
                  <c:v>15.792999999999999</c:v>
                </c:pt>
                <c:pt idx="40">
                  <c:v>16.206800000000001</c:v>
                </c:pt>
                <c:pt idx="41">
                  <c:v>16.612300000000001</c:v>
                </c:pt>
                <c:pt idx="42">
                  <c:v>17.0245</c:v>
                </c:pt>
                <c:pt idx="43">
                  <c:v>17.418500000000002</c:v>
                </c:pt>
                <c:pt idx="44">
                  <c:v>17.850100000000001</c:v>
                </c:pt>
                <c:pt idx="45">
                  <c:v>18.234000000000002</c:v>
                </c:pt>
                <c:pt idx="46">
                  <c:v>18.670300000000001</c:v>
                </c:pt>
                <c:pt idx="47">
                  <c:v>19.0444</c:v>
                </c:pt>
                <c:pt idx="48">
                  <c:v>19.483499999999999</c:v>
                </c:pt>
                <c:pt idx="49">
                  <c:v>19.869599999999998</c:v>
                </c:pt>
                <c:pt idx="50">
                  <c:v>20.275600000000001</c:v>
                </c:pt>
                <c:pt idx="51">
                  <c:v>20.662299999999998</c:v>
                </c:pt>
                <c:pt idx="52">
                  <c:v>21.079000000000001</c:v>
                </c:pt>
                <c:pt idx="53">
                  <c:v>21.482500000000002</c:v>
                </c:pt>
                <c:pt idx="54">
                  <c:v>21.8918</c:v>
                </c:pt>
                <c:pt idx="55">
                  <c:v>22.301100000000002</c:v>
                </c:pt>
                <c:pt idx="56">
                  <c:v>22.714400000000001</c:v>
                </c:pt>
                <c:pt idx="57">
                  <c:v>23.116800000000001</c:v>
                </c:pt>
                <c:pt idx="58">
                  <c:v>23.5182</c:v>
                </c:pt>
                <c:pt idx="59">
                  <c:v>23.932200000000002</c:v>
                </c:pt>
                <c:pt idx="60">
                  <c:v>24.336600000000001</c:v>
                </c:pt>
                <c:pt idx="61">
                  <c:v>24.754200000000001</c:v>
                </c:pt>
                <c:pt idx="62">
                  <c:v>25.169599999999999</c:v>
                </c:pt>
                <c:pt idx="63">
                  <c:v>25.565000000000001</c:v>
                </c:pt>
                <c:pt idx="64">
                  <c:v>25.965599999999998</c:v>
                </c:pt>
                <c:pt idx="65">
                  <c:v>26.4544</c:v>
                </c:pt>
                <c:pt idx="66">
                  <c:v>26.779</c:v>
                </c:pt>
                <c:pt idx="67">
                  <c:v>27.167300000000001</c:v>
                </c:pt>
                <c:pt idx="68">
                  <c:v>27.5883</c:v>
                </c:pt>
                <c:pt idx="69">
                  <c:v>27.99</c:v>
                </c:pt>
                <c:pt idx="70">
                  <c:v>28.396100000000001</c:v>
                </c:pt>
                <c:pt idx="71">
                  <c:v>28.796299999999999</c:v>
                </c:pt>
                <c:pt idx="72">
                  <c:v>29.218299999999999</c:v>
                </c:pt>
                <c:pt idx="73">
                  <c:v>29.613900000000001</c:v>
                </c:pt>
                <c:pt idx="74">
                  <c:v>30.016400000000001</c:v>
                </c:pt>
                <c:pt idx="75">
                  <c:v>30.4269</c:v>
                </c:pt>
                <c:pt idx="76">
                  <c:v>30.822399999999998</c:v>
                </c:pt>
                <c:pt idx="77">
                  <c:v>31.2637</c:v>
                </c:pt>
                <c:pt idx="78">
                  <c:v>31.649100000000001</c:v>
                </c:pt>
                <c:pt idx="79">
                  <c:v>32.054000000000002</c:v>
                </c:pt>
                <c:pt idx="80">
                  <c:v>32.460099999999997</c:v>
                </c:pt>
                <c:pt idx="81">
                  <c:v>32.865099999999998</c:v>
                </c:pt>
                <c:pt idx="82">
                  <c:v>33.270200000000003</c:v>
                </c:pt>
                <c:pt idx="83">
                  <c:v>33.688699999999997</c:v>
                </c:pt>
                <c:pt idx="84">
                  <c:v>34.0824</c:v>
                </c:pt>
                <c:pt idx="85">
                  <c:v>34.493499999999997</c:v>
                </c:pt>
                <c:pt idx="86">
                  <c:v>34.8842</c:v>
                </c:pt>
                <c:pt idx="87">
                  <c:v>35.2943</c:v>
                </c:pt>
                <c:pt idx="88">
                  <c:v>35.726399999999998</c:v>
                </c:pt>
                <c:pt idx="89">
                  <c:v>36.113300000000002</c:v>
                </c:pt>
                <c:pt idx="90">
                  <c:v>36.528199999999998</c:v>
                </c:pt>
                <c:pt idx="91">
                  <c:v>36.932699999999997</c:v>
                </c:pt>
                <c:pt idx="92">
                  <c:v>37.3414</c:v>
                </c:pt>
                <c:pt idx="93">
                  <c:v>37.732500000000002</c:v>
                </c:pt>
                <c:pt idx="94">
                  <c:v>38.164999999999999</c:v>
                </c:pt>
                <c:pt idx="95">
                  <c:v>38.551699999999997</c:v>
                </c:pt>
              </c:numCache>
            </c:numRef>
          </c:xVal>
          <c:yVal>
            <c:numRef>
              <c:f>[0]!FT_PH</c:f>
              <c:numCache>
                <c:formatCode>0.00</c:formatCode>
                <c:ptCount val="96"/>
                <c:pt idx="0">
                  <c:v>30.4575</c:v>
                </c:pt>
                <c:pt idx="1">
                  <c:v>32.506599999999999</c:v>
                </c:pt>
                <c:pt idx="2">
                  <c:v>34.099299999999999</c:v>
                </c:pt>
                <c:pt idx="3">
                  <c:v>35.0137</c:v>
                </c:pt>
                <c:pt idx="4">
                  <c:v>35.475999999999999</c:v>
                </c:pt>
                <c:pt idx="5">
                  <c:v>35.518100000000004</c:v>
                </c:pt>
                <c:pt idx="6">
                  <c:v>35.640100000000004</c:v>
                </c:pt>
                <c:pt idx="7">
                  <c:v>35.7744</c:v>
                </c:pt>
                <c:pt idx="8">
                  <c:v>35.907600000000002</c:v>
                </c:pt>
                <c:pt idx="9">
                  <c:v>35.969899999999996</c:v>
                </c:pt>
                <c:pt idx="10">
                  <c:v>35.9619</c:v>
                </c:pt>
                <c:pt idx="11">
                  <c:v>36.004000000000005</c:v>
                </c:pt>
                <c:pt idx="12">
                  <c:v>36.2592</c:v>
                </c:pt>
                <c:pt idx="13">
                  <c:v>36.541699999999999</c:v>
                </c:pt>
                <c:pt idx="14">
                  <c:v>36.851800000000004</c:v>
                </c:pt>
                <c:pt idx="15">
                  <c:v>37.1173</c:v>
                </c:pt>
                <c:pt idx="16">
                  <c:v>37.3489</c:v>
                </c:pt>
                <c:pt idx="17">
                  <c:v>37.569299999999998</c:v>
                </c:pt>
                <c:pt idx="18">
                  <c:v>37.773200000000003</c:v>
                </c:pt>
                <c:pt idx="19">
                  <c:v>38.020199999999996</c:v>
                </c:pt>
                <c:pt idx="20">
                  <c:v>38.303399999999996</c:v>
                </c:pt>
                <c:pt idx="21">
                  <c:v>38.674999999999997</c:v>
                </c:pt>
                <c:pt idx="22">
                  <c:v>39.079700000000003</c:v>
                </c:pt>
                <c:pt idx="23">
                  <c:v>39.521799999999999</c:v>
                </c:pt>
                <c:pt idx="24">
                  <c:v>39.923199999999994</c:v>
                </c:pt>
                <c:pt idx="25">
                  <c:v>40.358499999999999</c:v>
                </c:pt>
                <c:pt idx="26">
                  <c:v>40.779600000000002</c:v>
                </c:pt>
                <c:pt idx="27">
                  <c:v>41.1479</c:v>
                </c:pt>
                <c:pt idx="28">
                  <c:v>41.478099999999998</c:v>
                </c:pt>
                <c:pt idx="29">
                  <c:v>41.808399999999999</c:v>
                </c:pt>
                <c:pt idx="30">
                  <c:v>42.085499999999996</c:v>
                </c:pt>
                <c:pt idx="31">
                  <c:v>42.233699999999999</c:v>
                </c:pt>
                <c:pt idx="32">
                  <c:v>42.358899999999998</c:v>
                </c:pt>
                <c:pt idx="33">
                  <c:v>42.517800000000001</c:v>
                </c:pt>
                <c:pt idx="34">
                  <c:v>42.737400000000001</c:v>
                </c:pt>
                <c:pt idx="35">
                  <c:v>42.971299999999999</c:v>
                </c:pt>
                <c:pt idx="36">
                  <c:v>43.2866</c:v>
                </c:pt>
                <c:pt idx="37">
                  <c:v>43.325000000000003</c:v>
                </c:pt>
                <c:pt idx="38">
                  <c:v>43.328800000000001</c:v>
                </c:pt>
                <c:pt idx="39">
                  <c:v>43.381799999999998</c:v>
                </c:pt>
                <c:pt idx="40">
                  <c:v>43.483499999999999</c:v>
                </c:pt>
                <c:pt idx="41">
                  <c:v>43.709299999999999</c:v>
                </c:pt>
                <c:pt idx="42">
                  <c:v>44.0535</c:v>
                </c:pt>
                <c:pt idx="43">
                  <c:v>44.354500000000002</c:v>
                </c:pt>
                <c:pt idx="44">
                  <c:v>44.559899999999999</c:v>
                </c:pt>
                <c:pt idx="45">
                  <c:v>44.740099999999998</c:v>
                </c:pt>
                <c:pt idx="46">
                  <c:v>44.7667</c:v>
                </c:pt>
                <c:pt idx="47">
                  <c:v>44.909700000000001</c:v>
                </c:pt>
                <c:pt idx="48">
                  <c:v>45.048999999999999</c:v>
                </c:pt>
                <c:pt idx="49">
                  <c:v>45.212200000000003</c:v>
                </c:pt>
                <c:pt idx="50">
                  <c:v>45.430700000000002</c:v>
                </c:pt>
                <c:pt idx="51">
                  <c:v>45.651499999999999</c:v>
                </c:pt>
                <c:pt idx="52">
                  <c:v>45.956200000000003</c:v>
                </c:pt>
                <c:pt idx="53">
                  <c:v>46.264099999999999</c:v>
                </c:pt>
                <c:pt idx="54">
                  <c:v>46.564999999999998</c:v>
                </c:pt>
                <c:pt idx="55">
                  <c:v>46.925899999999999</c:v>
                </c:pt>
                <c:pt idx="56">
                  <c:v>47.377600000000001</c:v>
                </c:pt>
                <c:pt idx="57">
                  <c:v>47.892000000000003</c:v>
                </c:pt>
                <c:pt idx="58">
                  <c:v>48.411900000000003</c:v>
                </c:pt>
                <c:pt idx="59">
                  <c:v>48.885899999999999</c:v>
                </c:pt>
                <c:pt idx="60">
                  <c:v>49.311100000000003</c:v>
                </c:pt>
                <c:pt idx="61">
                  <c:v>49.673000000000002</c:v>
                </c:pt>
                <c:pt idx="62">
                  <c:v>49.956000000000003</c:v>
                </c:pt>
                <c:pt idx="63">
                  <c:v>50.163800000000002</c:v>
                </c:pt>
                <c:pt idx="64">
                  <c:v>50.220200000000006</c:v>
                </c:pt>
                <c:pt idx="65">
                  <c:v>50.241599999999998</c:v>
                </c:pt>
                <c:pt idx="66">
                  <c:v>50.224800000000002</c:v>
                </c:pt>
                <c:pt idx="67">
                  <c:v>50.221899999999998</c:v>
                </c:pt>
                <c:pt idx="68">
                  <c:v>50.214199999999998</c:v>
                </c:pt>
                <c:pt idx="69">
                  <c:v>50.181399999999996</c:v>
                </c:pt>
                <c:pt idx="70">
                  <c:v>50.078100000000006</c:v>
                </c:pt>
                <c:pt idx="71">
                  <c:v>49.948500000000003</c:v>
                </c:pt>
                <c:pt idx="72">
                  <c:v>49.976399999999998</c:v>
                </c:pt>
                <c:pt idx="73">
                  <c:v>49.982799999999997</c:v>
                </c:pt>
                <c:pt idx="74">
                  <c:v>49.969700000000003</c:v>
                </c:pt>
                <c:pt idx="75">
                  <c:v>49.916899999999998</c:v>
                </c:pt>
                <c:pt idx="76">
                  <c:v>49.842199999999998</c:v>
                </c:pt>
                <c:pt idx="77">
                  <c:v>49.722799999999999</c:v>
                </c:pt>
                <c:pt idx="78">
                  <c:v>49.596600000000002</c:v>
                </c:pt>
                <c:pt idx="79">
                  <c:v>49.433700000000002</c:v>
                </c:pt>
                <c:pt idx="80">
                  <c:v>49.245100000000001</c:v>
                </c:pt>
                <c:pt idx="81">
                  <c:v>49.015999999999998</c:v>
                </c:pt>
                <c:pt idx="82">
                  <c:v>48.766199999999998</c:v>
                </c:pt>
                <c:pt idx="83">
                  <c:v>48.502299999999998</c:v>
                </c:pt>
                <c:pt idx="84">
                  <c:v>48.232500000000002</c:v>
                </c:pt>
                <c:pt idx="85">
                  <c:v>47.984900000000003</c:v>
                </c:pt>
                <c:pt idx="86">
                  <c:v>47.710999999999999</c:v>
                </c:pt>
                <c:pt idx="87">
                  <c:v>47.475899999999996</c:v>
                </c:pt>
                <c:pt idx="88">
                  <c:v>47.245199999999997</c:v>
                </c:pt>
                <c:pt idx="89">
                  <c:v>47.079500000000003</c:v>
                </c:pt>
                <c:pt idx="90">
                  <c:v>47.003399999999999</c:v>
                </c:pt>
                <c:pt idx="91">
                  <c:v>46.954900000000002</c:v>
                </c:pt>
                <c:pt idx="92">
                  <c:v>46.827800000000003</c:v>
                </c:pt>
                <c:pt idx="93">
                  <c:v>46.540199999999999</c:v>
                </c:pt>
                <c:pt idx="94">
                  <c:v>46.225200000000001</c:v>
                </c:pt>
                <c:pt idx="95">
                  <c:v>46.255400000000002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30.4575</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30.4575</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30.4575</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30.4575</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30.4575</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30.4575</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30.4575</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30.4575</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30.4575</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30.4575</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30.4575</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30.4575</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30.4575</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30.4575</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30.4575</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30.4575</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30.4575</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30.4575</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30.4575</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30.4575</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30.4575</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30.4575</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30.4575</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30.4575</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85.39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1.4805853968107836</c:v>
                </c:pt>
                <c:pt idx="1">
                  <c:v>1.4805853968107836</c:v>
                </c:pt>
                <c:pt idx="2">
                  <c:v>-7</c:v>
                </c:pt>
              </c:numCache>
            </c:numRef>
          </c:xVal>
          <c:yVal>
            <c:numRef>
              <c:f>'R'!$I$5:$I$7</c:f>
              <c:numCache>
                <c:formatCode>0.0_ </c:formatCode>
                <c:ptCount val="3"/>
                <c:pt idx="0">
                  <c:v>0</c:v>
                </c:pt>
                <c:pt idx="1">
                  <c:v>85.394949117721239</c:v>
                </c:pt>
                <c:pt idx="2">
                  <c:v>85.394949117721239</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1.4805853968107836</c:v>
                </c:pt>
                <c:pt idx="1">
                  <c:v>1.4805853968107836</c:v>
                </c:pt>
                <c:pt idx="2">
                  <c:v>-7</c:v>
                </c:pt>
              </c:numCache>
            </c:numRef>
          </c:xVal>
          <c:yVal>
            <c:numRef>
              <c:f>'R'!$I$5:$I$7</c:f>
              <c:numCache>
                <c:formatCode>0.0_ </c:formatCode>
                <c:ptCount val="3"/>
                <c:pt idx="0">
                  <c:v>0</c:v>
                </c:pt>
                <c:pt idx="1">
                  <c:v>85.394949117721239</c:v>
                </c:pt>
                <c:pt idx="2">
                  <c:v>85.394949117721239</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1.4805853968107836</c:v>
                </c:pt>
              </c:numCache>
            </c:numRef>
          </c:xVal>
          <c:yVal>
            <c:numRef>
              <c:f>'R'!$I$4</c:f>
              <c:numCache>
                <c:formatCode>0.00_ </c:formatCode>
                <c:ptCount val="1"/>
                <c:pt idx="0">
                  <c:v>85.394949117721239</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53.96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53.961459999999988</c:v>
                </c:pt>
                <c:pt idx="1">
                  <c:v>53.961459999999988</c:v>
                </c:pt>
                <c:pt idx="2">
                  <c:v>0</c:v>
                </c:pt>
              </c:numCache>
            </c:numRef>
          </c:xVal>
          <c:yVal>
            <c:numRef>
              <c:f>'R2'!$I$5:$I$7</c:f>
              <c:numCache>
                <c:formatCode>0.0_ </c:formatCode>
                <c:ptCount val="3"/>
                <c:pt idx="0">
                  <c:v>0</c:v>
                </c:pt>
                <c:pt idx="1">
                  <c:v>57.081290821509945</c:v>
                </c:pt>
                <c:pt idx="2">
                  <c:v>57.081290821509945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2.34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2.3398099999999999</c:v>
                </c:pt>
                <c:pt idx="1">
                  <c:v>2.3398099999999999</c:v>
                </c:pt>
                <c:pt idx="2">
                  <c:v>0</c:v>
                </c:pt>
              </c:numCache>
            </c:numRef>
          </c:xVal>
          <c:yVal>
            <c:numRef>
              <c:f>'R3'!$I$6:$I$8</c:f>
              <c:numCache>
                <c:formatCode>0.0_ </c:formatCode>
                <c:ptCount val="3"/>
                <c:pt idx="0">
                  <c:v>0</c:v>
                </c:pt>
                <c:pt idx="1">
                  <c:v>73.135704151764045</c:v>
                </c:pt>
                <c:pt idx="2">
                  <c:v>73.135704151764045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감정변이도2.34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2.3398099999999999</c:v>
                </c:pt>
                <c:pt idx="1">
                  <c:v>2.3398099999999999</c:v>
                </c:pt>
                <c:pt idx="2">
                  <c:v>0</c:v>
                </c:pt>
              </c:numCache>
            </c:numRef>
          </c:xVal>
          <c:yVal>
            <c:numRef>
              <c:f>'R4'!$I$5:$I$7</c:f>
              <c:numCache>
                <c:formatCode>0.0_ </c:formatCode>
                <c:ptCount val="3"/>
                <c:pt idx="0">
                  <c:v>0</c:v>
                </c:pt>
                <c:pt idx="1">
                  <c:v>8.6798702501725417E-2</c:v>
                </c:pt>
                <c:pt idx="2">
                  <c:v>8.6798702501725417E-2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FW8B%5e1%5e6%5e\2025-07-16%2014_54_0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FW8B%5e1%5e6%5e\2025-07-16%2014_54_0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51E79CC0-0DE8-02BA-CA19-0BF4D246F05B}"/>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55681C0-A013-596B-2280-3CD6CBF4B2B2}"/>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45854.621296296296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FW8B</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45854.621296296296</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FW8B</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1.4805853968107836</v>
      </c>
      <c r="I20" s="862"/>
      <c r="J20" s="311" t="str">
        <f>lang!B174</f>
        <v>정보량</v>
      </c>
      <c r="K20" s="236">
        <f ca="1">info!N9</f>
        <v>43.950557291666662</v>
      </c>
      <c r="L20" s="312" t="str">
        <f>lang!B175</f>
        <v>에너지</v>
      </c>
      <c r="M20" s="863">
        <f ca="1">info!M9</f>
        <v>4.7319604166666664</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매우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22.698399999999999</v>
      </c>
      <c r="N32" s="816"/>
      <c r="O32" s="817">
        <f>Measurement!N7</f>
        <v>44.433599999999998</v>
      </c>
      <c r="P32" s="818"/>
      <c r="Q32" s="819">
        <f>Measurement!T7</f>
        <v>59.826500000000003</v>
      </c>
      <c r="R32" s="820"/>
    </row>
    <row r="33" spans="3:18" ht="12.75" customHeight="1">
      <c r="C33" s="77"/>
      <c r="I33" s="502">
        <f>Measurement!L8</f>
        <v>1</v>
      </c>
      <c r="J33" s="139" t="str">
        <f>lang!B15</f>
        <v>스트레스</v>
      </c>
      <c r="K33" s="90" t="s">
        <v>226</v>
      </c>
      <c r="L33" s="504" t="str">
        <f>Measurement!Y8</f>
        <v>매우 낮음</v>
      </c>
      <c r="M33" s="792">
        <f>Measurement!R8</f>
        <v>7.55152</v>
      </c>
      <c r="N33" s="793"/>
      <c r="O33" s="806">
        <f>Measurement!N8</f>
        <v>18.141300000000001</v>
      </c>
      <c r="P33" s="807"/>
      <c r="Q33" s="792">
        <f>Measurement!T8</f>
        <v>48.2956</v>
      </c>
      <c r="R33" s="808"/>
    </row>
    <row r="34" spans="3:18" ht="12.75" customHeight="1">
      <c r="C34" s="77"/>
      <c r="I34" s="502">
        <f>Measurement!L9</f>
        <v>1</v>
      </c>
      <c r="J34" s="139" t="str">
        <f>lang!B16</f>
        <v>불안</v>
      </c>
      <c r="K34" s="90" t="s">
        <v>227</v>
      </c>
      <c r="L34" s="504" t="str">
        <f>Measurement!Y9</f>
        <v>매우 낮음</v>
      </c>
      <c r="M34" s="792">
        <f>Measurement!R9</f>
        <v>3.9098000000000002</v>
      </c>
      <c r="N34" s="793"/>
      <c r="O34" s="806">
        <f>Measurement!N9</f>
        <v>14.677899999999999</v>
      </c>
      <c r="P34" s="807"/>
      <c r="Q34" s="792">
        <f>Measurement!T9</f>
        <v>26.115100000000002</v>
      </c>
      <c r="R34" s="808"/>
    </row>
    <row r="35" spans="3:18" ht="12.75" customHeight="1">
      <c r="C35" s="77"/>
      <c r="I35" s="502">
        <f>Measurement!L10</f>
        <v>3</v>
      </c>
      <c r="J35" s="139" t="str">
        <f>lang!B17</f>
        <v>의심</v>
      </c>
      <c r="K35" s="90" t="s">
        <v>225</v>
      </c>
      <c r="L35" s="504" t="str">
        <f>Measurement!Y10</f>
        <v>보통</v>
      </c>
      <c r="M35" s="792">
        <f>Measurement!R10</f>
        <v>20.549399999999999</v>
      </c>
      <c r="N35" s="793"/>
      <c r="O35" s="806">
        <f>Measurement!N10</f>
        <v>25.7714</v>
      </c>
      <c r="P35" s="807"/>
      <c r="Q35" s="792">
        <f>Measurement!T10</f>
        <v>31.613399999999999</v>
      </c>
      <c r="R35" s="808"/>
    </row>
    <row r="36" spans="3:18" ht="12.75" customHeight="1">
      <c r="C36" s="77"/>
      <c r="I36" s="502">
        <f>Measurement!L11</f>
        <v>3</v>
      </c>
      <c r="J36" s="139" t="str">
        <f>lang!B18</f>
        <v>밸런스</v>
      </c>
      <c r="K36" s="90" t="s">
        <v>2171</v>
      </c>
      <c r="L36" s="504" t="str">
        <f>Measurement!Y11</f>
        <v>보통</v>
      </c>
      <c r="M36" s="792">
        <f>Measurement!R11</f>
        <v>17.0489</v>
      </c>
      <c r="N36" s="793"/>
      <c r="O36" s="806">
        <f>Measurement!N11</f>
        <v>68.0334</v>
      </c>
      <c r="P36" s="807"/>
      <c r="Q36" s="792">
        <f>Measurement!T11</f>
        <v>85.503200000000007</v>
      </c>
      <c r="R36" s="808"/>
    </row>
    <row r="37" spans="3:18" ht="12.75" customHeight="1">
      <c r="C37" s="77"/>
      <c r="I37" s="502">
        <f>Measurement!L12</f>
        <v>5</v>
      </c>
      <c r="J37" s="139" t="str">
        <f>lang!B19</f>
        <v>카리스마</v>
      </c>
      <c r="K37" s="90" t="s">
        <v>229</v>
      </c>
      <c r="L37" s="504" t="str">
        <f>Measurement!Y12</f>
        <v>매우 높음</v>
      </c>
      <c r="M37" s="792">
        <f>Measurement!R12</f>
        <v>15.553900000000001</v>
      </c>
      <c r="N37" s="793"/>
      <c r="O37" s="806">
        <f>Measurement!N12</f>
        <v>82.2072</v>
      </c>
      <c r="P37" s="807"/>
      <c r="Q37" s="792">
        <f>Measurement!T12</f>
        <v>90.668499999999995</v>
      </c>
      <c r="R37" s="808"/>
    </row>
    <row r="38" spans="3:18" ht="12.75" customHeight="1">
      <c r="C38" s="77"/>
      <c r="I38" s="502">
        <f>Measurement!L13</f>
        <v>4</v>
      </c>
      <c r="J38" s="139" t="str">
        <f>lang!B20</f>
        <v>에너지</v>
      </c>
      <c r="K38" s="90" t="s">
        <v>2170</v>
      </c>
      <c r="L38" s="504" t="str">
        <f>Measurement!Y13</f>
        <v>높음</v>
      </c>
      <c r="M38" s="792">
        <f>Measurement!R13</f>
        <v>16.189900000000002</v>
      </c>
      <c r="N38" s="793"/>
      <c r="O38" s="806">
        <f>Measurement!N13</f>
        <v>36.392000000000003</v>
      </c>
      <c r="P38" s="807"/>
      <c r="Q38" s="792">
        <f>Measurement!T13</f>
        <v>43.474200000000003</v>
      </c>
      <c r="R38" s="808"/>
    </row>
    <row r="39" spans="3:18" ht="12.75" customHeight="1">
      <c r="C39" s="77"/>
      <c r="I39" s="502">
        <f>Measurement!L14</f>
        <v>4</v>
      </c>
      <c r="J39" s="139" t="str">
        <f>lang!B21</f>
        <v>자기조절</v>
      </c>
      <c r="K39" s="90" t="s">
        <v>230</v>
      </c>
      <c r="L39" s="504" t="str">
        <f>Measurement!Y14</f>
        <v>높음</v>
      </c>
      <c r="M39" s="792">
        <f>Measurement!R14</f>
        <v>17.229199999999999</v>
      </c>
      <c r="N39" s="793"/>
      <c r="O39" s="806">
        <f>Measurement!N14</f>
        <v>75.408100000000005</v>
      </c>
      <c r="P39" s="807"/>
      <c r="Q39" s="792">
        <f>Measurement!T14</f>
        <v>83.14</v>
      </c>
      <c r="R39" s="808"/>
    </row>
    <row r="40" spans="3:18" ht="12.75" customHeight="1">
      <c r="C40" s="77"/>
      <c r="I40" s="502">
        <f>Measurement!L15</f>
        <v>3</v>
      </c>
      <c r="J40" s="139" t="str">
        <f>lang!B22</f>
        <v>억제</v>
      </c>
      <c r="K40" s="91" t="s">
        <v>248</v>
      </c>
      <c r="L40" s="504" t="str">
        <f>Measurement!Y15</f>
        <v>보통</v>
      </c>
      <c r="M40" s="792">
        <f>Measurement!R15</f>
        <v>18.216899999999999</v>
      </c>
      <c r="N40" s="793"/>
      <c r="O40" s="806">
        <f>Measurement!N15</f>
        <v>24.716899999999999</v>
      </c>
      <c r="P40" s="807"/>
      <c r="Q40" s="792">
        <f>Measurement!T15</f>
        <v>35.328400000000002</v>
      </c>
      <c r="R40" s="808"/>
    </row>
    <row r="41" spans="3:18" ht="12.75" customHeight="1" thickBot="1">
      <c r="C41" s="77"/>
      <c r="I41" s="502">
        <f>Measurement!L16</f>
        <v>3</v>
      </c>
      <c r="J41" s="140" t="str">
        <f>lang!B23</f>
        <v>신경성</v>
      </c>
      <c r="K41" s="92" t="s">
        <v>231</v>
      </c>
      <c r="L41" s="504" t="str">
        <f>Measurement!Y16</f>
        <v>보통</v>
      </c>
      <c r="M41" s="794">
        <f>Measurement!R16</f>
        <v>0.33901599999999998</v>
      </c>
      <c r="N41" s="795"/>
      <c r="O41" s="796">
        <f>Measurement!N16</f>
        <v>36.798299999999998</v>
      </c>
      <c r="P41" s="797"/>
      <c r="Q41" s="794">
        <f>Measurement!T16</f>
        <v>45.079700000000003</v>
      </c>
      <c r="R41" s="798"/>
    </row>
    <row r="42" spans="3:18" ht="29.25" customHeight="1" thickBot="1">
      <c r="C42" s="77"/>
      <c r="I42" s="84"/>
      <c r="J42" s="780" t="str">
        <f>lang!B215</f>
        <v>감정변이도</v>
      </c>
      <c r="K42" s="781"/>
      <c r="L42" s="319" t="str">
        <f>info!V43</f>
        <v>보통</v>
      </c>
      <c r="M42" s="782">
        <f>info!W43</f>
        <v>19.515999999999998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2.3398099999999999</v>
      </c>
      <c r="E44" s="249" t="s">
        <v>1072</v>
      </c>
      <c r="G44" s="289"/>
      <c r="H44" s="289"/>
      <c r="I44" s="290"/>
      <c r="J44" s="802">
        <f>info!$W$36</f>
        <v>53.961459999999988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45854.621296296296</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FW8B</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1.4805853968107836</v>
      </c>
      <c r="I20" s="862"/>
      <c r="J20" s="311" t="str">
        <f>lang!B174</f>
        <v>정보량</v>
      </c>
      <c r="K20" s="236">
        <f ca="1">info!N9</f>
        <v>43.950557291666662</v>
      </c>
      <c r="L20" s="312" t="str">
        <f>lang!B175</f>
        <v>에너지</v>
      </c>
      <c r="M20" s="863">
        <f ca="1">info!M9</f>
        <v>4.7319604166666664</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매우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22.698399999999999</v>
      </c>
      <c r="N32" s="816"/>
      <c r="O32" s="817">
        <f>Measurement!N7</f>
        <v>44.433599999999998</v>
      </c>
      <c r="P32" s="818"/>
      <c r="Q32" s="819">
        <f>Measurement!T7</f>
        <v>59.826500000000003</v>
      </c>
      <c r="R32" s="820"/>
    </row>
    <row r="33" spans="3:18" ht="12.75" customHeight="1">
      <c r="C33" s="77"/>
      <c r="I33" s="502">
        <f>Measurement!L8</f>
        <v>1</v>
      </c>
      <c r="J33" s="139" t="str">
        <f>lang!B15</f>
        <v>스트레스</v>
      </c>
      <c r="K33" s="90" t="s">
        <v>226</v>
      </c>
      <c r="L33" s="504" t="str">
        <f>Measurement!Y8</f>
        <v>매우 낮음</v>
      </c>
      <c r="M33" s="792">
        <f>Measurement!R8</f>
        <v>7.55152</v>
      </c>
      <c r="N33" s="793"/>
      <c r="O33" s="806">
        <f>Measurement!N8</f>
        <v>18.141300000000001</v>
      </c>
      <c r="P33" s="807"/>
      <c r="Q33" s="792">
        <f>Measurement!T8</f>
        <v>48.2956</v>
      </c>
      <c r="R33" s="808"/>
    </row>
    <row r="34" spans="3:18" ht="12.75" customHeight="1">
      <c r="C34" s="77"/>
      <c r="I34" s="502">
        <f>Measurement!L9</f>
        <v>1</v>
      </c>
      <c r="J34" s="139" t="str">
        <f>lang!B16</f>
        <v>불안</v>
      </c>
      <c r="K34" s="90" t="s">
        <v>227</v>
      </c>
      <c r="L34" s="504" t="str">
        <f>Measurement!Y9</f>
        <v>매우 낮음</v>
      </c>
      <c r="M34" s="792">
        <f>Measurement!R9</f>
        <v>3.9098000000000002</v>
      </c>
      <c r="N34" s="793"/>
      <c r="O34" s="806">
        <f>Measurement!N9</f>
        <v>14.677899999999999</v>
      </c>
      <c r="P34" s="807"/>
      <c r="Q34" s="792">
        <f>Measurement!T9</f>
        <v>26.115100000000002</v>
      </c>
      <c r="R34" s="808"/>
    </row>
    <row r="35" spans="3:18" ht="12.75" customHeight="1">
      <c r="C35" s="77"/>
      <c r="I35" s="502">
        <f>Measurement!L10</f>
        <v>3</v>
      </c>
      <c r="J35" s="139" t="str">
        <f>lang!B17</f>
        <v>의심</v>
      </c>
      <c r="K35" s="90" t="s">
        <v>225</v>
      </c>
      <c r="L35" s="504" t="str">
        <f>Measurement!Y10</f>
        <v>보통</v>
      </c>
      <c r="M35" s="792">
        <f>Measurement!R10</f>
        <v>20.549399999999999</v>
      </c>
      <c r="N35" s="793"/>
      <c r="O35" s="806">
        <f>Measurement!N10</f>
        <v>25.7714</v>
      </c>
      <c r="P35" s="807"/>
      <c r="Q35" s="792">
        <f>Measurement!T10</f>
        <v>31.613399999999999</v>
      </c>
      <c r="R35" s="808"/>
    </row>
    <row r="36" spans="3:18" ht="12.75" customHeight="1">
      <c r="C36" s="77"/>
      <c r="I36" s="502">
        <f>Measurement!L11</f>
        <v>3</v>
      </c>
      <c r="J36" s="139" t="str">
        <f>lang!B18</f>
        <v>밸런스</v>
      </c>
      <c r="K36" s="90" t="s">
        <v>2171</v>
      </c>
      <c r="L36" s="504" t="str">
        <f>Measurement!Y11</f>
        <v>보통</v>
      </c>
      <c r="M36" s="792">
        <f>Measurement!R11</f>
        <v>17.0489</v>
      </c>
      <c r="N36" s="793"/>
      <c r="O36" s="806">
        <f>Measurement!N11</f>
        <v>68.0334</v>
      </c>
      <c r="P36" s="807"/>
      <c r="Q36" s="792">
        <f>Measurement!T11</f>
        <v>85.503200000000007</v>
      </c>
      <c r="R36" s="808"/>
    </row>
    <row r="37" spans="3:18" ht="12.75" customHeight="1">
      <c r="C37" s="77"/>
      <c r="I37" s="502">
        <f>Measurement!L12</f>
        <v>5</v>
      </c>
      <c r="J37" s="139" t="str">
        <f>lang!B19</f>
        <v>카리스마</v>
      </c>
      <c r="K37" s="90" t="s">
        <v>229</v>
      </c>
      <c r="L37" s="504" t="str">
        <f>Measurement!Y12</f>
        <v>매우 높음</v>
      </c>
      <c r="M37" s="792">
        <f>Measurement!R12</f>
        <v>15.553900000000001</v>
      </c>
      <c r="N37" s="793"/>
      <c r="O37" s="806">
        <f>Measurement!N12</f>
        <v>82.2072</v>
      </c>
      <c r="P37" s="807"/>
      <c r="Q37" s="792">
        <f>Measurement!T12</f>
        <v>90.668499999999995</v>
      </c>
      <c r="R37" s="808"/>
    </row>
    <row r="38" spans="3:18" ht="12.75" customHeight="1">
      <c r="C38" s="77"/>
      <c r="I38" s="502">
        <f>Measurement!L13</f>
        <v>4</v>
      </c>
      <c r="J38" s="139" t="str">
        <f>lang!B20</f>
        <v>에너지</v>
      </c>
      <c r="K38" s="90" t="s">
        <v>2170</v>
      </c>
      <c r="L38" s="504" t="str">
        <f>Measurement!Y13</f>
        <v>높음</v>
      </c>
      <c r="M38" s="792">
        <f>Measurement!R13</f>
        <v>16.189900000000002</v>
      </c>
      <c r="N38" s="793"/>
      <c r="O38" s="806">
        <f>Measurement!N13</f>
        <v>36.392000000000003</v>
      </c>
      <c r="P38" s="807"/>
      <c r="Q38" s="792">
        <f>Measurement!T13</f>
        <v>43.474200000000003</v>
      </c>
      <c r="R38" s="808"/>
    </row>
    <row r="39" spans="3:18" ht="12.75" customHeight="1">
      <c r="C39" s="77"/>
      <c r="I39" s="502">
        <f>Measurement!L14</f>
        <v>4</v>
      </c>
      <c r="J39" s="139" t="str">
        <f>lang!B21</f>
        <v>자기조절</v>
      </c>
      <c r="K39" s="90" t="s">
        <v>230</v>
      </c>
      <c r="L39" s="504" t="str">
        <f>Measurement!Y14</f>
        <v>높음</v>
      </c>
      <c r="M39" s="792">
        <f>Measurement!R14</f>
        <v>17.229199999999999</v>
      </c>
      <c r="N39" s="793"/>
      <c r="O39" s="806">
        <f>Measurement!N14</f>
        <v>75.408100000000005</v>
      </c>
      <c r="P39" s="807"/>
      <c r="Q39" s="792">
        <f>Measurement!T14</f>
        <v>83.14</v>
      </c>
      <c r="R39" s="808"/>
    </row>
    <row r="40" spans="3:18" ht="12.75" customHeight="1">
      <c r="C40" s="77"/>
      <c r="I40" s="502">
        <f>Measurement!L15</f>
        <v>3</v>
      </c>
      <c r="J40" s="139" t="str">
        <f>lang!B22</f>
        <v>억제</v>
      </c>
      <c r="K40" s="91" t="s">
        <v>248</v>
      </c>
      <c r="L40" s="504" t="str">
        <f>Measurement!Y15</f>
        <v>보통</v>
      </c>
      <c r="M40" s="792">
        <f>Measurement!R15</f>
        <v>18.216899999999999</v>
      </c>
      <c r="N40" s="793"/>
      <c r="O40" s="806">
        <f>Measurement!N15</f>
        <v>24.716899999999999</v>
      </c>
      <c r="P40" s="807"/>
      <c r="Q40" s="792">
        <f>Measurement!T15</f>
        <v>35.328400000000002</v>
      </c>
      <c r="R40" s="808"/>
    </row>
    <row r="41" spans="3:18" ht="12.75" customHeight="1" thickBot="1">
      <c r="C41" s="77"/>
      <c r="I41" s="502">
        <f>Measurement!L16</f>
        <v>3</v>
      </c>
      <c r="J41" s="140" t="str">
        <f>lang!B23</f>
        <v>신경성</v>
      </c>
      <c r="K41" s="92" t="s">
        <v>231</v>
      </c>
      <c r="L41" s="504" t="str">
        <f>Measurement!Y16</f>
        <v>보통</v>
      </c>
      <c r="M41" s="794">
        <f>Measurement!R16</f>
        <v>0.33901599999999998</v>
      </c>
      <c r="N41" s="795"/>
      <c r="O41" s="796">
        <f>Measurement!N16</f>
        <v>36.798299999999998</v>
      </c>
      <c r="P41" s="797"/>
      <c r="Q41" s="794">
        <f>Measurement!T16</f>
        <v>45.079700000000003</v>
      </c>
      <c r="R41" s="798"/>
    </row>
    <row r="42" spans="3:18" ht="29.25" customHeight="1" thickBot="1">
      <c r="C42" s="77"/>
      <c r="I42" s="84"/>
      <c r="J42" s="780" t="str">
        <f>lang!B215</f>
        <v>감정변이도</v>
      </c>
      <c r="K42" s="781"/>
      <c r="L42" s="319" t="str">
        <f>info!V43</f>
        <v>보통</v>
      </c>
      <c r="M42" s="782">
        <f>info!W43</f>
        <v>19.515999999999998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2.3398099999999999</v>
      </c>
      <c r="E44" s="249" t="s">
        <v>1195</v>
      </c>
      <c r="G44" s="289"/>
      <c r="H44" s="289"/>
      <c r="I44" s="290"/>
      <c r="J44" s="802">
        <f>info!$W$36</f>
        <v>53.961459999999988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45854.621296296296</v>
      </c>
      <c r="I7" s="914"/>
      <c r="J7" s="915"/>
      <c r="K7" s="166" t="str">
        <f>lang!B160</f>
        <v>나이</v>
      </c>
      <c r="L7" s="878" t="str">
        <f>IF(FH_info!B2="","",TRIM(MID(SUBSTITUTE(FH_info!B2,"^",REPT(" ",LEN(FH_info!B2))),LEN(FH_info!B2)*4-LEN(FH_info!B2)+1,LEN(FH_info!B2))))</f>
        <v>6</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FW8B</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(0.06,0.21)</v>
      </c>
      <c r="S18" s="966"/>
      <c r="T18" s="967"/>
    </row>
    <row r="19" spans="2:22" ht="16.5" customHeight="1">
      <c r="C19" s="136" t="str">
        <f>lang!B328</f>
        <v>최소값</v>
      </c>
      <c r="D19" s="105">
        <f ca="1">info!M7</f>
        <v>30.4575</v>
      </c>
      <c r="E19" s="94" t="str">
        <f>lang!B330</f>
        <v>평균값</v>
      </c>
      <c r="F19" s="971">
        <f ca="1">info!N9</f>
        <v>43.950557291666662</v>
      </c>
      <c r="G19" s="972"/>
      <c r="H19" s="912" t="str">
        <f>lang!B329</f>
        <v>최대값</v>
      </c>
      <c r="I19" s="913"/>
      <c r="J19" s="105">
        <f ca="1">info!M8</f>
        <v>50.241599999999998</v>
      </c>
      <c r="K19" s="137" t="str">
        <f>lang!B328</f>
        <v>최소값</v>
      </c>
      <c r="L19" s="105">
        <f ca="1">info!M5</f>
        <v>4.3609200000000001</v>
      </c>
      <c r="M19" s="94" t="str">
        <f>lang!B330</f>
        <v>평균값</v>
      </c>
      <c r="N19" s="971">
        <f ca="1">info!M9</f>
        <v>4.7319604166666664</v>
      </c>
      <c r="O19" s="972">
        <f>info!T9</f>
        <v>1</v>
      </c>
      <c r="P19" s="94" t="str">
        <f>lang!B329</f>
        <v>최대값</v>
      </c>
      <c r="Q19" s="105">
        <f ca="1">info!M6</f>
        <v>5.2484600000000006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9.3579142584335244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2.3398110000000001</v>
      </c>
      <c r="N47" s="986"/>
      <c r="O47" s="451"/>
      <c r="P47" s="491" t="s">
        <v>1101</v>
      </c>
      <c r="Q47" s="987">
        <f>hist!M3</f>
        <v>0.75269699999999995</v>
      </c>
      <c r="R47" s="986"/>
      <c r="S47" s="451"/>
      <c r="T47" s="452"/>
    </row>
    <row r="48" spans="3:20" ht="18" customHeight="1">
      <c r="C48" s="931"/>
      <c r="D48" s="910"/>
      <c r="E48" s="910"/>
      <c r="F48" s="355"/>
      <c r="G48" s="355"/>
      <c r="H48" s="356"/>
      <c r="I48" s="356"/>
      <c r="J48" s="951"/>
      <c r="K48" s="951"/>
      <c r="L48" s="936"/>
      <c r="M48" s="988">
        <f>hist!N2</f>
        <v>0.51456100000000005</v>
      </c>
      <c r="N48" s="989"/>
      <c r="O48" s="451"/>
      <c r="P48" s="491" t="s">
        <v>1102</v>
      </c>
      <c r="Q48" s="986">
        <f>hist!N3</f>
        <v>0.59049200000000002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0.26477400000000001</v>
      </c>
      <c r="N49" s="991"/>
      <c r="O49" s="453"/>
      <c r="P49" s="454" t="s">
        <v>1588</v>
      </c>
      <c r="Q49" s="992">
        <f>hist!O3</f>
        <v>0.34867999999999999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vision^FW8B^1^6^</v>
      </c>
      <c r="D4" s="1104"/>
      <c r="E4" s="1104"/>
      <c r="F4" s="1105"/>
      <c r="G4" s="38" t="str">
        <f>lang!B27</f>
        <v>ID</v>
      </c>
      <c r="H4" s="1103"/>
      <c r="I4" s="1104"/>
      <c r="J4" s="1104"/>
      <c r="K4" s="1106"/>
      <c r="AF4" s="169" t="str">
        <f>'Report-뇌피로'!K7</f>
        <v>6</v>
      </c>
      <c r="AG4" s="168" t="s">
        <v>1049</v>
      </c>
      <c r="AZ4" t="s">
        <v>1092</v>
      </c>
      <c r="BK4" t="s">
        <v>1096</v>
      </c>
      <c r="BV4" t="s">
        <v>1094</v>
      </c>
      <c r="CG4" s="305">
        <f>IF(SUM($AY$7:$AY$13)&gt;0,HLOOKUP(1,$BV$6:$CE$8,3,FALSE),"")</f>
        <v>5</v>
      </c>
      <c r="CH4" s="305">
        <f>IF(SUM($AY$7:$AY$13)&gt;0,HLOOKUP(2,$BV$6:$CE$8,3,FALSE),"")</f>
        <v>1</v>
      </c>
      <c r="CI4" t="s">
        <v>1570</v>
      </c>
      <c r="CJ4" s="426">
        <f>DK17*100</f>
        <v>93.424138404215412</v>
      </c>
      <c r="CK4" s="422">
        <f>info!W21</f>
        <v>73.135704151764045</v>
      </c>
      <c r="CL4">
        <f>100-M!B19*100</f>
        <v>59.149499999999996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45854.621296296296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19.515999999999998</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8</v>
      </c>
      <c r="BY6" s="220">
        <f t="shared" si="0"/>
        <v>3</v>
      </c>
      <c r="BZ6" s="220">
        <f t="shared" si="0"/>
        <v>1</v>
      </c>
      <c r="CA6" s="220">
        <f t="shared" si="0"/>
        <v>9</v>
      </c>
      <c r="CB6" s="220">
        <f t="shared" si="0"/>
        <v>6</v>
      </c>
      <c r="CC6" s="220">
        <f t="shared" si="0"/>
        <v>7</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44.433599999999998</v>
      </c>
      <c r="O7" s="48">
        <f>M!C5*1</f>
        <v>6.2693199999999996</v>
      </c>
      <c r="P7" s="48">
        <f>M!D5*1</f>
        <v>14.109400000000001</v>
      </c>
      <c r="Q7" s="48">
        <f>M!E5*1</f>
        <v>20</v>
      </c>
      <c r="R7" s="48">
        <f>IF(M!B5="","",M!F5*1)</f>
        <v>22.698399999999999</v>
      </c>
      <c r="S7" s="48">
        <f>M!G5*1</f>
        <v>50</v>
      </c>
      <c r="T7" s="48">
        <f>IF(M!B5="","",M!H5*1)</f>
        <v>59.826500000000003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0.82086314361930302</v>
      </c>
      <c r="AI7" s="98">
        <v>2.5024862326905418E-2</v>
      </c>
      <c r="AJ7" s="98">
        <v>-7.7313821231156016E-2</v>
      </c>
      <c r="AK7" s="98">
        <v>0.50012525104428274</v>
      </c>
      <c r="AL7" s="98">
        <v>-8.545985269705475E-2</v>
      </c>
      <c r="AM7" s="98">
        <f>$AH7*AI7+$AH8*AI8+$AH9*AI9+$AH10*AI10+$AH11*AI11+$AH12*AI12+$AH13*AI13+$AH14*AI14+$AH15*AI15+$AH16*AI16</f>
        <v>3.0283034367960644</v>
      </c>
      <c r="AN7" s="98">
        <f t="shared" ref="AN7:AP7" si="2">$AH7*AJ7+$AH8*AJ8+$AH9*AJ9+$AH10*AJ10+$AH11*AJ11+$AH12*AJ12+$AH13*AJ13+$AH14*AJ14+$AH15*AJ15+$AH16*AJ16</f>
        <v>-1.4371397175655423</v>
      </c>
      <c r="AO7" s="98">
        <f t="shared" si="2"/>
        <v>0.99192029058687048</v>
      </c>
      <c r="AP7" s="98">
        <f t="shared" si="2"/>
        <v>-0.66498705567314231</v>
      </c>
      <c r="AQ7" s="335">
        <f>IF(SUM(N7:N16)&gt;0, 0.8608*AM7+0.333*AN7+0.104*AO7+1.129*AP7,"")</f>
        <v>1.4805853968107836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44.433599999999998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288.69931617140003</v>
      </c>
      <c r="BL7" s="56">
        <f t="shared" ref="BL7:BT7" si="3">BB7*$AY7+BB8*$AY8+BB9*$AY9+BB10*$AY10+BB11*$AY11+BB12*$AY12+BB13*$AY13+BB14</f>
        <v>278.81183479439989</v>
      </c>
      <c r="BM7" s="56">
        <f t="shared" si="3"/>
        <v>265.17570394239988</v>
      </c>
      <c r="BN7" s="56">
        <f t="shared" si="3"/>
        <v>288.01193973019991</v>
      </c>
      <c r="BO7" s="56">
        <f t="shared" si="3"/>
        <v>299.49452199760003</v>
      </c>
      <c r="BP7" s="56">
        <f t="shared" si="3"/>
        <v>257.99006184399991</v>
      </c>
      <c r="BQ7" s="56">
        <f t="shared" si="3"/>
        <v>269.43536311119999</v>
      </c>
      <c r="BR7" s="56">
        <f t="shared" si="3"/>
        <v>265.24559791939998</v>
      </c>
      <c r="BS7" s="56">
        <f t="shared" si="3"/>
        <v>273.62751280259994</v>
      </c>
      <c r="BT7" s="56">
        <f t="shared" si="3"/>
        <v>243.05049257879995</v>
      </c>
      <c r="BU7" s="56">
        <f>EXP(BK7)+EXP(BL7)+EXP(BM7)+EXP(BN7)+EXP(BO7)+EXP(BP7)+EXP(BQ7)+EXP(BR7)+EXP(BS7)+EXP(BT7)</f>
        <v>1.1717410440509569E+130</v>
      </c>
      <c r="BV7" s="56">
        <f>IF(SUM($AY$7:$AY$13)&gt;0,EXP(BK7)/$BU$7,"")</f>
        <v>2.049690554184348E-5</v>
      </c>
      <c r="BW7" s="56">
        <f t="shared" ref="BW7:CE7" si="4">IF(SUM($AY$7:$AY$13)&gt;0,EXP(BL7)/$BU$7,"")</f>
        <v>1.0413811152230098E-9</v>
      </c>
      <c r="BX7" s="56">
        <f t="shared" si="4"/>
        <v>1.2459864350625044E-15</v>
      </c>
      <c r="BY7" s="56">
        <f t="shared" si="4"/>
        <v>1.0307764893506285E-5</v>
      </c>
      <c r="BZ7" s="56">
        <f t="shared" si="4"/>
        <v>0.99996919428225728</v>
      </c>
      <c r="CA7" s="56">
        <f t="shared" si="4"/>
        <v>9.4368836807767615E-19</v>
      </c>
      <c r="CB7" s="56">
        <f t="shared" si="4"/>
        <v>8.8198213024861039E-14</v>
      </c>
      <c r="CC7" s="56">
        <f t="shared" si="4"/>
        <v>1.3361889710629411E-15</v>
      </c>
      <c r="CD7" s="56">
        <f t="shared" si="4"/>
        <v>5.8356234972109341E-12</v>
      </c>
      <c r="CE7" s="56">
        <f t="shared" si="4"/>
        <v>3.0665927746041372E-25</v>
      </c>
      <c r="CF7" s="418" t="s">
        <v>1870</v>
      </c>
      <c r="CG7" s="221">
        <f>IF(SUM($AY$7:$AY$13)&gt;0,HLOOKUP(1,$BV$6:$CE$7,2,FALSE),"")</f>
        <v>0.99996919428225728</v>
      </c>
      <c r="CH7" s="221">
        <f>IF(SUM($AY$7:$AY$13)&gt;0,HLOOKUP(2,$BV$6:$CE$7,2,FALSE),"")</f>
        <v>2.049690554184348E-5</v>
      </c>
      <c r="CI7" s="425" t="str">
        <f>"( "&amp;IF(CG7&lt;&gt;"",ROUND(CG7*100,0),"")&amp;" , "&amp;IF(CH7&lt;&gt;"",ROUND(CH7*100,0),"")&amp;" )"</f>
        <v>( 100 , 0 )</v>
      </c>
      <c r="CJ7" s="420">
        <f>CG7</f>
        <v>0.99996919428225728</v>
      </c>
      <c r="CK7" s="420">
        <f>CH7</f>
        <v>2.049690554184348E-5</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44.433599999999998</v>
      </c>
      <c r="DJ7" s="265">
        <f>(DI7-$DB7)/$DC7</f>
        <v>1.1847587094782666</v>
      </c>
      <c r="DK7" s="266">
        <f>IF(DH7=1,(DJ7-DF7)^2,0)</f>
        <v>1.4734019339033961E-3</v>
      </c>
      <c r="DL7" s="267">
        <f>IF(DH7=1,(DJ7-DG7)^2,0)</f>
        <v>0.71838251211699833</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18.141300000000001</v>
      </c>
      <c r="O8" s="48">
        <f>M!C6*1</f>
        <v>6.7163000000000004</v>
      </c>
      <c r="P8" s="48">
        <f>M!D6*1</f>
        <v>37.022199999999998</v>
      </c>
      <c r="Q8" s="48">
        <f>M!E6*1</f>
        <v>20</v>
      </c>
      <c r="R8" s="48">
        <f>IF(M!B6="","",M!F6*1)</f>
        <v>7.55152</v>
      </c>
      <c r="S8" s="48">
        <f>M!G6*1</f>
        <v>40</v>
      </c>
      <c r="T8" s="48">
        <f>IF(M!B6="","",M!H6*1)</f>
        <v>48.2956</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-4.3753710932934382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18.141300000000001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18.141300000000001</v>
      </c>
      <c r="DJ8" s="265">
        <f t="shared" ref="DJ8:DJ14" si="8">(DI8-$DB8)/$DC8</f>
        <v>-1.9108493302993095</v>
      </c>
      <c r="DK8" s="273">
        <f t="shared" ref="DK8:DK14" si="9">IF(DH8=1,(DJ8-DF8)^2,0)</f>
        <v>0.18336358002039599</v>
      </c>
      <c r="DL8" s="274">
        <f t="shared" ref="DL8:DL14" si="10">IF(DH8=1,(DJ8-DG8)^2,0)</f>
        <v>4.7626537866459309</v>
      </c>
    </row>
    <row r="9" spans="2:119" s="5" customFormat="1" ht="24.75" customHeight="1" thickBot="1">
      <c r="B9" s="62" t="str">
        <f>CONCATENATE(M7,"
(20 ~ 50)")</f>
        <v>적극/공격성
(20 ~ 50)</v>
      </c>
      <c r="C9" s="63">
        <f>R7</f>
        <v>22.698399999999999</v>
      </c>
      <c r="D9" s="64">
        <f>N7</f>
        <v>44.433599999999998</v>
      </c>
      <c r="E9" s="65">
        <f>T7</f>
        <v>59.826500000000003</v>
      </c>
      <c r="F9" s="65">
        <f>P7</f>
        <v>14.109400000000001</v>
      </c>
      <c r="G9" s="66" t="str">
        <f>CONCATENATE(M8,"
(20 ~ 40)")</f>
        <v>스트레스
(20 ~ 40)</v>
      </c>
      <c r="H9" s="63">
        <f>R8</f>
        <v>7.55152</v>
      </c>
      <c r="I9" s="67">
        <f>N8</f>
        <v>18.141300000000001</v>
      </c>
      <c r="J9" s="63">
        <f>T8</f>
        <v>48.2956</v>
      </c>
      <c r="K9" s="68">
        <f>P8</f>
        <v>37.022199999999998</v>
      </c>
      <c r="L9" s="1">
        <f>IF(M!B7="","",IF(N9&lt;U9,1,IF(N9&lt;V9,2,IF(N9&lt;W9,3,IF(N9&lt;X9,4,5)))))</f>
        <v>1</v>
      </c>
      <c r="M9" s="162" t="str">
        <f>lang!B16</f>
        <v>불안</v>
      </c>
      <c r="N9" s="48">
        <f>IF(M!B7="","",M!B7*1)</f>
        <v>14.677899999999999</v>
      </c>
      <c r="O9" s="48">
        <f>M!C7*1</f>
        <v>4.0103200000000001</v>
      </c>
      <c r="P9" s="48">
        <f>M!D7*1</f>
        <v>27.322199999999999</v>
      </c>
      <c r="Q9" s="48">
        <f>M!E7*1</f>
        <v>15</v>
      </c>
      <c r="R9" s="48">
        <f>IF(M!B7="","",M!F7*1)</f>
        <v>3.9098000000000002</v>
      </c>
      <c r="S9" s="48">
        <f>M!G7*1</f>
        <v>40</v>
      </c>
      <c r="T9" s="48">
        <f>IF(M!B7="","",M!H7*1)</f>
        <v>26.115100000000002</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-1.2049387151656215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14.677899999999999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14.677899999999999</v>
      </c>
      <c r="DJ9" s="265">
        <f t="shared" si="8"/>
        <v>-1.8771003667850719</v>
      </c>
      <c r="DK9" s="273">
        <f t="shared" si="9"/>
        <v>0.43416874658781862</v>
      </c>
      <c r="DL9" s="274">
        <f t="shared" si="10"/>
        <v>4.1427921637784371</v>
      </c>
      <c r="DM9"/>
      <c r="DN9"/>
    </row>
    <row r="10" spans="2:119" s="4" customFormat="1" ht="30.3" thickBot="1">
      <c r="B10" s="57" t="str">
        <f>CONCATENATE(M9,"
(15 ~ 40)")</f>
        <v>불안
(15 ~ 40)</v>
      </c>
      <c r="C10" s="17">
        <f>R9</f>
        <v>3.9098000000000002</v>
      </c>
      <c r="D10" s="41">
        <f>N9</f>
        <v>14.677899999999999</v>
      </c>
      <c r="E10" s="43">
        <f>T9</f>
        <v>26.115100000000002</v>
      </c>
      <c r="F10" s="43">
        <f>P9</f>
        <v>27.322199999999999</v>
      </c>
      <c r="G10" s="59" t="str">
        <f>CONCATENATE(M10,"
(20 ~ 50)")</f>
        <v>의심
(20 ~ 50)</v>
      </c>
      <c r="H10" s="17">
        <f>R10</f>
        <v>20.549399999999999</v>
      </c>
      <c r="I10" s="42">
        <f>N10</f>
        <v>25.7714</v>
      </c>
      <c r="J10" s="17">
        <f>T10</f>
        <v>31.613399999999999</v>
      </c>
      <c r="K10" s="18">
        <f>P10</f>
        <v>7.0784799999999999</v>
      </c>
      <c r="L10" s="1">
        <f>IF(M!B8="","",IF(N10&lt;U10,1,IF(N10&lt;V10,2,IF(N10&lt;W10,3,IF(N10&lt;X10,4,5)))))</f>
        <v>3</v>
      </c>
      <c r="M10" s="162" t="str">
        <f>lang!B17</f>
        <v>의심</v>
      </c>
      <c r="N10" s="48">
        <f>IF(M!B8="","",M!B8*1)</f>
        <v>25.7714</v>
      </c>
      <c r="O10" s="48">
        <f>M!C8*1</f>
        <v>1.82422</v>
      </c>
      <c r="P10" s="48">
        <f>M!D8*1</f>
        <v>7.0784799999999999</v>
      </c>
      <c r="Q10" s="48">
        <f>M!E8*1</f>
        <v>20</v>
      </c>
      <c r="R10" s="48">
        <f>IF(M!B8="","",M!F8*1)</f>
        <v>20.549399999999999</v>
      </c>
      <c r="S10" s="48">
        <f>M!G8*1</f>
        <v>50</v>
      </c>
      <c r="T10" s="48">
        <f>IF(M!B8="","",M!H8*1)</f>
        <v>31.613399999999999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-1.3964586227432483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68.0334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68.0334</v>
      </c>
      <c r="DJ10" s="265">
        <f t="shared" si="8"/>
        <v>0.21706879843583332</v>
      </c>
      <c r="DK10" s="273">
        <f t="shared" si="9"/>
        <v>0.22519055175369265</v>
      </c>
      <c r="DL10" s="274">
        <f t="shared" si="10"/>
        <v>3.1730349902494996</v>
      </c>
      <c r="DM10"/>
      <c r="DN10"/>
    </row>
    <row r="11" spans="2:119" s="4" customFormat="1" ht="24.75" customHeight="1" thickBot="1">
      <c r="B11" s="57" t="str">
        <f>CONCATENATE(M11,"
(50 ~ 100)")</f>
        <v>밸런스
(50 ~ 100)</v>
      </c>
      <c r="C11" s="17">
        <f>R11</f>
        <v>17.0489</v>
      </c>
      <c r="D11" s="42">
        <f>N11</f>
        <v>68.0334</v>
      </c>
      <c r="E11" s="17">
        <f>T11</f>
        <v>85.503200000000007</v>
      </c>
      <c r="F11" s="17">
        <f>P11</f>
        <v>18.1724</v>
      </c>
      <c r="G11" s="59" t="str">
        <f>CONCATENATE(M12,"
(40 ~ 100)")</f>
        <v>카리스마
(40 ~ 100)</v>
      </c>
      <c r="H11" s="17">
        <f>R12</f>
        <v>15.553900000000001</v>
      </c>
      <c r="I11" s="42">
        <f>N12</f>
        <v>82.2072</v>
      </c>
      <c r="J11" s="17">
        <f>T12</f>
        <v>90.668499999999995</v>
      </c>
      <c r="K11" s="18">
        <f>P12</f>
        <v>17.291</v>
      </c>
      <c r="L11" s="1">
        <f>IF(M!B9="","",IF(N11&lt;U11,1,IF(N11&lt;V11,2,IF(N11&lt;W11,3,IF(N11&lt;X11,4,5)))))</f>
        <v>3</v>
      </c>
      <c r="M11" s="162" t="str">
        <f>lang!B18</f>
        <v>밸런스</v>
      </c>
      <c r="N11" s="48">
        <f>IF(M!B9="","",M!B9*1)</f>
        <v>68.0334</v>
      </c>
      <c r="O11" s="48">
        <f>M!C9*1</f>
        <v>12.363300000000001</v>
      </c>
      <c r="P11" s="48">
        <f>M!D9*1</f>
        <v>18.1724</v>
      </c>
      <c r="Q11" s="48">
        <f>M!E9*1</f>
        <v>50</v>
      </c>
      <c r="R11" s="48">
        <f>IF(M!B9="","",M!F9*1)</f>
        <v>17.0489</v>
      </c>
      <c r="S11" s="48">
        <f>M!G9*1</f>
        <v>100</v>
      </c>
      <c r="T11" s="48">
        <f>IF(M!B9="","",M!H9*1)</f>
        <v>85.503200000000007</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-0.55960110635904681</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82.2072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82.2072</v>
      </c>
      <c r="DJ11" s="265">
        <f t="shared" si="8"/>
        <v>1.1328371288634558</v>
      </c>
      <c r="DK11" s="273">
        <f t="shared" si="9"/>
        <v>1.4985674008813978E-2</v>
      </c>
      <c r="DL11" s="274">
        <f t="shared" si="10"/>
        <v>2.2777108670470767</v>
      </c>
      <c r="DM11"/>
      <c r="DN11"/>
    </row>
    <row r="12" spans="2:119" s="4" customFormat="1" ht="24.75" customHeight="1" thickBot="1">
      <c r="B12" s="57" t="str">
        <f>CONCATENATE(M13,"
(10 ~ 50)")</f>
        <v>에너지
(10 ~ 50)</v>
      </c>
      <c r="C12" s="17">
        <f>R13</f>
        <v>16.189900000000002</v>
      </c>
      <c r="D12" s="41">
        <f>N13</f>
        <v>36.392000000000003</v>
      </c>
      <c r="E12" s="43">
        <f>T13</f>
        <v>43.474200000000003</v>
      </c>
      <c r="F12" s="43">
        <f>P13</f>
        <v>11.505100000000001</v>
      </c>
      <c r="G12" s="59" t="str">
        <f>CONCATENATE(M14,"
(50 ~ 100)")</f>
        <v>자기조절
(50 ~ 100)</v>
      </c>
      <c r="H12" s="17">
        <f>R14</f>
        <v>17.229199999999999</v>
      </c>
      <c r="I12" s="42">
        <f>N14</f>
        <v>75.408100000000005</v>
      </c>
      <c r="J12" s="17">
        <f>T14</f>
        <v>83.14</v>
      </c>
      <c r="K12" s="18">
        <f>P14</f>
        <v>15.008699999999999</v>
      </c>
      <c r="L12" s="1">
        <f>IF(M!B10="","",IF(N12&lt;U12,1,IF(N12&lt;V12,2,IF(N12&lt;W12,3,IF(N12&lt;X12,4,5)))))</f>
        <v>5</v>
      </c>
      <c r="M12" s="162" t="str">
        <f>lang!B19</f>
        <v>카리스마</v>
      </c>
      <c r="N12" s="48">
        <f>IF(M!B10="","",M!B10*1)</f>
        <v>82.2072</v>
      </c>
      <c r="O12" s="48">
        <f>M!C10*1</f>
        <v>14.214399999999999</v>
      </c>
      <c r="P12" s="48">
        <f>M!D10*1</f>
        <v>17.291</v>
      </c>
      <c r="Q12" s="48">
        <f>M!E10*1</f>
        <v>40</v>
      </c>
      <c r="R12" s="48">
        <f>IF(M!B10="","",M!F10*1)</f>
        <v>15.553900000000001</v>
      </c>
      <c r="S12" s="48">
        <f>M!G10*1</f>
        <v>100</v>
      </c>
      <c r="T12" s="48">
        <f>IF(M!B10="","",M!H10*1)</f>
        <v>90.668499999999995</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1.3513566188242174</v>
      </c>
      <c r="AI12" s="98">
        <v>0.31913434649697919</v>
      </c>
      <c r="AJ12" s="98">
        <v>3.8587997439955973E-2</v>
      </c>
      <c r="AK12" s="98">
        <v>1.0272327081707585E-2</v>
      </c>
      <c r="AL12" s="98">
        <v>1.9404033844491575E-2</v>
      </c>
      <c r="AM12" s="101"/>
      <c r="AN12" s="101"/>
      <c r="AO12" s="101"/>
      <c r="AP12" s="101"/>
      <c r="AX12" s="171"/>
      <c r="AY12" s="219">
        <f>N13</f>
        <v>36.392000000000003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36.392000000000003</v>
      </c>
      <c r="DJ12" s="265">
        <f t="shared" si="8"/>
        <v>2.8856363297638201</v>
      </c>
      <c r="DK12" s="273">
        <f t="shared" si="9"/>
        <v>0.99568299999687226</v>
      </c>
      <c r="DL12" s="274">
        <f t="shared" si="10"/>
        <v>6.473235006743228</v>
      </c>
      <c r="DM12"/>
      <c r="DN12"/>
    </row>
    <row r="13" spans="2:119" ht="24.75" customHeight="1" thickBot="1">
      <c r="B13" s="58" t="str">
        <f>CONCATENATE(M15,"
(10 ~ 25)")</f>
        <v>억제
(10 ~ 25)</v>
      </c>
      <c r="C13" s="44">
        <f>R15</f>
        <v>18.216899999999999</v>
      </c>
      <c r="D13" s="45">
        <f>N15</f>
        <v>24.716899999999999</v>
      </c>
      <c r="E13" s="46">
        <f>T15</f>
        <v>35.328400000000002</v>
      </c>
      <c r="F13" s="46">
        <f>P15</f>
        <v>14.8879</v>
      </c>
      <c r="G13" s="60" t="str">
        <f>CONCATENATE(M16,"
(10 ~ 50)")</f>
        <v>신경성
(10 ~ 50)</v>
      </c>
      <c r="H13" s="44">
        <f>R16</f>
        <v>0.33901599999999998</v>
      </c>
      <c r="I13" s="45">
        <f>N16</f>
        <v>36.798299999999998</v>
      </c>
      <c r="J13" s="46">
        <f>T16</f>
        <v>45.079700000000003</v>
      </c>
      <c r="K13" s="47">
        <f>P16</f>
        <v>32.762700000000002</v>
      </c>
      <c r="L13" s="1">
        <f>IF(M!B11="","",IF(N13&lt;U13,1,IF(N13&lt;V13,2,IF(N13&lt;W13,3,IF(N13&lt;X13,4,5)))))</f>
        <v>4</v>
      </c>
      <c r="M13" s="162" t="str">
        <f>lang!B20</f>
        <v>에너지</v>
      </c>
      <c r="N13" s="48">
        <f>IF(M!B11="","",M!B11*1)</f>
        <v>36.392000000000003</v>
      </c>
      <c r="O13" s="48">
        <f>M!C11*1</f>
        <v>4.1869399999999999</v>
      </c>
      <c r="P13" s="48">
        <f>M!D11*1</f>
        <v>11.505100000000001</v>
      </c>
      <c r="Q13" s="48">
        <f>M!E11*1</f>
        <v>10</v>
      </c>
      <c r="R13" s="48">
        <f>IF(M!B11="","",M!F11*1)</f>
        <v>16.189900000000002</v>
      </c>
      <c r="S13" s="48">
        <f>M!G11*1</f>
        <v>50</v>
      </c>
      <c r="T13" s="48">
        <f>IF(M!B11="","",M!H11*1)</f>
        <v>43.474200000000003</v>
      </c>
      <c r="U13" s="500">
        <v>15</v>
      </c>
      <c r="V13" s="125">
        <v>20</v>
      </c>
      <c r="W13" s="125">
        <v>35</v>
      </c>
      <c r="X13" s="125">
        <v>40</v>
      </c>
      <c r="Y13" s="126" t="str">
        <f>IF(M!B11="","",IF(N13&lt;U13,lang!B$210,IF(N13&lt;V13,lang!B$211,IF(N13&lt;W13,lang!B$212,IF(N13&lt;X13,lang!B$213,lang!B$214)))))</f>
        <v>높음</v>
      </c>
      <c r="Z13" s="97">
        <v>20.2</v>
      </c>
      <c r="AA13" s="97">
        <v>3.991924</v>
      </c>
      <c r="AB13" s="97">
        <v>27.38</v>
      </c>
      <c r="AC13" s="97">
        <v>3.7510599999999998</v>
      </c>
      <c r="AD13" s="97">
        <v>24.5</v>
      </c>
      <c r="AE13" s="97">
        <v>3.7597699999999996</v>
      </c>
      <c r="AF13" s="172">
        <f t="shared" si="6"/>
        <v>24.5</v>
      </c>
      <c r="AG13" s="172">
        <f t="shared" si="7"/>
        <v>3.7597699999999996</v>
      </c>
      <c r="AH13" s="97">
        <f t="shared" si="1"/>
        <v>3.1629594363485012</v>
      </c>
      <c r="AI13" s="98">
        <v>0.16093442074971984</v>
      </c>
      <c r="AJ13" s="98">
        <v>-1.0988594420247608E-2</v>
      </c>
      <c r="AK13" s="98">
        <v>0.37151940745754808</v>
      </c>
      <c r="AL13" s="98">
        <v>8.9062029657998948E-2</v>
      </c>
      <c r="AM13" s="96"/>
      <c r="AN13" s="96"/>
      <c r="AO13" s="96"/>
      <c r="AP13" s="96"/>
      <c r="AX13" s="171"/>
      <c r="AY13" s="219">
        <f>info!W36</f>
        <v>53.961459999999988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36.798299999999998</v>
      </c>
      <c r="DJ13" s="265">
        <f t="shared" si="8"/>
        <v>0.62805043238969893</v>
      </c>
      <c r="DK13" s="273">
        <f>IF(DH13=1,(DJ13-DF13)^2,0)</f>
        <v>3.5425374767393346E-2</v>
      </c>
      <c r="DL13" s="274">
        <f t="shared" si="10"/>
        <v>0.99195553166413675</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75.408100000000005</v>
      </c>
      <c r="O14" s="48">
        <f>M!C12*1</f>
        <v>11.3178</v>
      </c>
      <c r="P14" s="48">
        <f>M!D12*1</f>
        <v>15.008699999999999</v>
      </c>
      <c r="Q14" s="48">
        <f>M!E12*1</f>
        <v>50</v>
      </c>
      <c r="R14" s="48">
        <f>IF(M!B12="","",M!F12*1)</f>
        <v>17.229199999999999</v>
      </c>
      <c r="S14" s="48">
        <f>M!G12*1</f>
        <v>100</v>
      </c>
      <c r="T14" s="48">
        <f>IF(M!B12="","",M!H12*1)</f>
        <v>83.14</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0.95345592083932496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54.938200000000002</v>
      </c>
      <c r="DJ14" s="265">
        <f t="shared" si="8"/>
        <v>-6.1896970905902043E-2</v>
      </c>
      <c r="DK14" s="279">
        <f t="shared" si="9"/>
        <v>6.0242200174432223E-5</v>
      </c>
      <c r="DL14" s="280">
        <f t="shared" si="10"/>
        <v>4.3166965849121643</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24.716899999999999</v>
      </c>
      <c r="O15" s="48">
        <f>M!C13*1</f>
        <v>3.6798299999999999</v>
      </c>
      <c r="P15" s="48">
        <f>M!D13*1</f>
        <v>14.8879</v>
      </c>
      <c r="Q15" s="48">
        <f>M!E13*1</f>
        <v>10</v>
      </c>
      <c r="R15" s="48">
        <f>IF(M!B13="","",M!F13*1)</f>
        <v>18.216899999999999</v>
      </c>
      <c r="S15" s="48">
        <f>M!G13*1</f>
        <v>25</v>
      </c>
      <c r="T15" s="48">
        <f>IF(M!B13="","",M!H13*1)</f>
        <v>35.328400000000002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1.5081325631271627</v>
      </c>
      <c r="AI15" s="98">
        <v>-8.3250321124619289E-2</v>
      </c>
      <c r="AJ15" s="98">
        <v>-0.44690513063775733</v>
      </c>
      <c r="AK15" s="98">
        <v>0.12052818186953573</v>
      </c>
      <c r="AL15" s="98">
        <v>-2.4174505446491225E-2</v>
      </c>
      <c r="AM15" s="96"/>
      <c r="AN15" s="96"/>
      <c r="AO15" s="96"/>
      <c r="AP15" s="96"/>
      <c r="AX15" s="171"/>
      <c r="AY15" s="50">
        <f>SUM(AY7:AY14)</f>
        <v>317.84685999999999</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1.8903505712690649</v>
      </c>
      <c r="DL15" s="281">
        <f>IF(SUM($DI$7:$DI$14)&gt;0,SUM(DL7:DL14),0)</f>
        <v>26.856461443157471</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36.798299999999998</v>
      </c>
      <c r="O16" s="48">
        <f>M!C14*1</f>
        <v>12.056100000000001</v>
      </c>
      <c r="P16" s="48">
        <f>M!D14*1</f>
        <v>32.762700000000002</v>
      </c>
      <c r="Q16" s="48">
        <f>M!E14*1</f>
        <v>10</v>
      </c>
      <c r="R16" s="48">
        <f>IF(M!B14="","",M!F14*1)</f>
        <v>0.33901599999999998</v>
      </c>
      <c r="S16" s="48">
        <f>M!G14*1</f>
        <v>50</v>
      </c>
      <c r="T16" s="48">
        <f>IF(M!B14="","",M!H14*1)</f>
        <v>45.079700000000003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0.66820302170457313</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0.52900240579643465</v>
      </c>
      <c r="DL16" s="281">
        <f>IF(DL15&gt;0,1/DL15,0)</f>
        <v>3.7234987271742064E-2</v>
      </c>
      <c r="DM16" t="s">
        <v>1207</v>
      </c>
    </row>
    <row r="17" spans="2:117" ht="21" customHeight="1" thickBot="1">
      <c r="B17" s="20"/>
      <c r="C17"/>
      <c r="D17"/>
      <c r="E17"/>
      <c r="F17"/>
      <c r="G17" s="1071"/>
      <c r="H17" s="827"/>
      <c r="I17" s="827"/>
      <c r="J17" s="827"/>
      <c r="K17" s="828"/>
      <c r="M17" s="163" t="str">
        <f>lang!B7</f>
        <v>긍정감정</v>
      </c>
      <c r="N17" s="54">
        <f>SUM(N11:N14)/4</f>
        <v>65.510175000000004</v>
      </c>
      <c r="O17" s="16">
        <f>N17/(N17+N18+N19)</f>
        <v>0.53686380508068821</v>
      </c>
      <c r="P17" s="54">
        <f>SUM(P11:P14)/4</f>
        <v>15.494299999999999</v>
      </c>
      <c r="Q17" s="16">
        <f>P17/(P17+P18+P19)</f>
        <v>0.25524906894540222</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0.93424138404215418</v>
      </c>
      <c r="DL17" s="283"/>
      <c r="DM17" s="284" t="s">
        <v>1208</v>
      </c>
    </row>
    <row r="18" spans="2:117" ht="21" customHeight="1">
      <c r="B18" s="20"/>
      <c r="C18"/>
      <c r="D18"/>
      <c r="E18"/>
      <c r="F18"/>
      <c r="G18" s="1071"/>
      <c r="H18" s="827"/>
      <c r="I18" s="827"/>
      <c r="J18" s="827"/>
      <c r="K18" s="828"/>
      <c r="M18" s="163" t="str">
        <f>lang!B8</f>
        <v>부정감정</v>
      </c>
      <c r="N18" s="14">
        <f>SUM(N7:N10)/4</f>
        <v>25.756049999999998</v>
      </c>
      <c r="O18" s="16">
        <f>N18/(N17+N18+N19)</f>
        <v>0.21107394396135343</v>
      </c>
      <c r="P18" s="14">
        <f>SUM(P7:P10)/4</f>
        <v>21.38307</v>
      </c>
      <c r="Q18" s="16">
        <f>P18/(P17+P18+P19)</f>
        <v>0.3522591345652506</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30.757599999999996</v>
      </c>
      <c r="O19" s="16">
        <f>N19/(N17+N18+N19)</f>
        <v>0.25206225095795837</v>
      </c>
      <c r="P19" s="14">
        <f>(P15+P16)/2</f>
        <v>23.825300000000002</v>
      </c>
      <c r="Q19" s="16">
        <f>P19/(P17+P18+P19)</f>
        <v>0.39249179648934723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2.3398099999999999</v>
      </c>
      <c r="D24" s="34" t="str">
        <f>lang!B11</f>
        <v>편차</v>
      </c>
      <c r="E24" s="1077">
        <f>FH_info!G2*1</f>
        <v>0.51456100000000005</v>
      </c>
      <c r="F24" s="1078"/>
      <c r="G24" s="1075" t="str">
        <f>lang!B12</f>
        <v>정보(I)변화량</v>
      </c>
      <c r="H24" s="1076"/>
      <c r="I24" s="51" t="str">
        <f ca="1">CONCATENATE(info!N7,"-",info!N8)</f>
        <v>30.5-50.2</v>
      </c>
      <c r="J24" s="32" t="str">
        <f>lang!B13</f>
        <v>Kcal/분</v>
      </c>
      <c r="K24" s="31" t="str">
        <f ca="1">CONCATENATE(info!N5,"-",info!N6)</f>
        <v>4.4-5.2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54.938200000000002</v>
      </c>
      <c r="F27" s="1043"/>
      <c r="G27" s="1055" t="str">
        <f>lang!B33</f>
        <v>정서안정성</v>
      </c>
      <c r="H27" s="1056"/>
      <c r="I27" s="1057"/>
      <c r="J27" s="993">
        <f>M!B19*100</f>
        <v>40.850500000000004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5.1511300000000002</v>
      </c>
      <c r="H2" s="50">
        <f>IF(FT!B2&lt;&gt;"",FT!B2*100,"")</f>
        <v>30.4575</v>
      </c>
      <c r="I2" s="50">
        <f>(IF(G2&lt;&gt;"",1,""))</f>
        <v>1</v>
      </c>
      <c r="J2" t="str">
        <f>IF(FT!B2&lt;&gt;"",FT!E2,"")</f>
        <v>0 [0.000000]</v>
      </c>
      <c r="K2">
        <f>IF(FT!B2&lt;&gt;"",IF(FT!C2&lt;&gt;"",FT!C2,F2/$M$3*$M$4),"")</f>
        <v>0</v>
      </c>
      <c r="L2" t="s">
        <v>52</v>
      </c>
      <c r="M2">
        <f>FH_info!E2</f>
        <v>4.9641500000000001</v>
      </c>
      <c r="N2" s="75">
        <f>LOOKUP(O3,A2:A1000,B2:B1000)</f>
        <v>2.5112758823529413</v>
      </c>
      <c r="O2" s="50">
        <f>MAX(C2:C1000)</f>
        <v>1</v>
      </c>
      <c r="P2" t="s">
        <v>60</v>
      </c>
      <c r="Q2" t="s">
        <v>61</v>
      </c>
      <c r="R2" t="s">
        <v>62</v>
      </c>
      <c r="S2" t="s">
        <v>63</v>
      </c>
      <c r="T2" t="s">
        <v>64</v>
      </c>
      <c r="V2" s="50">
        <f>FT!G2*10</f>
        <v>5.1438399999999991</v>
      </c>
      <c r="W2" s="50">
        <f>FT!H2*100</f>
        <v>35.907600000000002</v>
      </c>
      <c r="Y2">
        <f>IF(I2=1,H2/G2,"")</f>
        <v>5.9127803025743866</v>
      </c>
      <c r="Z2">
        <f>AVERAGE(Y2:Y2000)</f>
        <v>9.3579142584335244</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0</v>
      </c>
      <c r="AP2" s="429">
        <f>AD12</f>
        <v>1</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1.9467254901960784E-2</v>
      </c>
      <c r="C3" s="50">
        <f>IF(FH!$C$2&gt;0,FH!A3/FH!$C$2,0)</f>
        <v>0</v>
      </c>
      <c r="D3" s="50">
        <f>IF(hist!$D$2&gt;0,hist!B3/hist!$D$2,0)</f>
        <v>0</v>
      </c>
      <c r="E3" s="50">
        <f t="shared" ref="E3:E66" si="1">NORMDIST(B3,2,0.421,FALSE)</f>
        <v>1.4823658024303335E-5</v>
      </c>
      <c r="F3">
        <f>F2+1</f>
        <v>1</v>
      </c>
      <c r="G3" s="50">
        <f>IF(FT!A3&lt;&gt;"",FT!A3*10,"")</f>
        <v>5.1969600000000007</v>
      </c>
      <c r="H3" s="50">
        <f>IF(FT!B3&lt;&gt;"",FT!B3*100,"")</f>
        <v>32.506599999999999</v>
      </c>
      <c r="I3" s="50">
        <f t="shared" ref="I3:I66" si="2">(IF(G3&lt;&gt;"",1,""))</f>
        <v>1</v>
      </c>
      <c r="J3" t="str">
        <f>IF(FT!B3&lt;&gt;"",FT!E3,"")</f>
        <v>0 [0.361894]</v>
      </c>
      <c r="K3">
        <f>IF(FT!B3&lt;&gt;"",IF(FT!C3&lt;&gt;"",FT!C3,F3/$M$3*$M$4),"")</f>
        <v>0.36189399999999999</v>
      </c>
      <c r="L3" t="s">
        <v>53</v>
      </c>
      <c r="M3">
        <f>SUM(I2:I2005)</f>
        <v>96</v>
      </c>
      <c r="O3" s="104">
        <f>MATCH(O2,C2:C1000,0)-1</f>
        <v>129</v>
      </c>
      <c r="P3">
        <v>0</v>
      </c>
      <c r="Q3">
        <v>0</v>
      </c>
      <c r="R3">
        <f>IF(S4=0,M3,0)</f>
        <v>96</v>
      </c>
      <c r="S3">
        <f t="array" ref="S3">MAX(IF(ft_nq=0,row_n))</f>
        <v>1998</v>
      </c>
      <c r="T3">
        <f>R3-Q3</f>
        <v>96</v>
      </c>
      <c r="V3" s="50">
        <f>FT!G3*10</f>
        <v>4.6973700000000003</v>
      </c>
      <c r="W3" s="50">
        <f>FT!H3*100</f>
        <v>47.984900000000003</v>
      </c>
      <c r="Y3" s="75">
        <f t="shared" ref="Y3:Y66" si="3">IF(I3=1,H3/G3,"")</f>
        <v>6.2549259567131541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3.8934509803921567E-2</v>
      </c>
      <c r="C4" s="50">
        <f>IF(FH!$C$2&gt;0,FH!A4/FH!$C$2,0)</f>
        <v>0</v>
      </c>
      <c r="D4" s="50">
        <f>IF(hist!$D$2&gt;0,hist!B4/hist!$D$2,0)</f>
        <v>0</v>
      </c>
      <c r="E4" s="50">
        <f t="shared" si="1"/>
        <v>1.8406190087731769E-5</v>
      </c>
      <c r="F4">
        <f t="shared" ref="F4:F67" si="6">F3+1</f>
        <v>2</v>
      </c>
      <c r="G4" s="50">
        <f>IF(FT!A4&lt;&gt;"",FT!A4*10,"")</f>
        <v>5.2322100000000002</v>
      </c>
      <c r="H4" s="50">
        <f>IF(FT!B4&lt;&gt;"",FT!B4*100,"")</f>
        <v>34.099299999999999</v>
      </c>
      <c r="I4" s="50">
        <f t="shared" si="2"/>
        <v>1</v>
      </c>
      <c r="J4" t="str">
        <f>IF(FT!B4&lt;&gt;"",FT!E4,"")</f>
        <v>0 [0.770452]</v>
      </c>
      <c r="K4">
        <f>IF(FT!B4&lt;&gt;"",IF(FT!C4&lt;&gt;"",FT!C4,F4/$M$3*$M$4),"")</f>
        <v>0.77045200000000003</v>
      </c>
      <c r="L4" t="s">
        <v>246</v>
      </c>
      <c r="M4">
        <f>IF(M2&lt;&gt;0,M3/M2*2,0)</f>
        <v>38.677316358288934</v>
      </c>
      <c r="P4">
        <f>P3+1</f>
        <v>1</v>
      </c>
      <c r="Q4">
        <v>0</v>
      </c>
      <c r="R4">
        <f>IF(S4=1998,0,S4)</f>
        <v>0</v>
      </c>
      <c r="S4">
        <f t="array" ref="S4">MAX(IF(ft_nq=P4,row_n))</f>
        <v>0</v>
      </c>
      <c r="T4">
        <f>R4-Q4+1</f>
        <v>1</v>
      </c>
      <c r="V4" t="s">
        <v>209</v>
      </c>
      <c r="W4" s="23">
        <f>IF(ISERROR(V3-V2)=FALSE,(V3-V2)*10,0)</f>
        <v>-4.4646999999999881</v>
      </c>
      <c r="Y4" s="75">
        <f t="shared" si="3"/>
        <v>6.517188721400708</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5.8401764705882354E-2</v>
      </c>
      <c r="C5" s="50">
        <f>IF(FH!$C$2&gt;0,FH!A5/FH!$C$2,0)</f>
        <v>0</v>
      </c>
      <c r="D5" s="50">
        <f>IF(hist!$D$2&gt;0,hist!B5/hist!$D$2,0)</f>
        <v>0.59633015298078285</v>
      </c>
      <c r="E5" s="50">
        <f t="shared" si="1"/>
        <v>2.2805721494798475E-5</v>
      </c>
      <c r="F5">
        <f t="shared" si="6"/>
        <v>3</v>
      </c>
      <c r="G5" s="50">
        <f>IF(FT!A5&lt;&gt;"",FT!A5*10,"")</f>
        <v>5.2484600000000006</v>
      </c>
      <c r="H5" s="50">
        <f>IF(FT!B5&lt;&gt;"",FT!B5*100,"")</f>
        <v>35.0137</v>
      </c>
      <c r="I5" s="50">
        <f t="shared" si="2"/>
        <v>1</v>
      </c>
      <c r="J5" t="str">
        <f>IF(FT!B5&lt;&gt;"",FT!E5,"")</f>
        <v>0 [1.207240]</v>
      </c>
      <c r="K5">
        <f>IF(FT!B5&lt;&gt;"",IF(FT!C5&lt;&gt;"",FT!C5,F5/$M$3*$M$4),"")</f>
        <v>1.2072400000000001</v>
      </c>
      <c r="L5" t="s">
        <v>54</v>
      </c>
      <c r="M5" s="52">
        <f ca="1">IF(M3&gt;0,MIN(FT_E),0)</f>
        <v>4.3609200000000001</v>
      </c>
      <c r="N5" s="52">
        <f ca="1">IF(M3&gt;0,ROUND(M5,1),0)</f>
        <v>4.4000000000000004</v>
      </c>
      <c r="P5">
        <f t="shared" ref="P5:P27" si="10">P4+1</f>
        <v>2</v>
      </c>
      <c r="Q5">
        <f>IF(S5=1998,0,R4)</f>
        <v>0</v>
      </c>
      <c r="R5">
        <f>IF(S5=1998,0,S5)</f>
        <v>0</v>
      </c>
      <c r="S5">
        <f t="array" ref="S5">MAX(IF(ft_nq=P5,row_n))</f>
        <v>0</v>
      </c>
      <c r="T5">
        <f t="shared" ref="T5:T27" si="11">R5-Q5+1</f>
        <v>1</v>
      </c>
      <c r="V5" t="s">
        <v>210</v>
      </c>
      <c r="W5" s="23">
        <f>IF(ISERROR(W3-W2)=FALSE,W3-W2,0)</f>
        <v>12.077300000000001</v>
      </c>
      <c r="Y5" s="75">
        <f t="shared" si="3"/>
        <v>6.6712330855146078</v>
      </c>
      <c r="Z5" s="52"/>
      <c r="AB5" s="1">
        <v>20</v>
      </c>
      <c r="AC5" s="1">
        <v>30</v>
      </c>
      <c r="AD5" s="1">
        <f t="shared" si="7"/>
        <v>0</v>
      </c>
      <c r="AE5" s="1">
        <f t="shared" si="8"/>
        <v>0</v>
      </c>
      <c r="AF5" s="430">
        <f>AE10</f>
        <v>1</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1</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7.7869019607843135E-2</v>
      </c>
      <c r="C6" s="50">
        <f>IF(FH!$C$2&gt;0,FH!A6/FH!$C$2,0)</f>
        <v>0</v>
      </c>
      <c r="D6" s="50">
        <f>IF(hist!$D$2&gt;0,hist!B6/hist!$D$2,0)</f>
        <v>0</v>
      </c>
      <c r="E6" s="50">
        <f t="shared" si="1"/>
        <v>2.819649512323608E-5</v>
      </c>
      <c r="F6">
        <f t="shared" si="6"/>
        <v>4</v>
      </c>
      <c r="G6" s="50">
        <f>IF(FT!A6&lt;&gt;"",FT!A6*10,"")</f>
        <v>5.24648</v>
      </c>
      <c r="H6" s="50">
        <f>IF(FT!B6&lt;&gt;"",FT!B6*100,"")</f>
        <v>35.475999999999999</v>
      </c>
      <c r="I6" s="50">
        <f t="shared" si="2"/>
        <v>1</v>
      </c>
      <c r="J6" t="str">
        <f>IF(FT!B6&lt;&gt;"",FT!E6,"")</f>
        <v>0 [1.608886]</v>
      </c>
      <c r="K6">
        <f>IF(FT!B6&lt;&gt;"",IF(FT!C6&lt;&gt;"",FT!C6,F6/$M$3*$M$4),"")</f>
        <v>1.6088899999999999</v>
      </c>
      <c r="L6" t="s">
        <v>55</v>
      </c>
      <c r="M6" s="52">
        <f ca="1">IF(M3&gt;0,MAX(FT_E),0)</f>
        <v>5.2484600000000006</v>
      </c>
      <c r="N6" s="52">
        <f ca="1">IF(M3&gt;0,ROUND(M6,1),0)</f>
        <v>5.2</v>
      </c>
      <c r="P6">
        <f t="shared" si="10"/>
        <v>3</v>
      </c>
      <c r="Q6">
        <f t="shared" ref="Q6:Q27" si="12">IF(S6=1998,0,R5)</f>
        <v>0</v>
      </c>
      <c r="R6">
        <f t="shared" ref="R6:R27" si="13">IF(S6=1998,0,S6)</f>
        <v>0</v>
      </c>
      <c r="S6">
        <f t="array" ref="S6">MAX(IF(ft_nq=P6,row_n))</f>
        <v>0</v>
      </c>
      <c r="T6">
        <f t="shared" si="11"/>
        <v>1</v>
      </c>
      <c r="V6" t="s">
        <v>211</v>
      </c>
      <c r="W6" s="23">
        <f>IF(W4&lt;&gt;0,W5/W4,0)</f>
        <v>-2.7050641700450271</v>
      </c>
      <c r="Y6" s="75">
        <f t="shared" si="3"/>
        <v>6.7618670041627906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9.7336274509803922E-2</v>
      </c>
      <c r="C7" s="50">
        <f>IF(FH!$C$2&gt;0,FH!A7/FH!$C$2,0)</f>
        <v>0</v>
      </c>
      <c r="D7" s="50">
        <f>IF(hist!$D$2&gt;0,hist!B7/hist!$D$2,0)</f>
        <v>0</v>
      </c>
      <c r="E7" s="50">
        <f t="shared" si="1"/>
        <v>3.478706894124455E-5</v>
      </c>
      <c r="F7">
        <f t="shared" si="6"/>
        <v>5</v>
      </c>
      <c r="G7" s="50">
        <f>IF(FT!A7&lt;&gt;"",FT!A7*10,"")</f>
        <v>5.2260499999999999</v>
      </c>
      <c r="H7" s="50">
        <f>IF(FT!B7&lt;&gt;"",FT!B7*100,"")</f>
        <v>35.518100000000004</v>
      </c>
      <c r="I7" s="50">
        <f t="shared" si="2"/>
        <v>1</v>
      </c>
      <c r="J7" t="str">
        <f>IF(FT!B7&lt;&gt;"",FT!E7,"")</f>
        <v>0 [2.001880]</v>
      </c>
      <c r="K7">
        <f>IF(FT!B7&lt;&gt;"",IF(FT!C7&lt;&gt;"",FT!C7,F7/$M$3*$M$4),"")</f>
        <v>2.0018799999999999</v>
      </c>
      <c r="L7" t="s">
        <v>56</v>
      </c>
      <c r="M7" s="366">
        <f ca="1">IF(M3&gt;0,MIN(FT_PH),0)</f>
        <v>30.4575</v>
      </c>
      <c r="N7" s="52">
        <f ca="1">IF(M3&gt;0,ROUND(M7,1),0)</f>
        <v>30.5</v>
      </c>
      <c r="P7">
        <f t="shared" si="10"/>
        <v>4</v>
      </c>
      <c r="Q7">
        <f t="shared" si="12"/>
        <v>0</v>
      </c>
      <c r="R7">
        <f t="shared" si="13"/>
        <v>0</v>
      </c>
      <c r="S7">
        <f t="array" ref="S7">MAX(IF(ft_nq=P7,row_n))</f>
        <v>0</v>
      </c>
      <c r="T7">
        <f t="shared" si="11"/>
        <v>1</v>
      </c>
      <c r="V7" t="s">
        <v>212</v>
      </c>
      <c r="W7" s="23">
        <f>DEGREES(ATAN(W6))</f>
        <v>-69.711806204014849</v>
      </c>
      <c r="X7" s="106">
        <v>0.05</v>
      </c>
      <c r="Y7" s="75">
        <f t="shared" si="3"/>
        <v>6.7963567130050428</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0.11680352941176471</v>
      </c>
      <c r="C8" s="50">
        <f>IF(FH!$C$2&gt;0,FH!A8/FH!$C$2,0)</f>
        <v>4.5795648152655407E-4</v>
      </c>
      <c r="D8" s="50">
        <f>IF(hist!$D$2&gt;0,hist!B8/hist!$D$2,0)</f>
        <v>1</v>
      </c>
      <c r="E8" s="50">
        <f t="shared" si="1"/>
        <v>4.2826437159589771E-5</v>
      </c>
      <c r="F8">
        <f t="shared" si="6"/>
        <v>6</v>
      </c>
      <c r="G8" s="50">
        <f>IF(FT!A8&lt;&gt;"",FT!A8*10,"")</f>
        <v>5.2018500000000003</v>
      </c>
      <c r="H8" s="50">
        <f>IF(FT!B8&lt;&gt;"",FT!B8*100,"")</f>
        <v>35.640100000000004</v>
      </c>
      <c r="I8" s="50">
        <f t="shared" si="2"/>
        <v>1</v>
      </c>
      <c r="J8" t="str">
        <f>IF(FT!B8&lt;&gt;"",FT!E8,"")</f>
        <v>0 [2.401777]</v>
      </c>
      <c r="K8">
        <f>IF(FT!B8&lt;&gt;"",IF(FT!C8&lt;&gt;"",FT!C8,F8/$M$3*$M$4),"")</f>
        <v>2.40178</v>
      </c>
      <c r="L8" t="s">
        <v>57</v>
      </c>
      <c r="M8" s="52">
        <f ca="1">IF(M3&gt;0,MAX(FT_PH),0)</f>
        <v>50.241599999999998</v>
      </c>
      <c r="N8" s="52">
        <f ca="1">IF(M3&gt;0,ROUND(M8,1),0)</f>
        <v>50.2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6.8514278573968879</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0.1362707843137255</v>
      </c>
      <c r="C9" s="50">
        <f>IF(FH!$C$2&gt;0,FH!A9/FH!$C$2,0)</f>
        <v>0</v>
      </c>
      <c r="D9" s="50">
        <f>IF(hist!$D$2&gt;0,hist!B9/hist!$D$2,0)</f>
        <v>0</v>
      </c>
      <c r="E9" s="50">
        <f t="shared" si="1"/>
        <v>5.2611108449219672E-5</v>
      </c>
      <c r="F9">
        <f t="shared" si="6"/>
        <v>7</v>
      </c>
      <c r="G9" s="50">
        <f>IF(FT!A9&lt;&gt;"",FT!A9*10,"")</f>
        <v>5.1730099999999997</v>
      </c>
      <c r="H9" s="50">
        <f>IF(FT!B9&lt;&gt;"",FT!B9*100,"")</f>
        <v>35.7744</v>
      </c>
      <c r="I9" s="50">
        <f t="shared" si="2"/>
        <v>1</v>
      </c>
      <c r="J9" t="str">
        <f>IF(FT!B9&lt;&gt;"",FT!E9,"")</f>
        <v>0 [2.815078]</v>
      </c>
      <c r="K9">
        <f>IF(FT!B9&lt;&gt;"",IF(FT!C9&lt;&gt;"",FT!C9,F9/$M$3*$M$4),"")</f>
        <v>2.81508</v>
      </c>
      <c r="L9" t="s">
        <v>222</v>
      </c>
      <c r="M9" s="74">
        <f ca="1">IF(M3&gt;0,IF(COUNT(FT_E)&gt;0,AVERAGE(FT_E),0),0)</f>
        <v>4.7319604166666664</v>
      </c>
      <c r="N9" s="365">
        <f ca="1">IF(M3&gt;0,IF(COUNT(FT_PH)&gt;0,AVERAGE(FT_PH),0),0)</f>
        <v>43.950557291666662</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6.9155868633542177</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0.15573803921568627</v>
      </c>
      <c r="C10" s="50">
        <f>IF(FH!$C$2&gt;0,FH!A10/FH!$C$2,0)</f>
        <v>6.7488357753654933E-4</v>
      </c>
      <c r="D10" s="50">
        <f>IF(hist!$D$2&gt;0,hist!B10/hist!$D$2,0)</f>
        <v>0.94976751135498783</v>
      </c>
      <c r="E10" s="50">
        <f t="shared" si="1"/>
        <v>6.4493263858228473E-5</v>
      </c>
      <c r="F10">
        <f t="shared" si="6"/>
        <v>8</v>
      </c>
      <c r="G10" s="50">
        <f>IF(FT!A10&lt;&gt;"",FT!A10*10,"")</f>
        <v>5.1438399999999991</v>
      </c>
      <c r="H10" s="50">
        <f>IF(FT!B10&lt;&gt;"",FT!B10*100,"")</f>
        <v>35.907600000000002</v>
      </c>
      <c r="I10" s="50">
        <f t="shared" si="2"/>
        <v>1</v>
      </c>
      <c r="J10" t="str">
        <f>IF(FT!B10&lt;&gt;"",FT!E10,"")</f>
        <v>0 [3.216892]</v>
      </c>
      <c r="K10">
        <f>IF(FT!B10&lt;&gt;"",IF(FT!C10&lt;&gt;"",FT!C10,F10/$M$3*$M$4),"")</f>
        <v>3.2168899999999998</v>
      </c>
      <c r="M10">
        <v>2</v>
      </c>
      <c r="P10">
        <f t="shared" si="10"/>
        <v>7</v>
      </c>
      <c r="Q10">
        <f t="shared" si="12"/>
        <v>0</v>
      </c>
      <c r="R10">
        <f t="shared" si="13"/>
        <v>0</v>
      </c>
      <c r="S10">
        <f t="array" ref="S10">MAX(IF(ft_nq=P10,row_n))</f>
        <v>0</v>
      </c>
      <c r="T10">
        <f t="shared" si="11"/>
        <v>1</v>
      </c>
      <c r="V10" t="s">
        <v>215</v>
      </c>
      <c r="X10" s="71" t="s">
        <v>270</v>
      </c>
      <c r="Y10" s="75">
        <f t="shared" si="3"/>
        <v>6.9806992441444544</v>
      </c>
      <c r="AB10" s="1">
        <v>70</v>
      </c>
      <c r="AC10" s="1">
        <v>80</v>
      </c>
      <c r="AD10" s="1">
        <f t="shared" si="7"/>
        <v>0</v>
      </c>
      <c r="AE10" s="1">
        <f t="shared" si="8"/>
        <v>1</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0.17520529411764707</v>
      </c>
      <c r="C11" s="50">
        <f>IF(FH!$C$2&gt;0,FH!A11/FH!$C$2,0)</f>
        <v>0</v>
      </c>
      <c r="D11" s="50">
        <f>IF(hist!$D$2&gt;0,hist!B11/hist!$D$2,0)</f>
        <v>0</v>
      </c>
      <c r="E11" s="50">
        <f t="shared" si="1"/>
        <v>7.8890127602639811E-5</v>
      </c>
      <c r="F11">
        <f t="shared" si="6"/>
        <v>9</v>
      </c>
      <c r="G11" s="50">
        <f>IF(FT!A11&lt;&gt;"",FT!A11*10,"")</f>
        <v>5.1171199999999999</v>
      </c>
      <c r="H11" s="50">
        <f>IF(FT!B11&lt;&gt;"",FT!B11*100,"")</f>
        <v>35.969899999999996</v>
      </c>
      <c r="I11" s="50">
        <f t="shared" si="2"/>
        <v>1</v>
      </c>
      <c r="J11" t="str">
        <f>IF(FT!B11&lt;&gt;"",FT!E11,"")</f>
        <v>0 [3.620356]</v>
      </c>
      <c r="K11">
        <f>IF(FT!B11&lt;&gt;"",IF(FT!C11&lt;&gt;"",FT!C11,F11/$M$3*$M$4),"")</f>
        <v>3.6203599999999998</v>
      </c>
      <c r="M11" s="49">
        <f>MAX(IF(ft_nq=1,row_n))</f>
        <v>0</v>
      </c>
      <c r="P11">
        <f t="shared" si="10"/>
        <v>8</v>
      </c>
      <c r="Q11">
        <f t="shared" si="12"/>
        <v>0</v>
      </c>
      <c r="R11">
        <f t="shared" si="13"/>
        <v>0</v>
      </c>
      <c r="S11">
        <f t="array" ref="S11">MAX(IF(ft_nq=P11,row_n))</f>
        <v>0</v>
      </c>
      <c r="T11">
        <f t="shared" si="11"/>
        <v>1</v>
      </c>
      <c r="V11" s="71" t="s">
        <v>216</v>
      </c>
      <c r="W11" s="23">
        <f>FT!H11*100</f>
        <v>30.4575</v>
      </c>
      <c r="Y11" s="75">
        <f t="shared" si="3"/>
        <v>7.0293250891126249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0.19467254901960784</v>
      </c>
      <c r="C12" s="50">
        <f>IF(FH!$C$2&gt;0,FH!A12/FH!$C$2,0)</f>
        <v>0</v>
      </c>
      <c r="D12" s="50">
        <f>IF(hist!$D$2&gt;0,hist!B12/hist!$D$2,0)</f>
        <v>0</v>
      </c>
      <c r="E12" s="50">
        <f t="shared" si="1"/>
        <v>9.6294694354142932E-5</v>
      </c>
      <c r="F12">
        <f t="shared" si="6"/>
        <v>10</v>
      </c>
      <c r="G12" s="50">
        <f>IF(FT!A12&lt;&gt;"",FT!A12*10,"")</f>
        <v>5.0954800000000002</v>
      </c>
      <c r="H12" s="50">
        <f>IF(FT!B12&lt;&gt;"",FT!B12*100,"")</f>
        <v>35.9619</v>
      </c>
      <c r="I12" s="50">
        <f t="shared" si="2"/>
        <v>1</v>
      </c>
      <c r="J12" t="str">
        <f>IF(FT!B12&lt;&gt;"",FT!E12,"")</f>
        <v>0 [4.048596]</v>
      </c>
      <c r="K12">
        <f>IF(FT!B12&lt;&gt;"",IF(FT!C12&lt;&gt;"",FT!C12,F12/$M$3*$M$4),"")</f>
        <v>4.0486000000000004</v>
      </c>
      <c r="M12">
        <f>M11+1</f>
        <v>1</v>
      </c>
      <c r="P12">
        <f t="shared" si="10"/>
        <v>9</v>
      </c>
      <c r="Q12">
        <f t="shared" si="12"/>
        <v>0</v>
      </c>
      <c r="R12">
        <f t="shared" si="13"/>
        <v>0</v>
      </c>
      <c r="S12">
        <f t="array" ref="S12">MAX(IF(ft_nq=P12,row_n))</f>
        <v>0</v>
      </c>
      <c r="T12">
        <f t="shared" si="11"/>
        <v>1</v>
      </c>
      <c r="V12" s="71" t="s">
        <v>217</v>
      </c>
      <c r="W12" s="23">
        <f>FT!H12*100</f>
        <v>50.241599999999998</v>
      </c>
      <c r="Y12" s="75">
        <f t="shared" si="3"/>
        <v>7.0576079191754255</v>
      </c>
      <c r="AB12" s="1">
        <v>90</v>
      </c>
      <c r="AC12" s="1">
        <v>100</v>
      </c>
      <c r="AD12" s="1">
        <f t="shared" si="7"/>
        <v>1</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0.21413980392156862</v>
      </c>
      <c r="C13" s="50">
        <f>IF(FH!$C$2&gt;0,FH!A13/FH!$C$2,0)</f>
        <v>1.7354167680799625E-3</v>
      </c>
      <c r="D13" s="50">
        <f>IF(hist!$D$2&gt;0,hist!B13/hist!$D$2,0)</f>
        <v>0.76577028248278411</v>
      </c>
      <c r="E13" s="50">
        <f t="shared" si="1"/>
        <v>1.1728796676095374E-4</v>
      </c>
      <c r="F13">
        <f t="shared" si="6"/>
        <v>11</v>
      </c>
      <c r="G13" s="50">
        <f>IF(FT!A13&lt;&gt;"",FT!A13*10,"")</f>
        <v>5.0762999999999998</v>
      </c>
      <c r="H13" s="50">
        <f>IF(FT!B13&lt;&gt;"",FT!B13*100,"")</f>
        <v>36.004000000000005</v>
      </c>
      <c r="I13" s="50">
        <f t="shared" si="2"/>
        <v>1</v>
      </c>
      <c r="J13" t="str">
        <f>IF(FT!B13&lt;&gt;"",FT!E13,"")</f>
        <v>0 [4.430703]</v>
      </c>
      <c r="K13">
        <f>IF(FT!B13&lt;&gt;"",IF(FT!C13&lt;&gt;"",FT!C13,F13/$M$3*$M$4),"")</f>
        <v>4.4306999999999999</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7.0925674211532037</v>
      </c>
    </row>
    <row r="14" spans="1:104">
      <c r="A14" s="50">
        <f t="shared" si="5"/>
        <v>12</v>
      </c>
      <c r="B14" s="50">
        <f t="shared" si="0"/>
        <v>0.23360705882352942</v>
      </c>
      <c r="C14" s="50">
        <f>IF(FH!$C$2&gt;0,FH!A14/FH!$C$2,0)</f>
        <v>0</v>
      </c>
      <c r="D14" s="50">
        <f>IF(hist!$D$2&gt;0,hist!B14/hist!$D$2,0)</f>
        <v>0</v>
      </c>
      <c r="E14" s="50">
        <f t="shared" si="1"/>
        <v>1.4255286642401264E-4</v>
      </c>
      <c r="F14">
        <f t="shared" si="6"/>
        <v>12</v>
      </c>
      <c r="G14" s="50">
        <f>IF(FT!A14&lt;&gt;"",FT!A14*10,"")</f>
        <v>5.0629599999999995</v>
      </c>
      <c r="H14" s="50">
        <f>IF(FT!B14&lt;&gt;"",FT!B14*100,"")</f>
        <v>36.2592</v>
      </c>
      <c r="I14" s="50">
        <f t="shared" si="2"/>
        <v>1</v>
      </c>
      <c r="J14" t="str">
        <f>IF(FT!B14&lt;&gt;"",FT!E14,"")</f>
        <v>0 [4.851565]</v>
      </c>
      <c r="K14">
        <f>IF(FT!B14&lt;&gt;"",IF(FT!C14&lt;&gt;"",FT!C14,F14/$M$3*$M$4),"")</f>
        <v>4.8515600000000001</v>
      </c>
      <c r="M14">
        <f>M13+1</f>
        <v>1</v>
      </c>
      <c r="P14">
        <f t="shared" si="10"/>
        <v>11</v>
      </c>
      <c r="Q14">
        <f t="shared" si="12"/>
        <v>0</v>
      </c>
      <c r="R14">
        <f t="shared" si="13"/>
        <v>0</v>
      </c>
      <c r="S14">
        <f t="array" ref="S14">MAX(IF(ft_nq=P14,row_n))</f>
        <v>0</v>
      </c>
      <c r="T14">
        <f t="shared" si="11"/>
        <v>1</v>
      </c>
      <c r="V14" s="71" t="s">
        <v>221</v>
      </c>
      <c r="W14">
        <f>FT!H14</f>
        <v>66</v>
      </c>
      <c r="Y14" s="75">
        <f t="shared" si="3"/>
        <v>7.1616603725883676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0.25307431372549022</v>
      </c>
      <c r="C15" s="50">
        <f>IF(FH!$C$2&gt;0,FH!A15/FH!$C$2,0)</f>
        <v>1.6148972074834899E-3</v>
      </c>
      <c r="D15" s="50">
        <f>IF(hist!$D$2&gt;0,hist!B15/hist!$D$2,0)</f>
        <v>0.69648162601641728</v>
      </c>
      <c r="E15" s="50">
        <f t="shared" si="1"/>
        <v>1.7288999006772056E-4</v>
      </c>
      <c r="F15">
        <f t="shared" si="6"/>
        <v>13</v>
      </c>
      <c r="G15" s="50">
        <f>IF(FT!A15&lt;&gt;"",FT!A15*10,"")</f>
        <v>5.0526400000000002</v>
      </c>
      <c r="H15" s="50">
        <f>IF(FT!B15&lt;&gt;"",FT!B15*100,"")</f>
        <v>36.541699999999999</v>
      </c>
      <c r="I15" s="50">
        <f t="shared" si="2"/>
        <v>1</v>
      </c>
      <c r="J15" t="str">
        <f>IF(FT!B15&lt;&gt;"",FT!E15,"")</f>
        <v>0 [5.239357]</v>
      </c>
      <c r="K15">
        <f>IF(FT!B15&lt;&gt;"",IF(FT!C15&lt;&gt;"",FT!C15,F15/$M$3*$M$4),"")</f>
        <v>5.2393599999999996</v>
      </c>
      <c r="M15">
        <f t="array" ref="M15">MAX(IF(ft_nq=3,row_n))</f>
        <v>0</v>
      </c>
      <c r="P15">
        <f t="shared" si="10"/>
        <v>12</v>
      </c>
      <c r="Q15">
        <f t="shared" si="12"/>
        <v>0</v>
      </c>
      <c r="R15">
        <f t="shared" si="13"/>
        <v>0</v>
      </c>
      <c r="S15">
        <f t="array" ref="S15">MAX(IF(ft_nq=P15,row_n))</f>
        <v>0</v>
      </c>
      <c r="T15">
        <f t="shared" si="11"/>
        <v>1</v>
      </c>
      <c r="V15" s="23">
        <f>FT!G15*10</f>
        <v>5.1511300000000002</v>
      </c>
      <c r="W15" s="23">
        <f>FT!H15*100</f>
        <v>30.4575</v>
      </c>
      <c r="Y15" s="75">
        <f t="shared" si="3"/>
        <v>7.2321994046676581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0.27254156862745099</v>
      </c>
      <c r="C16" s="50">
        <f>IF(FH!$C$2&gt;0,FH!A16/FH!$C$2,0)</f>
        <v>0</v>
      </c>
      <c r="D16" s="50">
        <f>IF(hist!$D$2&gt;0,hist!B16/hist!$D$2,0)</f>
        <v>0</v>
      </c>
      <c r="E16" s="50">
        <f t="shared" si="1"/>
        <v>2.0923538979669419E-4</v>
      </c>
      <c r="F16">
        <f t="shared" si="6"/>
        <v>14</v>
      </c>
      <c r="G16" s="50">
        <f>IF(FT!A16&lt;&gt;"",FT!A16*10,"")</f>
        <v>5.0437600000000007</v>
      </c>
      <c r="H16" s="50">
        <f>IF(FT!B16&lt;&gt;"",FT!B16*100,"")</f>
        <v>36.851800000000004</v>
      </c>
      <c r="I16" s="50">
        <f t="shared" si="2"/>
        <v>1</v>
      </c>
      <c r="J16" t="str">
        <f>IF(FT!B16&lt;&gt;"",FT!E16,"")</f>
        <v>0 [5.654866]</v>
      </c>
      <c r="K16">
        <f>IF(FT!B16&lt;&gt;"",IF(FT!C16&lt;&gt;"",FT!C16,F16/$M$3*$M$4),"")</f>
        <v>5.6548699999999998</v>
      </c>
      <c r="M16">
        <f>M15+1</f>
        <v>1</v>
      </c>
      <c r="P16">
        <f t="shared" si="10"/>
        <v>13</v>
      </c>
      <c r="Q16">
        <f t="shared" si="12"/>
        <v>0</v>
      </c>
      <c r="R16">
        <f t="shared" si="13"/>
        <v>0</v>
      </c>
      <c r="S16">
        <f t="array" ref="S16">MAX(IF(ft_nq=P16,row_n))</f>
        <v>0</v>
      </c>
      <c r="T16">
        <f t="shared" si="11"/>
        <v>1</v>
      </c>
      <c r="V16" s="23">
        <f>FT!G16*10</f>
        <v>4.6010600000000004</v>
      </c>
      <c r="W16" s="23">
        <f>FT!H16*100</f>
        <v>50.241599999999998</v>
      </c>
      <c r="Y16" s="75">
        <f t="shared" si="3"/>
        <v>7.3064142623756876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0.29200882352941177</v>
      </c>
      <c r="C17" s="50">
        <f>IF(FH!$C$2&gt;0,FH!A17/FH!$C$2,0)</f>
        <v>0</v>
      </c>
      <c r="D17" s="50">
        <f>IF(hist!$D$2&gt;0,hist!B17/hist!$D$2,0)</f>
        <v>0</v>
      </c>
      <c r="E17" s="50">
        <f t="shared" si="1"/>
        <v>2.5268056166726822E-4</v>
      </c>
      <c r="F17">
        <f t="shared" si="6"/>
        <v>15</v>
      </c>
      <c r="G17" s="50">
        <f>IF(FT!A17&lt;&gt;"",FT!A17*10,"")</f>
        <v>5.0361199999999995</v>
      </c>
      <c r="H17" s="50">
        <f>IF(FT!B17&lt;&gt;"",FT!B17*100,"")</f>
        <v>37.1173</v>
      </c>
      <c r="I17" s="50">
        <f t="shared" si="2"/>
        <v>1</v>
      </c>
      <c r="J17" t="str">
        <f>IF(FT!B17&lt;&gt;"",FT!E17,"")</f>
        <v>0 [6.065693]</v>
      </c>
      <c r="K17">
        <f>IF(FT!B17&lt;&gt;"",IF(FT!C17&lt;&gt;"",FT!C17,F17/$M$3*$M$4),"")</f>
        <v>6.06569</v>
      </c>
      <c r="M17">
        <f>M3+1</f>
        <v>97</v>
      </c>
      <c r="P17">
        <f t="shared" si="10"/>
        <v>14</v>
      </c>
      <c r="Q17">
        <f t="shared" si="12"/>
        <v>0</v>
      </c>
      <c r="R17">
        <f t="shared" si="13"/>
        <v>0</v>
      </c>
      <c r="S17">
        <f t="array" ref="S17">MAX(IF(ft_nq=P17,row_n))</f>
        <v>0</v>
      </c>
      <c r="T17">
        <f t="shared" si="11"/>
        <v>1</v>
      </c>
      <c r="V17" t="s">
        <v>1522</v>
      </c>
      <c r="Y17" s="75">
        <f t="shared" si="3"/>
        <v>7.3702175484301415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열광하는</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0.31147607843137254</v>
      </c>
      <c r="C18" s="50">
        <f>IF(FH!$C$2&gt;0,FH!A18/FH!$C$2,0)</f>
        <v>2.1933748722192475E-3</v>
      </c>
      <c r="D18" s="50">
        <f>IF(hist!$D$2&gt;0,hist!B18/hist!$D$2,0)</f>
        <v>0.66400494460269766</v>
      </c>
      <c r="E18" s="50">
        <f t="shared" si="1"/>
        <v>3.0449482981888363E-4</v>
      </c>
      <c r="F18">
        <f t="shared" si="6"/>
        <v>16</v>
      </c>
      <c r="G18" s="50">
        <f>IF(FT!A18&lt;&gt;"",FT!A18*10,"")</f>
        <v>5.0311799999999991</v>
      </c>
      <c r="H18" s="50">
        <f>IF(FT!B18&lt;&gt;"",FT!B18*100,"")</f>
        <v>37.3489</v>
      </c>
      <c r="I18" s="50">
        <f t="shared" si="2"/>
        <v>1</v>
      </c>
      <c r="J18" t="str">
        <f>IF(FT!B18&lt;&gt;"",FT!E18,"")</f>
        <v>0 [6.484272]</v>
      </c>
      <c r="K18">
        <f>IF(FT!B18&lt;&gt;"",IF(FT!C18&lt;&gt;"",FT!C18,F18/$M$3*$M$4),"")</f>
        <v>6.4842700000000004</v>
      </c>
      <c r="P18">
        <f t="shared" si="10"/>
        <v>15</v>
      </c>
      <c r="Q18">
        <f t="shared" si="12"/>
        <v>0</v>
      </c>
      <c r="R18">
        <f t="shared" si="13"/>
        <v>0</v>
      </c>
      <c r="S18">
        <f t="array" ref="S18">MAX(IF(ft_nq=P18,row_n))</f>
        <v>0</v>
      </c>
      <c r="T18">
        <f t="shared" si="11"/>
        <v>1</v>
      </c>
      <c r="V18" s="288">
        <f>M!B18*100</f>
        <v>54.938200000000002</v>
      </c>
      <c r="W18" s="287">
        <f>100-M!B19*100</f>
        <v>59.149499999999996</v>
      </c>
      <c r="X18" t="str">
        <f>"(" &amp; ROUND(V18,1) &amp; " , " &amp; ROUND(100-W18,1) &amp; ")"</f>
        <v>(54.9 , 40.9)</v>
      </c>
      <c r="Y18" s="75">
        <f t="shared" si="3"/>
        <v>7.4234871342309372</v>
      </c>
      <c r="Z18">
        <f>M!B18*100</f>
        <v>54.938200000000002</v>
      </c>
      <c r="AA18">
        <f>100-M!B19*100</f>
        <v>59.149499999999996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0.33094333333333331</v>
      </c>
      <c r="C19" s="50">
        <f>IF(FH!$C$2&gt;0,FH!A19/FH!$C$2,0)</f>
        <v>0</v>
      </c>
      <c r="D19" s="50">
        <f>IF(hist!$D$2&gt;0,hist!B19/hist!$D$2,0)</f>
        <v>0</v>
      </c>
      <c r="E19" s="50">
        <f t="shared" si="1"/>
        <v>3.6615031354623697E-4</v>
      </c>
      <c r="F19">
        <f t="shared" si="6"/>
        <v>17</v>
      </c>
      <c r="G19" s="50">
        <f>IF(FT!A19&lt;&gt;"",FT!A19*10,"")</f>
        <v>5.02759</v>
      </c>
      <c r="H19" s="50">
        <f>IF(FT!B19&lt;&gt;"",FT!B19*100,"")</f>
        <v>37.569299999999998</v>
      </c>
      <c r="I19" s="50">
        <f t="shared" si="2"/>
        <v>1</v>
      </c>
      <c r="J19" t="str">
        <f>IF(FT!B19&lt;&gt;"",FT!E19,"")</f>
        <v>0 [6.858162]</v>
      </c>
      <c r="K19">
        <f>IF(FT!B19&lt;&gt;"",IF(FT!C19&lt;&gt;"",FT!C19,F19/$M$3*$M$4),"")</f>
        <v>6.8581599999999998</v>
      </c>
      <c r="P19">
        <f t="shared" si="10"/>
        <v>16</v>
      </c>
      <c r="Q19">
        <f t="shared" si="12"/>
        <v>0</v>
      </c>
      <c r="R19">
        <f t="shared" si="13"/>
        <v>0</v>
      </c>
      <c r="S19">
        <f t="array" ref="S19">MAX(IF(ft_nq=P19,row_n))</f>
        <v>0</v>
      </c>
      <c r="T19">
        <f t="shared" si="11"/>
        <v>1</v>
      </c>
      <c r="V19" t="s">
        <v>1521</v>
      </c>
      <c r="Y19" s="75">
        <f t="shared" si="3"/>
        <v>7.4726260494590848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0.35041058823529414</v>
      </c>
      <c r="C20" s="50">
        <f>IF(FH!$C$2&gt;0,FH!A20/FH!$C$2,0)</f>
        <v>0</v>
      </c>
      <c r="D20" s="50">
        <f>IF(hist!$D$2&gt;0,hist!B20/hist!$D$2,0)</f>
        <v>0</v>
      </c>
      <c r="E20" s="50">
        <f t="shared" si="1"/>
        <v>4.3934966133701272E-4</v>
      </c>
      <c r="F20">
        <f t="shared" si="6"/>
        <v>18</v>
      </c>
      <c r="G20" s="50">
        <f>IF(FT!A20&lt;&gt;"",FT!A20*10,"")</f>
        <v>5.0222699999999998</v>
      </c>
      <c r="H20" s="50">
        <f>IF(FT!B20&lt;&gt;"",FT!B20*100,"")</f>
        <v>37.773200000000003</v>
      </c>
      <c r="I20" s="50">
        <f t="shared" si="2"/>
        <v>1</v>
      </c>
      <c r="J20" t="str">
        <f>IF(FT!B20&lt;&gt;"",FT!E20,"")</f>
        <v>0 [7.281967]</v>
      </c>
      <c r="K20">
        <f>IF(FT!B20&lt;&gt;"",IF(FT!C20&lt;&gt;"",FT!C20,F20/$M$3*$M$4),"")</f>
        <v>7.2819700000000003</v>
      </c>
      <c r="P20">
        <f t="shared" si="10"/>
        <v>17</v>
      </c>
      <c r="Q20">
        <f t="shared" si="12"/>
        <v>0</v>
      </c>
      <c r="R20">
        <f t="shared" si="13"/>
        <v>0</v>
      </c>
      <c r="S20">
        <f t="array" ref="S20">MAX(IF(ft_nq=P20,row_n))</f>
        <v>0</v>
      </c>
      <c r="T20">
        <f t="shared" si="11"/>
        <v>1</v>
      </c>
      <c r="V20" s="56">
        <v>50</v>
      </c>
      <c r="W20">
        <v>50</v>
      </c>
      <c r="Y20" s="75">
        <f t="shared" si="3"/>
        <v>7.5211408387044116</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0.36987784313725491</v>
      </c>
      <c r="C21" s="50">
        <f>IF(FH!$C$2&gt;0,FH!A21/FH!$C$2,0)</f>
        <v>3.5551931720456281E-3</v>
      </c>
      <c r="D21" s="50">
        <f>IF(hist!$D$2&gt;0,hist!B21/hist!$D$2,0)</f>
        <v>0.63328439999017971</v>
      </c>
      <c r="E21" s="50">
        <f t="shared" si="1"/>
        <v>5.2605672839479056E-4</v>
      </c>
      <c r="F21">
        <f t="shared" si="6"/>
        <v>19</v>
      </c>
      <c r="G21" s="50">
        <f>IF(FT!A21&lt;&gt;"",FT!A21*10,"")</f>
        <v>5.0147899999999996</v>
      </c>
      <c r="H21" s="50">
        <f>IF(FT!B21&lt;&gt;"",FT!B21*100,"")</f>
        <v>38.020199999999996</v>
      </c>
      <c r="I21" s="50">
        <f t="shared" si="2"/>
        <v>1</v>
      </c>
      <c r="J21" t="str">
        <f>IF(FT!B21&lt;&gt;"",FT!E21,"")</f>
        <v>0 [7.693404]</v>
      </c>
      <c r="K21">
        <f>IF(FT!B21&lt;&gt;"",IF(FT!C21&lt;&gt;"",FT!C21,F21/$M$3*$M$4),"")</f>
        <v>7.6933999999999996</v>
      </c>
      <c r="P21">
        <f t="shared" si="10"/>
        <v>18</v>
      </c>
      <c r="Q21">
        <f t="shared" si="12"/>
        <v>0</v>
      </c>
      <c r="R21">
        <f t="shared" si="13"/>
        <v>0</v>
      </c>
      <c r="S21">
        <f t="array" ref="S21">MAX(IF(ft_nq=P21,row_n))</f>
        <v>0</v>
      </c>
      <c r="T21">
        <f t="shared" si="11"/>
        <v>1</v>
      </c>
      <c r="V21" s="288">
        <f>Measurement!DK17*100</f>
        <v>93.424138404215412</v>
      </c>
      <c r="W21" s="287">
        <f>'R3'!I3</f>
        <v>73.135704151764045</v>
      </c>
      <c r="X21" t="str">
        <f>"(" &amp; ROUND(V21,1) &amp; " , " &amp; ROUND(W21,1) &amp; ")" &amp; CHAR(10) &amp; AR26</f>
        <v>(93.4 , 73.1)
열광하는</v>
      </c>
      <c r="Y21" s="75">
        <f t="shared" si="3"/>
        <v>7.5816135870096248</v>
      </c>
      <c r="AA21">
        <f>100-M!B19*100</f>
        <v>59.149499999999996</v>
      </c>
      <c r="AC21">
        <f>'R3'!I3</f>
        <v>73.135704151764045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0.38934509803921569</v>
      </c>
      <c r="C22" s="50">
        <f>IF(FH!$C$2&gt;0,FH!A22/FH!$C$2,0)</f>
        <v>0</v>
      </c>
      <c r="D22" s="50">
        <f>IF(hist!$D$2&gt;0,hist!B22/hist!$D$2,0)</f>
        <v>0</v>
      </c>
      <c r="E22" s="50">
        <f t="shared" si="1"/>
        <v>6.2853036181593342E-4</v>
      </c>
      <c r="F22">
        <f t="shared" si="6"/>
        <v>20</v>
      </c>
      <c r="G22" s="50">
        <f>IF(FT!A22&lt;&gt;"",FT!A22*10,"")</f>
        <v>5.0052200000000004</v>
      </c>
      <c r="H22" s="50">
        <f>IF(FT!B22&lt;&gt;"",FT!B22*100,"")</f>
        <v>38.303399999999996</v>
      </c>
      <c r="I22" s="50">
        <f t="shared" si="2"/>
        <v>1</v>
      </c>
      <c r="J22" t="str">
        <f>IF(FT!B22&lt;&gt;"",FT!E22,"")</f>
        <v>0 [8.091676]</v>
      </c>
      <c r="K22">
        <f>IF(FT!B22&lt;&gt;"",IF(FT!C22&lt;&gt;"",FT!C22,F22/$M$3*$M$4),"")</f>
        <v>8.0916800000000002</v>
      </c>
      <c r="P22">
        <f t="shared" si="10"/>
        <v>19</v>
      </c>
      <c r="Q22">
        <f t="shared" si="12"/>
        <v>0</v>
      </c>
      <c r="R22">
        <f t="shared" si="13"/>
        <v>0</v>
      </c>
      <c r="S22">
        <f t="array" ref="S22">MAX(IF(ft_nq=P22,row_n))</f>
        <v>0</v>
      </c>
      <c r="T22">
        <f t="shared" si="11"/>
        <v>1</v>
      </c>
      <c r="V22" s="300">
        <f>X23</f>
        <v>90</v>
      </c>
      <c r="W22" s="300">
        <f>X23</f>
        <v>90</v>
      </c>
      <c r="X22" t="s">
        <v>1188</v>
      </c>
      <c r="Y22" s="75">
        <f t="shared" si="3"/>
        <v>7.6526905910229708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0.40881235294117646</v>
      </c>
      <c r="C23" s="50">
        <f>IF(FH!$C$2&gt;0,FH!A23/FH!$C$2,0)</f>
        <v>4.1698145353648445E-3</v>
      </c>
      <c r="D23" s="50">
        <f>IF(hist!$D$2&gt;0,hist!B23/hist!$D$2,0)</f>
        <v>0.61906687532986082</v>
      </c>
      <c r="E23" s="50">
        <f t="shared" si="1"/>
        <v>7.493614396675176E-4</v>
      </c>
      <c r="F23">
        <f t="shared" si="6"/>
        <v>21</v>
      </c>
      <c r="G23" s="50">
        <f>IF(FT!A23&lt;&gt;"",FT!A23*10,"")</f>
        <v>4.9930500000000002</v>
      </c>
      <c r="H23" s="50">
        <f>IF(FT!B23&lt;&gt;"",FT!B23*100,"")</f>
        <v>38.674999999999997</v>
      </c>
      <c r="I23" s="50">
        <f t="shared" si="2"/>
        <v>1</v>
      </c>
      <c r="J23" t="str">
        <f>IF(FT!B23&lt;&gt;"",FT!E23,"")</f>
        <v>0 [8.481979]</v>
      </c>
      <c r="K23">
        <f>IF(FT!B23&lt;&gt;"",IF(FT!C23&lt;&gt;"",FT!C23,F23/$M$3*$M$4),"")</f>
        <v>8.4819800000000001</v>
      </c>
      <c r="P23">
        <f t="shared" si="10"/>
        <v>20</v>
      </c>
      <c r="Q23">
        <f t="shared" si="12"/>
        <v>0</v>
      </c>
      <c r="R23">
        <f t="shared" si="13"/>
        <v>0</v>
      </c>
      <c r="S23">
        <f t="array" ref="S23">MAX(IF(ft_nq=P23,row_n))</f>
        <v>0</v>
      </c>
      <c r="T23">
        <f t="shared" si="11"/>
        <v>1</v>
      </c>
      <c r="V23" s="300">
        <f>100-X23</f>
        <v>10</v>
      </c>
      <c r="W23" s="300">
        <f>X23</f>
        <v>90</v>
      </c>
      <c r="X23">
        <v>90</v>
      </c>
      <c r="Y23" s="75">
        <f t="shared" si="3"/>
        <v>7.7457666155956773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0.42827960784313723</v>
      </c>
      <c r="C24" s="50">
        <f>IF(FH!$C$2&gt;0,FH!A24/FH!$C$2,0)</f>
        <v>0</v>
      </c>
      <c r="D24" s="50">
        <f>IF(hist!$D$2&gt;0,hist!B24/hist!$D$2,0)</f>
        <v>0</v>
      </c>
      <c r="E24" s="50">
        <f t="shared" si="1"/>
        <v>8.9151328597889305E-4</v>
      </c>
      <c r="F24">
        <f t="shared" si="6"/>
        <v>22</v>
      </c>
      <c r="G24" s="50">
        <f>IF(FT!A24&lt;&gt;"",FT!A24*10,"")</f>
        <v>4.9807199999999998</v>
      </c>
      <c r="H24" s="50">
        <f>IF(FT!B24&lt;&gt;"",FT!B24*100,"")</f>
        <v>39.079700000000003</v>
      </c>
      <c r="I24" s="50">
        <f t="shared" si="2"/>
        <v>1</v>
      </c>
      <c r="J24" t="str">
        <f>IF(FT!B24&lt;&gt;"",FT!E24,"")</f>
        <v>0 [8.894266]</v>
      </c>
      <c r="K24">
        <f>IF(FT!B24&lt;&gt;"",IF(FT!C24&lt;&gt;"",FT!C24,F24/$M$3*$M$4),"")</f>
        <v>8.8942700000000006</v>
      </c>
      <c r="P24">
        <f t="shared" si="10"/>
        <v>21</v>
      </c>
      <c r="Q24">
        <f t="shared" si="12"/>
        <v>0</v>
      </c>
      <c r="R24">
        <f t="shared" si="13"/>
        <v>0</v>
      </c>
      <c r="S24">
        <f t="array" ref="S24">MAX(IF(ft_nq=P24,row_n))</f>
        <v>0</v>
      </c>
      <c r="T24">
        <f t="shared" si="11"/>
        <v>1</v>
      </c>
      <c r="V24" s="300">
        <f>100-X23</f>
        <v>10</v>
      </c>
      <c r="W24" s="300">
        <f>100-X23</f>
        <v>10</v>
      </c>
      <c r="Y24" s="75">
        <f t="shared" si="3"/>
        <v>7.8461949276409841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0.44774686274509806</v>
      </c>
      <c r="C25" s="50">
        <f>IF(FH!$C$2&gt;0,FH!A25/FH!$C$2,0)</f>
        <v>0</v>
      </c>
      <c r="D25" s="50">
        <f>IF(hist!$D$2&gt;0,hist!B25/hist!$D$2,0)</f>
        <v>0</v>
      </c>
      <c r="E25" s="50">
        <f t="shared" si="1"/>
        <v>1.0583655523700639E-3</v>
      </c>
      <c r="F25">
        <f t="shared" si="6"/>
        <v>23</v>
      </c>
      <c r="G25" s="50">
        <f>IF(FT!A25&lt;&gt;"",FT!A25*10,"")</f>
        <v>4.9637900000000004</v>
      </c>
      <c r="H25" s="50">
        <f>IF(FT!B25&lt;&gt;"",FT!B25*100,"")</f>
        <v>39.521799999999999</v>
      </c>
      <c r="I25" s="50">
        <f t="shared" si="2"/>
        <v>1</v>
      </c>
      <c r="J25" t="str">
        <f>IF(FT!B25&lt;&gt;"",FT!E25,"")</f>
        <v>0 [9.329091]</v>
      </c>
      <c r="K25">
        <f>IF(FT!B25&lt;&gt;"",IF(FT!C25&lt;&gt;"",FT!C25,F25/$M$3*$M$4),"")</f>
        <v>9.3290900000000008</v>
      </c>
      <c r="P25">
        <f t="shared" si="10"/>
        <v>22</v>
      </c>
      <c r="Q25">
        <f t="shared" si="12"/>
        <v>0</v>
      </c>
      <c r="R25">
        <f t="shared" si="13"/>
        <v>0</v>
      </c>
      <c r="S25">
        <f t="array" ref="S25">MAX(IF(ft_nq=P25,row_n))</f>
        <v>0</v>
      </c>
      <c r="T25">
        <f t="shared" si="11"/>
        <v>1</v>
      </c>
      <c r="V25" s="300">
        <f>X23</f>
        <v>90</v>
      </c>
      <c r="W25" s="300">
        <f>100-X23</f>
        <v>10</v>
      </c>
      <c r="Y25" s="75">
        <f t="shared" si="3"/>
        <v>7.9620209557616253</v>
      </c>
    </row>
    <row r="26" spans="1:120">
      <c r="A26" s="50">
        <f t="shared" si="5"/>
        <v>24</v>
      </c>
      <c r="B26" s="50">
        <f t="shared" si="0"/>
        <v>0.46721411764705884</v>
      </c>
      <c r="C26" s="50">
        <f>IF(FH!$C$2&gt;0,FH!A26/FH!$C$2,0)</f>
        <v>4.7482840870369473E-3</v>
      </c>
      <c r="D26" s="50">
        <f>IF(hist!$D$2&gt;0,hist!B26/hist!$D$2,0)</f>
        <v>0.6010234410550559</v>
      </c>
      <c r="E26" s="50">
        <f t="shared" si="1"/>
        <v>1.2537616179719071E-3</v>
      </c>
      <c r="F26">
        <f t="shared" si="6"/>
        <v>24</v>
      </c>
      <c r="G26" s="50">
        <f>IF(FT!A26&lt;&gt;"",FT!A26*10,"")</f>
        <v>4.9451600000000004</v>
      </c>
      <c r="H26" s="50">
        <f>IF(FT!B26&lt;&gt;"",FT!B26*100,"")</f>
        <v>39.923199999999994</v>
      </c>
      <c r="I26" s="50">
        <f t="shared" si="2"/>
        <v>1</v>
      </c>
      <c r="J26" t="str">
        <f>IF(FT!B26&lt;&gt;"",FT!E26,"")</f>
        <v>0 [9.707084]</v>
      </c>
      <c r="K26">
        <f>IF(FT!B26&lt;&gt;"",IF(FT!C26&lt;&gt;"",FT!C26,F26/$M$3*$M$4),"")</f>
        <v>9.7070799999999995</v>
      </c>
      <c r="P26">
        <f t="shared" si="10"/>
        <v>23</v>
      </c>
      <c r="Q26">
        <f t="shared" si="12"/>
        <v>0</v>
      </c>
      <c r="R26">
        <f t="shared" si="13"/>
        <v>0</v>
      </c>
      <c r="S26">
        <f t="array" ref="S26">MAX(IF(ft_nq=P26,row_n))</f>
        <v>0</v>
      </c>
      <c r="T26">
        <f t="shared" si="11"/>
        <v>1</v>
      </c>
      <c r="V26" s="300">
        <f>X23</f>
        <v>90</v>
      </c>
      <c r="W26" s="300">
        <f>X23</f>
        <v>90</v>
      </c>
      <c r="Y26" s="75">
        <f t="shared" si="3"/>
        <v>8.0731867118556302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열광하는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열광하는</v>
      </c>
    </row>
    <row r="27" spans="1:120">
      <c r="A27" s="50">
        <f t="shared" si="5"/>
        <v>25</v>
      </c>
      <c r="B27" s="50">
        <f t="shared" si="0"/>
        <v>0.48668137254901961</v>
      </c>
      <c r="C27" s="50">
        <f>IF(FH!$C$2&gt;0,FH!A27/FH!$C$2,0)</f>
        <v>0</v>
      </c>
      <c r="D27" s="50">
        <f>IF(hist!$D$2&gt;0,hist!B27/hist!$D$2,0)</f>
        <v>0</v>
      </c>
      <c r="E27" s="50">
        <f t="shared" si="1"/>
        <v>1.4820595117631379E-3</v>
      </c>
      <c r="F27">
        <f t="shared" si="6"/>
        <v>25</v>
      </c>
      <c r="G27" s="50">
        <f>IF(FT!A27&lt;&gt;"",FT!A27*10,"")</f>
        <v>4.92333</v>
      </c>
      <c r="H27" s="50">
        <f>IF(FT!B27&lt;&gt;"",FT!B27*100,"")</f>
        <v>40.358499999999999</v>
      </c>
      <c r="I27" s="50">
        <f t="shared" si="2"/>
        <v>1</v>
      </c>
      <c r="J27" t="str">
        <f>IF(FT!B27&lt;&gt;"",FT!E27,"")</f>
        <v>0 [10.107361]</v>
      </c>
      <c r="K27">
        <f>IF(FT!B27&lt;&gt;"",IF(FT!C27&lt;&gt;"",FT!C27,F27/$M$3*$M$4),"")</f>
        <v>10.1074</v>
      </c>
      <c r="P27">
        <f t="shared" si="10"/>
        <v>24</v>
      </c>
      <c r="Q27">
        <f t="shared" si="12"/>
        <v>0</v>
      </c>
      <c r="R27">
        <f t="shared" si="13"/>
        <v>0</v>
      </c>
      <c r="S27">
        <f t="array" ref="S27">MAX(IF(ft_nq=P27,row_n))</f>
        <v>0</v>
      </c>
      <c r="T27">
        <f t="shared" si="11"/>
        <v>1</v>
      </c>
      <c r="V27" s="288">
        <v>60</v>
      </c>
      <c r="W27" s="288">
        <v>60</v>
      </c>
      <c r="X27" t="s">
        <v>1189</v>
      </c>
      <c r="Y27" s="75">
        <f t="shared" si="3"/>
        <v>8.1973989149620277</v>
      </c>
      <c r="AS27" t="s">
        <v>2144</v>
      </c>
    </row>
    <row r="28" spans="1:120">
      <c r="A28" s="50">
        <f t="shared" si="5"/>
        <v>26</v>
      </c>
      <c r="B28" s="50">
        <f t="shared" si="0"/>
        <v>0.50614862745098044</v>
      </c>
      <c r="C28" s="50">
        <f>IF(FH!$C$2&gt;0,FH!A28/FH!$C$2,0)</f>
        <v>5.3990653750669339E-3</v>
      </c>
      <c r="D28" s="50">
        <f>IF(hist!$D$2&gt;0,hist!B28/hist!$D$2,0)</f>
        <v>0.57572129980369424</v>
      </c>
      <c r="E28" s="50">
        <f t="shared" si="1"/>
        <v>1.7481863048396636E-3</v>
      </c>
      <c r="F28">
        <f t="shared" si="6"/>
        <v>26</v>
      </c>
      <c r="G28" s="50">
        <f>IF(FT!A28&lt;&gt;"",FT!A28*10,"")</f>
        <v>4.8988199999999997</v>
      </c>
      <c r="H28" s="50">
        <f>IF(FT!B28&lt;&gt;"",FT!B28*100,"")</f>
        <v>40.779600000000002</v>
      </c>
      <c r="I28" s="50">
        <f t="shared" si="2"/>
        <v>1</v>
      </c>
      <c r="J28" t="str">
        <f>IF(FT!B28&lt;&gt;"",FT!E28,"")</f>
        <v>0 [10.520182]</v>
      </c>
      <c r="K28">
        <f>IF(FT!B28&lt;&gt;"",IF(FT!C28&lt;&gt;"",FT!C28,F28/$M$3*$M$4),"")</f>
        <v>10.520200000000001</v>
      </c>
      <c r="V28" s="288">
        <v>40</v>
      </c>
      <c r="W28" s="288">
        <v>60</v>
      </c>
      <c r="Y28" s="75">
        <f t="shared" si="3"/>
        <v>8.3243719916224741</v>
      </c>
    </row>
    <row r="29" spans="1:120">
      <c r="A29" s="50">
        <f t="shared" si="5"/>
        <v>27</v>
      </c>
      <c r="B29" s="50">
        <f t="shared" si="0"/>
        <v>0.52561588235294121</v>
      </c>
      <c r="C29" s="50">
        <f>IF(FH!$C$2&gt;0,FH!A29/FH!$C$2,0)</f>
        <v>0</v>
      </c>
      <c r="D29" s="50">
        <f>IF(hist!$D$2&gt;0,hist!B29/hist!$D$2,0)</f>
        <v>0</v>
      </c>
      <c r="E29" s="50">
        <f t="shared" si="1"/>
        <v>2.0576958539206382E-3</v>
      </c>
      <c r="F29">
        <f t="shared" si="6"/>
        <v>27</v>
      </c>
      <c r="G29" s="50">
        <f>IF(FT!A29&lt;&gt;"",FT!A29*10,"")</f>
        <v>4.8740199999999998</v>
      </c>
      <c r="H29" s="50">
        <f>IF(FT!B29&lt;&gt;"",FT!B29*100,"")</f>
        <v>41.1479</v>
      </c>
      <c r="I29" s="50">
        <f t="shared" si="2"/>
        <v>1</v>
      </c>
      <c r="J29" t="str">
        <f>IF(FT!B29&lt;&gt;"",FT!E29,"")</f>
        <v>0 [10.932025]</v>
      </c>
      <c r="K29">
        <f>IF(FT!B29&lt;&gt;"",IF(FT!C29&lt;&gt;"",FT!C29,F29/$M$3*$M$4),"")</f>
        <v>10.932</v>
      </c>
      <c r="V29" s="288">
        <v>40</v>
      </c>
      <c r="W29" s="288">
        <v>40</v>
      </c>
      <c r="Y29" s="75">
        <f t="shared" si="3"/>
        <v>8.4422919889536772</v>
      </c>
    </row>
    <row r="30" spans="1:120">
      <c r="A30" s="50">
        <f t="shared" si="5"/>
        <v>28</v>
      </c>
      <c r="B30" s="50">
        <f t="shared" si="0"/>
        <v>0.54508313725490198</v>
      </c>
      <c r="C30" s="50">
        <f>IF(FH!$C$2&gt;0,FH!A30/FH!$C$2,0)</f>
        <v>0</v>
      </c>
      <c r="D30" s="50">
        <f>IF(hist!$D$2&gt;0,hist!B30/hist!$D$2,0)</f>
        <v>0</v>
      </c>
      <c r="E30" s="50">
        <f t="shared" si="1"/>
        <v>2.4168297011846907E-3</v>
      </c>
      <c r="F30">
        <f t="shared" si="6"/>
        <v>28</v>
      </c>
      <c r="G30" s="50">
        <f>IF(FT!A30&lt;&gt;"",FT!A30*10,"")</f>
        <v>4.8486400000000005</v>
      </c>
      <c r="H30" s="50">
        <f>IF(FT!B30&lt;&gt;"",FT!B30*100,"")</f>
        <v>41.478099999999998</v>
      </c>
      <c r="I30" s="50">
        <f t="shared" si="2"/>
        <v>1</v>
      </c>
      <c r="J30" t="str">
        <f>IF(FT!B30&lt;&gt;"",FT!E30,"")</f>
        <v>0 [11.348014]</v>
      </c>
      <c r="K30">
        <f>IF(FT!B30&lt;&gt;"",IF(FT!C30&lt;&gt;"",FT!C30,F30/$M$3*$M$4),"")</f>
        <v>11.348000000000001</v>
      </c>
      <c r="V30" s="288">
        <v>60</v>
      </c>
      <c r="W30" s="288">
        <v>40</v>
      </c>
      <c r="Y30" s="75">
        <f t="shared" si="3"/>
        <v>8.5545843782998929</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0.56455039215686276</v>
      </c>
      <c r="C31" s="50">
        <f>IF(FH!$C$2&gt;0,FH!A31/FH!$C$2,0)</f>
        <v>5.3749614629476387E-3</v>
      </c>
      <c r="D31" s="50">
        <f>IF(hist!$D$2&gt;0,hist!B31/hist!$D$2,0)</f>
        <v>0.55635002028409686</v>
      </c>
      <c r="E31" s="50">
        <f t="shared" si="1"/>
        <v>2.8325808490806273E-3</v>
      </c>
      <c r="F31">
        <f t="shared" si="6"/>
        <v>29</v>
      </c>
      <c r="G31" s="50">
        <f>IF(FT!A31&lt;&gt;"",FT!A31*10,"")</f>
        <v>4.8229699999999998</v>
      </c>
      <c r="H31" s="50">
        <f>IF(FT!B31&lt;&gt;"",FT!B31*100,"")</f>
        <v>41.808399999999999</v>
      </c>
      <c r="I31" s="50">
        <f t="shared" si="2"/>
        <v>1</v>
      </c>
      <c r="J31" t="str">
        <f>IF(FT!B31&lt;&gt;"",FT!E31,"")</f>
        <v>0 [11.755814]</v>
      </c>
      <c r="K31">
        <f>IF(FT!B31&lt;&gt;"",IF(FT!C31&lt;&gt;"",FT!C31,F31/$M$3*$M$4),"")</f>
        <v>11.755800000000001</v>
      </c>
      <c r="V31" s="288">
        <v>60</v>
      </c>
      <c r="W31" s="288">
        <v>60</v>
      </c>
      <c r="Y31" s="75">
        <f t="shared" si="3"/>
        <v>8.6686004681762476</v>
      </c>
      <c r="CB31" t="str">
        <f ca="1">IF(W8=1,CB33,IF(W8=2,CB34,IF(W8=3,CB35,IF(W8=4,CB36,IF(W8=5,CB37,IF(W8=6,CB38,IF(W8=7,CB39,IF(W8=8,CB40,""))))))))</f>
        <v>심리적으로 조금 불편한 상태이지만 심리적 불편안함이 개선되어 지는 긍정적 방향성을 갖고 있다. 에너지 대사량이 매우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0.58401764705882353</v>
      </c>
      <c r="C32" s="50">
        <f>IF(FH!$C$2&gt;0,FH!A32/FH!$C$2,0)</f>
        <v>0</v>
      </c>
      <c r="D32" s="50">
        <f>IF(hist!$D$2&gt;0,hist!B32/hist!$D$2,0)</f>
        <v>0</v>
      </c>
      <c r="E32" s="50">
        <f t="shared" si="1"/>
        <v>3.3127600320253833E-3</v>
      </c>
      <c r="F32">
        <f t="shared" si="6"/>
        <v>30</v>
      </c>
      <c r="G32" s="50">
        <f>IF(FT!A32&lt;&gt;"",FT!A32*10,"")</f>
        <v>4.7960500000000001</v>
      </c>
      <c r="H32" s="50">
        <f>IF(FT!B32&lt;&gt;"",FT!B32*100,"")</f>
        <v>42.085499999999996</v>
      </c>
      <c r="I32" s="50">
        <f t="shared" si="2"/>
        <v>1</v>
      </c>
      <c r="J32" t="str">
        <f>IF(FT!B32&lt;&gt;"",FT!E32,"")</f>
        <v>0 [12.141117]</v>
      </c>
      <c r="K32">
        <f>IF(FT!B32&lt;&gt;"",IF(FT!C32&lt;&gt;"",FT!C32,F32/$M$3*$M$4),"")</f>
        <v>12.1411</v>
      </c>
      <c r="Y32" s="75">
        <f t="shared" si="3"/>
        <v>8.7750336214176237</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0.6034849019607843</v>
      </c>
      <c r="C33" s="50">
        <f>IF(FH!$C$2&gt;0,FH!A33/FH!$C$2,0)</f>
        <v>6.7367878758376734E-3</v>
      </c>
      <c r="D33" s="50">
        <f>IF(hist!$D$2&gt;0,hist!B33/hist!$D$2,0)</f>
        <v>0.53095151145617769</v>
      </c>
      <c r="E33" s="50">
        <f t="shared" si="1"/>
        <v>3.866064000072457E-3</v>
      </c>
      <c r="F33">
        <f t="shared" si="6"/>
        <v>31</v>
      </c>
      <c r="G33" s="50">
        <f>IF(FT!A33&lt;&gt;"",FT!A33*10,"")</f>
        <v>4.76816</v>
      </c>
      <c r="H33" s="50">
        <f>IF(FT!B33&lt;&gt;"",FT!B33*100,"")</f>
        <v>42.233699999999999</v>
      </c>
      <c r="I33" s="50">
        <f t="shared" si="2"/>
        <v>1</v>
      </c>
      <c r="J33" t="str">
        <f>IF(FT!B33&lt;&gt;"",FT!E33,"")</f>
        <v>0 [12.574700]</v>
      </c>
      <c r="K33">
        <f>IF(FT!B33&lt;&gt;"",IF(FT!C33&lt;&gt;"",FT!C33,F33/$M$3*$M$4),"")</f>
        <v>12.5747</v>
      </c>
      <c r="W33" s="23">
        <f>FH_info!G2</f>
        <v>0.51456100000000005</v>
      </c>
      <c r="Y33" s="75">
        <f t="shared" si="3"/>
        <v>8.857441864366967</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0.62295215686274508</v>
      </c>
      <c r="C34" s="50">
        <f>IF(FH!$C$2&gt;0,FH!A34/FH!$C$2,0)</f>
        <v>0</v>
      </c>
      <c r="D34" s="50">
        <f>IF(hist!$D$2&gt;0,hist!B34/hist!$D$2,0)</f>
        <v>0</v>
      </c>
      <c r="E34" s="50">
        <f t="shared" si="1"/>
        <v>4.5021452131600364E-3</v>
      </c>
      <c r="F34">
        <f t="shared" si="6"/>
        <v>32</v>
      </c>
      <c r="G34" s="50">
        <f>IF(FT!A34&lt;&gt;"",FT!A34*10,"")</f>
        <v>4.7384500000000003</v>
      </c>
      <c r="H34" s="50">
        <f>IF(FT!B34&lt;&gt;"",FT!B34*100,"")</f>
        <v>42.358899999999998</v>
      </c>
      <c r="I34" s="50">
        <f t="shared" si="2"/>
        <v>1</v>
      </c>
      <c r="J34" t="str">
        <f>IF(FT!B34&lt;&gt;"",FT!E34,"")</f>
        <v>0 [12.955966]</v>
      </c>
      <c r="K34">
        <f>IF(FT!B34&lt;&gt;"",IF(FT!C34&lt;&gt;"",FT!C34,F34/$M$3*$M$4),"")</f>
        <v>12.956</v>
      </c>
      <c r="V34" t="s">
        <v>1253</v>
      </c>
      <c r="W34" s="23">
        <f>IF(FH_info!G2&lt;&gt;0,(1-FH_info!G2)*100,0)</f>
        <v>48.543899999999994</v>
      </c>
      <c r="X34" t="s">
        <v>1054</v>
      </c>
      <c r="Y34" s="75">
        <f t="shared" si="3"/>
        <v>8.9394000147727617</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0.64241941176470596</v>
      </c>
      <c r="C35" s="50">
        <f>IF(FH!$C$2&gt;0,FH!A35/FH!$C$2,0)</f>
        <v>0</v>
      </c>
      <c r="D35" s="50">
        <f>IF(hist!$D$2&gt;0,hist!B35/hist!$D$2,0)</f>
        <v>0</v>
      </c>
      <c r="E35" s="50">
        <f t="shared" si="1"/>
        <v>5.23168221918093E-3</v>
      </c>
      <c r="F35">
        <f t="shared" si="6"/>
        <v>33</v>
      </c>
      <c r="G35" s="50">
        <f>IF(FT!A35&lt;&gt;"",FT!A35*10,"")</f>
        <v>4.7077400000000003</v>
      </c>
      <c r="H35" s="50">
        <f>IF(FT!B35&lt;&gt;"",FT!B35*100,"")</f>
        <v>42.517800000000001</v>
      </c>
      <c r="I35" s="50">
        <f t="shared" si="2"/>
        <v>1</v>
      </c>
      <c r="J35" t="str">
        <f>IF(FT!B35&lt;&gt;"",FT!E35,"")</f>
        <v>0 [13.359624]</v>
      </c>
      <c r="K35">
        <f>IF(FT!B35&lt;&gt;"",IF(FT!C35&lt;&gt;"",FT!C35,F35/$M$3*$M$4),"")</f>
        <v>13.3596</v>
      </c>
      <c r="V35" s="52">
        <f>IF(V36&gt;3,100,V36/3*100)</f>
        <v>77.993666666666655</v>
      </c>
      <c r="W35" s="23">
        <f>IF(FH_info!G2*1&lt;&gt;0,(1-NORMSDIST((FH_info!G2*1-0.5308)/0.1538))*100,0)</f>
        <v>54.204425640380727</v>
      </c>
      <c r="X35" t="s">
        <v>1053</v>
      </c>
      <c r="Y35" s="75">
        <f t="shared" si="3"/>
        <v>9.0314673282721643</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0.66188666666666662</v>
      </c>
      <c r="C36" s="50">
        <f>IF(FH!$C$2&gt;0,FH!A36/FH!$C$2,0)</f>
        <v>8.508332116373786E-3</v>
      </c>
      <c r="D36" s="50">
        <f>IF(hist!$D$2&gt;0,hist!B36/hist!$D$2,0)</f>
        <v>0.49389780495636432</v>
      </c>
      <c r="E36" s="50">
        <f t="shared" si="1"/>
        <v>6.0664498559466744E-3</v>
      </c>
      <c r="F36">
        <f t="shared" si="6"/>
        <v>34</v>
      </c>
      <c r="G36" s="50">
        <f>IF(FT!A36&lt;&gt;"",FT!A36*10,"")</f>
        <v>4.6753999999999998</v>
      </c>
      <c r="H36" s="50">
        <f>IF(FT!B36&lt;&gt;"",FT!B36*100,"")</f>
        <v>42.737400000000001</v>
      </c>
      <c r="I36" s="50">
        <f t="shared" si="2"/>
        <v>1</v>
      </c>
      <c r="J36" t="str">
        <f>IF(FT!B36&lt;&gt;"",FT!E36,"")</f>
        <v>0 [13.788192]</v>
      </c>
      <c r="K36">
        <f>IF(FT!B36&lt;&gt;"",IF(FT!C36&lt;&gt;"",FT!C36,F36/$M$3*$M$4),"")</f>
        <v>13.7882</v>
      </c>
      <c r="R36" s="71" t="s">
        <v>2215</v>
      </c>
      <c r="S36" t="s">
        <v>1251</v>
      </c>
      <c r="U36" t="s">
        <v>386</v>
      </c>
      <c r="V36" s="495">
        <f>FH_info!F2*1</f>
        <v>2.3398099999999999</v>
      </c>
      <c r="W36" s="495">
        <f>IF(W34&gt;=60,30/40*(W34-60)+70,IF(W34&gt;=35,35/25*(W34-35)+35,IF(W34&gt;=0,W34,0)))</f>
        <v>53.961459999999988</v>
      </c>
      <c r="X36" s="23" t="s">
        <v>388</v>
      </c>
      <c r="Y36" s="75">
        <f t="shared" si="3"/>
        <v>9.1409077298199097</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0.68135392156862751</v>
      </c>
      <c r="C37" s="50">
        <f>IF(FH!$C$2&gt;0,FH!A37/FH!$C$2,0)</f>
        <v>0</v>
      </c>
      <c r="D37" s="50">
        <f>IF(hist!$D$2&gt;0,hist!B37/hist!$D$2,0)</f>
        <v>0</v>
      </c>
      <c r="E37" s="50">
        <f t="shared" si="1"/>
        <v>7.0193882775953847E-3</v>
      </c>
      <c r="F37">
        <f t="shared" si="6"/>
        <v>35</v>
      </c>
      <c r="G37" s="50">
        <f>IF(FT!A37&lt;&gt;"",FT!A37*10,"")</f>
        <v>4.6413700000000002</v>
      </c>
      <c r="H37" s="50">
        <f>IF(FT!B37&lt;&gt;"",FT!B37*100,"")</f>
        <v>42.971299999999999</v>
      </c>
      <c r="I37" s="50">
        <f t="shared" si="2"/>
        <v>1</v>
      </c>
      <c r="J37" t="str">
        <f>IF(FT!B37&lt;&gt;"",FT!E37,"")</f>
        <v>0 [14.174919]</v>
      </c>
      <c r="K37">
        <f>IF(FT!B37&lt;&gt;"",IF(FT!C37&lt;&gt;"",FT!C37,F37/$M$3*$M$4),"")</f>
        <v>14.174899999999999</v>
      </c>
      <c r="R37" s="71" t="s">
        <v>2222</v>
      </c>
      <c r="S37" t="s">
        <v>2216</v>
      </c>
      <c r="U37" t="s">
        <v>458</v>
      </c>
      <c r="V37" s="130" t="str">
        <f>IF(V36&gt;=2.5,"v","")</f>
        <v/>
      </c>
      <c r="W37" s="130" t="str">
        <f>IF(W36&gt;=60,"v","")</f>
        <v/>
      </c>
      <c r="Y37" s="75">
        <f t="shared" si="3"/>
        <v>9.2583224349707081</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0.70082117647058828</v>
      </c>
      <c r="C38" s="50">
        <f>IF(FH!$C$2&gt;0,FH!A38/FH!$C$2,0)</f>
        <v>0</v>
      </c>
      <c r="D38" s="50">
        <f>IF(hist!$D$2&gt;0,hist!B38/hist!$D$2,0)</f>
        <v>0</v>
      </c>
      <c r="E38" s="50">
        <f t="shared" si="1"/>
        <v>8.1046696619599418E-3</v>
      </c>
      <c r="F38">
        <f t="shared" si="6"/>
        <v>36</v>
      </c>
      <c r="G38" s="50">
        <f>IF(FT!A38&lt;&gt;"",FT!A38*10,"")</f>
        <v>4.60494</v>
      </c>
      <c r="H38" s="50">
        <f>IF(FT!B38&lt;&gt;"",FT!B38*100,"")</f>
        <v>43.2866</v>
      </c>
      <c r="I38" s="50">
        <f t="shared" si="2"/>
        <v>1</v>
      </c>
      <c r="J38" t="str">
        <f>IF(FT!B38&lt;&gt;"",FT!E38,"")</f>
        <v>0 [14.627804]</v>
      </c>
      <c r="K38">
        <f>IF(FT!B38&lt;&gt;"",IF(FT!C38&lt;&gt;"",FT!C38,F38/$M$3*$M$4),"")</f>
        <v>14.627800000000001</v>
      </c>
      <c r="U38" t="s">
        <v>460</v>
      </c>
      <c r="V38" s="130" t="str">
        <f>IF(V36&gt;=1,IF(V36&lt;2.5,"v",""),"")</f>
        <v>v</v>
      </c>
      <c r="W38" s="130" t="str">
        <f>IF(W36*1&gt;35,IF(W36&lt;60,"v",""),"")</f>
        <v>v</v>
      </c>
      <c r="Y38" s="75">
        <f t="shared" si="3"/>
        <v>9.4000356139276509</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0.72028843137254905</v>
      </c>
      <c r="C39" s="50">
        <f>IF(FH!$C$2&gt;0,FH!A39/FH!$C$2,0)</f>
        <v>9.4604001362994707E-3</v>
      </c>
      <c r="D39" s="50">
        <f>IF(hist!$D$2&gt;0,hist!B39/hist!$D$2,0)</f>
        <v>0.45981034182820568</v>
      </c>
      <c r="E39" s="50">
        <f t="shared" si="1"/>
        <v>9.3377613091144441E-3</v>
      </c>
      <c r="F39">
        <f t="shared" si="6"/>
        <v>37</v>
      </c>
      <c r="G39" s="50">
        <f>IF(FT!A39&lt;&gt;"",FT!A39*10,"")</f>
        <v>4.5630199999999999</v>
      </c>
      <c r="H39" s="50">
        <f>IF(FT!B39&lt;&gt;"",FT!B39*100,"")</f>
        <v>43.325000000000003</v>
      </c>
      <c r="I39" s="50">
        <f t="shared" si="2"/>
        <v>1</v>
      </c>
      <c r="J39" t="str">
        <f>IF(FT!B39&lt;&gt;"",FT!E39,"")</f>
        <v>0 [14.988426]</v>
      </c>
      <c r="K39">
        <f>IF(FT!B39&lt;&gt;"",IF(FT!C39&lt;&gt;"",FT!C39,F39/$M$3*$M$4),"")</f>
        <v>14.9884</v>
      </c>
      <c r="U39" t="s">
        <v>462</v>
      </c>
      <c r="V39" s="131" t="str">
        <f>IF(V36&lt;1,"v","")</f>
        <v/>
      </c>
      <c r="W39" s="130" t="str">
        <f>IF(W36&lt;=35,"v","")</f>
        <v/>
      </c>
      <c r="Y39" s="75">
        <f t="shared" si="3"/>
        <v>9.4948082629486628</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0.73975568627450983</v>
      </c>
      <c r="C40" s="50">
        <f>IF(FH!$C$2&gt;0,FH!A40/FH!$C$2,0)</f>
        <v>0</v>
      </c>
      <c r="D40" s="50">
        <f>IF(hist!$D$2&gt;0,hist!B40/hist!$D$2,0)</f>
        <v>0</v>
      </c>
      <c r="E40" s="50">
        <f t="shared" si="1"/>
        <v>1.0735483695415876E-2</v>
      </c>
      <c r="F40">
        <f t="shared" si="6"/>
        <v>38</v>
      </c>
      <c r="G40" s="50">
        <f>IF(FT!A40&lt;&gt;"",FT!A40*10,"")</f>
        <v>4.5253100000000002</v>
      </c>
      <c r="H40" s="50">
        <f>IF(FT!B40&lt;&gt;"",FT!B40*100,"")</f>
        <v>43.328800000000001</v>
      </c>
      <c r="I40" s="50">
        <f t="shared" si="2"/>
        <v>1</v>
      </c>
      <c r="J40" t="str">
        <f>IF(FT!B40&lt;&gt;"",FT!E40,"")</f>
        <v>0 [15.387169]</v>
      </c>
      <c r="K40">
        <f>IF(FT!B40&lt;&gt;"",IF(FT!C40&lt;&gt;"",FT!C40,F40/$M$3*$M$4),"")</f>
        <v>15.3872</v>
      </c>
      <c r="V40" s="287" t="str">
        <f>IF(V36&lt;1,lang!B231,IF(V36&lt;2.5,lang!B230,lang!B229))</f>
        <v>보 통</v>
      </c>
      <c r="W40" s="287" t="str">
        <f>IF(W36&lt;=35,lang!B242,IF(W36&lt;60,lang!B241,lang!B240))</f>
        <v>보 통</v>
      </c>
      <c r="X40" t="s">
        <v>1055</v>
      </c>
      <c r="Y40" s="75">
        <f t="shared" si="3"/>
        <v>9.5747694633074865</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0.75922294117647071</v>
      </c>
      <c r="C41" s="50">
        <f>IF(FH!$C$2&gt;0,FH!A41/FH!$C$2,0)</f>
        <v>1.5968213016599328E-2</v>
      </c>
      <c r="D41" s="50">
        <f>IF(hist!$D$2&gt;0,hist!B41/hist!$D$2,0)</f>
        <v>0.43378463124689026</v>
      </c>
      <c r="E41" s="50">
        <f t="shared" si="1"/>
        <v>1.2316061904930216E-2</v>
      </c>
      <c r="F41">
        <f t="shared" si="6"/>
        <v>39</v>
      </c>
      <c r="G41" s="50">
        <f>IF(FT!A41&lt;&gt;"",FT!A41*10,"")</f>
        <v>4.4914900000000006</v>
      </c>
      <c r="H41" s="50">
        <f>IF(FT!B41&lt;&gt;"",FT!B41*100,"")</f>
        <v>43.381799999999998</v>
      </c>
      <c r="I41" s="50">
        <f t="shared" si="2"/>
        <v>1</v>
      </c>
      <c r="J41" t="str">
        <f>IF(FT!B41&lt;&gt;"",FT!E41,"")</f>
        <v>0 [15.792979]</v>
      </c>
      <c r="K41">
        <f>IF(FT!B41&lt;&gt;"",IF(FT!C41&lt;&gt;"",FT!C41,F41/$M$3*$M$4),"")</f>
        <v>15.792999999999999</v>
      </c>
      <c r="V41" t="s">
        <v>2216</v>
      </c>
      <c r="W41" s="287" t="s">
        <v>2154</v>
      </c>
      <c r="X41" t="s">
        <v>1056</v>
      </c>
      <c r="Y41" s="75">
        <f t="shared" si="3"/>
        <v>9.6586656098532995</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0.77869019607843137</v>
      </c>
      <c r="C42" s="50">
        <f>IF(FH!$C$2&gt;0,FH!A42/FH!$C$2,0)</f>
        <v>0</v>
      </c>
      <c r="D42" s="50">
        <f>IF(hist!$D$2&gt;0,hist!B42/hist!$D$2,0)</f>
        <v>0</v>
      </c>
      <c r="E42" s="50">
        <f t="shared" si="1"/>
        <v>1.4099168724657742E-2</v>
      </c>
      <c r="F42">
        <f t="shared" si="6"/>
        <v>40</v>
      </c>
      <c r="G42" s="50">
        <f>IF(FT!A42&lt;&gt;"",FT!A42*10,"")</f>
        <v>4.4633899999999995</v>
      </c>
      <c r="H42" s="50">
        <f>IF(FT!B42&lt;&gt;"",FT!B42*100,"")</f>
        <v>43.483499999999999</v>
      </c>
      <c r="I42" s="50">
        <f t="shared" si="2"/>
        <v>1</v>
      </c>
      <c r="J42" t="str">
        <f>IF(FT!B42&lt;&gt;"",FT!E42,"")</f>
        <v>0 [16.206841]</v>
      </c>
      <c r="K42">
        <f>IF(FT!B42&lt;&gt;"",IF(FT!C42&lt;&gt;"",FT!C42,F42/$M$3*$M$4),"")</f>
        <v>16.206800000000001</v>
      </c>
      <c r="U42" t="s">
        <v>464</v>
      </c>
      <c r="V42" t="s">
        <v>273</v>
      </c>
      <c r="Y42" s="75">
        <f t="shared" si="3"/>
        <v>9.7422586867829164</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0.79815745098039226</v>
      </c>
      <c r="C43" s="50">
        <f>IF(FH!$C$2&gt;0,FH!A43/FH!$C$2,0)</f>
        <v>0</v>
      </c>
      <c r="D43" s="50">
        <f>IF(hist!$D$2&gt;0,hist!B43/hist!$D$2,0)</f>
        <v>0</v>
      </c>
      <c r="E43" s="50">
        <f t="shared" si="1"/>
        <v>1.61059575653087E-2</v>
      </c>
      <c r="F43">
        <f t="shared" si="6"/>
        <v>41</v>
      </c>
      <c r="G43" s="50">
        <f>IF(FT!A43&lt;&gt;"",FT!A43*10,"")</f>
        <v>4.4374000000000002</v>
      </c>
      <c r="H43" s="50">
        <f>IF(FT!B43&lt;&gt;"",FT!B43*100,"")</f>
        <v>43.709299999999999</v>
      </c>
      <c r="I43" s="50">
        <f t="shared" si="2"/>
        <v>1</v>
      </c>
      <c r="J43" t="str">
        <f>IF(FT!B43&lt;&gt;"",FT!E43,"")</f>
        <v>0 [16.612338]</v>
      </c>
      <c r="K43">
        <f>IF(FT!B43&lt;&gt;"",IF(FT!C43&lt;&gt;"",FT!C43,F43/$M$3*$M$4),"")</f>
        <v>16.612300000000001</v>
      </c>
      <c r="V43" s="287" t="str">
        <f>IF(M!B17="","",IF(W43&lt;5,CJ4,IF(W43&lt;10,CK4,IF(W43&lt;30,CL4,IF(W43&lt;40,CM4,CN4)))))</f>
        <v>보통</v>
      </c>
      <c r="W43" s="287">
        <f>IF(M!B17="","",M!B17*1)</f>
        <v>19.515999999999998</v>
      </c>
      <c r="Y43" s="75">
        <f t="shared" si="3"/>
        <v>9.8502050750439434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0.81762470588235292</v>
      </c>
      <c r="C44" s="50">
        <f>IF(FH!$C$2&gt;0,FH!A44/FH!$C$2,0)</f>
        <v>1.6944376835580654E-2</v>
      </c>
      <c r="D44" s="50">
        <f>IF(hist!$D$2&gt;0,hist!B44/hist!$D$2,0)</f>
        <v>0.40793486988861949</v>
      </c>
      <c r="E44" s="50">
        <f t="shared" si="1"/>
        <v>1.8359083259720105E-2</v>
      </c>
      <c r="F44">
        <f t="shared" si="6"/>
        <v>42</v>
      </c>
      <c r="G44" s="50">
        <f>IF(FT!A44&lt;&gt;"",FT!A44*10,"")</f>
        <v>4.4126300000000001</v>
      </c>
      <c r="H44" s="50">
        <f>IF(FT!B44&lt;&gt;"",FT!B44*100,"")</f>
        <v>44.0535</v>
      </c>
      <c r="I44" s="50">
        <f t="shared" si="2"/>
        <v>1</v>
      </c>
      <c r="J44" t="str">
        <f>IF(FT!B44&lt;&gt;"",FT!E44,"")</f>
        <v>0 [17.024537]</v>
      </c>
      <c r="K44">
        <f>IF(FT!B44&lt;&gt;"",IF(FT!C44&lt;&gt;"",FT!C44,F44/$M$3*$M$4),"")</f>
        <v>17.0245</v>
      </c>
      <c r="V44" s="287" t="str">
        <f>IF(M!B17="","",IF(W43&lt;5,CJ5,IF(W43&lt;10,CK5,IF(W43&lt;30,CL5,IF(W43&lt;40,CM5,CN5)))))</f>
        <v>감정변화가 안정된 정상적인 상태</v>
      </c>
      <c r="Y44" s="75">
        <f t="shared" si="3"/>
        <v>9.9835019024935239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0.8370919607843138</v>
      </c>
      <c r="C45" s="50">
        <f>IF(FH!$C$2&gt;0,FH!A45/FH!$C$2,0)</f>
        <v>0</v>
      </c>
      <c r="D45" s="50">
        <f>IF(hist!$D$2&gt;0,hist!B45/hist!$D$2,0)</f>
        <v>0</v>
      </c>
      <c r="E45" s="50">
        <f t="shared" si="1"/>
        <v>2.0882708700832933E-2</v>
      </c>
      <c r="F45">
        <f t="shared" si="6"/>
        <v>43</v>
      </c>
      <c r="G45" s="50">
        <f>IF(FT!A45&lt;&gt;"",FT!A45*10,"")</f>
        <v>4.3938899999999999</v>
      </c>
      <c r="H45" s="50">
        <f>IF(FT!B45&lt;&gt;"",FT!B45*100,"")</f>
        <v>44.354500000000002</v>
      </c>
      <c r="I45" s="50">
        <f t="shared" si="2"/>
        <v>1</v>
      </c>
      <c r="J45" t="str">
        <f>IF(FT!B45&lt;&gt;"",FT!E45,"")</f>
        <v>0 [17.418450]</v>
      </c>
      <c r="K45">
        <f>IF(FT!B45&lt;&gt;"",IF(FT!C45&lt;&gt;"",FT!C45,F45/$M$3*$M$4),"")</f>
        <v>17.418500000000002</v>
      </c>
      <c r="V45" s="287">
        <f>IF(M!B17="","",IF(W43&lt;5,CJ3,IF(W43&lt;10,CK3,IF(W43&lt;30,CL3,IF(W43&lt;40,CM3,CN3)))))</f>
        <v>3</v>
      </c>
      <c r="Y45" s="75">
        <f t="shared" si="3"/>
        <v>10.094585890862085</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0.85655921568627447</v>
      </c>
      <c r="C46" s="50">
        <f>IF(FH!$C$2&gt;0,FH!A46/FH!$C$2,0)</f>
        <v>1.7221600220675332E-2</v>
      </c>
      <c r="D46" s="50">
        <f>IF(hist!$D$2&gt;0,hist!B46/hist!$D$2,0)</f>
        <v>0.3844072675962289</v>
      </c>
      <c r="E46" s="50">
        <f t="shared" si="1"/>
        <v>2.3702495215149538E-2</v>
      </c>
      <c r="F46">
        <f t="shared" si="6"/>
        <v>44</v>
      </c>
      <c r="G46" s="50">
        <f>IF(FT!A46&lt;&gt;"",FT!A46*10,"")</f>
        <v>4.3804100000000004</v>
      </c>
      <c r="H46" s="50">
        <f>IF(FT!B46&lt;&gt;"",FT!B46*100,"")</f>
        <v>44.559899999999999</v>
      </c>
      <c r="I46" s="50">
        <f t="shared" si="2"/>
        <v>1</v>
      </c>
      <c r="J46" t="str">
        <f>IF(FT!B46&lt;&gt;"",FT!E46,"")</f>
        <v>0 [17.850096]</v>
      </c>
      <c r="K46">
        <f>IF(FT!B46&lt;&gt;"",IF(FT!C46&lt;&gt;"",FT!C46,F46/$M$3*$M$4),"")</f>
        <v>17.850100000000001</v>
      </c>
      <c r="Y46" s="75">
        <f t="shared" si="3"/>
        <v>10.172540926534273</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0.87602647058823535</v>
      </c>
      <c r="C47" s="50">
        <f>IF(FH!$C$2&gt;0,FH!A47/FH!$C$2,0)</f>
        <v>0</v>
      </c>
      <c r="D47" s="50">
        <f>IF(hist!$D$2&gt;0,hist!B47/hist!$D$2,0)</f>
        <v>0</v>
      </c>
      <c r="E47" s="50">
        <f t="shared" si="1"/>
        <v>2.6845574530593844E-2</v>
      </c>
      <c r="F47">
        <f t="shared" si="6"/>
        <v>45</v>
      </c>
      <c r="G47" s="50">
        <f>IF(FT!A47&lt;&gt;"",FT!A47*10,"")</f>
        <v>4.3710100000000001</v>
      </c>
      <c r="H47" s="50">
        <f>IF(FT!B47&lt;&gt;"",FT!B47*100,"")</f>
        <v>44.740099999999998</v>
      </c>
      <c r="I47" s="50">
        <f t="shared" si="2"/>
        <v>1</v>
      </c>
      <c r="J47" t="str">
        <f>IF(FT!B47&lt;&gt;"",FT!E47,"")</f>
        <v>0 [18.233961]</v>
      </c>
      <c r="K47">
        <f>IF(FT!B47&lt;&gt;"",IF(FT!C47&lt;&gt;"",FT!C47,F47/$M$3*$M$4),"")</f>
        <v>18.234000000000002</v>
      </c>
      <c r="Y47" s="75">
        <f t="shared" si="3"/>
        <v>10.235643478280762</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0.89549372549019612</v>
      </c>
      <c r="C48" s="50">
        <f>IF(FH!$C$2&gt;0,FH!A48/FH!$C$2,0)</f>
        <v>0</v>
      </c>
      <c r="D48" s="50">
        <f>IF(hist!$D$2&gt;0,hist!B48/hist!$D$2,0)</f>
        <v>0</v>
      </c>
      <c r="E48" s="50">
        <f t="shared" si="1"/>
        <v>3.0340500194533618E-2</v>
      </c>
      <c r="F48">
        <f t="shared" si="6"/>
        <v>46</v>
      </c>
      <c r="G48" s="50">
        <f>IF(FT!A48&lt;&gt;"",FT!A48*10,"")</f>
        <v>4.3671199999999999</v>
      </c>
      <c r="H48" s="50">
        <f>IF(FT!B48&lt;&gt;"",FT!B48*100,"")</f>
        <v>44.7667</v>
      </c>
      <c r="I48" s="50">
        <f t="shared" si="2"/>
        <v>1</v>
      </c>
      <c r="J48" t="str">
        <f>IF(FT!B48&lt;&gt;"",FT!E48,"")</f>
        <v>0 [18.670272]</v>
      </c>
      <c r="K48">
        <f>IF(FT!B48&lt;&gt;"",IF(FT!C48&lt;&gt;"",FT!C48,F48/$M$3*$M$4),"")</f>
        <v>18.670300000000001</v>
      </c>
      <c r="Y48" s="75">
        <f t="shared" si="3"/>
        <v>10.25085181996373</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0.9149609803921569</v>
      </c>
      <c r="C49" s="50">
        <f>IF(FH!$C$2&gt;0,FH!A49/FH!$C$2,0)</f>
        <v>1.8860601340278119E-2</v>
      </c>
      <c r="D49" s="50">
        <f>IF(hist!$D$2&gt;0,hist!B49/hist!$D$2,0)</f>
        <v>0.36279639716494338</v>
      </c>
      <c r="E49" s="50">
        <f t="shared" si="1"/>
        <v>3.4217176333157004E-2</v>
      </c>
      <c r="F49">
        <f t="shared" si="6"/>
        <v>47</v>
      </c>
      <c r="G49" s="50">
        <f>IF(FT!A49&lt;&gt;"",FT!A49*10,"")</f>
        <v>4.3621100000000004</v>
      </c>
      <c r="H49" s="50">
        <f>IF(FT!B49&lt;&gt;"",FT!B49*100,"")</f>
        <v>44.909700000000001</v>
      </c>
      <c r="I49" s="50">
        <f t="shared" si="2"/>
        <v>1</v>
      </c>
      <c r="J49" t="str">
        <f>IF(FT!B49&lt;&gt;"",FT!E49,"")</f>
        <v>0 [19.044375]</v>
      </c>
      <c r="K49">
        <f>IF(FT!B49&lt;&gt;"",IF(FT!C49&lt;&gt;"",FT!C49,F49/$M$3*$M$4),"")</f>
        <v>19.0444</v>
      </c>
      <c r="Y49" s="75">
        <f t="shared" si="3"/>
        <v>10.295407497747648</v>
      </c>
    </row>
    <row r="50" spans="1:25">
      <c r="A50" s="50">
        <f t="shared" si="5"/>
        <v>48</v>
      </c>
      <c r="B50" s="50">
        <f t="shared" si="0"/>
        <v>0.93442823529411767</v>
      </c>
      <c r="C50" s="50">
        <f>IF(FH!$C$2&gt;0,FH!A50/FH!$C$2,0)</f>
        <v>0</v>
      </c>
      <c r="D50" s="50">
        <f>IF(hist!$D$2&gt;0,hist!B50/hist!$D$2,0)</f>
        <v>0</v>
      </c>
      <c r="E50" s="50">
        <f t="shared" si="1"/>
        <v>3.8506761721933264E-2</v>
      </c>
      <c r="F50">
        <f t="shared" si="6"/>
        <v>48</v>
      </c>
      <c r="G50" s="50">
        <f>IF(FT!A50&lt;&gt;"",FT!A50*10,"")</f>
        <v>4.3609200000000001</v>
      </c>
      <c r="H50" s="50">
        <f>IF(FT!B50&lt;&gt;"",FT!B50*100,"")</f>
        <v>45.048999999999999</v>
      </c>
      <c r="I50" s="50">
        <f t="shared" si="2"/>
        <v>1</v>
      </c>
      <c r="J50" t="str">
        <f>IF(FT!B50&lt;&gt;"",FT!E50,"")</f>
        <v>0 [19.483469]</v>
      </c>
      <c r="K50">
        <f>IF(FT!B50&lt;&gt;"",IF(FT!C50&lt;&gt;"",FT!C50,F50/$M$3*$M$4),"")</f>
        <v>19.483499999999999</v>
      </c>
      <c r="V50" t="s">
        <v>1427</v>
      </c>
      <c r="Y50" s="75">
        <f t="shared" si="3"/>
        <v>10.33015969107436</v>
      </c>
    </row>
    <row r="51" spans="1:25">
      <c r="A51" s="50">
        <f t="shared" si="5"/>
        <v>49</v>
      </c>
      <c r="B51" s="50">
        <f t="shared" si="0"/>
        <v>0.95389549019607844</v>
      </c>
      <c r="C51" s="50">
        <f>IF(FH!$C$2&gt;0,FH!A51/FH!$C$2,0)</f>
        <v>1.965600610102387E-2</v>
      </c>
      <c r="D51" s="50">
        <f>IF(hist!$D$2&gt;0,hist!B51/hist!$D$2,0)</f>
        <v>0.34156493618601624</v>
      </c>
      <c r="E51" s="50">
        <f t="shared" si="1"/>
        <v>4.3241547262703579E-2</v>
      </c>
      <c r="F51">
        <f t="shared" si="6"/>
        <v>49</v>
      </c>
      <c r="G51" s="50">
        <f>IF(FT!A51&lt;&gt;"",FT!A51*10,"")</f>
        <v>4.3630599999999999</v>
      </c>
      <c r="H51" s="50">
        <f>IF(FT!B51&lt;&gt;"",FT!B51*100,"")</f>
        <v>45.212200000000003</v>
      </c>
      <c r="I51" s="50">
        <f t="shared" si="2"/>
        <v>1</v>
      </c>
      <c r="J51" t="str">
        <f>IF(FT!B51&lt;&gt;"",FT!E51,"")</f>
        <v>0 [19.869631]</v>
      </c>
      <c r="K51">
        <f>IF(FT!B51&lt;&gt;"",IF(FT!C51&lt;&gt;"",FT!C51,F51/$M$3*$M$4),"")</f>
        <v>19.869599999999998</v>
      </c>
      <c r="V51" s="56">
        <v>50</v>
      </c>
      <c r="W51">
        <v>50</v>
      </c>
      <c r="Y51" s="75">
        <f t="shared" si="3"/>
        <v>10.362497879928307</v>
      </c>
    </row>
    <row r="52" spans="1:25">
      <c r="A52" s="50">
        <f t="shared" si="5"/>
        <v>50</v>
      </c>
      <c r="B52" s="50">
        <f t="shared" si="0"/>
        <v>0.97336274509803922</v>
      </c>
      <c r="C52" s="50">
        <f>IF(FH!$C$2&gt;0,FH!A52/FH!$C$2,0)</f>
        <v>0</v>
      </c>
      <c r="D52" s="50">
        <f>IF(hist!$D$2&gt;0,hist!B52/hist!$D$2,0)</f>
        <v>0</v>
      </c>
      <c r="E52" s="50">
        <f t="shared" si="1"/>
        <v>4.8454805139651558E-2</v>
      </c>
      <c r="F52">
        <f t="shared" si="6"/>
        <v>50</v>
      </c>
      <c r="G52" s="50">
        <f>IF(FT!A52&lt;&gt;"",FT!A52*10,"")</f>
        <v>4.3666599999999995</v>
      </c>
      <c r="H52" s="50">
        <f>IF(FT!B52&lt;&gt;"",FT!B52*100,"")</f>
        <v>45.430700000000002</v>
      </c>
      <c r="I52" s="50">
        <f t="shared" si="2"/>
        <v>1</v>
      </c>
      <c r="J52" t="str">
        <f>IF(FT!B52&lt;&gt;"",FT!E52,"")</f>
        <v>0 [20.275648]</v>
      </c>
      <c r="K52">
        <f>IF(FT!B52&lt;&gt;"",IF(FT!C52&lt;&gt;"",FT!C52,F52/$M$3*$M$4),"")</f>
        <v>20.275600000000001</v>
      </c>
      <c r="V52" s="288">
        <f>Measurement!DK17*100</f>
        <v>93.424138404215412</v>
      </c>
      <c r="W52" s="303">
        <f ca="1">100-N9</f>
        <v>56.049442708333338</v>
      </c>
      <c r="X52" t="str">
        <f ca="1">"(" &amp; ROUND(V52,1) &amp; " , " &amp; ROUND(100-W52,1) &amp; ")"</f>
        <v>(93.4 , 44)</v>
      </c>
      <c r="Y52" s="75">
        <f t="shared" si="3"/>
        <v>10.403992983195396</v>
      </c>
    </row>
    <row r="53" spans="1:25">
      <c r="A53" s="50">
        <f t="shared" si="5"/>
        <v>51</v>
      </c>
      <c r="B53" s="50">
        <f t="shared" si="0"/>
        <v>0.9928300000000001</v>
      </c>
      <c r="C53" s="50">
        <f>IF(FH!$C$2&gt;0,FH!A53/FH!$C$2,0)</f>
        <v>0</v>
      </c>
      <c r="D53" s="50">
        <f>IF(hist!$D$2&gt;0,hist!B53/hist!$D$2,0)</f>
        <v>0</v>
      </c>
      <c r="E53" s="50">
        <f t="shared" si="1"/>
        <v>5.4180608156971566E-2</v>
      </c>
      <c r="F53">
        <f t="shared" si="6"/>
        <v>51</v>
      </c>
      <c r="G53" s="50">
        <f>IF(FT!A53&lt;&gt;"",FT!A53*10,"")</f>
        <v>4.3740000000000006</v>
      </c>
      <c r="H53" s="50">
        <f>IF(FT!B53&lt;&gt;"",FT!B53*100,"")</f>
        <v>45.651499999999999</v>
      </c>
      <c r="I53" s="50">
        <f t="shared" si="2"/>
        <v>1</v>
      </c>
      <c r="J53" t="str">
        <f>IF(FT!B53&lt;&gt;"",FT!E53,"")</f>
        <v>0 [20.662324]</v>
      </c>
      <c r="K53">
        <f>IF(FT!B53&lt;&gt;"",IF(FT!C53&lt;&gt;"",FT!C53,F53/$M$3*$M$4),"")</f>
        <v>20.662299999999998</v>
      </c>
      <c r="Y53" s="75">
        <f t="shared" si="3"/>
        <v>10.437014174668494</v>
      </c>
    </row>
    <row r="54" spans="1:25">
      <c r="A54" s="50">
        <f t="shared" si="5"/>
        <v>52</v>
      </c>
      <c r="B54" s="50">
        <f t="shared" si="0"/>
        <v>1.0122972549019609</v>
      </c>
      <c r="C54" s="50">
        <f>IF(FH!$C$2&gt;0,FH!A54/FH!$C$2,0)</f>
        <v>2.2656784955134759E-2</v>
      </c>
      <c r="D54" s="50">
        <f>IF(hist!$D$2&gt;0,hist!B54/hist!$D$2,0)</f>
        <v>0.32218756067716253</v>
      </c>
      <c r="E54" s="50">
        <f t="shared" si="1"/>
        <v>6.0453618047567548E-2</v>
      </c>
      <c r="F54">
        <f t="shared" si="6"/>
        <v>52</v>
      </c>
      <c r="G54" s="50">
        <f>IF(FT!A54&lt;&gt;"",FT!A54*10,"")</f>
        <v>4.3844000000000003</v>
      </c>
      <c r="H54" s="50">
        <f>IF(FT!B54&lt;&gt;"",FT!B54*100,"")</f>
        <v>45.956200000000003</v>
      </c>
      <c r="I54" s="50">
        <f t="shared" si="2"/>
        <v>1</v>
      </c>
      <c r="J54" t="str">
        <f>IF(FT!B54&lt;&gt;"",FT!E54,"")</f>
        <v>0 [21.079039]</v>
      </c>
      <c r="K54">
        <f>IF(FT!B54&lt;&gt;"",IF(FT!C54&lt;&gt;"",FT!C54,F54/$M$3*$M$4),"")</f>
        <v>21.079000000000001</v>
      </c>
      <c r="Y54" s="75">
        <f t="shared" si="3"/>
        <v>10.481753489645106</v>
      </c>
    </row>
    <row r="55" spans="1:25">
      <c r="A55" s="50">
        <f t="shared" si="5"/>
        <v>53</v>
      </c>
      <c r="B55" s="50">
        <f t="shared" si="0"/>
        <v>1.0317645098039216</v>
      </c>
      <c r="C55" s="50">
        <f>IF(FH!$C$2&gt;0,FH!A55/FH!$C$2,0)</f>
        <v>0</v>
      </c>
      <c r="D55" s="50">
        <f>IF(hist!$D$2&gt;0,hist!B55/hist!$D$2,0)</f>
        <v>0</v>
      </c>
      <c r="E55" s="50">
        <f t="shared" si="1"/>
        <v>6.7308841885708792E-2</v>
      </c>
      <c r="F55">
        <f t="shared" si="6"/>
        <v>53</v>
      </c>
      <c r="G55" s="50">
        <f>IF(FT!A55&lt;&gt;"",FT!A55*10,"")</f>
        <v>4.3966200000000004</v>
      </c>
      <c r="H55" s="50">
        <f>IF(FT!B55&lt;&gt;"",FT!B55*100,"")</f>
        <v>46.264099999999999</v>
      </c>
      <c r="I55" s="50">
        <f t="shared" si="2"/>
        <v>1</v>
      </c>
      <c r="J55" t="str">
        <f>IF(FT!B55&lt;&gt;"",FT!E55,"")</f>
        <v>0 [21.482508]</v>
      </c>
      <c r="K55">
        <f>IF(FT!B55&lt;&gt;"",IF(FT!C55&lt;&gt;"",FT!C55,F55/$M$3*$M$4),"")</f>
        <v>21.482500000000002</v>
      </c>
      <c r="Y55" s="75">
        <f t="shared" si="3"/>
        <v>10.522651491372917</v>
      </c>
    </row>
    <row r="56" spans="1:25" ht="16.5" customHeight="1">
      <c r="A56" s="50">
        <f t="shared" si="5"/>
        <v>54</v>
      </c>
      <c r="B56" s="50">
        <f t="shared" si="0"/>
        <v>1.0512317647058824</v>
      </c>
      <c r="C56" s="50">
        <f>IF(FH!$C$2&gt;0,FH!A56/FH!$C$2,0)</f>
        <v>0</v>
      </c>
      <c r="D56" s="50">
        <f>IF(hist!$D$2&gt;0,hist!B56/hist!$D$2,0)</f>
        <v>0</v>
      </c>
      <c r="E56" s="50">
        <f t="shared" si="1"/>
        <v>7.4781356137174085E-2</v>
      </c>
      <c r="F56">
        <f t="shared" si="6"/>
        <v>54</v>
      </c>
      <c r="G56" s="50">
        <f>IF(FT!A56&lt;&gt;"",FT!A56*10,"")</f>
        <v>4.4109800000000003</v>
      </c>
      <c r="H56" s="50">
        <f>IF(FT!B56&lt;&gt;"",FT!B56*100,"")</f>
        <v>46.564999999999998</v>
      </c>
      <c r="I56" s="50">
        <f t="shared" si="2"/>
        <v>1</v>
      </c>
      <c r="J56" t="str">
        <f>IF(FT!B56&lt;&gt;"",FT!E56,"")</f>
        <v>0 [21.891818]</v>
      </c>
      <c r="K56">
        <f>IF(FT!B56&lt;&gt;"",IF(FT!C56&lt;&gt;"",FT!C56,F56/$M$3*$M$4),"")</f>
        <v>21.8918</v>
      </c>
      <c r="Y56" s="75">
        <f t="shared" si="3"/>
        <v>10.556611002543651</v>
      </c>
    </row>
    <row r="57" spans="1:25">
      <c r="A57" s="50">
        <f t="shared" si="5"/>
        <v>55</v>
      </c>
      <c r="B57" s="50">
        <f t="shared" si="0"/>
        <v>1.0706990196078432</v>
      </c>
      <c r="C57" s="50">
        <f>IF(FH!$C$2&gt;0,FH!A57/FH!$C$2,0)</f>
        <v>3.0634928361647926E-2</v>
      </c>
      <c r="D57" s="50">
        <f>IF(hist!$D$2&gt;0,hist!B57/hist!$D$2,0)</f>
        <v>0.30397277113087057</v>
      </c>
      <c r="E57" s="50">
        <f t="shared" si="1"/>
        <v>8.2905998336710848E-2</v>
      </c>
      <c r="F57">
        <f t="shared" si="6"/>
        <v>55</v>
      </c>
      <c r="G57" s="50">
        <f>IF(FT!A57&lt;&gt;"",FT!A57*10,"")</f>
        <v>4.4289800000000001</v>
      </c>
      <c r="H57" s="50">
        <f>IF(FT!B57&lt;&gt;"",FT!B57*100,"")</f>
        <v>46.925899999999999</v>
      </c>
      <c r="I57" s="50">
        <f t="shared" si="2"/>
        <v>1</v>
      </c>
      <c r="J57" t="str">
        <f>IF(FT!B57&lt;&gt;"",FT!E57,"")</f>
        <v>0 [22.301062]</v>
      </c>
      <c r="K57">
        <f>IF(FT!B57&lt;&gt;"",IF(FT!C57&lt;&gt;"",FT!C57,F57/$M$3*$M$4),"")</f>
        <v>22.301100000000002</v>
      </c>
      <c r="Y57" s="75">
        <f t="shared" si="3"/>
        <v>10.595193475698693</v>
      </c>
    </row>
    <row r="58" spans="1:25">
      <c r="A58" s="50">
        <f t="shared" si="5"/>
        <v>56</v>
      </c>
      <c r="B58" s="50">
        <f t="shared" si="0"/>
        <v>1.090166274509804</v>
      </c>
      <c r="C58" s="50">
        <f>IF(FH!$C$2&gt;0,FH!A58/FH!$C$2,0)</f>
        <v>0</v>
      </c>
      <c r="D58" s="50">
        <f>IF(hist!$D$2&gt;0,hist!B58/hist!$D$2,0)</f>
        <v>0</v>
      </c>
      <c r="E58" s="50">
        <f t="shared" si="1"/>
        <v>9.1717026891860121E-2</v>
      </c>
      <c r="F58">
        <f t="shared" si="6"/>
        <v>56</v>
      </c>
      <c r="G58" s="50">
        <f>IF(FT!A58&lt;&gt;"",FT!A58*10,"")</f>
        <v>4.4477500000000001</v>
      </c>
      <c r="H58" s="50">
        <f>IF(FT!B58&lt;&gt;"",FT!B58*100,"")</f>
        <v>47.377600000000001</v>
      </c>
      <c r="I58" s="50">
        <f t="shared" si="2"/>
        <v>1</v>
      </c>
      <c r="J58" t="str">
        <f>IF(FT!B58&lt;&gt;"",FT!E58,"")</f>
        <v>0 [22.714424]</v>
      </c>
      <c r="K58">
        <f>IF(FT!B58&lt;&gt;"",IF(FT!C58&lt;&gt;"",FT!C58,F58/$M$3*$M$4),"")</f>
        <v>22.714400000000001</v>
      </c>
      <c r="Y58" s="75">
        <f t="shared" si="3"/>
        <v>10.652037547074363</v>
      </c>
    </row>
    <row r="59" spans="1:25" ht="16.5" customHeight="1">
      <c r="A59" s="50">
        <f t="shared" si="5"/>
        <v>57</v>
      </c>
      <c r="B59" s="50">
        <f t="shared" si="0"/>
        <v>1.1096335294117647</v>
      </c>
      <c r="C59" s="50">
        <f>IF(FH!$C$2&gt;0,FH!A59/FH!$C$2,0)</f>
        <v>4.1204059777053013E-2</v>
      </c>
      <c r="D59" s="50">
        <f>IF(hist!$D$2&gt;0,hist!B59/hist!$D$2,0)</f>
        <v>0.28315743608137867</v>
      </c>
      <c r="E59" s="50">
        <f t="shared" si="1"/>
        <v>0.10124775007010034</v>
      </c>
      <c r="F59">
        <f t="shared" si="6"/>
        <v>57</v>
      </c>
      <c r="G59" s="50">
        <f>IF(FT!A59&lt;&gt;"",FT!A59*10,"")</f>
        <v>4.4659399999999998</v>
      </c>
      <c r="H59" s="50">
        <f>IF(FT!B59&lt;&gt;"",FT!B59*100,"")</f>
        <v>47.892000000000003</v>
      </c>
      <c r="I59" s="50">
        <f t="shared" si="2"/>
        <v>1</v>
      </c>
      <c r="J59" t="str">
        <f>IF(FT!B59&lt;&gt;"",FT!E59,"")</f>
        <v>0 [23.116786]</v>
      </c>
      <c r="K59">
        <f>IF(FT!B59&lt;&gt;"",IF(FT!C59&lt;&gt;"",FT!C59,F59/$M$3*$M$4),"")</f>
        <v>23.116800000000001</v>
      </c>
      <c r="Y59" s="75">
        <f t="shared" si="3"/>
        <v>10.72383417600774</v>
      </c>
    </row>
    <row r="60" spans="1:25">
      <c r="A60" s="50">
        <f t="shared" si="5"/>
        <v>58</v>
      </c>
      <c r="B60" s="50">
        <f t="shared" si="0"/>
        <v>1.1291007843137255</v>
      </c>
      <c r="C60" s="50">
        <f>IF(FH!$C$2&gt;0,FH!A60/FH!$C$2,0)</f>
        <v>0</v>
      </c>
      <c r="D60" s="50">
        <f>IF(hist!$D$2&gt;0,hist!B60/hist!$D$2,0)</f>
        <v>0</v>
      </c>
      <c r="E60" s="50">
        <f t="shared" si="1"/>
        <v>0.11153012582699742</v>
      </c>
      <c r="F60">
        <f t="shared" si="6"/>
        <v>58</v>
      </c>
      <c r="G60" s="50">
        <f>IF(FT!A60&lt;&gt;"",FT!A60*10,"")</f>
        <v>4.4860699999999998</v>
      </c>
      <c r="H60" s="50">
        <f>IF(FT!B60&lt;&gt;"",FT!B60*100,"")</f>
        <v>48.411900000000003</v>
      </c>
      <c r="I60" s="50">
        <f t="shared" si="2"/>
        <v>1</v>
      </c>
      <c r="J60" t="str">
        <f>IF(FT!B60&lt;&gt;"",FT!E60,"")</f>
        <v>0 [23.518209]</v>
      </c>
      <c r="K60">
        <f>IF(FT!B60&lt;&gt;"",IF(FT!C60&lt;&gt;"",FT!C60,F60/$M$3*$M$4),"")</f>
        <v>23.5182</v>
      </c>
      <c r="Y60" s="75">
        <f t="shared" si="3"/>
        <v>10.791606015956061</v>
      </c>
    </row>
    <row r="61" spans="1:25">
      <c r="A61" s="50">
        <f t="shared" si="5"/>
        <v>59</v>
      </c>
      <c r="B61" s="50">
        <f t="shared" si="0"/>
        <v>1.1485680392156863</v>
      </c>
      <c r="C61" s="50">
        <f>IF(FH!$C$2&gt;0,FH!A61/FH!$C$2,0)</f>
        <v>0</v>
      </c>
      <c r="D61" s="50">
        <f>IF(hist!$D$2&gt;0,hist!B61/hist!$D$2,0)</f>
        <v>0</v>
      </c>
      <c r="E61" s="50">
        <f t="shared" si="1"/>
        <v>0.12259433476918034</v>
      </c>
      <c r="F61">
        <f t="shared" si="6"/>
        <v>59</v>
      </c>
      <c r="G61" s="50">
        <f>IF(FT!A61&lt;&gt;"",FT!A61*10,"")</f>
        <v>4.5071200000000005</v>
      </c>
      <c r="H61" s="50">
        <f>IF(FT!B61&lt;&gt;"",FT!B61*100,"")</f>
        <v>48.885899999999999</v>
      </c>
      <c r="I61" s="50">
        <f t="shared" si="2"/>
        <v>1</v>
      </c>
      <c r="J61" t="str">
        <f>IF(FT!B61&lt;&gt;"",FT!E61,"")</f>
        <v>0 [23.932163]</v>
      </c>
      <c r="K61">
        <f>IF(FT!B61&lt;&gt;"",IF(FT!C61&lt;&gt;"",FT!C61,F61/$M$3*$M$4),"")</f>
        <v>23.932200000000002</v>
      </c>
      <c r="Y61" s="75">
        <f t="shared" si="3"/>
        <v>10.846371962583644</v>
      </c>
    </row>
    <row r="62" spans="1:25">
      <c r="A62" s="50">
        <f t="shared" si="5"/>
        <v>60</v>
      </c>
      <c r="B62" s="50">
        <f t="shared" si="0"/>
        <v>1.1680352941176471</v>
      </c>
      <c r="C62" s="50">
        <f>IF(FH!$C$2&gt;0,FH!A62/FH!$C$2,0)</f>
        <v>4.1131772379886099E-2</v>
      </c>
      <c r="D62" s="50">
        <f>IF(hist!$D$2&gt;0,hist!B62/hist!$D$2,0)</f>
        <v>0.26878079204731647</v>
      </c>
      <c r="E62" s="50">
        <f t="shared" si="1"/>
        <v>0.13446832920843649</v>
      </c>
      <c r="F62">
        <f t="shared" si="6"/>
        <v>60</v>
      </c>
      <c r="G62" s="50">
        <f>IF(FT!A62&lt;&gt;"",FT!A62*10,"")</f>
        <v>4.5263999999999998</v>
      </c>
      <c r="H62" s="50">
        <f>IF(FT!B62&lt;&gt;"",FT!B62*100,"")</f>
        <v>49.311100000000003</v>
      </c>
      <c r="I62" s="50">
        <f t="shared" si="2"/>
        <v>1</v>
      </c>
      <c r="J62" t="str">
        <f>IF(FT!B62&lt;&gt;"",FT!E62,"")</f>
        <v>0 [24.336591]</v>
      </c>
      <c r="K62">
        <f>IF(FT!B62&lt;&gt;"",IF(FT!C62&lt;&gt;"",FT!C62,F62/$M$3*$M$4),"")</f>
        <v>24.336600000000001</v>
      </c>
      <c r="Y62" s="75">
        <f t="shared" si="3"/>
        <v>10.894110109579358</v>
      </c>
    </row>
    <row r="63" spans="1:25" ht="16.5" customHeight="1">
      <c r="A63" s="50">
        <f t="shared" si="5"/>
        <v>61</v>
      </c>
      <c r="B63" s="50">
        <f t="shared" si="0"/>
        <v>1.1875025490196078</v>
      </c>
      <c r="C63" s="50">
        <f>IF(FH!$C$2&gt;0,FH!A63/FH!$C$2,0)</f>
        <v>0</v>
      </c>
      <c r="D63" s="50">
        <f>IF(hist!$D$2&gt;0,hist!B63/hist!$D$2,0)</f>
        <v>0</v>
      </c>
      <c r="E63" s="50">
        <f t="shared" si="1"/>
        <v>0.14717736194144698</v>
      </c>
      <c r="F63">
        <f t="shared" si="6"/>
        <v>61</v>
      </c>
      <c r="G63" s="50">
        <f>IF(FT!A63&lt;&gt;"",FT!A63*10,"")</f>
        <v>4.5426299999999999</v>
      </c>
      <c r="H63" s="50">
        <f>IF(FT!B63&lt;&gt;"",FT!B63*100,"")</f>
        <v>49.673000000000002</v>
      </c>
      <c r="I63" s="50">
        <f t="shared" si="2"/>
        <v>1</v>
      </c>
      <c r="J63" t="str">
        <f>IF(FT!B63&lt;&gt;"",FT!E63,"")</f>
        <v>0 [24.754197]</v>
      </c>
      <c r="K63">
        <f>IF(FT!B63&lt;&gt;"",IF(FT!C63&lt;&gt;"",FT!C63,F63/$M$3*$M$4),"")</f>
        <v>24.754200000000001</v>
      </c>
      <c r="Y63" s="75">
        <f t="shared" si="3"/>
        <v>10.934854918846572</v>
      </c>
    </row>
    <row r="64" spans="1:25">
      <c r="A64" s="50">
        <f t="shared" si="5"/>
        <v>62</v>
      </c>
      <c r="B64" s="50">
        <f t="shared" si="0"/>
        <v>1.2069698039215686</v>
      </c>
      <c r="C64" s="50">
        <f>IF(FH!$C$2&gt;0,FH!A64/FH!$C$2,0)</f>
        <v>7.4719206866897078E-2</v>
      </c>
      <c r="D64" s="50">
        <f>IF(hist!$D$2&gt;0,hist!B64/hist!$D$2,0)</f>
        <v>0.25176992524375941</v>
      </c>
      <c r="E64" s="50">
        <f t="shared" si="1"/>
        <v>0.16074349907160557</v>
      </c>
      <c r="F64">
        <f t="shared" si="6"/>
        <v>62</v>
      </c>
      <c r="G64" s="50">
        <f>IF(FT!A64&lt;&gt;"",FT!A64*10,"")</f>
        <v>4.5585700000000005</v>
      </c>
      <c r="H64" s="50">
        <f>IF(FT!B64&lt;&gt;"",FT!B64*100,"")</f>
        <v>49.956000000000003</v>
      </c>
      <c r="I64" s="50">
        <f t="shared" si="2"/>
        <v>1</v>
      </c>
      <c r="J64" t="str">
        <f>IF(FT!B64&lt;&gt;"",FT!E64,"")</f>
        <v>0 [25.169588]</v>
      </c>
      <c r="K64">
        <f>IF(FT!B64&lt;&gt;"",IF(FT!C64&lt;&gt;"",FT!C64,F64/$M$3*$M$4),"")</f>
        <v>25.169599999999999</v>
      </c>
      <c r="Y64" s="75">
        <f t="shared" si="3"/>
        <v>10.958699767690305</v>
      </c>
    </row>
    <row r="65" spans="1:25">
      <c r="A65" s="50">
        <f t="shared" si="5"/>
        <v>63</v>
      </c>
      <c r="B65" s="50">
        <f t="shared" si="0"/>
        <v>1.2264370588235294</v>
      </c>
      <c r="C65" s="50">
        <f>IF(FH!$C$2&gt;0,FH!A65/FH!$C$2,0)</f>
        <v>0</v>
      </c>
      <c r="D65" s="50">
        <f>IF(hist!$D$2&gt;0,hist!B65/hist!$D$2,0)</f>
        <v>0</v>
      </c>
      <c r="E65" s="50">
        <f t="shared" si="1"/>
        <v>0.17518512186164314</v>
      </c>
      <c r="F65">
        <f t="shared" si="6"/>
        <v>63</v>
      </c>
      <c r="G65" s="50">
        <f>IF(FT!A65&lt;&gt;"",FT!A65*10,"")</f>
        <v>4.5725100000000003</v>
      </c>
      <c r="H65" s="50">
        <f>IF(FT!B65&lt;&gt;"",FT!B65*100,"")</f>
        <v>50.163800000000002</v>
      </c>
      <c r="I65" s="50">
        <f t="shared" si="2"/>
        <v>1</v>
      </c>
      <c r="J65" t="str">
        <f>IF(FT!B65&lt;&gt;"",FT!E65,"")</f>
        <v>0 [25.564976]</v>
      </c>
      <c r="K65">
        <f>IF(FT!B65&lt;&gt;"",IF(FT!C65&lt;&gt;"",FT!C65,F65/$M$3*$M$4),"")</f>
        <v>25.565000000000001</v>
      </c>
      <c r="Y65" s="75">
        <f t="shared" si="3"/>
        <v>10.970735985268485</v>
      </c>
    </row>
    <row r="66" spans="1:25" ht="16.5" customHeight="1">
      <c r="A66" s="50">
        <f t="shared" si="5"/>
        <v>64</v>
      </c>
      <c r="B66" s="50">
        <f t="shared" si="0"/>
        <v>1.2459043137254902</v>
      </c>
      <c r="C66" s="50">
        <f>IF(FH!$C$2&gt;0,FH!A66/FH!$C$2,0)</f>
        <v>0</v>
      </c>
      <c r="D66" s="50">
        <f>IF(hist!$D$2&gt;0,hist!B66/hist!$D$2,0)</f>
        <v>0</v>
      </c>
      <c r="E66" s="50">
        <f t="shared" si="1"/>
        <v>0.19051642325393986</v>
      </c>
      <c r="F66">
        <f t="shared" si="6"/>
        <v>64</v>
      </c>
      <c r="G66" s="50">
        <f>IF(FT!A66&lt;&gt;"",FT!A66*10,"")</f>
        <v>4.5877499999999998</v>
      </c>
      <c r="H66" s="50">
        <f>IF(FT!B66&lt;&gt;"",FT!B66*100,"")</f>
        <v>50.220200000000006</v>
      </c>
      <c r="I66" s="50">
        <f t="shared" si="2"/>
        <v>1</v>
      </c>
      <c r="J66" t="str">
        <f>IF(FT!B66&lt;&gt;"",FT!E66,"")</f>
        <v>0 [25.965622]</v>
      </c>
      <c r="K66">
        <f>IF(FT!B66&lt;&gt;"",IF(FT!C66&lt;&gt;"",FT!C66,F66/$M$3*$M$4),"")</f>
        <v>25.965599999999998</v>
      </c>
      <c r="Y66" s="75">
        <f t="shared" si="3"/>
        <v>10.946586017110786</v>
      </c>
    </row>
    <row r="67" spans="1:25">
      <c r="A67" s="50">
        <f t="shared" si="5"/>
        <v>65</v>
      </c>
      <c r="B67" s="50">
        <f t="shared" ref="B67:B130" si="16">A67/255*$M$2</f>
        <v>1.2653715686274509</v>
      </c>
      <c r="C67" s="50">
        <f>IF(FH!$C$2&gt;0,FH!A67/FH!$C$2,0)</f>
        <v>0.14340083402294376</v>
      </c>
      <c r="D67" s="50">
        <f>IF(hist!$D$2&gt;0,hist!B67/hist!$D$2,0)</f>
        <v>0.23371424628736467</v>
      </c>
      <c r="E67" s="50">
        <f t="shared" ref="E67:E130" si="17">NORMDIST(B67,2,0.421,FALSE)</f>
        <v>0.20674690530414291</v>
      </c>
      <c r="F67">
        <f t="shared" si="6"/>
        <v>65</v>
      </c>
      <c r="G67" s="50">
        <f>IF(FT!A67&lt;&gt;"",FT!A67*10,"")</f>
        <v>4.6010600000000004</v>
      </c>
      <c r="H67" s="50">
        <f>IF(FT!B67&lt;&gt;"",FT!B67*100,"")</f>
        <v>50.241599999999998</v>
      </c>
      <c r="I67" s="50">
        <f t="shared" ref="I67:I130" si="18">(IF(G67&lt;&gt;"",1,""))</f>
        <v>1</v>
      </c>
      <c r="J67" t="str">
        <f>IF(FT!B67&lt;&gt;"",FT!E67,"")</f>
        <v>0 [26.454364]</v>
      </c>
      <c r="K67">
        <f>IF(FT!B67&lt;&gt;"",IF(FT!C67&lt;&gt;"",FT!C67,F67/$M$3*$M$4),"")</f>
        <v>26.4544</v>
      </c>
      <c r="Y67" s="75">
        <f t="shared" ref="Y67:Y130" si="19">IF(I67=1,H67/G67,"")</f>
        <v>10.919570707619547</v>
      </c>
    </row>
    <row r="68" spans="1:25">
      <c r="A68" s="50">
        <f t="shared" ref="A68:A131" si="20">A67+1</f>
        <v>66</v>
      </c>
      <c r="B68" s="50">
        <f t="shared" si="16"/>
        <v>1.2848388235294119</v>
      </c>
      <c r="C68" s="50">
        <f>IF(FH!$C$2&gt;0,FH!A68/FH!$C$2,0)</f>
        <v>0</v>
      </c>
      <c r="D68" s="50">
        <f>IF(hist!$D$2&gt;0,hist!B68/hist!$D$2,0)</f>
        <v>0</v>
      </c>
      <c r="E68" s="50">
        <f t="shared" si="17"/>
        <v>0.22388088432712888</v>
      </c>
      <c r="F68">
        <f t="shared" ref="F68:F131" si="21">F67+1</f>
        <v>66</v>
      </c>
      <c r="G68" s="50">
        <f>IF(FT!A68&lt;&gt;"",FT!A68*10,"")</f>
        <v>4.61233</v>
      </c>
      <c r="H68" s="50">
        <f>IF(FT!B68&lt;&gt;"",FT!B68*100,"")</f>
        <v>50.224800000000002</v>
      </c>
      <c r="I68" s="50">
        <f t="shared" si="18"/>
        <v>1</v>
      </c>
      <c r="J68" t="str">
        <f>IF(FT!B68&lt;&gt;"",FT!E68,"")</f>
        <v>0 [26.778966]</v>
      </c>
      <c r="K68">
        <f>IF(FT!B68&lt;&gt;"",IF(FT!C68&lt;&gt;"",FT!C68,F68/$M$3*$M$4),"")</f>
        <v>26.779</v>
      </c>
      <c r="Y68" s="75">
        <f t="shared" si="19"/>
        <v>10.889246866551179</v>
      </c>
    </row>
    <row r="69" spans="1:25" ht="16.5" customHeight="1">
      <c r="A69" s="50">
        <f t="shared" si="20"/>
        <v>67</v>
      </c>
      <c r="B69" s="50">
        <f t="shared" si="16"/>
        <v>1.3043060784313727</v>
      </c>
      <c r="C69" s="50">
        <f>IF(FH!$C$2&gt;0,FH!A69/FH!$C$2,0)</f>
        <v>0.16747959564490744</v>
      </c>
      <c r="D69" s="50">
        <f>IF(hist!$D$2&gt;0,hist!B69/hist!$D$2,0)</f>
        <v>0.22008568729797431</v>
      </c>
      <c r="E69" s="50">
        <f t="shared" si="17"/>
        <v>0.24191701103634025</v>
      </c>
      <c r="F69">
        <f t="shared" si="21"/>
        <v>67</v>
      </c>
      <c r="G69" s="50">
        <f>IF(FT!A69&lt;&gt;"",FT!A69*10,"")</f>
        <v>4.6188200000000004</v>
      </c>
      <c r="H69" s="50">
        <f>IF(FT!B69&lt;&gt;"",FT!B69*100,"")</f>
        <v>50.221899999999998</v>
      </c>
      <c r="I69" s="50">
        <f t="shared" si="18"/>
        <v>1</v>
      </c>
      <c r="J69" t="str">
        <f>IF(FT!B69&lt;&gt;"",FT!E69,"")</f>
        <v>0 [27.167270]</v>
      </c>
      <c r="K69">
        <f>IF(FT!B69&lt;&gt;"",IF(FT!C69&lt;&gt;"",FT!C69,F69/$M$3*$M$4),"")</f>
        <v>27.167300000000001</v>
      </c>
      <c r="Y69" s="75">
        <f t="shared" si="19"/>
        <v>10.873318293416933</v>
      </c>
    </row>
    <row r="70" spans="1:25">
      <c r="A70" s="50">
        <f t="shared" si="20"/>
        <v>68</v>
      </c>
      <c r="B70" s="50">
        <f t="shared" si="16"/>
        <v>1.3237733333333332</v>
      </c>
      <c r="C70" s="50">
        <f>IF(FH!$C$2&gt;0,FH!A70/FH!$C$2,0)</f>
        <v>0</v>
      </c>
      <c r="D70" s="50">
        <f>IF(hist!$D$2&gt;0,hist!B70/hist!$D$2,0)</f>
        <v>0</v>
      </c>
      <c r="E70" s="50">
        <f t="shared" si="17"/>
        <v>0.26084781335211715</v>
      </c>
      <c r="F70">
        <f t="shared" si="21"/>
        <v>68</v>
      </c>
      <c r="G70" s="50">
        <f>IF(FT!A70&lt;&gt;"",FT!A70*10,"")</f>
        <v>4.62486</v>
      </c>
      <c r="H70" s="50">
        <f>IF(FT!B70&lt;&gt;"",FT!B70*100,"")</f>
        <v>50.214199999999998</v>
      </c>
      <c r="I70" s="50">
        <f t="shared" si="18"/>
        <v>1</v>
      </c>
      <c r="J70" t="str">
        <f>IF(FT!B70&lt;&gt;"",FT!E70,"")</f>
        <v>0 [27.588299]</v>
      </c>
      <c r="K70">
        <f>IF(FT!B70&lt;&gt;"",IF(FT!C70&lt;&gt;"",FT!C70,F70/$M$3*$M$4),"")</f>
        <v>27.5883</v>
      </c>
      <c r="Y70" s="75">
        <f t="shared" si="19"/>
        <v>10.857452982360547</v>
      </c>
    </row>
    <row r="71" spans="1:25">
      <c r="A71" s="50">
        <f t="shared" si="20"/>
        <v>69</v>
      </c>
      <c r="B71" s="50">
        <f t="shared" si="16"/>
        <v>1.343240588235294</v>
      </c>
      <c r="C71" s="50">
        <f>IF(FH!$C$2&gt;0,FH!A71/FH!$C$2,0)</f>
        <v>0</v>
      </c>
      <c r="D71" s="50">
        <f>IF(hist!$D$2&gt;0,hist!B71/hist!$D$2,0)</f>
        <v>0</v>
      </c>
      <c r="E71" s="50">
        <f t="shared" si="17"/>
        <v>0.28065926984641271</v>
      </c>
      <c r="F71">
        <f t="shared" si="21"/>
        <v>69</v>
      </c>
      <c r="G71" s="50">
        <f>IF(FT!A71&lt;&gt;"",FT!A71*10,"")</f>
        <v>4.6292600000000004</v>
      </c>
      <c r="H71" s="50">
        <f>IF(FT!B71&lt;&gt;"",FT!B71*100,"")</f>
        <v>50.181399999999996</v>
      </c>
      <c r="I71" s="50">
        <f t="shared" si="18"/>
        <v>1</v>
      </c>
      <c r="J71" t="str">
        <f>IF(FT!B71&lt;&gt;"",FT!E71,"")</f>
        <v>0 [27.990030]</v>
      </c>
      <c r="K71">
        <f>IF(FT!B71&lt;&gt;"",IF(FT!C71&lt;&gt;"",FT!C71,F71/$M$3*$M$4),"")</f>
        <v>27.99</v>
      </c>
      <c r="Y71" s="75">
        <f t="shared" si="19"/>
        <v>10.840047869421893</v>
      </c>
    </row>
    <row r="72" spans="1:25">
      <c r="A72" s="50">
        <f t="shared" si="20"/>
        <v>70</v>
      </c>
      <c r="B72" s="50">
        <f t="shared" si="16"/>
        <v>1.362707843137255</v>
      </c>
      <c r="C72" s="50">
        <f>IF(FH!$C$2&gt;0,FH!A72/FH!$C$2,0)</f>
        <v>0.20113907413717569</v>
      </c>
      <c r="D72" s="50">
        <f>IF(hist!$D$2&gt;0,hist!B72/hist!$D$2,0)</f>
        <v>0.20535262992088082</v>
      </c>
      <c r="E72" s="50">
        <f t="shared" si="17"/>
        <v>0.30133042196576898</v>
      </c>
      <c r="F72">
        <f t="shared" si="21"/>
        <v>70</v>
      </c>
      <c r="G72" s="50">
        <f>IF(FT!A72&lt;&gt;"",FT!A72*10,"")</f>
        <v>4.6341999999999999</v>
      </c>
      <c r="H72" s="50">
        <f>IF(FT!B72&lt;&gt;"",FT!B72*100,"")</f>
        <v>50.078100000000006</v>
      </c>
      <c r="I72" s="50">
        <f t="shared" si="18"/>
        <v>1</v>
      </c>
      <c r="J72" t="str">
        <f>IF(FT!B72&lt;&gt;"",FT!E72,"")</f>
        <v>0 [28.396142]</v>
      </c>
      <c r="K72">
        <f>IF(FT!B72&lt;&gt;"",IF(FT!C72&lt;&gt;"",FT!C72,F72/$M$3*$M$4),"")</f>
        <v>28.396100000000001</v>
      </c>
      <c r="Y72" s="75">
        <f t="shared" si="19"/>
        <v>10.806201717664324</v>
      </c>
    </row>
    <row r="73" spans="1:25">
      <c r="A73" s="50">
        <f t="shared" si="20"/>
        <v>71</v>
      </c>
      <c r="B73" s="50">
        <f t="shared" si="16"/>
        <v>1.3821750980392158</v>
      </c>
      <c r="C73" s="50">
        <f>IF(FH!$C$2&gt;0,FH!A73/FH!$C$2,0)</f>
        <v>0</v>
      </c>
      <c r="D73" s="50">
        <f>IF(hist!$D$2&gt;0,hist!B73/hist!$D$2,0)</f>
        <v>0</v>
      </c>
      <c r="E73" s="50">
        <f t="shared" si="17"/>
        <v>0.32283303321859946</v>
      </c>
      <c r="F73">
        <f t="shared" si="21"/>
        <v>71</v>
      </c>
      <c r="G73" s="50">
        <f>IF(FT!A73&lt;&gt;"",FT!A73*10,"")</f>
        <v>4.6402900000000002</v>
      </c>
      <c r="H73" s="50">
        <f>IF(FT!B73&lt;&gt;"",FT!B73*100,"")</f>
        <v>49.948500000000003</v>
      </c>
      <c r="I73" s="50">
        <f t="shared" si="18"/>
        <v>1</v>
      </c>
      <c r="J73" t="str">
        <f>IF(FT!B73&lt;&gt;"",FT!E73,"")</f>
        <v>0 [28.796277]</v>
      </c>
      <c r="K73">
        <f>IF(FT!B73&lt;&gt;"",IF(FT!C73&lt;&gt;"",FT!C73,F73/$M$3*$M$4),"")</f>
        <v>28.796299999999999</v>
      </c>
      <c r="Y73" s="75">
        <f t="shared" si="19"/>
        <v>10.76409017539852</v>
      </c>
    </row>
    <row r="74" spans="1:25">
      <c r="A74" s="50">
        <f t="shared" si="20"/>
        <v>72</v>
      </c>
      <c r="B74" s="50">
        <f t="shared" si="16"/>
        <v>1.4016423529411766</v>
      </c>
      <c r="C74" s="50">
        <f>IF(FH!$C$2&gt;0,FH!A74/FH!$C$2,0)</f>
        <v>0</v>
      </c>
      <c r="D74" s="50">
        <f>IF(hist!$D$2&gt;0,hist!B74/hist!$D$2,0)</f>
        <v>0</v>
      </c>
      <c r="E74" s="50">
        <f t="shared" si="17"/>
        <v>0.34513130341544357</v>
      </c>
      <c r="F74">
        <f t="shared" si="21"/>
        <v>72</v>
      </c>
      <c r="G74" s="50">
        <f>IF(FT!A74&lt;&gt;"",FT!A74*10,"")</f>
        <v>4.64011</v>
      </c>
      <c r="H74" s="50">
        <f>IF(FT!B74&lt;&gt;"",FT!B74*100,"")</f>
        <v>49.976399999999998</v>
      </c>
      <c r="I74" s="50">
        <f t="shared" si="18"/>
        <v>1</v>
      </c>
      <c r="J74" t="str">
        <f>IF(FT!B74&lt;&gt;"",FT!E74,"")</f>
        <v>0 [29.218340]</v>
      </c>
      <c r="K74">
        <f>IF(FT!B74&lt;&gt;"",IF(FT!C74&lt;&gt;"",FT!C74,F74/$M$3*$M$4),"")</f>
        <v>29.218299999999999</v>
      </c>
      <c r="Y74" s="75">
        <f t="shared" si="19"/>
        <v>10.770520526453037</v>
      </c>
    </row>
    <row r="75" spans="1:25">
      <c r="A75" s="50">
        <f t="shared" si="20"/>
        <v>73</v>
      </c>
      <c r="B75" s="50">
        <f t="shared" si="16"/>
        <v>1.4211096078431371</v>
      </c>
      <c r="C75" s="50">
        <f>IF(FH!$C$2&gt;0,FH!A75/FH!$C$2,0)</f>
        <v>0.26133638384526764</v>
      </c>
      <c r="D75" s="50">
        <f>IF(hist!$D$2&gt;0,hist!B75/hist!$D$2,0)</f>
        <v>0.19469635758932438</v>
      </c>
      <c r="E75" s="50">
        <f t="shared" si="17"/>
        <v>0.36818164580299245</v>
      </c>
      <c r="F75">
        <f t="shared" si="21"/>
        <v>73</v>
      </c>
      <c r="G75" s="50">
        <f>IF(FT!A75&lt;&gt;"",FT!A75*10,"")</f>
        <v>4.64032</v>
      </c>
      <c r="H75" s="50">
        <f>IF(FT!B75&lt;&gt;"",FT!B75*100,"")</f>
        <v>49.982799999999997</v>
      </c>
      <c r="I75" s="50">
        <f t="shared" si="18"/>
        <v>1</v>
      </c>
      <c r="J75" t="str">
        <f>IF(FT!B75&lt;&gt;"",FT!E75,"")</f>
        <v>0 [29.613940]</v>
      </c>
      <c r="K75">
        <f>IF(FT!B75&lt;&gt;"",IF(FT!C75&lt;&gt;"",FT!C75,F75/$M$3*$M$4),"")</f>
        <v>29.613900000000001</v>
      </c>
      <c r="Y75" s="75">
        <f t="shared" si="19"/>
        <v>10.771412316391972</v>
      </c>
    </row>
    <row r="76" spans="1:25">
      <c r="A76" s="50">
        <f t="shared" si="20"/>
        <v>74</v>
      </c>
      <c r="B76" s="50">
        <f t="shared" si="16"/>
        <v>1.4405768627450981</v>
      </c>
      <c r="C76" s="50">
        <f>IF(FH!$C$2&gt;0,FH!A76/FH!$C$2,0)</f>
        <v>0</v>
      </c>
      <c r="D76" s="50">
        <f>IF(hist!$D$2&gt;0,hist!B76/hist!$D$2,0)</f>
        <v>0</v>
      </c>
      <c r="E76" s="50">
        <f t="shared" si="17"/>
        <v>0.39193253452801868</v>
      </c>
      <c r="F76">
        <f t="shared" si="21"/>
        <v>74</v>
      </c>
      <c r="G76" s="50">
        <f>IF(FT!A76&lt;&gt;"",FT!A76*10,"")</f>
        <v>4.6410499999999999</v>
      </c>
      <c r="H76" s="50">
        <f>IF(FT!B76&lt;&gt;"",FT!B76*100,"")</f>
        <v>49.969700000000003</v>
      </c>
      <c r="I76" s="50">
        <f t="shared" si="18"/>
        <v>1</v>
      </c>
      <c r="J76" t="str">
        <f>IF(FT!B76&lt;&gt;"",FT!E76,"")</f>
        <v>0 [30.016406]</v>
      </c>
      <c r="K76">
        <f>IF(FT!B76&lt;&gt;"",IF(FT!C76&lt;&gt;"",FT!C76,F76/$M$3*$M$4),"")</f>
        <v>30.016400000000001</v>
      </c>
      <c r="Y76" s="75">
        <f t="shared" si="19"/>
        <v>10.766895422372093</v>
      </c>
    </row>
    <row r="77" spans="1:25">
      <c r="A77" s="50">
        <f t="shared" si="20"/>
        <v>75</v>
      </c>
      <c r="B77" s="50">
        <f t="shared" si="16"/>
        <v>1.4600441176470589</v>
      </c>
      <c r="C77" s="50">
        <f>IF(FH!$C$2&gt;0,FH!A77/FH!$C$2,0)</f>
        <v>0.25639552807931332</v>
      </c>
      <c r="D77" s="50">
        <f>IF(hist!$D$2&gt;0,hist!B77/hist!$D$2,0)</f>
        <v>0.18311305569850045</v>
      </c>
      <c r="E77" s="50">
        <f t="shared" si="17"/>
        <v>0.41632442930254537</v>
      </c>
      <c r="F77">
        <f t="shared" si="21"/>
        <v>75</v>
      </c>
      <c r="G77" s="50">
        <f>IF(FT!A77&lt;&gt;"",FT!A77*10,"")</f>
        <v>4.6438899999999999</v>
      </c>
      <c r="H77" s="50">
        <f>IF(FT!B77&lt;&gt;"",FT!B77*100,"")</f>
        <v>49.916899999999998</v>
      </c>
      <c r="I77" s="50">
        <f t="shared" si="18"/>
        <v>1</v>
      </c>
      <c r="J77" t="str">
        <f>IF(FT!B77&lt;&gt;"",FT!E77,"")</f>
        <v>0 [30.426884]</v>
      </c>
      <c r="K77">
        <f>IF(FT!B77&lt;&gt;"",IF(FT!C77&lt;&gt;"",FT!C77,F77/$M$3*$M$4),"")</f>
        <v>30.4269</v>
      </c>
      <c r="Y77" s="75">
        <f t="shared" si="19"/>
        <v>10.748941081722435</v>
      </c>
    </row>
    <row r="78" spans="1:25" ht="16.5" customHeight="1">
      <c r="A78" s="50">
        <f t="shared" si="20"/>
        <v>76</v>
      </c>
      <c r="B78" s="50">
        <f t="shared" si="16"/>
        <v>1.4795113725490197</v>
      </c>
      <c r="C78" s="50">
        <f>IF(FH!$C$2&gt;0,FH!A78/FH!$C$2,0)</f>
        <v>0</v>
      </c>
      <c r="D78" s="50">
        <f>IF(hist!$D$2&gt;0,hist!B78/hist!$D$2,0)</f>
        <v>0</v>
      </c>
      <c r="E78" s="50">
        <f t="shared" si="17"/>
        <v>0.44128978341668873</v>
      </c>
      <c r="F78">
        <f t="shared" si="21"/>
        <v>76</v>
      </c>
      <c r="G78" s="50">
        <f>IF(FT!A78&lt;&gt;"",FT!A78*10,"")</f>
        <v>4.6477400000000006</v>
      </c>
      <c r="H78" s="50">
        <f>IF(FT!B78&lt;&gt;"",FT!B78*100,"")</f>
        <v>49.842199999999998</v>
      </c>
      <c r="I78" s="50">
        <f t="shared" si="18"/>
        <v>1</v>
      </c>
      <c r="J78" t="str">
        <f>IF(FT!B78&lt;&gt;"",FT!E78,"")</f>
        <v>0 [30.822359]</v>
      </c>
      <c r="K78">
        <f>IF(FT!B78&lt;&gt;"",IF(FT!C78&lt;&gt;"",FT!C78,F78/$M$3*$M$4),"")</f>
        <v>30.822399999999998</v>
      </c>
      <c r="Y78" s="75">
        <f t="shared" si="19"/>
        <v>10.723964765671056</v>
      </c>
    </row>
    <row r="79" spans="1:25" ht="16.5" customHeight="1">
      <c r="A79" s="50">
        <f t="shared" si="20"/>
        <v>77</v>
      </c>
      <c r="B79" s="50">
        <f t="shared" si="16"/>
        <v>1.4989786274509804</v>
      </c>
      <c r="C79" s="50">
        <f>IF(FH!$C$2&gt;0,FH!A79/FH!$C$2,0)</f>
        <v>0</v>
      </c>
      <c r="D79" s="50">
        <f>IF(hist!$D$2&gt;0,hist!B79/hist!$D$2,0)</f>
        <v>0</v>
      </c>
      <c r="E79" s="50">
        <f t="shared" si="17"/>
        <v>0.46675314036405308</v>
      </c>
      <c r="F79">
        <f t="shared" si="21"/>
        <v>77</v>
      </c>
      <c r="G79" s="50">
        <f>IF(FT!A79&lt;&gt;"",FT!A79*10,"")</f>
        <v>4.65116</v>
      </c>
      <c r="H79" s="50">
        <f>IF(FT!B79&lt;&gt;"",FT!B79*100,"")</f>
        <v>49.722799999999999</v>
      </c>
      <c r="I79" s="50">
        <f t="shared" si="18"/>
        <v>1</v>
      </c>
      <c r="J79" t="str">
        <f>IF(FT!B79&lt;&gt;"",FT!E79,"")</f>
        <v>0 [31.263682]</v>
      </c>
      <c r="K79">
        <f>IF(FT!B79&lt;&gt;"",IF(FT!C79&lt;&gt;"",FT!C79,F79/$M$3*$M$4),"")</f>
        <v>31.2637</v>
      </c>
      <c r="Y79" s="75">
        <f t="shared" si="19"/>
        <v>10.690408414245049</v>
      </c>
    </row>
    <row r="80" spans="1:25" ht="16.5" customHeight="1">
      <c r="A80" s="50">
        <f t="shared" si="20"/>
        <v>78</v>
      </c>
      <c r="B80" s="50">
        <f t="shared" si="16"/>
        <v>1.5184458823529414</v>
      </c>
      <c r="C80" s="50">
        <f>IF(FH!$C$2&gt;0,FH!A80/FH!$C$2,0)</f>
        <v>0.2331361858865145</v>
      </c>
      <c r="D80" s="50">
        <f>IF(hist!$D$2&gt;0,hist!B80/hist!$D$2,0)</f>
        <v>0.17316813436684655</v>
      </c>
      <c r="E80" s="50">
        <f t="shared" si="17"/>
        <v>0.49263132331359955</v>
      </c>
      <c r="F80">
        <f t="shared" si="21"/>
        <v>78</v>
      </c>
      <c r="G80" s="50">
        <f>IF(FT!A80&lt;&gt;"",FT!A80*10,"")</f>
        <v>4.6548600000000002</v>
      </c>
      <c r="H80" s="50">
        <f>IF(FT!B80&lt;&gt;"",FT!B80*100,"")</f>
        <v>49.596600000000002</v>
      </c>
      <c r="I80" s="50">
        <f t="shared" si="18"/>
        <v>1</v>
      </c>
      <c r="J80" t="str">
        <f>IF(FT!B80&lt;&gt;"",FT!E80,"")</f>
        <v>0 [31.649104]</v>
      </c>
      <c r="K80">
        <f>IF(FT!B80&lt;&gt;"",IF(FT!C80&lt;&gt;"",FT!C80,F80/$M$3*$M$4),"")</f>
        <v>31.649100000000001</v>
      </c>
      <c r="Y80" s="75">
        <f t="shared" si="19"/>
        <v>10.654799499877548</v>
      </c>
    </row>
    <row r="81" spans="1:25" ht="16.5" customHeight="1">
      <c r="A81" s="50">
        <f t="shared" si="20"/>
        <v>79</v>
      </c>
      <c r="B81" s="50">
        <f t="shared" si="16"/>
        <v>1.537913137254902</v>
      </c>
      <c r="C81" s="50">
        <f>IF(FH!$C$2&gt;0,FH!A81/FH!$C$2,0)</f>
        <v>0</v>
      </c>
      <c r="D81" s="50">
        <f>IF(hist!$D$2&gt;0,hist!B81/hist!$D$2,0)</f>
        <v>0</v>
      </c>
      <c r="E81" s="50">
        <f t="shared" si="17"/>
        <v>0.51883372049243914</v>
      </c>
      <c r="F81">
        <f t="shared" si="21"/>
        <v>79</v>
      </c>
      <c r="G81" s="50">
        <f>IF(FT!A81&lt;&gt;"",FT!A81*10,"")</f>
        <v>4.6579800000000002</v>
      </c>
      <c r="H81" s="50">
        <f>IF(FT!B81&lt;&gt;"",FT!B81*100,"")</f>
        <v>49.433700000000002</v>
      </c>
      <c r="I81" s="50">
        <f t="shared" si="18"/>
        <v>1</v>
      </c>
      <c r="J81" t="str">
        <f>IF(FT!B81&lt;&gt;"",FT!E81,"")</f>
        <v>0 [32.053984]</v>
      </c>
      <c r="K81">
        <f>IF(FT!B81&lt;&gt;"",IF(FT!C81&lt;&gt;"",FT!C81,F81/$M$3*$M$4),"")</f>
        <v>32.054000000000002</v>
      </c>
      <c r="Y81" s="75">
        <f t="shared" si="19"/>
        <v>10.612690479564103</v>
      </c>
    </row>
    <row r="82" spans="1:25" ht="16.5" customHeight="1">
      <c r="A82" s="50">
        <f t="shared" si="20"/>
        <v>80</v>
      </c>
      <c r="B82" s="50">
        <f t="shared" si="16"/>
        <v>1.5573803921568627</v>
      </c>
      <c r="C82" s="50">
        <f>IF(FH!$C$2&gt;0,FH!A82/FH!$C$2,0)</f>
        <v>0.24965844002012044</v>
      </c>
      <c r="D82" s="50">
        <f>IF(hist!$D$2&gt;0,hist!B82/hist!$D$2,0)</f>
        <v>0.16538474190578456</v>
      </c>
      <c r="E82" s="50">
        <f t="shared" si="17"/>
        <v>0.54526266825070935</v>
      </c>
      <c r="F82">
        <f t="shared" si="21"/>
        <v>80</v>
      </c>
      <c r="G82" s="50">
        <f>IF(FT!A82&lt;&gt;"",FT!A82*10,"")</f>
        <v>4.6610100000000001</v>
      </c>
      <c r="H82" s="50">
        <f>IF(FT!B82&lt;&gt;"",FT!B82*100,"")</f>
        <v>49.245100000000001</v>
      </c>
      <c r="I82" s="50">
        <f t="shared" si="18"/>
        <v>1</v>
      </c>
      <c r="J82" t="str">
        <f>IF(FT!B82&lt;&gt;"",FT!E82,"")</f>
        <v>0 [32.460102]</v>
      </c>
      <c r="K82">
        <f>IF(FT!B82&lt;&gt;"",IF(FT!C82&lt;&gt;"",FT!C82,F82/$M$3*$M$4),"")</f>
        <v>32.460099999999997</v>
      </c>
      <c r="Y82" s="75">
        <f t="shared" si="19"/>
        <v>10.565328115580099</v>
      </c>
    </row>
    <row r="83" spans="1:25" ht="16.5" customHeight="1">
      <c r="A83" s="50">
        <f t="shared" si="20"/>
        <v>81</v>
      </c>
      <c r="B83" s="50">
        <f t="shared" si="16"/>
        <v>1.5768476470588235</v>
      </c>
      <c r="C83" s="50">
        <f>IF(FH!$C$2&gt;0,FH!A83/FH!$C$2,0)</f>
        <v>0</v>
      </c>
      <c r="D83" s="50">
        <f>IF(hist!$D$2&gt;0,hist!B83/hist!$D$2,0)</f>
        <v>0</v>
      </c>
      <c r="E83" s="50">
        <f t="shared" si="17"/>
        <v>0.5718139321808009</v>
      </c>
      <c r="F83">
        <f t="shared" si="21"/>
        <v>81</v>
      </c>
      <c r="G83" s="50">
        <f>IF(FT!A83&lt;&gt;"",FT!A83*10,"")</f>
        <v>4.6662499999999998</v>
      </c>
      <c r="H83" s="50">
        <f>IF(FT!B83&lt;&gt;"",FT!B83*100,"")</f>
        <v>49.015999999999998</v>
      </c>
      <c r="I83" s="50">
        <f t="shared" si="18"/>
        <v>1</v>
      </c>
      <c r="J83" t="str">
        <f>IF(FT!B83&lt;&gt;"",FT!E83,"")</f>
        <v>0 [32.865106]</v>
      </c>
      <c r="K83">
        <f>IF(FT!B83&lt;&gt;"",IF(FT!C83&lt;&gt;"",FT!C83,F83/$M$3*$M$4),"")</f>
        <v>32.865099999999998</v>
      </c>
      <c r="Y83" s="75">
        <f t="shared" si="19"/>
        <v>10.504366461291188</v>
      </c>
    </row>
    <row r="84" spans="1:25" ht="16.5" customHeight="1">
      <c r="A84" s="50">
        <f t="shared" si="20"/>
        <v>82</v>
      </c>
      <c r="B84" s="50">
        <f t="shared" si="16"/>
        <v>1.5963149019607845</v>
      </c>
      <c r="C84" s="50">
        <f>IF(FH!$C$2&gt;0,FH!A84/FH!$C$2,0)</f>
        <v>0</v>
      </c>
      <c r="D84" s="50">
        <f>IF(hist!$D$2&gt;0,hist!B84/hist!$D$2,0)</f>
        <v>0</v>
      </c>
      <c r="E84" s="50">
        <f t="shared" si="17"/>
        <v>0.59837728518036304</v>
      </c>
      <c r="F84">
        <f t="shared" si="21"/>
        <v>82</v>
      </c>
      <c r="G84" s="50">
        <f>IF(FT!A84&lt;&gt;"",FT!A84*10,"")</f>
        <v>4.6737099999999998</v>
      </c>
      <c r="H84" s="50">
        <f>IF(FT!B84&lt;&gt;"",FT!B84*100,"")</f>
        <v>48.766199999999998</v>
      </c>
      <c r="I84" s="50">
        <f t="shared" si="18"/>
        <v>1</v>
      </c>
      <c r="J84" t="str">
        <f>IF(FT!B84&lt;&gt;"",FT!E84,"")</f>
        <v>0 [33.270226]</v>
      </c>
      <c r="K84">
        <f>IF(FT!B84&lt;&gt;"",IF(FT!C84&lt;&gt;"",FT!C84,F84/$M$3*$M$4),"")</f>
        <v>33.270200000000003</v>
      </c>
      <c r="Y84" s="75">
        <f t="shared" si="19"/>
        <v>10.434151883621363</v>
      </c>
    </row>
    <row r="85" spans="1:25" ht="16.5" customHeight="1">
      <c r="A85" s="50">
        <f t="shared" si="20"/>
        <v>83</v>
      </c>
      <c r="B85" s="50">
        <f t="shared" si="16"/>
        <v>1.6157821568627451</v>
      </c>
      <c r="C85" s="50">
        <f>IF(FH!$C$2&gt;0,FH!A85/FH!$C$2,0)</f>
        <v>0.30060036671047724</v>
      </c>
      <c r="D85" s="50">
        <f>IF(hist!$D$2&gt;0,hist!B85/hist!$D$2,0)</f>
        <v>0.15487378952560599</v>
      </c>
      <c r="E85" s="50">
        <f t="shared" si="17"/>
        <v>0.62483717980633824</v>
      </c>
      <c r="F85">
        <f t="shared" si="21"/>
        <v>83</v>
      </c>
      <c r="G85" s="50">
        <f>IF(FT!A85&lt;&gt;"",FT!A85*10,"")</f>
        <v>4.6808699999999996</v>
      </c>
      <c r="H85" s="50">
        <f>IF(FT!B85&lt;&gt;"",FT!B85*100,"")</f>
        <v>48.502299999999998</v>
      </c>
      <c r="I85" s="50">
        <f t="shared" si="18"/>
        <v>1</v>
      </c>
      <c r="J85" t="str">
        <f>IF(FT!B85&lt;&gt;"",FT!E85,"")</f>
        <v>0 [33.688668]</v>
      </c>
      <c r="K85">
        <f>IF(FT!B85&lt;&gt;"",IF(FT!C85&lt;&gt;"",FT!C85,F85/$M$3*$M$4),"")</f>
        <v>33.688699999999997</v>
      </c>
      <c r="Y85" s="75">
        <f t="shared" si="19"/>
        <v>10.36181308175617</v>
      </c>
    </row>
    <row r="86" spans="1:25" ht="16.5" customHeight="1">
      <c r="A86" s="50">
        <f t="shared" si="20"/>
        <v>84</v>
      </c>
      <c r="B86" s="50">
        <f t="shared" si="16"/>
        <v>1.6352494117647058</v>
      </c>
      <c r="C86" s="50">
        <f>IF(FH!$C$2&gt;0,FH!A86/FH!$C$2,0)</f>
        <v>0</v>
      </c>
      <c r="D86" s="50">
        <f>IF(hist!$D$2&gt;0,hist!B86/hist!$D$2,0)</f>
        <v>0</v>
      </c>
      <c r="E86" s="50">
        <f t="shared" si="17"/>
        <v>0.65107351069306008</v>
      </c>
      <c r="F86">
        <f t="shared" si="21"/>
        <v>84</v>
      </c>
      <c r="G86" s="50">
        <f>IF(FT!A86&lt;&gt;"",FT!A86*10,"")</f>
        <v>4.6871499999999999</v>
      </c>
      <c r="H86" s="50">
        <f>IF(FT!B86&lt;&gt;"",FT!B86*100,"")</f>
        <v>48.232500000000002</v>
      </c>
      <c r="I86" s="50">
        <f t="shared" si="18"/>
        <v>1</v>
      </c>
      <c r="J86" t="str">
        <f>IF(FT!B86&lt;&gt;"",FT!E86,"")</f>
        <v>0 [34.082378]</v>
      </c>
      <c r="K86">
        <f>IF(FT!B86&lt;&gt;"",IF(FT!C86&lt;&gt;"",FT!C86,F86/$M$3*$M$4),"")</f>
        <v>34.0824</v>
      </c>
      <c r="Y86" s="75">
        <f t="shared" si="19"/>
        <v>10.29036834750328</v>
      </c>
    </row>
    <row r="87" spans="1:25" ht="16.5" customHeight="1">
      <c r="A87" s="50">
        <f t="shared" si="20"/>
        <v>85</v>
      </c>
      <c r="B87" s="50">
        <f t="shared" si="16"/>
        <v>1.6547166666666666</v>
      </c>
      <c r="C87" s="50">
        <f>IF(FH!$C$2&gt;0,FH!A87/FH!$C$2,0)</f>
        <v>0</v>
      </c>
      <c r="D87" s="50">
        <f>IF(hist!$D$2&gt;0,hist!B87/hist!$D$2,0)</f>
        <v>0</v>
      </c>
      <c r="E87" s="50">
        <f t="shared" si="17"/>
        <v>0.67696246123048109</v>
      </c>
      <c r="F87">
        <f t="shared" si="21"/>
        <v>85</v>
      </c>
      <c r="G87" s="50">
        <f>IF(FT!A87&lt;&gt;"",FT!A87*10,"")</f>
        <v>4.6973700000000003</v>
      </c>
      <c r="H87" s="50">
        <f>IF(FT!B87&lt;&gt;"",FT!B87*100,"")</f>
        <v>47.984900000000003</v>
      </c>
      <c r="I87" s="50">
        <f t="shared" si="18"/>
        <v>1</v>
      </c>
      <c r="J87" t="str">
        <f>IF(FT!B87&lt;&gt;"",FT!E87,"")</f>
        <v>0 [34.493510]</v>
      </c>
      <c r="K87">
        <f>IF(FT!B87&lt;&gt;"",IF(FT!C87&lt;&gt;"",FT!C87,F87/$M$3*$M$4),"")</f>
        <v>34.493499999999997</v>
      </c>
      <c r="Y87" s="75">
        <f t="shared" si="19"/>
        <v>10.215269395427654</v>
      </c>
    </row>
    <row r="88" spans="1:25" ht="16.5" customHeight="1">
      <c r="A88" s="50">
        <f t="shared" si="20"/>
        <v>86</v>
      </c>
      <c r="B88" s="50">
        <f t="shared" si="16"/>
        <v>1.6741839215686276</v>
      </c>
      <c r="C88" s="50">
        <f>IF(FH!$C$2&gt;0,FH!A88/FH!$C$2,0)</f>
        <v>0.33752616463028773</v>
      </c>
      <c r="D88" s="50">
        <f>IF(hist!$D$2&gt;0,hist!B88/hist!$D$2,0)</f>
        <v>0.14505737586372108</v>
      </c>
      <c r="E88" s="50">
        <f t="shared" si="17"/>
        <v>0.7023774271497798</v>
      </c>
      <c r="F88">
        <f t="shared" si="21"/>
        <v>86</v>
      </c>
      <c r="G88" s="50">
        <f>IF(FT!A88&lt;&gt;"",FT!A88*10,"")</f>
        <v>4.7104499999999998</v>
      </c>
      <c r="H88" s="50">
        <f>IF(FT!B88&lt;&gt;"",FT!B88*100,"")</f>
        <v>47.710999999999999</v>
      </c>
      <c r="I88" s="50">
        <f t="shared" si="18"/>
        <v>1</v>
      </c>
      <c r="J88" t="str">
        <f>IF(FT!B88&lt;&gt;"",FT!E88,"")</f>
        <v>0 [34.884175]</v>
      </c>
      <c r="K88">
        <f>IF(FT!B88&lt;&gt;"",IF(FT!C88&lt;&gt;"",FT!C88,F88/$M$3*$M$4),"")</f>
        <v>34.8842</v>
      </c>
      <c r="Y88" s="75">
        <f t="shared" si="19"/>
        <v>10.128756275939667</v>
      </c>
    </row>
    <row r="89" spans="1:25" ht="16.5" customHeight="1">
      <c r="A89" s="50">
        <f t="shared" si="20"/>
        <v>87</v>
      </c>
      <c r="B89" s="50">
        <f t="shared" si="16"/>
        <v>1.6936511764705884</v>
      </c>
      <c r="C89" s="50">
        <f>IF(FH!$C$2&gt;0,FH!A89/FH!$C$2,0)</f>
        <v>0</v>
      </c>
      <c r="D89" s="50">
        <f>IF(hist!$D$2&gt;0,hist!B89/hist!$D$2,0)</f>
        <v>0</v>
      </c>
      <c r="E89" s="50">
        <f t="shared" si="17"/>
        <v>0.72719000817448476</v>
      </c>
      <c r="F89">
        <f t="shared" si="21"/>
        <v>87</v>
      </c>
      <c r="G89" s="50">
        <f>IF(FT!A89&lt;&gt;"",FT!A89*10,"")</f>
        <v>4.7227999999999994</v>
      </c>
      <c r="H89" s="50">
        <f>IF(FT!B89&lt;&gt;"",FT!B89*100,"")</f>
        <v>47.475899999999996</v>
      </c>
      <c r="I89" s="50">
        <f t="shared" si="18"/>
        <v>1</v>
      </c>
      <c r="J89" t="str">
        <f>IF(FT!B89&lt;&gt;"",FT!E89,"")</f>
        <v>0 [35.294253]</v>
      </c>
      <c r="K89">
        <f>IF(FT!B89&lt;&gt;"",IF(FT!C89&lt;&gt;"",FT!C89,F89/$M$3*$M$4),"")</f>
        <v>35.2943</v>
      </c>
      <c r="Y89" s="75">
        <f t="shared" si="19"/>
        <v>10.052490048276447</v>
      </c>
    </row>
    <row r="90" spans="1:25" ht="16.5" customHeight="1">
      <c r="A90" s="50">
        <f t="shared" si="20"/>
        <v>88</v>
      </c>
      <c r="B90" s="50">
        <f t="shared" si="16"/>
        <v>1.7131184313725489</v>
      </c>
      <c r="C90" s="50">
        <f>IF(FH!$C$2&gt;0,FH!A90/FH!$C$2,0)</f>
        <v>0.36423193626377193</v>
      </c>
      <c r="D90" s="50">
        <f>IF(hist!$D$2&gt;0,hist!B90/hist!$D$2,0)</f>
        <v>0.13677834609750625</v>
      </c>
      <c r="E90" s="50">
        <f t="shared" si="17"/>
        <v>0.75127105749767176</v>
      </c>
      <c r="F90">
        <f t="shared" si="21"/>
        <v>88</v>
      </c>
      <c r="G90" s="50">
        <f>IF(FT!A90&lt;&gt;"",FT!A90*10,"")</f>
        <v>4.7312799999999999</v>
      </c>
      <c r="H90" s="50">
        <f>IF(FT!B90&lt;&gt;"",FT!B90*100,"")</f>
        <v>47.245199999999997</v>
      </c>
      <c r="I90" s="50">
        <f t="shared" si="18"/>
        <v>1</v>
      </c>
      <c r="J90" t="str">
        <f>IF(FT!B90&lt;&gt;"",FT!E90,"")</f>
        <v>0 [35.726415]</v>
      </c>
      <c r="K90">
        <f>IF(FT!B90&lt;&gt;"",IF(FT!C90&lt;&gt;"",FT!C90,F90/$M$3*$M$4),"")</f>
        <v>35.726399999999998</v>
      </c>
      <c r="Y90" s="75">
        <f t="shared" si="19"/>
        <v>9.9857121117329761</v>
      </c>
    </row>
    <row r="91" spans="1:25" ht="16.5" customHeight="1">
      <c r="A91" s="50">
        <f t="shared" si="20"/>
        <v>89</v>
      </c>
      <c r="B91" s="50">
        <f t="shared" si="16"/>
        <v>1.7325856862745097</v>
      </c>
      <c r="C91" s="50">
        <f>IF(FH!$C$2&gt;0,FH!A91/FH!$C$2,0)</f>
        <v>0</v>
      </c>
      <c r="D91" s="50">
        <f>IF(hist!$D$2&gt;0,hist!B91/hist!$D$2,0)</f>
        <v>0</v>
      </c>
      <c r="E91" s="50">
        <f t="shared" si="17"/>
        <v>0.77449177757075749</v>
      </c>
      <c r="F91">
        <f t="shared" si="21"/>
        <v>89</v>
      </c>
      <c r="G91" s="50">
        <f>IF(FT!A91&lt;&gt;"",FT!A91*10,"")</f>
        <v>4.7395399999999999</v>
      </c>
      <c r="H91" s="50">
        <f>IF(FT!B91&lt;&gt;"",FT!B91*100,"")</f>
        <v>47.079500000000003</v>
      </c>
      <c r="I91" s="50">
        <f t="shared" si="18"/>
        <v>1</v>
      </c>
      <c r="J91" t="str">
        <f>IF(FT!B91&lt;&gt;"",FT!E91,"")</f>
        <v>0 [36.113262]</v>
      </c>
      <c r="K91">
        <f>IF(FT!B91&lt;&gt;"",IF(FT!C91&lt;&gt;"",FT!C91,F91/$M$3*$M$4),"")</f>
        <v>36.113300000000002</v>
      </c>
      <c r="Y91" s="75">
        <f t="shared" si="19"/>
        <v>9.9333479620385106</v>
      </c>
    </row>
    <row r="92" spans="1:25" ht="16.5" customHeight="1">
      <c r="A92" s="50">
        <f t="shared" si="20"/>
        <v>90</v>
      </c>
      <c r="B92" s="50">
        <f t="shared" si="16"/>
        <v>1.7520529411764707</v>
      </c>
      <c r="C92" s="50">
        <f>IF(FH!$C$2&gt;0,FH!A92/FH!$C$2,0)</f>
        <v>0</v>
      </c>
      <c r="D92" s="50">
        <f>IF(hist!$D$2&gt;0,hist!B92/hist!$D$2,0)</f>
        <v>0</v>
      </c>
      <c r="E92" s="50">
        <f t="shared" si="17"/>
        <v>0.79672484956661271</v>
      </c>
      <c r="F92">
        <f t="shared" si="21"/>
        <v>90</v>
      </c>
      <c r="G92" s="50">
        <f>IF(FT!A92&lt;&gt;"",FT!A92*10,"")</f>
        <v>4.74193</v>
      </c>
      <c r="H92" s="50">
        <f>IF(FT!B92&lt;&gt;"",FT!B92*100,"")</f>
        <v>47.003399999999999</v>
      </c>
      <c r="I92" s="50">
        <f t="shared" si="18"/>
        <v>1</v>
      </c>
      <c r="J92" t="str">
        <f>IF(FT!B92&lt;&gt;"",FT!E92,"")</f>
        <v>0 [36.528193]</v>
      </c>
      <c r="K92">
        <f>IF(FT!B92&lt;&gt;"",IF(FT!C92&lt;&gt;"",FT!C92,F92/$M$3*$M$4),"")</f>
        <v>36.528199999999998</v>
      </c>
      <c r="Y92" s="75">
        <f t="shared" si="19"/>
        <v>9.912293095849158</v>
      </c>
    </row>
    <row r="93" spans="1:25" ht="16.5" customHeight="1">
      <c r="A93" s="50">
        <f t="shared" si="20"/>
        <v>91</v>
      </c>
      <c r="B93" s="50">
        <f t="shared" si="16"/>
        <v>1.7715201960784315</v>
      </c>
      <c r="C93" s="50">
        <f>IF(FH!$C$2&gt;0,FH!A93/FH!$C$2,0)</f>
        <v>0.40840107741485343</v>
      </c>
      <c r="D93" s="50">
        <f>IF(hist!$D$2&gt;0,hist!B93/hist!$D$2,0)</f>
        <v>0.12698792383649943</v>
      </c>
      <c r="E93" s="50">
        <f t="shared" si="17"/>
        <v>0.81784558293661058</v>
      </c>
      <c r="F93">
        <f t="shared" si="21"/>
        <v>91</v>
      </c>
      <c r="G93" s="50">
        <f>IF(FT!A93&lt;&gt;"",FT!A93*10,"")</f>
        <v>4.7435200000000002</v>
      </c>
      <c r="H93" s="50">
        <f>IF(FT!B93&lt;&gt;"",FT!B93*100,"")</f>
        <v>46.954900000000002</v>
      </c>
      <c r="I93" s="50">
        <f t="shared" si="18"/>
        <v>1</v>
      </c>
      <c r="J93" t="str">
        <f>IF(FT!B93&lt;&gt;"",FT!E93,"")</f>
        <v>0 [36.932727]</v>
      </c>
      <c r="K93">
        <f>IF(FT!B93&lt;&gt;"",IF(FT!C93&lt;&gt;"",FT!C93,F93/$M$3*$M$4),"")</f>
        <v>36.932699999999997</v>
      </c>
      <c r="Y93" s="75">
        <f t="shared" si="19"/>
        <v>9.8987460788612669</v>
      </c>
    </row>
    <row r="94" spans="1:25" ht="16.5" customHeight="1">
      <c r="A94" s="50">
        <f t="shared" si="20"/>
        <v>92</v>
      </c>
      <c r="B94" s="50">
        <f t="shared" si="16"/>
        <v>1.7909874509803922</v>
      </c>
      <c r="C94" s="50">
        <f>IF(FH!$C$2&gt;0,FH!A94/FH!$C$2,0)</f>
        <v>0</v>
      </c>
      <c r="D94" s="50">
        <f>IF(hist!$D$2&gt;0,hist!B94/hist!$D$2,0)</f>
        <v>0</v>
      </c>
      <c r="E94" s="50">
        <f t="shared" si="17"/>
        <v>0.83773307074232983</v>
      </c>
      <c r="F94">
        <f t="shared" si="21"/>
        <v>92</v>
      </c>
      <c r="G94" s="50">
        <f>IF(FT!A94&lt;&gt;"",FT!A94*10,"")</f>
        <v>4.7594199999999995</v>
      </c>
      <c r="H94" s="50">
        <f>IF(FT!B94&lt;&gt;"",FT!B94*100,"")</f>
        <v>46.827800000000003</v>
      </c>
      <c r="I94" s="50">
        <f t="shared" si="18"/>
        <v>1</v>
      </c>
      <c r="J94" t="str">
        <f>IF(FT!B94&lt;&gt;"",FT!E94,"")</f>
        <v>0 [37.341404]</v>
      </c>
      <c r="K94">
        <f>IF(FT!B94&lt;&gt;"",IF(FT!C94&lt;&gt;"",FT!C94,F94/$M$3*$M$4),"")</f>
        <v>37.3414</v>
      </c>
      <c r="Y94" s="75">
        <f t="shared" si="19"/>
        <v>9.8389719755768574</v>
      </c>
    </row>
    <row r="95" spans="1:25" ht="16.5" customHeight="1">
      <c r="A95" s="50">
        <f t="shared" si="20"/>
        <v>93</v>
      </c>
      <c r="B95" s="50">
        <f t="shared" si="16"/>
        <v>1.8104547058823528</v>
      </c>
      <c r="C95" s="50">
        <f>IF(FH!$C$2&gt;0,FH!A95/FH!$C$2,0)</f>
        <v>0.47704652030699835</v>
      </c>
      <c r="D95" s="50">
        <f>IF(hist!$D$2&gt;0,hist!B95/hist!$D$2,0)</f>
        <v>0.11881291237687408</v>
      </c>
      <c r="E95" s="50">
        <f t="shared" si="17"/>
        <v>0.85627133592886806</v>
      </c>
      <c r="F95">
        <f t="shared" si="21"/>
        <v>93</v>
      </c>
      <c r="G95" s="50">
        <f>IF(FT!A95&lt;&gt;"",FT!A95*10,"")</f>
        <v>4.7718300000000005</v>
      </c>
      <c r="H95" s="50">
        <f>IF(FT!B95&lt;&gt;"",FT!B95*100,"")</f>
        <v>46.540199999999999</v>
      </c>
      <c r="I95" s="50">
        <f t="shared" si="18"/>
        <v>1</v>
      </c>
      <c r="J95" t="str">
        <f>IF(FT!B95&lt;&gt;"",FT!E95,"")</f>
        <v>0 [37.732462]</v>
      </c>
      <c r="K95">
        <f>IF(FT!B95&lt;&gt;"",IF(FT!C95&lt;&gt;"",FT!C95,F95/$M$3*$M$4),"")</f>
        <v>37.732500000000002</v>
      </c>
      <c r="Y95" s="75">
        <f t="shared" si="19"/>
        <v>9.7531135853540452</v>
      </c>
    </row>
    <row r="96" spans="1:25" ht="16.5" customHeight="1">
      <c r="A96" s="50">
        <f t="shared" si="20"/>
        <v>94</v>
      </c>
      <c r="B96" s="50">
        <f t="shared" si="16"/>
        <v>1.8299219607843138</v>
      </c>
      <c r="C96" s="50">
        <f>IF(FH!$C$2&gt;0,FH!A96/FH!$C$2,0)</f>
        <v>0</v>
      </c>
      <c r="D96" s="50">
        <f>IF(hist!$D$2&gt;0,hist!B96/hist!$D$2,0)</f>
        <v>0</v>
      </c>
      <c r="E96" s="50">
        <f t="shared" si="17"/>
        <v>0.87335045343483075</v>
      </c>
      <c r="F96">
        <f t="shared" si="21"/>
        <v>94</v>
      </c>
      <c r="G96" s="50">
        <f>IF(FT!A96&lt;&gt;"",FT!A96*10,"")</f>
        <v>4.7931800000000004</v>
      </c>
      <c r="H96" s="50">
        <f>IF(FT!B96&lt;&gt;"",FT!B96*100,"")</f>
        <v>46.225200000000001</v>
      </c>
      <c r="I96" s="50">
        <f t="shared" si="18"/>
        <v>1</v>
      </c>
      <c r="J96" t="str">
        <f>IF(FT!B96&lt;&gt;"",FT!E96,"")</f>
        <v>0 [38.164987]</v>
      </c>
      <c r="K96">
        <f>IF(FT!B96&lt;&gt;"",IF(FT!C96&lt;&gt;"",FT!C96,F96/$M$3*$M$4),"")</f>
        <v>38.164999999999999</v>
      </c>
      <c r="Y96" s="75">
        <f t="shared" si="19"/>
        <v>9.6439524491047681</v>
      </c>
    </row>
    <row r="97" spans="1:25" ht="16.5" customHeight="1">
      <c r="A97" s="50">
        <f t="shared" si="20"/>
        <v>95</v>
      </c>
      <c r="B97" s="50">
        <f t="shared" si="16"/>
        <v>1.8493892156862746</v>
      </c>
      <c r="C97" s="50">
        <f>IF(FH!$C$2&gt;0,FH!A97/FH!$C$2,0)</f>
        <v>0</v>
      </c>
      <c r="D97" s="50">
        <f>IF(hist!$D$2&gt;0,hist!B97/hist!$D$2,0)</f>
        <v>0</v>
      </c>
      <c r="E97" s="50">
        <f t="shared" si="17"/>
        <v>0.88886763301591809</v>
      </c>
      <c r="F97">
        <f t="shared" si="21"/>
        <v>95</v>
      </c>
      <c r="G97" s="50">
        <f>IF(FT!A97&lt;&gt;"",FT!A97*10,"")</f>
        <v>4.81379</v>
      </c>
      <c r="H97" s="50">
        <f>IF(FT!B97&lt;&gt;"",FT!B97*100,"")</f>
        <v>46.255400000000002</v>
      </c>
      <c r="I97" s="50">
        <f t="shared" si="18"/>
        <v>1</v>
      </c>
      <c r="J97" t="str">
        <f>IF(FT!B97&lt;&gt;"",FT!E97,"")</f>
        <v>0 [38.551672]</v>
      </c>
      <c r="K97">
        <f>IF(FT!B97&lt;&gt;"",IF(FT!C97&lt;&gt;"",FT!C97,F97/$M$3*$M$4),"")</f>
        <v>38.551699999999997</v>
      </c>
      <c r="Y97" s="75">
        <f t="shared" si="19"/>
        <v>9.6089359942997099</v>
      </c>
    </row>
    <row r="98" spans="1:25" ht="16.5" customHeight="1">
      <c r="A98" s="50">
        <f t="shared" si="20"/>
        <v>96</v>
      </c>
      <c r="B98" s="50">
        <f t="shared" si="16"/>
        <v>1.8688564705882353</v>
      </c>
      <c r="C98" s="50">
        <f>IF(FH!$C$2&gt;0,FH!A98/FH!$C$2,0)</f>
        <v>0.5758685034642782</v>
      </c>
      <c r="D98" s="50">
        <f>IF(hist!$D$2&gt;0,hist!B98/hist!$D$2,0)</f>
        <v>0.10945694793230237</v>
      </c>
      <c r="E98" s="50">
        <f t="shared" si="17"/>
        <v>0.90272824790152328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1.8883237254901961</v>
      </c>
      <c r="C99" s="50">
        <f>IF(FH!$C$2&gt;0,FH!A99/FH!$C$2,0)</f>
        <v>0</v>
      </c>
      <c r="D99" s="50">
        <f>IF(hist!$D$2&gt;0,hist!B99/hist!$D$2,0)</f>
        <v>0</v>
      </c>
      <c r="E99" s="50">
        <f t="shared" si="17"/>
        <v>0.91484679490812204</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1.9077909803921569</v>
      </c>
      <c r="C100" s="50">
        <f>IF(FH!$C$2&gt;0,FH!A100/FH!$C$2,0)</f>
        <v>0.56991513735416766</v>
      </c>
      <c r="D100" s="50">
        <f>IF(hist!$D$2&gt;0,hist!B100/hist!$D$2,0)</f>
        <v>9.9438584862648532E-2</v>
      </c>
      <c r="E100" s="50">
        <f t="shared" si="17"/>
        <v>0.92514777239528223</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1.9272582352941177</v>
      </c>
      <c r="C101" s="50">
        <f>IF(FH!$C$2&gt;0,FH!A101/FH!$C$2,0)</f>
        <v>0</v>
      </c>
      <c r="D101" s="50">
        <f>IF(hist!$D$2&gt;0,hist!B101/hist!$D$2,0)</f>
        <v>0</v>
      </c>
      <c r="E101" s="50">
        <f t="shared" si="17"/>
        <v>0.93356646345990391</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1.9467254901960784</v>
      </c>
      <c r="C102" s="50">
        <f>IF(FH!$C$2&gt;0,FH!A102/FH!$C$2,0)</f>
        <v>0</v>
      </c>
      <c r="D102" s="50">
        <f>IF(hist!$D$2&gt;0,hist!B102/hist!$D$2,0)</f>
        <v>0</v>
      </c>
      <c r="E102" s="50">
        <f t="shared" si="17"/>
        <v>0.94004961300642231</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1.9661927450980392</v>
      </c>
      <c r="C103" s="50">
        <f>IF(FH!$C$2&gt;0,FH!A103/FH!$C$2,0)</f>
        <v>0.56279267877135764</v>
      </c>
      <c r="D103" s="50">
        <f>IF(hist!$D$2&gt;0,hist!B103/hist!$D$2,0)</f>
        <v>9.1295713496234748E-2</v>
      </c>
      <c r="E103" s="50">
        <f t="shared" si="17"/>
        <v>0.94455598878456259</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1.9856600000000002</v>
      </c>
      <c r="C104" s="50">
        <f>IF(FH!$C$2&gt;0,FH!A104/FH!$C$2,0)</f>
        <v>0</v>
      </c>
      <c r="D104" s="50">
        <f>IF(hist!$D$2&gt;0,hist!B104/hist!$D$2,0)</f>
        <v>0</v>
      </c>
      <c r="E104" s="50">
        <f t="shared" si="17"/>
        <v>0.9470568181263348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2.0051272549019608</v>
      </c>
      <c r="C105" s="50">
        <f>IF(FH!$C$2&gt;0,FH!A105/FH!$C$2,0)</f>
        <v>0</v>
      </c>
      <c r="D105" s="50">
        <f>IF(hist!$D$2&gt;0,hist!B105/hist!$D$2,0)</f>
        <v>0</v>
      </c>
      <c r="E105" s="50">
        <f t="shared" si="17"/>
        <v>0.94753609391063809</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2.0245945098039217</v>
      </c>
      <c r="C106" s="50">
        <f>IF(FH!$C$2&gt;0,FH!A106/FH!$C$2,0)</f>
        <v>0.61798828473608214</v>
      </c>
      <c r="D106" s="50">
        <f>IF(hist!$D$2&gt;0,hist!B106/hist!$D$2,0)</f>
        <v>8.283923246927663E-2</v>
      </c>
      <c r="E106" s="50">
        <f t="shared" si="17"/>
        <v>0.94599074520370519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2.0440617647058823</v>
      </c>
      <c r="C107" s="50">
        <f>IF(FH!$C$2&gt;0,FH!A107/FH!$C$2,0)</f>
        <v>0</v>
      </c>
      <c r="D107" s="50">
        <f>IF(hist!$D$2&gt;0,hist!B107/hist!$D$2,0)</f>
        <v>0</v>
      </c>
      <c r="E107" s="50">
        <f t="shared" si="17"/>
        <v>0.94243067003049164</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2.0635290196078433</v>
      </c>
      <c r="C108" s="50">
        <f>IF(FH!$C$2&gt;0,FH!A108/FH!$C$2,0)</f>
        <v>0.58506384981096571</v>
      </c>
      <c r="D108" s="50">
        <f>IF(hist!$D$2&gt;0,hist!B108/hist!$D$2,0)</f>
        <v>7.5487223478483023E-2</v>
      </c>
      <c r="E108" s="50">
        <f t="shared" si="17"/>
        <v>0.93687862978775349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2.0829962745098038</v>
      </c>
      <c r="C109" s="50">
        <f>IF(FH!$C$2&gt;0,FH!A109/FH!$C$2,0)</f>
        <v>0</v>
      </c>
      <c r="D109" s="50">
        <f>IF(hist!$D$2&gt;0,hist!B109/hist!$D$2,0)</f>
        <v>0</v>
      </c>
      <c r="E109" s="50">
        <f t="shared" si="17"/>
        <v>0.92937000687457616</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2.1024635294117648</v>
      </c>
      <c r="C110" s="50">
        <f>IF(FH!$C$2&gt;0,FH!A110/FH!$C$2,0)</f>
        <v>0</v>
      </c>
      <c r="D110" s="50">
        <f>IF(hist!$D$2&gt;0,hist!B110/hist!$D$2,0)</f>
        <v>0</v>
      </c>
      <c r="E110" s="50">
        <f t="shared" si="17"/>
        <v>0.91995242915092001</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2.1219307843137254</v>
      </c>
      <c r="C111" s="50">
        <f>IF(FH!$C$2&gt;0,FH!A111/FH!$C$2,0)</f>
        <v>0.57912265329633783</v>
      </c>
      <c r="D111" s="50">
        <f>IF(hist!$D$2&gt;0,hist!B111/hist!$D$2,0)</f>
        <v>6.88144429620728E-2</v>
      </c>
      <c r="E111" s="50">
        <f t="shared" si="17"/>
        <v>0.90868526680045658</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2.1413980392156864</v>
      </c>
      <c r="C112" s="50">
        <f>IF(FH!$C$2&gt;0,FH!A112/FH!$C$2,0)</f>
        <v>0</v>
      </c>
      <c r="D112" s="50">
        <f>IF(hist!$D$2&gt;0,hist!B112/hist!$D$2,0)</f>
        <v>0</v>
      </c>
      <c r="E112" s="50">
        <f t="shared" si="17"/>
        <v>0.89563900903328442</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2.1608652941176469</v>
      </c>
      <c r="C113" s="50">
        <f>IF(FH!$C$2&gt;0,FH!A113/FH!$C$2,0)</f>
        <v>0.66324133119148454</v>
      </c>
      <c r="D113" s="50">
        <f>IF(hist!$D$2&gt;0,hist!B113/hist!$D$2,0)</f>
        <v>6.2862174997141959E-2</v>
      </c>
      <c r="E113" s="50">
        <f t="shared" si="17"/>
        <v>0.88089452978226246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2.1803325490196079</v>
      </c>
      <c r="C114" s="50">
        <f>IF(FH!$C$2&gt;0,FH!A114/FH!$C$2,0)</f>
        <v>0</v>
      </c>
      <c r="D114" s="50">
        <f>IF(hist!$D$2&gt;0,hist!B114/hist!$D$2,0)</f>
        <v>0</v>
      </c>
      <c r="E114" s="50">
        <f t="shared" si="17"/>
        <v>0.86454225309213573</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2.1997998039215685</v>
      </c>
      <c r="C115" s="50">
        <f>IF(FH!$C$2&gt;0,FH!A115/FH!$C$2,0)</f>
        <v>0</v>
      </c>
      <c r="D115" s="50">
        <f>IF(hist!$D$2&gt;0,hist!B115/hist!$D$2,0)</f>
        <v>0</v>
      </c>
      <c r="E115" s="50">
        <f t="shared" si="17"/>
        <v>0.84668123024583919</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2.2192670588235295</v>
      </c>
      <c r="C116" s="50">
        <f>IF(FH!$C$2&gt;0,FH!A116/FH!$C$2,0)</f>
        <v>0.72986256470168276</v>
      </c>
      <c r="D116" s="50">
        <f>IF(hist!$D$2&gt;0,hist!B116/hist!$D$2,0)</f>
        <v>5.6496864232788796E-2</v>
      </c>
      <c r="E116" s="50">
        <f t="shared" si="17"/>
        <v>0.82741814179433193</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2.2387343137254905</v>
      </c>
      <c r="C117" s="50">
        <f>IF(FH!$C$2&gt;0,FH!A117/FH!$C$2,0)</f>
        <v>0</v>
      </c>
      <c r="D117" s="50">
        <f>IF(hist!$D$2&gt;0,hist!B117/hist!$D$2,0)</f>
        <v>0</v>
      </c>
      <c r="E117" s="50">
        <f t="shared" si="17"/>
        <v>0.80686623853719786</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2.258201568627451</v>
      </c>
      <c r="C118" s="50">
        <f>IF(FH!$C$2&gt;0,FH!A118/FH!$C$2,0)</f>
        <v>0.74761394797903591</v>
      </c>
      <c r="D118" s="50">
        <f>IF(hist!$D$2&gt;0,hist!B118/hist!$D$2,0)</f>
        <v>4.9877621258910501E-2</v>
      </c>
      <c r="E118" s="50">
        <f t="shared" si="17"/>
        <v>0.78514423612841688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2.2776688235294116</v>
      </c>
      <c r="C119" s="50">
        <f>IF(FH!$C$2&gt;0,FH!A119/FH!$C$2,0)</f>
        <v>0</v>
      </c>
      <c r="D119" s="50">
        <f>IF(hist!$D$2&gt;0,hist!B119/hist!$D$2,0)</f>
        <v>0</v>
      </c>
      <c r="E119" s="50">
        <f t="shared" si="17"/>
        <v>0.76237517834832447</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2.2971360784313726</v>
      </c>
      <c r="C120" s="50">
        <f>IF(FH!$C$2&gt;0,FH!A120/FH!$C$2,0)</f>
        <v>0</v>
      </c>
      <c r="D120" s="50">
        <f>IF(hist!$D$2&gt;0,hist!B120/hist!$D$2,0)</f>
        <v>0</v>
      </c>
      <c r="E120" s="50">
        <f t="shared" si="17"/>
        <v>0.73868528418745405</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2.3166033333333336</v>
      </c>
      <c r="C121" s="50">
        <f>IF(FH!$C$2&gt;0,FH!A121/FH!$C$2,0)</f>
        <v>0.86580181408103329</v>
      </c>
      <c r="D121" s="50">
        <f>IF(hist!$D$2&gt;0,hist!B121/hist!$D$2,0)</f>
        <v>4.4373566613549291E-2</v>
      </c>
      <c r="E121" s="50">
        <f t="shared" si="17"/>
        <v>0.71420279373496998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2.3360705882352941</v>
      </c>
      <c r="C122" s="50">
        <f>IF(FH!$C$2&gt;0,FH!A122/FH!$C$2,0)</f>
        <v>0</v>
      </c>
      <c r="D122" s="50">
        <f>IF(hist!$D$2&gt;0,hist!B122/hist!$D$2,0)</f>
        <v>0</v>
      </c>
      <c r="E122" s="50">
        <f t="shared" si="17"/>
        <v>0.68905682746328745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2.3555378431372547</v>
      </c>
      <c r="C123" s="50">
        <f>IF(FH!$C$2&gt;0,FH!A123/FH!$C$2,0)</f>
        <v>0</v>
      </c>
      <c r="D123" s="50">
        <f>IF(hist!$D$2&gt;0,hist!B123/hist!$D$2,0)</f>
        <v>0</v>
      </c>
      <c r="E123" s="50">
        <f t="shared" si="17"/>
        <v>0.66337627286577638</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2.3750050980392157</v>
      </c>
      <c r="C124" s="50">
        <f>IF(FH!$C$2&gt;0,FH!A124/FH!$C$2,0)</f>
        <v>0.94255950932191024</v>
      </c>
      <c r="D124" s="50">
        <f>IF(hist!$D$2&gt;0,hist!B124/hist!$D$2,0)</f>
        <v>3.8973530274777596E-2</v>
      </c>
      <c r="E124" s="50">
        <f t="shared" si="17"/>
        <v>0.63728871155512057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2.3944723529411767</v>
      </c>
      <c r="C125" s="50">
        <f>IF(FH!$C$2&gt;0,FH!A125/FH!$C$2,0)</f>
        <v>0</v>
      </c>
      <c r="D125" s="50">
        <f>IF(hist!$D$2&gt;0,hist!B125/hist!$D$2,0)</f>
        <v>0</v>
      </c>
      <c r="E125" s="50">
        <f t="shared" si="17"/>
        <v>0.61091939888887692</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2.4139396078431372</v>
      </c>
      <c r="C126" s="50">
        <f>IF(FH!$C$2&gt;0,FH!A126/FH!$C$2,0)</f>
        <v>0.93590679712473035</v>
      </c>
      <c r="D126" s="50">
        <f>IF(hist!$D$2&gt;0,hist!B126/hist!$D$2,0)</f>
        <v>3.391616934359503E-2</v>
      </c>
      <c r="E126" s="50">
        <f t="shared" si="17"/>
        <v>0.58439030698221306</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2.4334068627450978</v>
      </c>
      <c r="C127" s="50">
        <f>IF(FH!$C$2&gt;0,FH!A127/FH!$C$2,0)</f>
        <v>0</v>
      </c>
      <c r="D127" s="50">
        <f>IF(hist!$D$2&gt;0,hist!B127/hist!$D$2,0)</f>
        <v>0</v>
      </c>
      <c r="E127" s="50">
        <f t="shared" si="17"/>
        <v>0.5578192406244139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2.4528741176470588</v>
      </c>
      <c r="C128" s="50">
        <f>IF(FH!$C$2&gt;0,FH!A128/FH!$C$2,0)</f>
        <v>0</v>
      </c>
      <c r="D128" s="50">
        <f>IF(hist!$D$2&gt;0,hist!B128/hist!$D$2,0)</f>
        <v>0</v>
      </c>
      <c r="E128" s="50">
        <f t="shared" si="17"/>
        <v>0.53131903416601811</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2.4723413725490198</v>
      </c>
      <c r="C129" s="50">
        <f>IF(FH!$C$2&gt;0,FH!A129/FH!$C$2,0)</f>
        <v>0.98814681399990278</v>
      </c>
      <c r="D129" s="50">
        <f>IF(hist!$D$2&gt;0,hist!B129/hist!$D$2,0)</f>
        <v>2.9695583952071121E-2</v>
      </c>
      <c r="E129" s="50">
        <f t="shared" si="17"/>
        <v>0.50499683591891575</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2.4918086274509803</v>
      </c>
      <c r="C130" s="50">
        <f>IF(FH!$C$2&gt;0,FH!A130/FH!$C$2,0)</f>
        <v>0</v>
      </c>
      <c r="D130" s="50">
        <f>IF(hist!$D$2&gt;0,hist!B130/hist!$D$2,0)</f>
        <v>0</v>
      </c>
      <c r="E130" s="50">
        <f t="shared" si="17"/>
        <v>0.47895348504417384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2.5112758823529413</v>
      </c>
      <c r="C131" s="50">
        <f>IF(FH!$C$2&gt;0,FH!A131/FH!$C$2,0)</f>
        <v>1</v>
      </c>
      <c r="D131" s="50">
        <f>IF(hist!$D$2&gt;0,hist!B131/hist!$D$2,0)</f>
        <v>2.5271529547387293E-2</v>
      </c>
      <c r="E131" s="50">
        <f t="shared" ref="E131:E194" si="23">NORMDIST(B131,2,0.421,FALSE)</f>
        <v>0.45328298432309194</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2.5307431372549019</v>
      </c>
      <c r="C132" s="50">
        <f>IF(FH!$C$2&gt;0,FH!A132/FH!$C$2,0)</f>
        <v>0</v>
      </c>
      <c r="D132" s="50">
        <f>IF(hist!$D$2&gt;0,hist!B132/hist!$D$2,0)</f>
        <v>0</v>
      </c>
      <c r="E132" s="50">
        <f t="shared" si="23"/>
        <v>0.42807207064610625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2.5502103921568624</v>
      </c>
      <c r="C133" s="50">
        <f>IF(FH!$C$2&gt;0,FH!A133/FH!$C$2,0)</f>
        <v>0</v>
      </c>
      <c r="D133" s="50">
        <f>IF(hist!$D$2&gt;0,hist!B133/hist!$D$2,0)</f>
        <v>0</v>
      </c>
      <c r="E133" s="50">
        <f t="shared" si="23"/>
        <v>0.40339988353998457</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2.5696776470588238</v>
      </c>
      <c r="C134" s="50">
        <f>IF(FH!$C$2&gt;0,FH!A134/FH!$C$2,0)</f>
        <v>0.94753281734248496</v>
      </c>
      <c r="D134" s="50">
        <f>IF(hist!$D$2&gt;0,hist!B134/hist!$D$2,0)</f>
        <v>2.1385960049574274E-2</v>
      </c>
      <c r="E134" s="50">
        <f t="shared" si="23"/>
        <v>0.3793377306122665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2.5891449019607844</v>
      </c>
      <c r="C135" s="50">
        <f>IF(FH!$C$2&gt;0,FH!A135/FH!$C$2,0)</f>
        <v>0</v>
      </c>
      <c r="D135" s="50">
        <f>IF(hist!$D$2&gt;0,hist!B135/hist!$D$2,0)</f>
        <v>0</v>
      </c>
      <c r="E135" s="50">
        <f t="shared" si="23"/>
        <v>0.35594894744614125</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2.6086121568627454</v>
      </c>
      <c r="C136" s="50">
        <f>IF(FH!$C$2&gt;0,FH!A136/FH!$C$2,0)</f>
        <v>0.79275909068782557</v>
      </c>
      <c r="D136" s="50">
        <f>IF(hist!$D$2&gt;0,hist!B136/hist!$D$2,0)</f>
        <v>1.8341751259131414E-2</v>
      </c>
      <c r="E136" s="50">
        <f t="shared" si="23"/>
        <v>0.33328884824881772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2.6280794117647059</v>
      </c>
      <c r="C137" s="50">
        <f>IF(FH!$C$2&gt;0,FH!A137/FH!$C$2,0)</f>
        <v>0</v>
      </c>
      <c r="D137" s="50">
        <f>IF(hist!$D$2&gt;0,hist!B137/hist!$D$2,0)</f>
        <v>0</v>
      </c>
      <c r="E137" s="50">
        <f t="shared" si="23"/>
        <v>0.31140476245838539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2.6475466666666665</v>
      </c>
      <c r="C138" s="50">
        <f>IF(FH!$C$2&gt;0,FH!A138/FH!$C$2,0)</f>
        <v>0</v>
      </c>
      <c r="D138" s="50">
        <f>IF(hist!$D$2&gt;0,hist!B138/hist!$D$2,0)</f>
        <v>0</v>
      </c>
      <c r="E138" s="50">
        <f t="shared" si="23"/>
        <v>0.29033615156072673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2.6670139215686275</v>
      </c>
      <c r="C139" s="50">
        <f>IF(FH!$C$2&gt;0,FH!A139/FH!$C$2,0)</f>
        <v>0.72974168005322171</v>
      </c>
      <c r="D139" s="50">
        <f>IF(hist!$D$2&gt;0,hist!B139/hist!$D$2,0)</f>
        <v>1.5557597019008551E-2</v>
      </c>
      <c r="E139" s="50">
        <f t="shared" si="23"/>
        <v>0.27011479956838896</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2.686481176470588</v>
      </c>
      <c r="C140" s="50">
        <f>IF(FH!$C$2&gt;0,FH!A140/FH!$C$2,0)</f>
        <v>0</v>
      </c>
      <c r="D140" s="50">
        <f>IF(hist!$D$2&gt;0,hist!B140/hist!$D$2,0)</f>
        <v>0</v>
      </c>
      <c r="E140" s="50">
        <f t="shared" si="23"/>
        <v>0.25076506997252507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2.7059484313725486</v>
      </c>
      <c r="C141" s="50">
        <f>IF(FH!$C$2&gt;0,FH!A141/FH!$C$2,0)</f>
        <v>0</v>
      </c>
      <c r="D141" s="50">
        <f>IF(hist!$D$2&gt;0,hist!B141/hist!$D$2,0)</f>
        <v>0</v>
      </c>
      <c r="E141" s="50">
        <f t="shared" si="23"/>
        <v>0.23230422149878555</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2.72541568627451</v>
      </c>
      <c r="C142" s="50">
        <f>IF(FH!$C$2&gt;0,FH!A142/FH!$C$2,0)</f>
        <v>0.66263934186827633</v>
      </c>
      <c r="D142" s="50">
        <f>IF(hist!$D$2&gt;0,hist!B142/hist!$D$2,0)</f>
        <v>1.3561265943723918E-2</v>
      </c>
      <c r="E142" s="50">
        <f t="shared" si="23"/>
        <v>0.21474277467659378</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2.7448829411764706</v>
      </c>
      <c r="C143" s="50">
        <f>IF(FH!$C$2&gt;0,FH!A143/FH!$C$2,0)</f>
        <v>0</v>
      </c>
      <c r="D143" s="50">
        <f>IF(hist!$D$2&gt;0,hist!B143/hist!$D$2,0)</f>
        <v>0</v>
      </c>
      <c r="E143" s="50">
        <f t="shared" si="23"/>
        <v>0.19808492106359485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2.7643501960784316</v>
      </c>
      <c r="C144" s="50">
        <f>IF(FH!$C$2&gt;0,FH!A144/FH!$C$2,0)</f>
        <v>0.55474208570640449</v>
      </c>
      <c r="D144" s="50">
        <f>IF(hist!$D$2&gt;0,hist!B144/hist!$D$2,0)</f>
        <v>1.1531283953682955E-2</v>
      </c>
      <c r="E144" s="50">
        <f t="shared" si="23"/>
        <v>0.1823289669455104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2.7838174509803921</v>
      </c>
      <c r="C145" s="50">
        <f>IF(FH!$C$2&gt;0,FH!A145/FH!$C$2,0)</f>
        <v>0</v>
      </c>
      <c r="D145" s="50">
        <f>IF(hist!$D$2&gt;0,hist!B145/hist!$D$2,0)</f>
        <v>0</v>
      </c>
      <c r="E145" s="50">
        <f t="shared" si="23"/>
        <v>0.16746780344599912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2.8032847058823531</v>
      </c>
      <c r="C146" s="50">
        <f>IF(FH!$C$2&gt;0,FH!A146/FH!$C$2,0)</f>
        <v>0</v>
      </c>
      <c r="D146" s="50">
        <f>IF(hist!$D$2&gt;0,hist!B146/hist!$D$2,0)</f>
        <v>0</v>
      </c>
      <c r="E146" s="50">
        <f t="shared" si="23"/>
        <v>0.15348939521907853</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2.8227519607843137</v>
      </c>
      <c r="C147" s="50">
        <f>IF(FH!$C$2&gt;0,FH!A147/FH!$C$2,0)</f>
        <v>0.5138035665027828</v>
      </c>
      <c r="D147" s="50">
        <f>IF(hist!$D$2&gt;0,hist!B147/hist!$D$2,0)</f>
        <v>9.6925175113659681E-3</v>
      </c>
      <c r="E147" s="50">
        <f t="shared" si="23"/>
        <v>0.14037728024449883</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2.8422192156862742</v>
      </c>
      <c r="C148" s="50">
        <f>IF(FH!$C$2&gt;0,FH!A148/FH!$C$2,0)</f>
        <v>0</v>
      </c>
      <c r="D148" s="50">
        <f>IF(hist!$D$2&gt;0,hist!B148/hist!$D$2,0)</f>
        <v>0</v>
      </c>
      <c r="E148" s="50">
        <f t="shared" si="23"/>
        <v>0.12811107368903182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2.8616864705882352</v>
      </c>
      <c r="C149" s="50">
        <f>IF(FH!$C$2&gt;0,FH!A149/FH!$C$2,0)</f>
        <v>0.51039283454217987</v>
      </c>
      <c r="D149" s="50">
        <f>IF(hist!$D$2&gt;0,hist!B149/hist!$D$2,0)</f>
        <v>8.4687169247016653E-3</v>
      </c>
      <c r="E149" s="50">
        <f t="shared" si="23"/>
        <v>0.11666696931828364</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2.8811537254901962</v>
      </c>
      <c r="C150" s="50">
        <f>IF(FH!$C$2&gt;0,FH!A150/FH!$C$2,0)</f>
        <v>0</v>
      </c>
      <c r="D150" s="50">
        <f>IF(hist!$D$2&gt;0,hist!B150/hist!$D$2,0)</f>
        <v>0</v>
      </c>
      <c r="E150" s="50">
        <f t="shared" si="23"/>
        <v>0.10601823252818775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2.9006209803921572</v>
      </c>
      <c r="C151" s="50">
        <f>IF(FH!$C$2&gt;0,FH!A151/FH!$C$2,0)</f>
        <v>0</v>
      </c>
      <c r="D151" s="50">
        <f>IF(hist!$D$2&gt;0,hist!B151/hist!$D$2,0)</f>
        <v>0</v>
      </c>
      <c r="E151" s="50">
        <f t="shared" si="23"/>
        <v>9.6135679696790141E-2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2.9200882352941178</v>
      </c>
      <c r="C152" s="50">
        <f>IF(FH!$C$2&gt;0,FH!A152/FH!$C$2,0)</f>
        <v>0.41207629525061262</v>
      </c>
      <c r="D152" s="50">
        <f>IF(hist!$D$2&gt;0,hist!B152/hist!$D$2,0)</f>
        <v>6.9481453106405014E-3</v>
      </c>
      <c r="E152" s="50">
        <f t="shared" si="23"/>
        <v>8.6988139219673355E-2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2.9395554901960783</v>
      </c>
      <c r="C153" s="50">
        <f>IF(FH!$C$2&gt;0,FH!A153/FH!$C$2,0)</f>
        <v>0</v>
      </c>
      <c r="D153" s="50">
        <f>IF(hist!$D$2&gt;0,hist!B153/hist!$D$2,0)</f>
        <v>0</v>
      </c>
      <c r="E153" s="50">
        <f t="shared" si="23"/>
        <v>7.8542890271450741E-2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2.9590227450980393</v>
      </c>
      <c r="C154" s="50">
        <f>IF(FH!$C$2&gt;0,FH!A154/FH!$C$2,0)</f>
        <v>0.39953106492073542</v>
      </c>
      <c r="D154" s="50">
        <f>IF(hist!$D$2&gt;0,hist!B154/hist!$D$2,0)</f>
        <v>5.7059777015915766E-3</v>
      </c>
      <c r="E154" s="50">
        <f t="shared" si="23"/>
        <v>7.0766076017332202E-2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2.9784899999999999</v>
      </c>
      <c r="C155" s="50">
        <f>IF(FH!$C$2&gt;0,FH!A155/FH!$C$2,0)</f>
        <v>0</v>
      </c>
      <c r="D155" s="50">
        <f>IF(hist!$D$2&gt;0,hist!B155/hist!$D$2,0)</f>
        <v>0</v>
      </c>
      <c r="E155" s="50">
        <f t="shared" si="23"/>
        <v>6.3623088670099817E-2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2.9979572549019609</v>
      </c>
      <c r="C156" s="50">
        <f>IF(FH!$C$2&gt;0,FH!A156/FH!$C$2,0)</f>
        <v>0</v>
      </c>
      <c r="D156" s="50">
        <f>IF(hist!$D$2&gt;0,hist!B156/hist!$D$2,0)</f>
        <v>0</v>
      </c>
      <c r="E156" s="50">
        <f t="shared" si="23"/>
        <v>5.7078924437653791E-2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3.0174245098039214</v>
      </c>
      <c r="C157" s="50">
        <f>IF(FH!$C$2&gt;0,FH!A157/FH!$C$2,0)</f>
        <v>0.37856122929140507</v>
      </c>
      <c r="D157" s="50">
        <f>IF(hist!$D$2&gt;0,hist!B157/hist!$D$2,0)</f>
        <v>4.4898278449593178E-3</v>
      </c>
      <c r="E157" s="50">
        <f t="shared" si="23"/>
        <v>5.1098507024807775E-2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3.0368917647058828</v>
      </c>
      <c r="C158" s="50">
        <f>IF(FH!$C$2&gt;0,FH!A158/FH!$C$2,0)</f>
        <v>0</v>
      </c>
      <c r="D158" s="50">
        <f>IF(hist!$D$2&gt;0,hist!B158/hist!$D$2,0)</f>
        <v>0</v>
      </c>
      <c r="E158" s="50">
        <f t="shared" si="23"/>
        <v>4.5646978932001016E-2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3.0563590196078434</v>
      </c>
      <c r="C159" s="50">
        <f>IF(FH!$C$2&gt;0,FH!A159/FH!$C$2,0)</f>
        <v>0</v>
      </c>
      <c r="D159" s="50">
        <f>IF(hist!$D$2&gt;0,hist!B159/hist!$D$2,0)</f>
        <v>0</v>
      </c>
      <c r="E159" s="50">
        <f t="shared" si="23"/>
        <v>4.0689960326492983E-2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3.0758262745098039</v>
      </c>
      <c r="C160" s="50">
        <f>IF(FH!$C$2&gt;0,FH!A160/FH!$C$2,0)</f>
        <v>0.35798974508754</v>
      </c>
      <c r="D160" s="50">
        <f>IF(hist!$D$2&gt;0,hist!B160/hist!$D$2,0)</f>
        <v>3.3578096671409803E-3</v>
      </c>
      <c r="E160" s="50">
        <f t="shared" si="23"/>
        <v>3.6193775743370668E-2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3.0952935294117649</v>
      </c>
      <c r="C161" s="50">
        <f>IF(FH!$C$2&gt;0,FH!A161/FH!$C$2,0)</f>
        <v>0</v>
      </c>
      <c r="D161" s="50">
        <f>IF(hist!$D$2&gt;0,hist!B161/hist!$D$2,0)</f>
        <v>0</v>
      </c>
      <c r="E161" s="50">
        <f t="shared" si="23"/>
        <v>3.2125649300920815E-2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3.1147607843137255</v>
      </c>
      <c r="C162" s="50">
        <f>IF(FH!$C$2&gt;0,FH!A162/FH!$C$2,0)</f>
        <v>0.34767317334371811</v>
      </c>
      <c r="D162" s="50">
        <f>IF(hist!$D$2&gt;0,hist!B162/hist!$D$2,0)</f>
        <v>2.4430160056170941E-3</v>
      </c>
      <c r="E162" s="50">
        <f t="shared" si="23"/>
        <v>2.8453869485567006E-2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3.134228039215686</v>
      </c>
      <c r="C163" s="50">
        <f>IF(FH!$C$2&gt;0,FH!A163/FH!$C$2,0)</f>
        <v>0</v>
      </c>
      <c r="D163" s="50">
        <f>IF(hist!$D$2&gt;0,hist!B163/hist!$D$2,0)</f>
        <v>0</v>
      </c>
      <c r="E163" s="50">
        <f t="shared" si="23"/>
        <v>2.5147924875030293E-2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3.153695294117647</v>
      </c>
      <c r="C164" s="50">
        <f>IF(FH!$C$2&gt;0,FH!A164/FH!$C$2,0)</f>
        <v>0</v>
      </c>
      <c r="D164" s="50">
        <f>IF(hist!$D$2&gt;0,hist!B164/hist!$D$2,0)</f>
        <v>0</v>
      </c>
      <c r="E164" s="50">
        <f t="shared" si="23"/>
        <v>2.21786124252129E-2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3.1731625490196076</v>
      </c>
      <c r="C165" s="50">
        <f>IF(FH!$C$2&gt;0,FH!A165/FH!$C$2,0)</f>
        <v>0.32252186470655053</v>
      </c>
      <c r="D165" s="50">
        <f>IF(hist!$D$2&gt;0,hist!B165/hist!$D$2,0)</f>
        <v>1.8938323740860903E-3</v>
      </c>
      <c r="E165" s="50">
        <f t="shared" si="23"/>
        <v>1.9518120148177175E-2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3.192629803921569</v>
      </c>
      <c r="C166" s="50">
        <f>IF(FH!$C$2&gt;0,FH!A166/FH!$C$2,0)</f>
        <v>0</v>
      </c>
      <c r="D166" s="50">
        <f>IF(hist!$D$2&gt;0,hist!B166/hist!$D$2,0)</f>
        <v>0</v>
      </c>
      <c r="E166" s="50">
        <f t="shared" si="23"/>
        <v>1.7140086158075388E-2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3.2120970588235296</v>
      </c>
      <c r="C167" s="50">
        <f>IF(FH!$C$2&gt;0,FH!A167/FH!$C$2,0)</f>
        <v>0.26608496000259618</v>
      </c>
      <c r="D167" s="50">
        <f>IF(hist!$D$2&gt;0,hist!B167/hist!$D$2,0)</f>
        <v>1.2987619300551989E-3</v>
      </c>
      <c r="E167" s="50">
        <f t="shared" si="23"/>
        <v>1.5019636162311398E-2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3.2315643137254901</v>
      </c>
      <c r="C168" s="50">
        <f>IF(FH!$C$2&gt;0,FH!A168/FH!$C$2,0)</f>
        <v>0</v>
      </c>
      <c r="D168" s="50">
        <f>IF(hist!$D$2&gt;0,hist!B168/hist!$D$2,0)</f>
        <v>0</v>
      </c>
      <c r="E168" s="50">
        <f t="shared" si="23"/>
        <v>1.3133401530497286E-2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3.2510315686274511</v>
      </c>
      <c r="C169" s="50">
        <f>IF(FH!$C$2&gt;0,FH!A169/FH!$C$2,0)</f>
        <v>0</v>
      </c>
      <c r="D169" s="50">
        <f>IF(hist!$D$2&gt;0,hist!B169/hist!$D$2,0)</f>
        <v>0</v>
      </c>
      <c r="E169" s="50">
        <f t="shared" si="23"/>
        <v>1.1459520088294241E-2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3.2704988235294117</v>
      </c>
      <c r="C170" s="50">
        <f>IF(FH!$C$2&gt;0,FH!A170/FH!$C$2,0)</f>
        <v>0.2015130863716757</v>
      </c>
      <c r="D170" s="50">
        <f>IF(hist!$D$2&gt;0,hist!B170/hist!$D$2,0)</f>
        <v>8.5971894590859211E-4</v>
      </c>
      <c r="E170" s="50">
        <f t="shared" si="23"/>
        <v>9.9776217616363867E-3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3.2899660784313727</v>
      </c>
      <c r="C171" s="50">
        <f>IF(FH!$C$2&gt;0,FH!A171/FH!$C$2,0)</f>
        <v>0</v>
      </c>
      <c r="D171" s="50">
        <f>IF(hist!$D$2&gt;0,hist!B171/hist!$D$2,0)</f>
        <v>0</v>
      </c>
      <c r="E171" s="50">
        <f t="shared" si="23"/>
        <v>8.6688011439587827E-3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3.3094333333333332</v>
      </c>
      <c r="C172" s="50">
        <f>IF(FH!$C$2&gt;0,FH!A172/FH!$C$2,0)</f>
        <v>0</v>
      </c>
      <c r="D172" s="50">
        <f>IF(hist!$D$2&gt;0,hist!B172/hist!$D$2,0)</f>
        <v>5.0788198674262886E-4</v>
      </c>
      <c r="E172" s="50">
        <f t="shared" si="23"/>
        <v>7.5155789797248067E-3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3.3289005882352938</v>
      </c>
      <c r="C173" s="50">
        <f>IF(FH!$C$2&gt;0,FH!A173/FH!$C$2,0)</f>
        <v>0.1265524347304029</v>
      </c>
      <c r="D173" s="50">
        <f>IF(hist!$D$2&gt;0,hist!B173/hist!$D$2,0)</f>
        <v>0</v>
      </c>
      <c r="E173" s="50">
        <f t="shared" si="23"/>
        <v>6.5018544565347688E-3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3.3483678431372552</v>
      </c>
      <c r="C174" s="50">
        <f>IF(FH!$C$2&gt;0,FH!A174/FH!$C$2,0)</f>
        <v>0</v>
      </c>
      <c r="D174" s="50">
        <f>IF(hist!$D$2&gt;0,hist!B174/hist!$D$2,0)</f>
        <v>0</v>
      </c>
      <c r="E174" s="50">
        <f t="shared" si="23"/>
        <v>5.6128500799953272E-3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3.3678350980392158</v>
      </c>
      <c r="C175" s="50">
        <f>IF(FH!$C$2&gt;0,FH!A175/FH!$C$2,0)</f>
        <v>0.11265719060831753</v>
      </c>
      <c r="D175" s="50">
        <f>IF(hist!$D$2&gt;0,hist!B175/hist!$D$2,0)</f>
        <v>3.6561002999288203E-4</v>
      </c>
      <c r="E175" s="50">
        <f t="shared" si="23"/>
        <v>4.8350507746667574E-3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3.3873023529411768</v>
      </c>
      <c r="C176" s="50">
        <f>IF(FH!$C$2&gt;0,FH!A176/FH!$C$2,0)</f>
        <v>0</v>
      </c>
      <c r="D176" s="50">
        <f>IF(hist!$D$2&gt;0,hist!B176/hist!$D$2,0)</f>
        <v>0</v>
      </c>
      <c r="E176" s="50">
        <f t="shared" si="23"/>
        <v>4.1561387148102485E-3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3.4067696078431373</v>
      </c>
      <c r="C177" s="50">
        <f>IF(FH!$C$2&gt;0,FH!A177/FH!$C$2,0)</f>
        <v>0</v>
      </c>
      <c r="D177" s="50">
        <f>IF(hist!$D$2&gt;0,hist!B177/hist!$D$2,0)</f>
        <v>0</v>
      </c>
      <c r="E177" s="50">
        <f t="shared" si="23"/>
        <v>3.5649252439931508E-3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3.4262368627450979</v>
      </c>
      <c r="C178" s="50">
        <f>IF(FH!$C$2&gt;0,FH!A178/FH!$C$2,0)</f>
        <v>8.228755942819127E-2</v>
      </c>
      <c r="D178" s="50">
        <f>IF(hist!$D$2&gt;0,hist!B178/hist!$D$2,0)</f>
        <v>2.4323348486492795E-4</v>
      </c>
      <c r="E178" s="50">
        <f t="shared" si="23"/>
        <v>3.0512810961404535E-3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3.4457041176470589</v>
      </c>
      <c r="C179" s="50">
        <f>IF(FH!$C$2&gt;0,FH!A179/FH!$C$2,0)</f>
        <v>0</v>
      </c>
      <c r="D179" s="50">
        <f>IF(hist!$D$2&gt;0,hist!B179/hist!$D$2,0)</f>
        <v>0</v>
      </c>
      <c r="E179" s="50">
        <f t="shared" si="23"/>
        <v>2.6060659852116109E-3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3.4651713725490194</v>
      </c>
      <c r="C180" s="50">
        <f>IF(FH!$C$2&gt;0,FH!A180/FH!$C$2,0)</f>
        <v>4.9881143617452821E-2</v>
      </c>
      <c r="D180" s="50">
        <f>IF(hist!$D$2&gt;0,hist!B180/hist!$D$2,0)</f>
        <v>1.3155566439716971E-4</v>
      </c>
      <c r="E180" s="50">
        <f t="shared" si="23"/>
        <v>2.2210584887700229E-3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3.48463862745098</v>
      </c>
      <c r="C181" s="50">
        <f>IF(FH!$C$2&gt;0,FH!A181/FH!$C$2,0)</f>
        <v>0</v>
      </c>
      <c r="D181" s="50">
        <f>IF(hist!$D$2&gt;0,hist!B181/hist!$D$2,0)</f>
        <v>0</v>
      </c>
      <c r="E181" s="50">
        <f t="shared" si="23"/>
        <v>1.8888870143319977E-3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3.5041058823529414</v>
      </c>
      <c r="C182" s="50">
        <f>IF(FH!$C$2&gt;0,FH!A182/FH!$C$2,0)</f>
        <v>0</v>
      </c>
      <c r="D182" s="50">
        <f>IF(hist!$D$2&gt;0,hist!B182/hist!$D$2,0)</f>
        <v>0</v>
      </c>
      <c r="E182" s="50">
        <f t="shared" si="23"/>
        <v>1.6029625081654688E-3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3.523573137254902</v>
      </c>
      <c r="C183" s="50">
        <f>IF(FH!$C$2&gt;0,FH!A183/FH!$C$2,0)</f>
        <v>2.5814308199062132E-2</v>
      </c>
      <c r="D183" s="50">
        <f>IF(hist!$D$2&gt;0,hist!B183/hist!$D$2,0)</f>
        <v>8.1074900339579112E-5</v>
      </c>
      <c r="E183" s="50">
        <f t="shared" si="23"/>
        <v>1.357413445412079E-3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3.5430403921568629</v>
      </c>
      <c r="C184" s="50">
        <f>IF(FH!$C$2&gt;0,FH!A184/FH!$C$2,0)</f>
        <v>0</v>
      </c>
      <c r="D184" s="50">
        <f>IF(hist!$D$2&gt;0,hist!B184/hist!$D$2,0)</f>
        <v>0</v>
      </c>
      <c r="E184" s="50">
        <f t="shared" si="23"/>
        <v>1.1470235289385443E-3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3.5625076470588235</v>
      </c>
      <c r="C185" s="50">
        <f>IF(FH!$C$2&gt;0,FH!A185/FH!$C$2,0)</f>
        <v>1.4268931834039171E-2</v>
      </c>
      <c r="D185" s="50">
        <f>IF(hist!$D$2&gt;0,hist!B185/hist!$D$2,0)</f>
        <v>4.1301644788374965E-5</v>
      </c>
      <c r="E185" s="50">
        <f t="shared" si="23"/>
        <v>9.671724227747426E-4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3.5819749019607845</v>
      </c>
      <c r="C186" s="50">
        <f>IF(FH!$C$2&gt;0,FH!A186/FH!$C$2,0)</f>
        <v>0</v>
      </c>
      <c r="D186" s="50">
        <f>IF(hist!$D$2&gt;0,hist!B186/hist!$D$2,0)</f>
        <v>0</v>
      </c>
      <c r="E186" s="50">
        <f t="shared" si="23"/>
        <v>8.1377975467242431E-4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3.601442156862745</v>
      </c>
      <c r="C187" s="50">
        <f>IF(FH!$C$2&gt;0,FH!A187/FH!$C$2,0)</f>
        <v>0</v>
      </c>
      <c r="D187" s="50">
        <f>IF(hist!$D$2&gt;0,hist!B187/hist!$D$2,0)</f>
        <v>0</v>
      </c>
      <c r="E187" s="50">
        <f t="shared" si="23"/>
        <v>6.8325254128164686E-4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3.6209094117647056</v>
      </c>
      <c r="C188" s="50">
        <f>IF(FH!$C$2&gt;0,FH!A188/FH!$C$2,0)</f>
        <v>9.5688717973681225E-3</v>
      </c>
      <c r="D188" s="50">
        <f>IF(hist!$D$2&gt;0,hist!B188/hist!$D$2,0)</f>
        <v>2.294340624994373E-5</v>
      </c>
      <c r="E188" s="50">
        <f t="shared" si="23"/>
        <v>5.7243611853872534E-4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3.6403766666666666</v>
      </c>
      <c r="C189" s="50">
        <f>IF(FH!$C$2&gt;0,FH!A189/FH!$C$2,0)</f>
        <v>0</v>
      </c>
      <c r="D189" s="50">
        <f>IF(hist!$D$2&gt;0,hist!B189/hist!$D$2,0)</f>
        <v>0</v>
      </c>
      <c r="E189" s="50">
        <f t="shared" si="23"/>
        <v>4.7856859876466146E-4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3.6598439215686276</v>
      </c>
      <c r="C190" s="50">
        <f>IF(FH!$C$2&gt;0,FH!A190/FH!$C$2,0)</f>
        <v>0</v>
      </c>
      <c r="D190" s="50">
        <f>IF(hist!$D$2&gt;0,hist!B190/hist!$D$2,0)</f>
        <v>0</v>
      </c>
      <c r="E190" s="50">
        <f t="shared" si="23"/>
        <v>3.9923882421791251E-4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3.6793111764705886</v>
      </c>
      <c r="C191" s="50">
        <f>IF(FH!$C$2&gt;0,FH!A191/FH!$C$2,0)</f>
        <v>8.7373639033571857E-3</v>
      </c>
      <c r="D191" s="50">
        <f>IF(hist!$D$2&gt;0,hist!B191/hist!$D$2,0)</f>
        <v>1.9886627775602067E-5</v>
      </c>
      <c r="E191" s="50">
        <f t="shared" si="23"/>
        <v>3.3234774385446802E-4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3.6987784313725491</v>
      </c>
      <c r="C192" s="50">
        <f>IF(FH!$C$2&gt;0,FH!A192/FH!$C$2,0)</f>
        <v>0</v>
      </c>
      <c r="D192" s="50">
        <f>IF(hist!$D$2&gt;0,hist!B192/hist!$D$2,0)</f>
        <v>0</v>
      </c>
      <c r="E192" s="50">
        <f t="shared" si="23"/>
        <v>2.7607310516582955E-4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3.7182456862745097</v>
      </c>
      <c r="C193" s="50">
        <f>IF(FH!$C$2&gt;0,FH!A193/FH!$C$2,0)</f>
        <v>5.0495708189326454E-3</v>
      </c>
      <c r="D193" s="50">
        <f>IF(hist!$D$2&gt;0,hist!B193/hist!$D$2,0)</f>
        <v>1.2235897743557279E-5</v>
      </c>
      <c r="E193" s="50">
        <f t="shared" si="23"/>
        <v>2.2883732548416923E-4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3.7377129411764707</v>
      </c>
      <c r="C194" s="50">
        <f>IF(FH!$C$2&gt;0,FH!A194/FH!$C$2,0)</f>
        <v>0</v>
      </c>
      <c r="D194" s="50">
        <f>IF(hist!$D$2&gt;0,hist!B194/hist!$D$2,0)</f>
        <v>0</v>
      </c>
      <c r="E194" s="50">
        <f t="shared" si="23"/>
        <v>1.892783863276491E-4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3.7571801960784312</v>
      </c>
      <c r="C195" s="50">
        <f>IF(FH!$C$2&gt;0,FH!A195/FH!$C$2,0)</f>
        <v>0</v>
      </c>
      <c r="D195" s="50">
        <f>IF(hist!$D$2&gt;0,hist!B195/hist!$D$2,0)</f>
        <v>0</v>
      </c>
      <c r="E195" s="50">
        <f t="shared" ref="E195:E257" si="29">NORMDIST(B195,2,0.421,FALSE)</f>
        <v>1.5622357946340501E-4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3.7766474509803922</v>
      </c>
      <c r="C196" s="50">
        <f>IF(FH!$C$2&gt;0,FH!A196/FH!$C$2,0)</f>
        <v>1.2774586639406774E-3</v>
      </c>
      <c r="D196" s="50">
        <f>IF(hist!$D$2&gt;0,hist!B196/hist!$D$2,0)</f>
        <v>3.0567784743416606E-6</v>
      </c>
      <c r="E196" s="50">
        <f t="shared" si="29"/>
        <v>1.2866592365620624E-4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3.7961147058823528</v>
      </c>
      <c r="C197" s="50">
        <f>IF(FH!$C$2&gt;0,FH!A197/FH!$C$2,0)</f>
        <v>0</v>
      </c>
      <c r="D197" s="50">
        <f>IF(hist!$D$2&gt;0,hist!B197/hist!$D$2,0)</f>
        <v>0</v>
      </c>
      <c r="E197" s="50">
        <f t="shared" si="29"/>
        <v>1.0574306583568504E-4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3.8155819607843138</v>
      </c>
      <c r="C198" s="50">
        <f>IF(FH!$C$2&gt;0,FH!A198/FH!$C$2,0)</f>
        <v>0</v>
      </c>
      <c r="D198" s="50">
        <f>IF(hist!$D$2&gt;0,hist!B198/hist!$D$2,0)</f>
        <v>0</v>
      </c>
      <c r="E198" s="50">
        <f t="shared" si="29"/>
        <v>8.6718478977454384E-5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3.8350492156862748</v>
      </c>
      <c r="C199" s="50">
        <f>IF(FH!$C$2&gt;0,FH!A199/FH!$C$2,0)</f>
        <v>0</v>
      </c>
      <c r="D199" s="50">
        <f>IF(hist!$D$2&gt;0,hist!B199/hist!$D$2,0)</f>
        <v>0</v>
      </c>
      <c r="E199" s="50">
        <f t="shared" si="29"/>
        <v>7.0964770719594828E-5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3.8545164705882353</v>
      </c>
      <c r="C200" s="50">
        <f>IF(FH!$C$2&gt;0,FH!A200/FH!$C$2,0)</f>
        <v>0</v>
      </c>
      <c r="D200" s="50">
        <f>IF(hist!$D$2&gt;0,hist!B200/hist!$D$2,0)</f>
        <v>0</v>
      </c>
      <c r="E200" s="50">
        <f t="shared" si="29"/>
        <v>5.7948921041299145E-5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3.8739837254901963</v>
      </c>
      <c r="C201" s="50">
        <f>IF(FH!$C$2&gt;0,FH!A201/FH!$C$2,0)</f>
        <v>0</v>
      </c>
      <c r="D201" s="50">
        <f>IF(hist!$D$2&gt;0,hist!B201/hist!$D$2,0)</f>
        <v>0</v>
      </c>
      <c r="E201" s="50">
        <f t="shared" si="29"/>
        <v>4.721927368334756E-5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3.8934509803921569</v>
      </c>
      <c r="C202" s="50">
        <f>IF(FH!$C$2&gt;0,FH!A202/FH!$C$2,0)</f>
        <v>0</v>
      </c>
      <c r="D202" s="50">
        <f>IF(hist!$D$2&gt;0,hist!B202/hist!$D$2,0)</f>
        <v>0</v>
      </c>
      <c r="E202" s="50">
        <f t="shared" si="29"/>
        <v>3.8394113913856726E-5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3.9129182352941174</v>
      </c>
      <c r="C203" s="50">
        <f>IF(FH!$C$2&gt;0,FH!A203/FH!$C$2,0)</f>
        <v>0</v>
      </c>
      <c r="D203" s="50">
        <f>IF(hist!$D$2&gt;0,hist!B203/hist!$D$2,0)</f>
        <v>0</v>
      </c>
      <c r="E203" s="50">
        <f t="shared" si="29"/>
        <v>3.1151674316060381E-5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3.9323854901960784</v>
      </c>
      <c r="C204" s="50">
        <f>IF(FH!$C$2&gt;0,FH!A204/FH!$C$2,0)</f>
        <v>0</v>
      </c>
      <c r="D204" s="50">
        <f>IF(hist!$D$2&gt;0,hist!B204/hist!$D$2,0)</f>
        <v>0</v>
      </c>
      <c r="E204" s="50">
        <f t="shared" si="29"/>
        <v>2.5221420130548777E-5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3.951852745098039</v>
      </c>
      <c r="C205" s="50">
        <f>IF(FH!$C$2&gt;0,FH!A205/FH!$C$2,0)</f>
        <v>0</v>
      </c>
      <c r="D205" s="50">
        <f>IF(hist!$D$2&gt;0,hist!B205/hist!$D$2,0)</f>
        <v>0</v>
      </c>
      <c r="E205" s="50">
        <f t="shared" si="29"/>
        <v>2.0376476007431005E-5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3.9713200000000004</v>
      </c>
      <c r="C206" s="50">
        <f>IF(FH!$C$2&gt;0,FH!A206/FH!$C$2,0)</f>
        <v>0</v>
      </c>
      <c r="D206" s="50">
        <f>IF(hist!$D$2&gt;0,hist!B206/hist!$D$2,0)</f>
        <v>0</v>
      </c>
      <c r="E206" s="50">
        <f t="shared" si="29"/>
        <v>1.6427066548489088E-5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3.990787254901961</v>
      </c>
      <c r="C207" s="50">
        <f>IF(FH!$C$2&gt;0,FH!A207/FH!$C$2,0)</f>
        <v>0</v>
      </c>
      <c r="D207" s="50">
        <f>IF(hist!$D$2&gt;0,hist!B207/hist!$D$2,0)</f>
        <v>0</v>
      </c>
      <c r="E207" s="50">
        <f t="shared" si="29"/>
        <v>1.3214853525524608E-5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4.0102545098039215</v>
      </c>
      <c r="C208" s="50">
        <f>IF(FH!$C$2&gt;0,FH!A208/FH!$C$2,0)</f>
        <v>0</v>
      </c>
      <c r="D208" s="50">
        <f>IF(hist!$D$2&gt;0,hist!B208/hist!$D$2,0)</f>
        <v>0</v>
      </c>
      <c r="E208" s="50">
        <f t="shared" si="29"/>
        <v>1.0608062970457049E-5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4.0297217647058821</v>
      </c>
      <c r="C209" s="50">
        <f>IF(FH!$C$2&gt;0,FH!A209/FH!$C$2,0)</f>
        <v>0</v>
      </c>
      <c r="D209" s="50">
        <f>IF(hist!$D$2&gt;0,hist!B209/hist!$D$2,0)</f>
        <v>0</v>
      </c>
      <c r="E209" s="50">
        <f t="shared" si="29"/>
        <v>8.4973053047527062E-6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4.0491890196078435</v>
      </c>
      <c r="C210" s="50">
        <f>IF(FH!$C$2&gt;0,FH!A210/FH!$C$2,0)</f>
        <v>0</v>
      </c>
      <c r="D210" s="50">
        <f>IF(hist!$D$2&gt;0,hist!B210/hist!$D$2,0)</f>
        <v>0</v>
      </c>
      <c r="E210" s="50">
        <f t="shared" si="29"/>
        <v>6.7920012032434429E-6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4.068656274509804</v>
      </c>
      <c r="C211" s="50">
        <f>IF(FH!$C$2&gt;0,FH!A211/FH!$C$2,0)</f>
        <v>0</v>
      </c>
      <c r="D211" s="50">
        <f>IF(hist!$D$2&gt;0,hist!B211/hist!$D$2,0)</f>
        <v>0</v>
      </c>
      <c r="E211" s="50">
        <f t="shared" si="29"/>
        <v>5.4173348924520485E-6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4.0881235294117646</v>
      </c>
      <c r="C212" s="50">
        <f>IF(FH!$C$2&gt;0,FH!A212/FH!$C$2,0)</f>
        <v>0</v>
      </c>
      <c r="D212" s="50">
        <f>IF(hist!$D$2&gt;0,hist!B212/hist!$D$2,0)</f>
        <v>0</v>
      </c>
      <c r="E212" s="50">
        <f t="shared" si="29"/>
        <v>4.3116650134717802E-6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4.1075907843137252</v>
      </c>
      <c r="C213" s="50">
        <f>IF(FH!$C$2&gt;0,FH!A213/FH!$C$2,0)</f>
        <v>0</v>
      </c>
      <c r="D213" s="50">
        <f>IF(hist!$D$2&gt;0,hist!B213/hist!$D$2,0)</f>
        <v>0</v>
      </c>
      <c r="E213" s="50">
        <f t="shared" si="29"/>
        <v>3.4243310029379793E-6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4.1270580392156866</v>
      </c>
      <c r="C214" s="50">
        <f>IF(FH!$C$2&gt;0,FH!A214/FH!$C$2,0)</f>
        <v>0</v>
      </c>
      <c r="D214" s="50">
        <f>IF(hist!$D$2&gt;0,hist!B214/hist!$D$2,0)</f>
        <v>0</v>
      </c>
      <c r="E214" s="50">
        <f t="shared" si="29"/>
        <v>2.7138001491740697E-6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4.1465252941176471</v>
      </c>
      <c r="C215" s="50">
        <f>IF(FH!$C$2&gt;0,FH!A215/FH!$C$2,0)</f>
        <v>0</v>
      </c>
      <c r="D215" s="50">
        <f>IF(hist!$D$2&gt;0,hist!B215/hist!$D$2,0)</f>
        <v>0</v>
      </c>
      <c r="E215" s="50">
        <f t="shared" si="29"/>
        <v>2.1461070652269415E-6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4.1659925490196077</v>
      </c>
      <c r="C216" s="50">
        <f>IF(FH!$C$2&gt;0,FH!A216/FH!$C$2,0)</f>
        <v>0</v>
      </c>
      <c r="D216" s="50">
        <f>IF(hist!$D$2&gt;0,hist!B216/hist!$D$2,0)</f>
        <v>0</v>
      </c>
      <c r="E216" s="50">
        <f t="shared" si="29"/>
        <v>1.6935432988540852E-6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4.1854598039215691</v>
      </c>
      <c r="C217" s="50">
        <f>IF(FH!$C$2&gt;0,FH!A217/FH!$C$2,0)</f>
        <v>0</v>
      </c>
      <c r="D217" s="50">
        <f>IF(hist!$D$2&gt;0,hist!B217/hist!$D$2,0)</f>
        <v>0</v>
      </c>
      <c r="E217" s="50">
        <f t="shared" si="29"/>
        <v>1.3335601931917286E-6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4.2049270588235297</v>
      </c>
      <c r="C218" s="50">
        <f>IF(FH!$C$2&gt;0,FH!A218/FH!$C$2,0)</f>
        <v>0</v>
      </c>
      <c r="D218" s="50">
        <f>IF(hist!$D$2&gt;0,hist!B218/hist!$D$2,0)</f>
        <v>0</v>
      </c>
      <c r="E218" s="50">
        <f t="shared" si="29"/>
        <v>1.0478529491071023E-6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4.2243943137254902</v>
      </c>
      <c r="C219" s="50">
        <f>IF(FH!$C$2&gt;0,FH!A219/FH!$C$2,0)</f>
        <v>0</v>
      </c>
      <c r="D219" s="50">
        <f>IF(hist!$D$2&gt;0,hist!B219/hist!$D$2,0)</f>
        <v>0</v>
      </c>
      <c r="E219" s="50">
        <f t="shared" si="29"/>
        <v>8.2159815413006622E-7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4.2438615686274508</v>
      </c>
      <c r="C220" s="50">
        <f>IF(FH!$C$2&gt;0,FH!A220/FH!$C$2,0)</f>
        <v>0</v>
      </c>
      <c r="D220" s="50">
        <f>IF(hist!$D$2&gt;0,hist!B220/hist!$D$2,0)</f>
        <v>0</v>
      </c>
      <c r="E220" s="50">
        <f t="shared" si="29"/>
        <v>6.4282086941959493E-7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4.2633288235294113</v>
      </c>
      <c r="C221" s="50">
        <f>IF(FH!$C$2&gt;0,FH!A221/FH!$C$2,0)</f>
        <v>0</v>
      </c>
      <c r="D221" s="50">
        <f>IF(hist!$D$2&gt;0,hist!B221/hist!$D$2,0)</f>
        <v>0</v>
      </c>
      <c r="E221" s="50">
        <f t="shared" si="29"/>
        <v>5.0187074315682315E-7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4.2827960784313728</v>
      </c>
      <c r="C222" s="50">
        <f>IF(FH!$C$2&gt;0,FH!A222/FH!$C$2,0)</f>
        <v>0</v>
      </c>
      <c r="D222" s="50">
        <f>IF(hist!$D$2&gt;0,hist!B222/hist!$D$2,0)</f>
        <v>0</v>
      </c>
      <c r="E222" s="50">
        <f t="shared" si="29"/>
        <v>3.9098958429562086E-7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4.3022633333333333</v>
      </c>
      <c r="C223" s="50">
        <f>IF(FH!$C$2&gt;0,FH!A223/FH!$C$2,0)</f>
        <v>0</v>
      </c>
      <c r="D223" s="50">
        <f>IF(hist!$D$2&gt;0,hist!B223/hist!$D$2,0)</f>
        <v>0</v>
      </c>
      <c r="E223" s="50">
        <f t="shared" si="29"/>
        <v>3.0395542258115692E-7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4.3217305882352939</v>
      </c>
      <c r="C224" s="50">
        <f>IF(FH!$C$2&gt;0,FH!A224/FH!$C$2,0)</f>
        <v>0</v>
      </c>
      <c r="D224" s="50">
        <f>IF(hist!$D$2&gt;0,hist!B224/hist!$D$2,0)</f>
        <v>0</v>
      </c>
      <c r="E224" s="50">
        <f t="shared" si="29"/>
        <v>2.3579033591260563E-7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4.3411978431372553</v>
      </c>
      <c r="C225" s="50">
        <f>IF(FH!$C$2&gt;0,FH!A225/FH!$C$2,0)</f>
        <v>0</v>
      </c>
      <c r="D225" s="50">
        <f>IF(hist!$D$2&gt;0,hist!B225/hist!$D$2,0)</f>
        <v>0</v>
      </c>
      <c r="E225" s="50">
        <f t="shared" si="29"/>
        <v>1.8252127960509821E-7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4.3606650980392159</v>
      </c>
      <c r="C226" s="50">
        <f>IF(FH!$C$2&gt;0,FH!A226/FH!$C$2,0)</f>
        <v>0</v>
      </c>
      <c r="D226" s="50">
        <f>IF(hist!$D$2&gt;0,hist!B226/hist!$D$2,0)</f>
        <v>0</v>
      </c>
      <c r="E226" s="50">
        <f t="shared" si="29"/>
        <v>1.4098483702799145E-7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4.3801323529411764</v>
      </c>
      <c r="C227" s="50">
        <f>IF(FH!$C$2&gt;0,FH!A227/FH!$C$2,0)</f>
        <v>0</v>
      </c>
      <c r="D227" s="50">
        <f>IF(hist!$D$2&gt;0,hist!B227/hist!$D$2,0)</f>
        <v>0</v>
      </c>
      <c r="E227" s="50">
        <f t="shared" si="29"/>
        <v>1.0866825834798598E-7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4.399599607843137</v>
      </c>
      <c r="C228" s="50">
        <f>IF(FH!$C$2&gt;0,FH!A228/FH!$C$2,0)</f>
        <v>0</v>
      </c>
      <c r="D228" s="50">
        <f>IF(hist!$D$2&gt;0,hist!B228/hist!$D$2,0)</f>
        <v>0</v>
      </c>
      <c r="E228" s="50">
        <f t="shared" si="29"/>
        <v>8.3580392184773505E-8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4.4190668627450975</v>
      </c>
      <c r="C229" s="50">
        <f>IF(FH!$C$2&gt;0,FH!A229/FH!$C$2,0)</f>
        <v>0</v>
      </c>
      <c r="D229" s="50">
        <f>IF(hist!$D$2&gt;0,hist!B229/hist!$D$2,0)</f>
        <v>0</v>
      </c>
      <c r="E229" s="50">
        <f t="shared" si="29"/>
        <v>6.4147169946561757E-8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4.438534117647059</v>
      </c>
      <c r="C230" s="50">
        <f>IF(FH!$C$2&gt;0,FH!A230/FH!$C$2,0)</f>
        <v>0</v>
      </c>
      <c r="D230" s="50">
        <f>IF(hist!$D$2&gt;0,hist!B230/hist!$D$2,0)</f>
        <v>0</v>
      </c>
      <c r="E230" s="50">
        <f t="shared" si="29"/>
        <v>4.9127198072052901E-8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4.4580013725490195</v>
      </c>
      <c r="C231" s="50">
        <f>IF(FH!$C$2&gt;0,FH!A231/FH!$C$2,0)</f>
        <v>0</v>
      </c>
      <c r="D231" s="50">
        <f>IF(hist!$D$2&gt;0,hist!B231/hist!$D$2,0)</f>
        <v>0</v>
      </c>
      <c r="E231" s="50">
        <f t="shared" si="29"/>
        <v>3.7543770611186273E-8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4.477468627450981</v>
      </c>
      <c r="C232" s="50">
        <f>IF(FH!$C$2&gt;0,FH!A232/FH!$C$2,0)</f>
        <v>0</v>
      </c>
      <c r="D232" s="50">
        <f>IF(hist!$D$2&gt;0,hist!B232/hist!$D$2,0)</f>
        <v>0</v>
      </c>
      <c r="E232" s="50">
        <f t="shared" si="29"/>
        <v>2.8630252507398044E-8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4.4969358823529415</v>
      </c>
      <c r="C233" s="50">
        <f>IF(FH!$C$2&gt;0,FH!A233/FH!$C$2,0)</f>
        <v>0</v>
      </c>
      <c r="D233" s="50">
        <f>IF(hist!$D$2&gt;0,hist!B233/hist!$D$2,0)</f>
        <v>0</v>
      </c>
      <c r="E233" s="50">
        <f t="shared" si="29"/>
        <v>2.1786319437925321E-8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4.5164031372549021</v>
      </c>
      <c r="C234" s="50">
        <f>IF(FH!$C$2&gt;0,FH!A234/FH!$C$2,0)</f>
        <v>0</v>
      </c>
      <c r="D234" s="50">
        <f>IF(hist!$D$2&gt;0,hist!B234/hist!$D$2,0)</f>
        <v>0</v>
      </c>
      <c r="E234" s="50">
        <f t="shared" si="29"/>
        <v>1.6542987973044431E-8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4.5358703921568626</v>
      </c>
      <c r="C235" s="50">
        <f>IF(FH!$C$2&gt;0,FH!A235/FH!$C$2,0)</f>
        <v>0</v>
      </c>
      <c r="D235" s="50">
        <f>IF(hist!$D$2&gt;0,hist!B235/hist!$D$2,0)</f>
        <v>0</v>
      </c>
      <c r="E235" s="50">
        <f t="shared" si="29"/>
        <v>1.2534743144478503E-8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4.5553376470588232</v>
      </c>
      <c r="C236" s="50">
        <f>IF(FH!$C$2&gt;0,FH!A236/FH!$C$2,0)</f>
        <v>0</v>
      </c>
      <c r="D236" s="50">
        <f>IF(hist!$D$2&gt;0,hist!B236/hist!$D$2,0)</f>
        <v>0</v>
      </c>
      <c r="E236" s="50">
        <f t="shared" si="29"/>
        <v>9.4773806111559037E-9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4.5748049019607837</v>
      </c>
      <c r="C237" s="50">
        <f>IF(FH!$C$2&gt;0,FH!A237/FH!$C$2,0)</f>
        <v>0</v>
      </c>
      <c r="D237" s="50">
        <f>IF(hist!$D$2&gt;0,hist!B237/hist!$D$2,0)</f>
        <v>0</v>
      </c>
      <c r="E237" s="50">
        <f t="shared" si="29"/>
        <v>7.1504373120020713E-9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4.5942721568627451</v>
      </c>
      <c r="C238" s="50">
        <f>IF(FH!$C$2&gt;0,FH!A238/FH!$C$2,0)</f>
        <v>0</v>
      </c>
      <c r="D238" s="50">
        <f>IF(hist!$D$2&gt;0,hist!B238/hist!$D$2,0)</f>
        <v>0</v>
      </c>
      <c r="E238" s="50">
        <f t="shared" si="29"/>
        <v>5.383296283486399E-9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4.6137394117647057</v>
      </c>
      <c r="C239" s="50">
        <f>IF(FH!$C$2&gt;0,FH!A239/FH!$C$2,0)</f>
        <v>0</v>
      </c>
      <c r="D239" s="50">
        <f>IF(hist!$D$2&gt;0,hist!B239/hist!$D$2,0)</f>
        <v>0</v>
      </c>
      <c r="E239" s="50">
        <f t="shared" si="29"/>
        <v>4.0442254754046882E-9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4.6332066666666671</v>
      </c>
      <c r="C240" s="50">
        <f>IF(FH!$C$2&gt;0,FH!A240/FH!$C$2,0)</f>
        <v>0</v>
      </c>
      <c r="D240" s="50">
        <f>IF(hist!$D$2&gt;0,hist!B240/hist!$D$2,0)</f>
        <v>0</v>
      </c>
      <c r="E240" s="50">
        <f t="shared" si="29"/>
        <v>3.0317531417252526E-9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4.6526739215686277</v>
      </c>
      <c r="C241" s="50">
        <f>IF(FH!$C$2&gt;0,FH!A241/FH!$C$2,0)</f>
        <v>0</v>
      </c>
      <c r="D241" s="50">
        <f>IF(hist!$D$2&gt;0,hist!B241/hist!$D$2,0)</f>
        <v>0</v>
      </c>
      <c r="E241" s="50">
        <f t="shared" si="29"/>
        <v>2.2678990033112744E-9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4.6721411764705882</v>
      </c>
      <c r="C242" s="50">
        <f>IF(FH!$C$2&gt;0,FH!A242/FH!$C$2,0)</f>
        <v>0</v>
      </c>
      <c r="D242" s="50">
        <f>IF(hist!$D$2&gt;0,hist!B242/hist!$D$2,0)</f>
        <v>0</v>
      </c>
      <c r="E242" s="50">
        <f t="shared" si="29"/>
        <v>1.6928753534432644E-9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4.6916084313725488</v>
      </c>
      <c r="C243" s="50">
        <f>IF(FH!$C$2&gt;0,FH!A243/FH!$C$2,0)</f>
        <v>0</v>
      </c>
      <c r="D243" s="50">
        <f>IF(hist!$D$2&gt;0,hist!B243/hist!$D$2,0)</f>
        <v>0</v>
      </c>
      <c r="E243" s="50">
        <f t="shared" si="29"/>
        <v>1.2609493795031037E-9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4.7110756862745093</v>
      </c>
      <c r="C244" s="50">
        <f>IF(FH!$C$2&gt;0,FH!A244/FH!$C$2,0)</f>
        <v>0</v>
      </c>
      <c r="D244" s="50">
        <f>IF(hist!$D$2&gt;0,hist!B244/hist!$D$2,0)</f>
        <v>0</v>
      </c>
      <c r="E244" s="50">
        <f t="shared" si="29"/>
        <v>9.3722037292816146E-10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4.7305429411764708</v>
      </c>
      <c r="C245" s="50">
        <f>IF(FH!$C$2&gt;0,FH!A245/FH!$C$2,0)</f>
        <v>0</v>
      </c>
      <c r="D245" s="50">
        <f>IF(hist!$D$2&gt;0,hist!B245/hist!$D$2,0)</f>
        <v>0</v>
      </c>
      <c r="E245" s="50">
        <f t="shared" si="29"/>
        <v>6.9511584291289414E-10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4.7500101960784313</v>
      </c>
      <c r="C246" s="50">
        <f>IF(FH!$C$2&gt;0,FH!A246/FH!$C$2,0)</f>
        <v>0</v>
      </c>
      <c r="D246" s="50">
        <f>IF(hist!$D$2&gt;0,hist!B246/hist!$D$2,0)</f>
        <v>0</v>
      </c>
      <c r="E246" s="50">
        <f t="shared" si="29"/>
        <v>5.1445104235122222E-10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4.7694774509803928</v>
      </c>
      <c r="C247" s="50">
        <f>IF(FH!$C$2&gt;0,FH!A247/FH!$C$2,0)</f>
        <v>0</v>
      </c>
      <c r="D247" s="50">
        <f>IF(hist!$D$2&gt;0,hist!B247/hist!$D$2,0)</f>
        <v>0</v>
      </c>
      <c r="E247" s="50">
        <f t="shared" si="29"/>
        <v>3.7992888596149065E-10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4.7889447058823533</v>
      </c>
      <c r="C248" s="50">
        <f>IF(FH!$C$2&gt;0,FH!A248/FH!$C$2,0)</f>
        <v>0</v>
      </c>
      <c r="D248" s="50">
        <f>IF(hist!$D$2&gt;0,hist!B248/hist!$D$2,0)</f>
        <v>0</v>
      </c>
      <c r="E248" s="50">
        <f t="shared" si="29"/>
        <v>2.7998320136019267E-10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4.8084119607843139</v>
      </c>
      <c r="C249" s="50">
        <f>IF(FH!$C$2&gt;0,FH!A249/FH!$C$2,0)</f>
        <v>0</v>
      </c>
      <c r="D249" s="50">
        <f>IF(hist!$D$2&gt;0,hist!B249/hist!$D$2,0)</f>
        <v>0</v>
      </c>
      <c r="E249" s="50">
        <f t="shared" si="29"/>
        <v>2.0588894771087803E-10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4.8278792156862744</v>
      </c>
      <c r="C250" s="50">
        <f>IF(FH!$C$2&gt;0,FH!A250/FH!$C$2,0)</f>
        <v>0</v>
      </c>
      <c r="D250" s="50">
        <f>IF(hist!$D$2&gt;0,hist!B250/hist!$D$2,0)</f>
        <v>0</v>
      </c>
      <c r="E250" s="50">
        <f t="shared" si="29"/>
        <v>1.5107948336996268E-10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4.847346470588235</v>
      </c>
      <c r="C251" s="50">
        <f>IF(FH!$C$2&gt;0,FH!A251/FH!$C$2,0)</f>
        <v>0</v>
      </c>
      <c r="D251" s="50">
        <f>IF(hist!$D$2&gt;0,hist!B251/hist!$D$2,0)</f>
        <v>0</v>
      </c>
      <c r="E251" s="50">
        <f t="shared" si="29"/>
        <v>1.1062399704910399E-10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4.8668137254901955</v>
      </c>
      <c r="C252" s="50">
        <f>IF(FH!$C$2&gt;0,FH!A252/FH!$C$2,0)</f>
        <v>0</v>
      </c>
      <c r="D252" s="50">
        <f>IF(hist!$D$2&gt;0,hist!B252/hist!$D$2,0)</f>
        <v>0</v>
      </c>
      <c r="E252" s="50">
        <f t="shared" si="29"/>
        <v>8.0828514949618661E-11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4.886280980392157</v>
      </c>
      <c r="C253" s="50">
        <f>IF(FH!$C$2&gt;0,FH!A253/FH!$C$2,0)</f>
        <v>0</v>
      </c>
      <c r="D253" s="50">
        <f>IF(hist!$D$2&gt;0,hist!B253/hist!$D$2,0)</f>
        <v>0</v>
      </c>
      <c r="E253" s="50">
        <f t="shared" si="29"/>
        <v>5.8932009629934277E-11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4.9057482352941175</v>
      </c>
      <c r="C254" s="50">
        <f>IF(FH!$C$2&gt;0,FH!A254/FH!$C$2,0)</f>
        <v>0</v>
      </c>
      <c r="D254" s="50">
        <f>IF(hist!$D$2&gt;0,hist!B254/hist!$D$2,0)</f>
        <v>0</v>
      </c>
      <c r="E254" s="50">
        <f t="shared" si="29"/>
        <v>4.2875510179089008E-11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4.925215490196079</v>
      </c>
      <c r="C255" s="50">
        <f>IF(FH!$C$2&gt;0,FH!A255/FH!$C$2,0)</f>
        <v>0</v>
      </c>
      <c r="D255" s="50">
        <f>IF(hist!$D$2&gt;0,hist!B255/hist!$D$2,0)</f>
        <v>0</v>
      </c>
      <c r="E255" s="50">
        <f t="shared" si="29"/>
        <v>3.1127106282189936E-11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4.9446827450980395</v>
      </c>
      <c r="C256" s="50">
        <f>IF(FH!$C$2&gt;0,FH!A256/FH!$C$2,0)</f>
        <v>0</v>
      </c>
      <c r="D256" s="50">
        <f>IF(hist!$D$2&gt;0,hist!B256/hist!$D$2,0)</f>
        <v>0</v>
      </c>
      <c r="E256" s="50">
        <f t="shared" si="29"/>
        <v>2.2549639045770444E-11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4.9641500000000001</v>
      </c>
      <c r="C257" s="50">
        <f>IF(FH!$C$2&gt;0,FH!A257/FH!$C$2,0)</f>
        <v>0</v>
      </c>
      <c r="D257" s="50">
        <f>IF(hist!$D$2&gt;0,hist!B257/hist!$D$2,0)</f>
        <v>0</v>
      </c>
      <c r="E257" s="50">
        <f t="shared" si="29"/>
        <v>1.6300909583798511E-11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44.433599999999998</v>
      </c>
      <c r="C5" s="49">
        <v>6.2693199999999996</v>
      </c>
      <c r="D5" s="49">
        <v>14.109400000000001</v>
      </c>
      <c r="E5" s="49">
        <v>20</v>
      </c>
      <c r="F5" s="49">
        <v>22.698399999999999</v>
      </c>
      <c r="G5" s="49">
        <v>50</v>
      </c>
      <c r="H5" s="49">
        <v>59.826500000000003</v>
      </c>
    </row>
    <row r="6" spans="1:10">
      <c r="A6" t="s">
        <v>1111</v>
      </c>
      <c r="B6" s="49">
        <v>18.141300000000001</v>
      </c>
      <c r="C6" s="49">
        <v>6.7163000000000004</v>
      </c>
      <c r="D6" s="49">
        <v>37.022199999999998</v>
      </c>
      <c r="E6" s="49">
        <v>20</v>
      </c>
      <c r="F6" s="49">
        <v>7.55152</v>
      </c>
      <c r="G6" s="49">
        <v>40</v>
      </c>
      <c r="H6" s="49">
        <v>48.2956</v>
      </c>
    </row>
    <row r="7" spans="1:10">
      <c r="A7" t="s">
        <v>1112</v>
      </c>
      <c r="B7" s="49">
        <v>14.677899999999999</v>
      </c>
      <c r="C7" s="49">
        <v>4.0103200000000001</v>
      </c>
      <c r="D7" s="49">
        <v>27.322199999999999</v>
      </c>
      <c r="E7" s="49">
        <v>15</v>
      </c>
      <c r="F7" s="49">
        <v>3.9098000000000002</v>
      </c>
      <c r="G7" s="49">
        <v>40</v>
      </c>
      <c r="H7" s="49">
        <v>26.115100000000002</v>
      </c>
    </row>
    <row r="8" spans="1:10">
      <c r="A8" t="s">
        <v>1113</v>
      </c>
      <c r="B8" s="49">
        <v>25.7714</v>
      </c>
      <c r="C8" s="49">
        <v>1.82422</v>
      </c>
      <c r="D8" s="49">
        <v>7.0784799999999999</v>
      </c>
      <c r="E8" s="49">
        <v>20</v>
      </c>
      <c r="F8" s="49">
        <v>20.549399999999999</v>
      </c>
      <c r="G8" s="49">
        <v>50</v>
      </c>
      <c r="H8" s="49">
        <v>31.613399999999999</v>
      </c>
    </row>
    <row r="9" spans="1:10">
      <c r="A9" t="s">
        <v>1114</v>
      </c>
      <c r="B9" s="49">
        <v>68.0334</v>
      </c>
      <c r="C9" s="49">
        <v>12.363300000000001</v>
      </c>
      <c r="D9" s="49">
        <v>18.1724</v>
      </c>
      <c r="E9" s="49">
        <v>50</v>
      </c>
      <c r="F9" s="49">
        <v>17.0489</v>
      </c>
      <c r="G9" s="49">
        <v>100</v>
      </c>
      <c r="H9" s="49">
        <v>85.503200000000007</v>
      </c>
    </row>
    <row r="10" spans="1:10">
      <c r="A10" t="s">
        <v>1115</v>
      </c>
      <c r="B10" s="49">
        <v>82.2072</v>
      </c>
      <c r="C10" s="49">
        <v>14.214399999999999</v>
      </c>
      <c r="D10" s="49">
        <v>17.291</v>
      </c>
      <c r="E10" s="49">
        <v>40</v>
      </c>
      <c r="F10" s="49">
        <v>15.553900000000001</v>
      </c>
      <c r="G10" s="49">
        <v>100</v>
      </c>
      <c r="H10" s="49">
        <v>90.668499999999995</v>
      </c>
    </row>
    <row r="11" spans="1:10">
      <c r="A11" t="s">
        <v>1116</v>
      </c>
      <c r="B11" s="49">
        <v>36.392000000000003</v>
      </c>
      <c r="C11" s="49">
        <v>4.1869399999999999</v>
      </c>
      <c r="D11" s="49">
        <v>11.505100000000001</v>
      </c>
      <c r="E11" s="49">
        <v>10</v>
      </c>
      <c r="F11" s="49">
        <v>16.189900000000002</v>
      </c>
      <c r="G11" s="49">
        <v>50</v>
      </c>
      <c r="H11" s="49">
        <v>43.474200000000003</v>
      </c>
    </row>
    <row r="12" spans="1:10">
      <c r="A12" t="s">
        <v>1117</v>
      </c>
      <c r="B12" s="49">
        <v>75.408100000000005</v>
      </c>
      <c r="C12" s="49">
        <v>11.3178</v>
      </c>
      <c r="D12" s="49">
        <v>15.008699999999999</v>
      </c>
      <c r="E12" s="49">
        <v>50</v>
      </c>
      <c r="F12" s="49">
        <v>17.229199999999999</v>
      </c>
      <c r="G12" s="49">
        <v>100</v>
      </c>
      <c r="H12" s="49">
        <v>83.14</v>
      </c>
    </row>
    <row r="13" spans="1:10">
      <c r="A13" t="s">
        <v>1118</v>
      </c>
      <c r="B13" s="49">
        <v>24.716899999999999</v>
      </c>
      <c r="C13" s="49">
        <v>3.6798299999999999</v>
      </c>
      <c r="D13" s="49">
        <v>14.8879</v>
      </c>
      <c r="E13" s="49">
        <v>10</v>
      </c>
      <c r="F13" s="49">
        <v>18.216899999999999</v>
      </c>
      <c r="G13" s="49">
        <v>25</v>
      </c>
      <c r="H13" s="49">
        <v>35.328400000000002</v>
      </c>
      <c r="J13" s="49"/>
    </row>
    <row r="14" spans="1:10">
      <c r="A14" t="s">
        <v>1119</v>
      </c>
      <c r="B14" s="49">
        <v>36.798299999999998</v>
      </c>
      <c r="C14" s="49">
        <v>12.056100000000001</v>
      </c>
      <c r="D14" s="49">
        <v>32.762700000000002</v>
      </c>
      <c r="E14" s="49">
        <v>10</v>
      </c>
      <c r="F14" s="49">
        <v>0.33901599999999998</v>
      </c>
      <c r="G14" s="49">
        <v>50</v>
      </c>
      <c r="H14" s="49">
        <v>45.079700000000003</v>
      </c>
    </row>
    <row r="15" spans="1:10">
      <c r="A15" t="s">
        <v>1120</v>
      </c>
      <c r="B15" s="49">
        <v>6.0095999999999997E-2</v>
      </c>
      <c r="C15" s="49">
        <v>0</v>
      </c>
      <c r="D15" s="49">
        <v>0</v>
      </c>
      <c r="E15" s="49">
        <v>0</v>
      </c>
      <c r="F15" s="49">
        <v>0</v>
      </c>
      <c r="G15" s="49">
        <v>0</v>
      </c>
      <c r="H15" s="49">
        <v>0</v>
      </c>
    </row>
    <row r="16" spans="1:10">
      <c r="A16" t="s">
        <v>1121</v>
      </c>
      <c r="B16" s="49">
        <v>0.20658399999999999</v>
      </c>
      <c r="C16" s="49">
        <v>0</v>
      </c>
      <c r="D16" s="49">
        <v>0</v>
      </c>
      <c r="E16" s="49">
        <v>0</v>
      </c>
      <c r="F16" s="49">
        <v>0</v>
      </c>
      <c r="G16" s="49">
        <v>0</v>
      </c>
      <c r="H16" s="49">
        <v>0</v>
      </c>
    </row>
    <row r="17" spans="1:8">
      <c r="A17" t="s">
        <v>1122</v>
      </c>
      <c r="B17" s="49">
        <v>19.515999999999998</v>
      </c>
      <c r="C17" s="49">
        <v>0</v>
      </c>
      <c r="D17" s="49">
        <v>0</v>
      </c>
      <c r="E17" s="49">
        <v>0</v>
      </c>
      <c r="F17" s="49">
        <v>0</v>
      </c>
      <c r="G17" s="49">
        <v>0</v>
      </c>
      <c r="H17" s="49">
        <v>0</v>
      </c>
    </row>
    <row r="18" spans="1:8">
      <c r="A18" t="s">
        <v>1123</v>
      </c>
      <c r="B18" s="49">
        <v>0.54938200000000004</v>
      </c>
      <c r="C18" s="49">
        <v>0</v>
      </c>
      <c r="D18" s="49">
        <v>0</v>
      </c>
      <c r="E18" s="49">
        <v>0</v>
      </c>
      <c r="F18" s="49">
        <v>0</v>
      </c>
      <c r="G18" s="49">
        <v>0</v>
      </c>
      <c r="H18" s="49">
        <v>0</v>
      </c>
    </row>
    <row r="19" spans="1:8">
      <c r="A19" t="s">
        <v>1124</v>
      </c>
      <c r="B19" s="49">
        <v>0.40850500000000001</v>
      </c>
      <c r="C19" s="49">
        <v>0</v>
      </c>
      <c r="D19" s="49">
        <v>0</v>
      </c>
      <c r="E19" s="49">
        <v>0</v>
      </c>
      <c r="F19" s="49">
        <v>0</v>
      </c>
      <c r="G19" s="49">
        <v>0</v>
      </c>
      <c r="H19" s="49">
        <v>0</v>
      </c>
    </row>
    <row r="20" spans="1:8">
      <c r="A20" t="s">
        <v>1125</v>
      </c>
      <c r="B20" s="49">
        <v>1.3220600000000001E-2</v>
      </c>
      <c r="C20" s="49">
        <v>8.4923299999999993E-2</v>
      </c>
      <c r="D20" s="49">
        <v>6.4235499999999996</v>
      </c>
      <c r="E20" s="49">
        <v>0</v>
      </c>
      <c r="F20" s="49">
        <v>0</v>
      </c>
      <c r="G20" s="49">
        <v>0</v>
      </c>
      <c r="H20" s="49">
        <v>0.89812199999999998</v>
      </c>
    </row>
    <row r="21" spans="1:8">
      <c r="A21" t="s">
        <v>1126</v>
      </c>
      <c r="B21" s="49">
        <v>0.247334</v>
      </c>
      <c r="C21" s="49">
        <v>0.555118</v>
      </c>
      <c r="D21" s="49">
        <v>2.2444099999999998</v>
      </c>
      <c r="E21" s="49">
        <v>0</v>
      </c>
      <c r="F21" s="49">
        <v>2.3091199999999999E-2</v>
      </c>
      <c r="G21" s="49">
        <v>0</v>
      </c>
      <c r="H21" s="49">
        <v>3.9114300000000002</v>
      </c>
    </row>
    <row r="22" spans="1:8">
      <c r="A22" t="s">
        <v>1127</v>
      </c>
      <c r="B22" s="49">
        <v>70.902100000000004</v>
      </c>
      <c r="C22" s="49">
        <v>36.171900000000001</v>
      </c>
      <c r="D22" s="49">
        <v>0.51016700000000004</v>
      </c>
      <c r="E22" s="49">
        <v>0</v>
      </c>
      <c r="F22" s="49">
        <v>49.86</v>
      </c>
      <c r="G22" s="49">
        <v>0</v>
      </c>
      <c r="H22" s="49">
        <v>216.304</v>
      </c>
    </row>
    <row r="23" spans="1:8">
      <c r="A23" t="s">
        <v>1128</v>
      </c>
      <c r="B23" s="49">
        <v>49.442999999999998</v>
      </c>
      <c r="C23" s="49">
        <v>30.490600000000001</v>
      </c>
      <c r="D23" s="49">
        <v>0.61668199999999995</v>
      </c>
      <c r="E23" s="49">
        <v>0</v>
      </c>
      <c r="F23" s="49">
        <v>29.494199999999999</v>
      </c>
      <c r="G23" s="49">
        <v>0</v>
      </c>
      <c r="H23" s="49">
        <v>123.855</v>
      </c>
    </row>
    <row r="24" spans="1:8">
      <c r="A24" t="s">
        <v>1129</v>
      </c>
      <c r="B24" s="49">
        <v>1.45425E-2</v>
      </c>
      <c r="C24" s="49">
        <v>7.5531600000000004E-2</v>
      </c>
      <c r="D24" s="49">
        <v>5.1938399999999998</v>
      </c>
      <c r="E24" s="49">
        <v>0</v>
      </c>
      <c r="F24" s="49">
        <v>2.1740700000000002E-3</v>
      </c>
      <c r="G24" s="49">
        <v>0</v>
      </c>
      <c r="H24" s="49">
        <v>0.61906000000000005</v>
      </c>
    </row>
    <row r="25" spans="1:8">
      <c r="A25" t="s">
        <v>1130</v>
      </c>
      <c r="B25" s="49">
        <v>0.24924499999999999</v>
      </c>
      <c r="C25" s="49">
        <v>0.51526899999999998</v>
      </c>
      <c r="D25" s="49">
        <v>2.06732</v>
      </c>
      <c r="E25" s="49">
        <v>0</v>
      </c>
      <c r="F25" s="49">
        <v>0.12257999999999999</v>
      </c>
      <c r="G25" s="49">
        <v>0</v>
      </c>
      <c r="H25" s="49">
        <v>2.7924699999999998</v>
      </c>
    </row>
    <row r="26" spans="1:8">
      <c r="A26" t="s">
        <v>1131</v>
      </c>
      <c r="B26" s="49">
        <v>2.0939800000000001E-3</v>
      </c>
      <c r="C26" s="49">
        <v>5.57034E-3</v>
      </c>
      <c r="D26" s="49">
        <v>2.6601699999999999</v>
      </c>
      <c r="E26" s="49">
        <v>0</v>
      </c>
      <c r="F26" s="173">
        <v>0</v>
      </c>
      <c r="G26" s="49">
        <v>0</v>
      </c>
      <c r="H26" s="49">
        <v>4.8102100000000002E-2</v>
      </c>
    </row>
    <row r="27" spans="1:8">
      <c r="A27" t="s">
        <v>1132</v>
      </c>
      <c r="B27" s="173">
        <v>-9.1969100000000007E-6</v>
      </c>
      <c r="C27" s="49">
        <v>1.5079799999999999E-3</v>
      </c>
      <c r="D27" s="49">
        <v>-163.965</v>
      </c>
      <c r="E27" s="49">
        <v>0</v>
      </c>
      <c r="F27" s="49">
        <v>-1.21665E-2</v>
      </c>
      <c r="G27" s="49">
        <v>0</v>
      </c>
      <c r="H27" s="49">
        <v>8.9127400000000006E-3</v>
      </c>
    </row>
    <row r="28" spans="1:8">
      <c r="A28" t="s">
        <v>1133</v>
      </c>
      <c r="B28" s="49">
        <v>1.8304600000000001E-2</v>
      </c>
      <c r="C28" s="49">
        <v>1.9784199999999998E-2</v>
      </c>
      <c r="D28" s="49">
        <v>1.08083</v>
      </c>
      <c r="E28" s="49">
        <v>0</v>
      </c>
      <c r="F28" s="49">
        <v>3.0666500000000002E-3</v>
      </c>
      <c r="G28" s="49">
        <v>0</v>
      </c>
      <c r="H28" s="49">
        <v>0.114736</v>
      </c>
    </row>
    <row r="29" spans="1:8">
      <c r="A29" t="s">
        <v>1134</v>
      </c>
      <c r="B29" s="49">
        <v>81.230699999999999</v>
      </c>
      <c r="C29" s="49">
        <v>11.6509</v>
      </c>
      <c r="D29" s="49">
        <v>0.14343</v>
      </c>
      <c r="E29" s="49">
        <v>0</v>
      </c>
      <c r="F29" s="49">
        <v>66.809100000000001</v>
      </c>
      <c r="G29" s="49">
        <v>0</v>
      </c>
      <c r="H29" s="49">
        <v>121.53400000000001</v>
      </c>
    </row>
    <row r="30" spans="1:8">
      <c r="A30" t="s">
        <v>1135</v>
      </c>
      <c r="B30" s="49">
        <v>38.904899999999998</v>
      </c>
      <c r="C30" s="49">
        <v>12.779500000000001</v>
      </c>
      <c r="D30" s="49">
        <v>0.32848100000000002</v>
      </c>
      <c r="E30" s="49">
        <v>0</v>
      </c>
      <c r="F30" s="49">
        <v>32.001300000000001</v>
      </c>
      <c r="G30" s="49">
        <v>0</v>
      </c>
      <c r="H30" s="49">
        <v>74.474900000000005</v>
      </c>
    </row>
    <row r="31" spans="1:8">
      <c r="A31" t="s">
        <v>1136</v>
      </c>
      <c r="B31" s="49">
        <v>234.21700000000001</v>
      </c>
      <c r="C31" s="49">
        <v>65.223600000000005</v>
      </c>
      <c r="D31" s="49">
        <v>0.278476</v>
      </c>
      <c r="E31" s="49">
        <v>0</v>
      </c>
      <c r="F31" s="49">
        <v>182.50200000000001</v>
      </c>
      <c r="G31" s="49">
        <v>0</v>
      </c>
      <c r="H31" s="49">
        <v>423.714</v>
      </c>
    </row>
    <row r="32" spans="1:8">
      <c r="A32" t="s">
        <v>1137</v>
      </c>
      <c r="B32" s="49">
        <v>0.14677899999999999</v>
      </c>
      <c r="C32" s="49">
        <v>4.0103199999999999E-2</v>
      </c>
      <c r="D32" s="49">
        <v>0.27322200000000002</v>
      </c>
      <c r="E32" s="49">
        <v>0.15</v>
      </c>
      <c r="F32" s="49">
        <v>3.9098000000000001E-2</v>
      </c>
      <c r="G32" s="49">
        <v>0.4</v>
      </c>
      <c r="H32" s="49">
        <v>0.26115100000000002</v>
      </c>
    </row>
    <row r="33" spans="1:8">
      <c r="A33" t="s">
        <v>1138</v>
      </c>
      <c r="B33" s="49">
        <v>0.387515</v>
      </c>
      <c r="C33" s="49">
        <v>6.6582600000000006E-2</v>
      </c>
      <c r="D33" s="49">
        <v>0.17182</v>
      </c>
      <c r="E33" s="49">
        <v>0</v>
      </c>
      <c r="F33" s="49">
        <v>0.21465000000000001</v>
      </c>
      <c r="G33" s="49">
        <v>0</v>
      </c>
      <c r="H33" s="49">
        <v>0.50224299999999999</v>
      </c>
    </row>
    <row r="34" spans="1:8">
      <c r="A34" t="s">
        <v>1139</v>
      </c>
      <c r="B34" s="49">
        <v>0.247169</v>
      </c>
      <c r="C34" s="49">
        <v>3.6798299999999999E-2</v>
      </c>
      <c r="D34" s="49">
        <v>0.14887900000000001</v>
      </c>
      <c r="E34" s="49">
        <v>0.1</v>
      </c>
      <c r="F34" s="49">
        <v>0.182169</v>
      </c>
      <c r="G34" s="49">
        <v>0.25</v>
      </c>
      <c r="H34" s="49">
        <v>0.35328399999999999</v>
      </c>
    </row>
    <row r="35" spans="1:8">
      <c r="A35" t="s">
        <v>1140</v>
      </c>
      <c r="B35" s="49">
        <v>9.6197000000000005E-2</v>
      </c>
      <c r="C35" s="49">
        <v>2.76029E-2</v>
      </c>
      <c r="D35" s="49">
        <v>0.286941</v>
      </c>
      <c r="E35" s="49">
        <v>0</v>
      </c>
      <c r="F35" s="49">
        <v>4.28452E-2</v>
      </c>
      <c r="G35" s="49">
        <v>0</v>
      </c>
      <c r="H35" s="49">
        <v>0.17604</v>
      </c>
    </row>
    <row r="36" spans="1:8">
      <c r="A36" t="s">
        <v>1141</v>
      </c>
      <c r="B36" s="49">
        <v>0.21521299999999999</v>
      </c>
      <c r="C36" s="49">
        <v>0.11533599999999999</v>
      </c>
      <c r="D36" s="49">
        <v>0.53591599999999995</v>
      </c>
      <c r="E36" s="49">
        <v>0</v>
      </c>
      <c r="F36" s="49">
        <v>1.05132E-2</v>
      </c>
      <c r="G36" s="49">
        <v>0</v>
      </c>
      <c r="H36" s="49">
        <v>0.61375199999999996</v>
      </c>
    </row>
    <row r="37" spans="1:8">
      <c r="A37" t="s">
        <v>1142</v>
      </c>
      <c r="B37" s="49">
        <v>0.367983</v>
      </c>
      <c r="C37" s="49">
        <v>0.120561</v>
      </c>
      <c r="D37" s="49">
        <v>0.327627</v>
      </c>
      <c r="E37" s="49">
        <v>0.1</v>
      </c>
      <c r="F37" s="49">
        <v>3.3901600000000001E-3</v>
      </c>
      <c r="G37" s="49">
        <v>0.5</v>
      </c>
      <c r="H37" s="49">
        <v>0.450797</v>
      </c>
    </row>
    <row r="38" spans="1:8">
      <c r="A38" t="s">
        <v>1143</v>
      </c>
      <c r="B38" s="49">
        <v>17.503299999999999</v>
      </c>
      <c r="C38" s="49">
        <v>49.188400000000001</v>
      </c>
      <c r="D38" s="49">
        <v>2.8102399999999998</v>
      </c>
      <c r="E38" s="49">
        <v>0</v>
      </c>
      <c r="F38" s="49">
        <v>-72.862300000000005</v>
      </c>
      <c r="G38" s="49">
        <v>0</v>
      </c>
      <c r="H38" s="49">
        <v>221.684</v>
      </c>
    </row>
    <row r="39" spans="1:8">
      <c r="A39" t="s">
        <v>1144</v>
      </c>
      <c r="B39" s="49">
        <v>5.9728000000000003</v>
      </c>
      <c r="C39" s="49">
        <v>9.3288899999999995</v>
      </c>
      <c r="D39" s="49">
        <v>1.5619000000000001</v>
      </c>
      <c r="E39" s="49">
        <v>0</v>
      </c>
      <c r="F39" s="49">
        <v>-6.6442399999999999</v>
      </c>
      <c r="G39" s="49">
        <v>0</v>
      </c>
      <c r="H39" s="49">
        <v>43.516399999999997</v>
      </c>
    </row>
    <row r="40" spans="1:8">
      <c r="A40" t="s">
        <v>1145</v>
      </c>
      <c r="B40" s="49">
        <v>3.5287999999999999</v>
      </c>
      <c r="C40" s="49">
        <v>10.567600000000001</v>
      </c>
      <c r="D40" s="49">
        <v>2.9946600000000001</v>
      </c>
      <c r="E40" s="49">
        <v>0</v>
      </c>
      <c r="F40" s="49">
        <v>-46.053400000000003</v>
      </c>
      <c r="G40" s="49">
        <v>0</v>
      </c>
      <c r="H40" s="49">
        <v>57.778100000000002</v>
      </c>
    </row>
    <row r="41" spans="1:8">
      <c r="A41" t="s">
        <v>1146</v>
      </c>
      <c r="B41" s="49">
        <v>5.3665900000000002E-2</v>
      </c>
      <c r="C41" s="49">
        <v>0.152056</v>
      </c>
      <c r="D41" s="49">
        <v>2.83338</v>
      </c>
      <c r="E41" s="49">
        <v>0</v>
      </c>
      <c r="F41" s="49">
        <v>-0.26402300000000001</v>
      </c>
      <c r="G41" s="49">
        <v>0</v>
      </c>
      <c r="H41" s="49">
        <v>0.50825299999999995</v>
      </c>
    </row>
    <row r="42" spans="1:8">
      <c r="A42" t="s">
        <v>1147</v>
      </c>
      <c r="B42" s="49">
        <v>2.7069599999999999E-2</v>
      </c>
      <c r="C42" s="49">
        <v>6.5931000000000003E-2</v>
      </c>
      <c r="D42" s="49">
        <v>2.4356200000000001</v>
      </c>
      <c r="E42" s="49">
        <v>0</v>
      </c>
      <c r="F42" s="49">
        <v>-0.113272</v>
      </c>
      <c r="G42" s="49">
        <v>0</v>
      </c>
      <c r="H42" s="49">
        <v>0.20276</v>
      </c>
    </row>
    <row r="43" spans="1:8">
      <c r="A43" t="s">
        <v>1148</v>
      </c>
      <c r="B43" s="49">
        <v>1.4620899999999999E-2</v>
      </c>
      <c r="C43" s="49">
        <v>0.14797299999999999</v>
      </c>
      <c r="D43" s="49">
        <v>10.120699999999999</v>
      </c>
      <c r="E43" s="49">
        <v>0</v>
      </c>
      <c r="F43" s="49">
        <v>-0.64073999999999998</v>
      </c>
      <c r="G43" s="49">
        <v>0</v>
      </c>
      <c r="H43" s="49">
        <v>0.34897699999999998</v>
      </c>
    </row>
    <row r="44" spans="1:8">
      <c r="A44" t="s">
        <v>1149</v>
      </c>
      <c r="B44" s="49">
        <v>-13.023199999999999</v>
      </c>
      <c r="C44" s="49">
        <v>34.366799999999998</v>
      </c>
      <c r="D44" s="49">
        <v>-2.63889</v>
      </c>
      <c r="E44" s="49">
        <v>0</v>
      </c>
      <c r="F44" s="49">
        <v>-47.426499999999997</v>
      </c>
      <c r="G44" s="49">
        <v>0</v>
      </c>
      <c r="H44" s="49">
        <v>162.56</v>
      </c>
    </row>
    <row r="45" spans="1:8">
      <c r="A45" t="s">
        <v>1150</v>
      </c>
      <c r="B45" s="49">
        <v>37.526899999999998</v>
      </c>
      <c r="C45" s="49">
        <v>5.4440400000000002</v>
      </c>
      <c r="D45" s="49">
        <v>0.14507</v>
      </c>
      <c r="E45" s="49">
        <v>0</v>
      </c>
      <c r="F45" s="49">
        <v>21.955100000000002</v>
      </c>
      <c r="G45" s="49">
        <v>0</v>
      </c>
      <c r="H45" s="49">
        <v>47.9377</v>
      </c>
    </row>
    <row r="46" spans="1:8">
      <c r="A46" t="s">
        <v>1151</v>
      </c>
      <c r="B46" s="49">
        <v>28.056899999999999</v>
      </c>
      <c r="C46" s="49">
        <v>7.0328099999999996</v>
      </c>
      <c r="D46" s="49">
        <v>0.25066300000000002</v>
      </c>
      <c r="E46" s="49">
        <v>0</v>
      </c>
      <c r="F46" s="49">
        <v>14.8712</v>
      </c>
      <c r="G46" s="49">
        <v>0</v>
      </c>
      <c r="H46" s="49">
        <v>47.490200000000002</v>
      </c>
    </row>
    <row r="47" spans="1:8">
      <c r="A47" t="s">
        <v>1152</v>
      </c>
      <c r="B47" s="49">
        <v>2.6848200000000002</v>
      </c>
      <c r="C47" s="49">
        <v>1.5545500000000001</v>
      </c>
      <c r="D47" s="49">
        <v>0.579013</v>
      </c>
      <c r="E47" s="49">
        <v>0</v>
      </c>
      <c r="F47" s="49">
        <v>1.27047</v>
      </c>
      <c r="G47" s="49">
        <v>0</v>
      </c>
      <c r="H47" s="49">
        <v>10.0617</v>
      </c>
    </row>
    <row r="48" spans="1:8">
      <c r="A48" t="s">
        <v>1153</v>
      </c>
      <c r="B48" s="49">
        <v>1.1397299999999999</v>
      </c>
      <c r="C48" s="49">
        <v>0.27574500000000002</v>
      </c>
      <c r="D48" s="49">
        <v>0.24193799999999999</v>
      </c>
      <c r="E48" s="49">
        <v>0</v>
      </c>
      <c r="F48" s="49">
        <v>0.56471400000000005</v>
      </c>
      <c r="G48" s="49">
        <v>0</v>
      </c>
      <c r="H48" s="49">
        <v>1.73326</v>
      </c>
    </row>
    <row r="50" spans="1:4">
      <c r="A50" t="str">
        <f>lang!B7</f>
        <v>긍정감정</v>
      </c>
      <c r="B50" s="134">
        <f>SUM(B9:B12)</f>
        <v>262.04070000000002</v>
      </c>
      <c r="C50" s="134"/>
      <c r="D50" s="134">
        <f t="shared" ref="D50" si="0">SUM(D9:D12)</f>
        <v>61.977199999999996</v>
      </c>
    </row>
    <row r="51" spans="1:4">
      <c r="A51" t="str">
        <f>lang!B8</f>
        <v>부정감정</v>
      </c>
      <c r="B51" s="134">
        <f>SUM(B5:B8)</f>
        <v>103.02419999999999</v>
      </c>
      <c r="C51" s="134"/>
      <c r="D51" s="134">
        <f t="shared" ref="D51" si="1">SUM(D5:D8)</f>
        <v>85.53228</v>
      </c>
    </row>
    <row r="52" spans="1:4">
      <c r="A52" t="str">
        <f>lang!B9</f>
        <v>생리감정</v>
      </c>
      <c r="B52" s="134">
        <f>SUM(B13:B14)</f>
        <v>61.515199999999993</v>
      </c>
      <c r="C52" s="134"/>
      <c r="D52" s="134">
        <f t="shared" ref="D52" si="2">SUM(D13:D14)</f>
        <v>47.650600000000004</v>
      </c>
    </row>
    <row r="53" spans="1:4">
      <c r="B53" s="50">
        <f>SUM(B50:B52)</f>
        <v>426.58010000000002</v>
      </c>
      <c r="D53" s="50">
        <f>SUM(D50:D52)</f>
        <v>195.16007999999999</v>
      </c>
    </row>
    <row r="54" spans="1:4">
      <c r="A54" t="str">
        <f>lang!B7</f>
        <v>긍정감정</v>
      </c>
      <c r="B54" s="135">
        <f>IF(B$53&lt;&gt;0,B50/B$53,0)</f>
        <v>0.61428252278997542</v>
      </c>
      <c r="C54" s="135"/>
      <c r="D54" s="135">
        <f>IF(D$53&lt;&gt;0,D50/D$53,0)</f>
        <v>0.31757109343263235</v>
      </c>
    </row>
    <row r="55" spans="1:4">
      <c r="A55" t="str">
        <f>lang!B8</f>
        <v>부정감정</v>
      </c>
      <c r="B55" s="135">
        <f>IF(B$53&lt;&gt;0,B51/B$53,0)</f>
        <v>0.241511969264389</v>
      </c>
      <c r="C55" s="135"/>
      <c r="D55" s="135">
        <f>IF(D$53&lt;&gt;0,D51/D$53,0)</f>
        <v>0.43826729318823809</v>
      </c>
    </row>
    <row r="56" spans="1:4">
      <c r="A56" t="str">
        <f>lang!B9</f>
        <v>생리감정</v>
      </c>
      <c r="B56" s="135">
        <f>IF(B$53&lt;&gt;0,B52/B$53,0)</f>
        <v>0.1442055079456355</v>
      </c>
      <c r="C56" s="135"/>
      <c r="D56" s="135">
        <f>IF(D$53&lt;&gt;0,D52/D$53,0)</f>
        <v>0.24416161337912962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12.325799999999999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5.64468E-3</v>
      </c>
      <c r="B8" s="49">
        <v>5.64468E-3</v>
      </c>
    </row>
    <row r="9" spans="1:3">
      <c r="A9" s="49">
        <v>0</v>
      </c>
      <c r="B9" s="49">
        <v>0</v>
      </c>
    </row>
    <row r="10" spans="1:3">
      <c r="A10" s="49">
        <v>8.3184799999999996E-3</v>
      </c>
      <c r="B10" s="49">
        <v>8.3184799999999996E-3</v>
      </c>
    </row>
    <row r="11" spans="1:3">
      <c r="A11" s="49">
        <v>0</v>
      </c>
      <c r="B11" s="49">
        <v>0</v>
      </c>
    </row>
    <row r="12" spans="1:3">
      <c r="A12" s="49">
        <v>0</v>
      </c>
      <c r="B12" s="49">
        <v>0</v>
      </c>
    </row>
    <row r="13" spans="1:3">
      <c r="A13" s="49">
        <v>2.13904E-2</v>
      </c>
      <c r="B13" s="49">
        <v>2.13904E-2</v>
      </c>
    </row>
    <row r="14" spans="1:3">
      <c r="A14" s="49">
        <v>0</v>
      </c>
      <c r="B14" s="49">
        <v>0</v>
      </c>
    </row>
    <row r="15" spans="1:3">
      <c r="A15" s="49">
        <v>1.99049E-2</v>
      </c>
      <c r="B15" s="49">
        <v>1.99049E-2</v>
      </c>
    </row>
    <row r="16" spans="1:3">
      <c r="A16" s="49">
        <v>0</v>
      </c>
      <c r="B16" s="49">
        <v>0</v>
      </c>
    </row>
    <row r="17" spans="1:2">
      <c r="A17" s="49">
        <v>0</v>
      </c>
      <c r="B17" s="49">
        <v>0</v>
      </c>
    </row>
    <row r="18" spans="1:2">
      <c r="A18" s="49">
        <v>2.7035099999999999E-2</v>
      </c>
      <c r="B18" s="49">
        <v>2.7035099999999999E-2</v>
      </c>
    </row>
    <row r="19" spans="1:2">
      <c r="A19" s="49">
        <v>0</v>
      </c>
      <c r="B19" s="49">
        <v>0</v>
      </c>
    </row>
    <row r="20" spans="1:2">
      <c r="A20" s="49">
        <v>0</v>
      </c>
      <c r="B20" s="49">
        <v>0</v>
      </c>
    </row>
    <row r="21" spans="1:2">
      <c r="A21" s="49">
        <v>4.3820600000000001E-2</v>
      </c>
      <c r="B21" s="49">
        <v>4.3820600000000001E-2</v>
      </c>
    </row>
    <row r="22" spans="1:2">
      <c r="A22" s="49">
        <v>0</v>
      </c>
      <c r="B22" s="49">
        <v>0</v>
      </c>
    </row>
    <row r="23" spans="1:2">
      <c r="A23" s="49">
        <v>5.1396299999999999E-2</v>
      </c>
      <c r="B23" s="49">
        <v>5.1396299999999999E-2</v>
      </c>
    </row>
    <row r="24" spans="1:2">
      <c r="A24" s="49">
        <v>0</v>
      </c>
      <c r="B24" s="49">
        <v>0</v>
      </c>
    </row>
    <row r="25" spans="1:2">
      <c r="A25" s="49">
        <v>0</v>
      </c>
      <c r="B25" s="49">
        <v>0</v>
      </c>
    </row>
    <row r="26" spans="1:2">
      <c r="A26" s="49">
        <v>5.8526399999999999E-2</v>
      </c>
      <c r="B26" s="49">
        <v>5.8526399999999999E-2</v>
      </c>
    </row>
    <row r="27" spans="1:2">
      <c r="A27" s="49">
        <v>0</v>
      </c>
      <c r="B27" s="49">
        <v>0</v>
      </c>
    </row>
    <row r="28" spans="1:2">
      <c r="A28" s="49">
        <v>6.6547800000000004E-2</v>
      </c>
      <c r="B28" s="49">
        <v>6.6547800000000004E-2</v>
      </c>
    </row>
    <row r="29" spans="1:2">
      <c r="A29" s="49">
        <v>0</v>
      </c>
      <c r="B29" s="49">
        <v>0</v>
      </c>
    </row>
    <row r="30" spans="1:2">
      <c r="A30" s="49">
        <v>0</v>
      </c>
      <c r="B30" s="49">
        <v>0</v>
      </c>
    </row>
    <row r="31" spans="1:2">
      <c r="A31" s="49">
        <v>6.6250699999999996E-2</v>
      </c>
      <c r="B31" s="49">
        <v>6.6250699999999996E-2</v>
      </c>
    </row>
    <row r="32" spans="1:2">
      <c r="A32" s="49">
        <v>0</v>
      </c>
      <c r="B32" s="49">
        <v>0</v>
      </c>
    </row>
    <row r="33" spans="1:2">
      <c r="A33" s="49">
        <v>8.3036299999999993E-2</v>
      </c>
      <c r="B33" s="49">
        <v>8.3036299999999993E-2</v>
      </c>
    </row>
    <row r="34" spans="1:2">
      <c r="A34" s="49">
        <v>0</v>
      </c>
      <c r="B34" s="49">
        <v>0</v>
      </c>
    </row>
    <row r="35" spans="1:2">
      <c r="A35" s="49">
        <v>0</v>
      </c>
      <c r="B35" s="49">
        <v>0</v>
      </c>
    </row>
    <row r="36" spans="1:2">
      <c r="A36" s="49">
        <v>0.10487200000000001</v>
      </c>
      <c r="B36" s="49">
        <v>0.10487200000000001</v>
      </c>
    </row>
    <row r="37" spans="1:2">
      <c r="A37" s="49">
        <v>0</v>
      </c>
      <c r="B37" s="49">
        <v>0</v>
      </c>
    </row>
    <row r="38" spans="1:2">
      <c r="A38" s="49">
        <v>0</v>
      </c>
      <c r="B38" s="49">
        <v>0</v>
      </c>
    </row>
    <row r="39" spans="1:2">
      <c r="A39" s="49">
        <v>0.116607</v>
      </c>
      <c r="B39" s="49">
        <v>0.116607</v>
      </c>
    </row>
    <row r="40" spans="1:2">
      <c r="A40" s="49">
        <v>0</v>
      </c>
      <c r="B40" s="49">
        <v>0</v>
      </c>
    </row>
    <row r="41" spans="1:2">
      <c r="A41" s="49">
        <v>0.196821</v>
      </c>
      <c r="B41" s="49">
        <v>0.196821</v>
      </c>
    </row>
    <row r="42" spans="1:2">
      <c r="A42" s="49">
        <v>0</v>
      </c>
      <c r="B42" s="49">
        <v>0</v>
      </c>
    </row>
    <row r="43" spans="1:2">
      <c r="A43" s="49">
        <v>0</v>
      </c>
      <c r="B43" s="49">
        <v>0</v>
      </c>
    </row>
    <row r="44" spans="1:2">
      <c r="A44" s="49">
        <v>0.20885300000000001</v>
      </c>
      <c r="B44" s="49">
        <v>0.20885300000000001</v>
      </c>
    </row>
    <row r="45" spans="1:2">
      <c r="A45" s="49">
        <v>0</v>
      </c>
      <c r="B45" s="49">
        <v>0</v>
      </c>
    </row>
    <row r="46" spans="1:2">
      <c r="A46" s="49">
        <v>0.21226999999999999</v>
      </c>
      <c r="B46" s="49">
        <v>0.21226999999999999</v>
      </c>
    </row>
    <row r="47" spans="1:2">
      <c r="A47" s="49">
        <v>0</v>
      </c>
      <c r="B47" s="49">
        <v>0</v>
      </c>
    </row>
    <row r="48" spans="1:2">
      <c r="A48" s="49">
        <v>0</v>
      </c>
      <c r="B48" s="49">
        <v>0</v>
      </c>
    </row>
    <row r="49" spans="1:2">
      <c r="A49" s="49">
        <v>0.23247200000000001</v>
      </c>
      <c r="B49" s="49">
        <v>0.23247200000000001</v>
      </c>
    </row>
    <row r="50" spans="1:2">
      <c r="A50" s="49">
        <v>0</v>
      </c>
      <c r="B50" s="49">
        <v>0</v>
      </c>
    </row>
    <row r="51" spans="1:2">
      <c r="A51" s="49">
        <v>0.24227599999999999</v>
      </c>
      <c r="B51" s="49">
        <v>0.24227599999999999</v>
      </c>
    </row>
    <row r="52" spans="1:2">
      <c r="A52" s="49">
        <v>0</v>
      </c>
      <c r="B52" s="49">
        <v>0</v>
      </c>
    </row>
    <row r="53" spans="1:2">
      <c r="A53" s="49">
        <v>0</v>
      </c>
      <c r="B53" s="49">
        <v>0</v>
      </c>
    </row>
    <row r="54" spans="1:2">
      <c r="A54" s="49">
        <v>0.27926299999999998</v>
      </c>
      <c r="B54" s="49">
        <v>0.27926299999999998</v>
      </c>
    </row>
    <row r="55" spans="1:2">
      <c r="A55" s="49">
        <v>0</v>
      </c>
      <c r="B55" s="49">
        <v>0</v>
      </c>
    </row>
    <row r="56" spans="1:2">
      <c r="A56" s="49">
        <v>0</v>
      </c>
      <c r="B56" s="49">
        <v>0</v>
      </c>
    </row>
    <row r="57" spans="1:2">
      <c r="A57" s="49">
        <v>0.37759999999999999</v>
      </c>
      <c r="B57" s="49">
        <v>0.37759999999999999</v>
      </c>
    </row>
    <row r="58" spans="1:2">
      <c r="A58" s="49">
        <v>0</v>
      </c>
      <c r="B58" s="49">
        <v>0</v>
      </c>
    </row>
    <row r="59" spans="1:2">
      <c r="A59" s="49">
        <v>0.50787300000000002</v>
      </c>
      <c r="B59" s="49">
        <v>0.50787300000000002</v>
      </c>
    </row>
    <row r="60" spans="1:2">
      <c r="A60" s="49">
        <v>0</v>
      </c>
      <c r="B60" s="49">
        <v>0</v>
      </c>
    </row>
    <row r="61" spans="1:2">
      <c r="A61" s="49">
        <v>0</v>
      </c>
      <c r="B61" s="49">
        <v>0</v>
      </c>
    </row>
    <row r="62" spans="1:2">
      <c r="A62" s="49">
        <v>0.50698200000000004</v>
      </c>
      <c r="B62" s="49">
        <v>0.50698200000000004</v>
      </c>
    </row>
    <row r="63" spans="1:2">
      <c r="A63" s="49">
        <v>0</v>
      </c>
      <c r="B63" s="49">
        <v>0</v>
      </c>
    </row>
    <row r="64" spans="1:2">
      <c r="A64" s="49">
        <v>0.92097399999999996</v>
      </c>
      <c r="B64" s="49">
        <v>0.92097399999999996</v>
      </c>
    </row>
    <row r="65" spans="1:2">
      <c r="A65" s="49">
        <v>0</v>
      </c>
      <c r="B65" s="49">
        <v>0</v>
      </c>
    </row>
    <row r="66" spans="1:2">
      <c r="A66" s="49">
        <v>0</v>
      </c>
      <c r="B66" s="49">
        <v>0</v>
      </c>
    </row>
    <row r="67" spans="1:2">
      <c r="A67" s="49">
        <v>1.76753</v>
      </c>
      <c r="B67" s="49">
        <v>1.76753</v>
      </c>
    </row>
    <row r="68" spans="1:2">
      <c r="A68" s="49">
        <v>0</v>
      </c>
      <c r="B68" s="49">
        <v>0</v>
      </c>
    </row>
    <row r="69" spans="1:2">
      <c r="A69" s="49">
        <v>2.0643199999999999</v>
      </c>
      <c r="B69" s="49">
        <v>2.0643199999999999</v>
      </c>
    </row>
    <row r="70" spans="1:2">
      <c r="A70" s="49">
        <v>0</v>
      </c>
      <c r="B70" s="49">
        <v>0</v>
      </c>
    </row>
    <row r="71" spans="1:2">
      <c r="A71" s="49">
        <v>0</v>
      </c>
      <c r="B71" s="49">
        <v>0</v>
      </c>
    </row>
    <row r="72" spans="1:2">
      <c r="A72" s="49">
        <v>2.4792000000000001</v>
      </c>
      <c r="B72" s="49">
        <v>2.4792000000000001</v>
      </c>
    </row>
    <row r="73" spans="1:2">
      <c r="A73" s="49">
        <v>0</v>
      </c>
      <c r="B73" s="49">
        <v>0</v>
      </c>
    </row>
    <row r="74" spans="1:2">
      <c r="A74" s="49">
        <v>0</v>
      </c>
      <c r="B74" s="49">
        <v>0</v>
      </c>
    </row>
    <row r="75" spans="1:2">
      <c r="A75" s="49">
        <v>3.2211799999999999</v>
      </c>
      <c r="B75" s="49">
        <v>3.2211799999999999</v>
      </c>
    </row>
    <row r="76" spans="1:2">
      <c r="A76" s="49">
        <v>0</v>
      </c>
      <c r="B76" s="49">
        <v>0</v>
      </c>
    </row>
    <row r="77" spans="1:2">
      <c r="A77" s="49">
        <v>3.1602800000000002</v>
      </c>
      <c r="B77" s="49">
        <v>3.1602800000000002</v>
      </c>
    </row>
    <row r="78" spans="1:2">
      <c r="A78" s="49">
        <v>0</v>
      </c>
      <c r="B78" s="49">
        <v>0</v>
      </c>
    </row>
    <row r="79" spans="1:2">
      <c r="A79" s="49">
        <v>0</v>
      </c>
      <c r="B79" s="49">
        <v>0</v>
      </c>
    </row>
    <row r="80" spans="1:2">
      <c r="A80" s="49">
        <v>2.8735900000000001</v>
      </c>
      <c r="B80" s="49">
        <v>2.8735900000000001</v>
      </c>
    </row>
    <row r="81" spans="1:2">
      <c r="A81" s="49">
        <v>0</v>
      </c>
      <c r="B81" s="49">
        <v>0</v>
      </c>
    </row>
    <row r="82" spans="1:2">
      <c r="A82" s="49">
        <v>3.0772400000000002</v>
      </c>
      <c r="B82" s="49">
        <v>3.0772400000000002</v>
      </c>
    </row>
    <row r="83" spans="1:2">
      <c r="A83" s="49">
        <v>0</v>
      </c>
      <c r="B83" s="49">
        <v>0</v>
      </c>
    </row>
    <row r="84" spans="1:2">
      <c r="A84" s="49">
        <v>0</v>
      </c>
      <c r="B84" s="49">
        <v>0</v>
      </c>
    </row>
    <row r="85" spans="1:2">
      <c r="A85" s="49">
        <v>3.7051400000000001</v>
      </c>
      <c r="B85" s="49">
        <v>3.7051400000000001</v>
      </c>
    </row>
    <row r="86" spans="1:2">
      <c r="A86" s="49">
        <v>0</v>
      </c>
      <c r="B86" s="49">
        <v>0</v>
      </c>
    </row>
    <row r="87" spans="1:2">
      <c r="A87" s="49">
        <v>0</v>
      </c>
      <c r="B87" s="49">
        <v>0</v>
      </c>
    </row>
    <row r="88" spans="1:2">
      <c r="A88" s="49">
        <v>4.1602800000000002</v>
      </c>
      <c r="B88" s="49">
        <v>4.1602800000000002</v>
      </c>
    </row>
    <row r="89" spans="1:2">
      <c r="A89" s="49">
        <v>0</v>
      </c>
      <c r="B89" s="49">
        <v>0</v>
      </c>
    </row>
    <row r="90" spans="1:2">
      <c r="A90" s="49">
        <v>4.4894499999999997</v>
      </c>
      <c r="B90" s="49">
        <v>4.4894499999999997</v>
      </c>
    </row>
    <row r="91" spans="1:2">
      <c r="A91" s="49">
        <v>0</v>
      </c>
      <c r="B91" s="49">
        <v>0</v>
      </c>
    </row>
    <row r="92" spans="1:2">
      <c r="A92" s="49">
        <v>0</v>
      </c>
      <c r="B92" s="49">
        <v>0</v>
      </c>
    </row>
    <row r="93" spans="1:2">
      <c r="A93" s="49">
        <v>5.0338700000000003</v>
      </c>
      <c r="B93" s="49">
        <v>5.0338700000000003</v>
      </c>
    </row>
    <row r="94" spans="1:2">
      <c r="A94" s="49">
        <v>0</v>
      </c>
      <c r="B94" s="49">
        <v>0</v>
      </c>
    </row>
    <row r="95" spans="1:2">
      <c r="A95" s="49">
        <v>5.8799799999999998</v>
      </c>
      <c r="B95" s="49">
        <v>5.8799799999999998</v>
      </c>
    </row>
    <row r="96" spans="1:2">
      <c r="A96" s="49">
        <v>0</v>
      </c>
      <c r="B96" s="49">
        <v>0</v>
      </c>
    </row>
    <row r="97" spans="1:2">
      <c r="A97" s="49">
        <v>0</v>
      </c>
      <c r="B97" s="49">
        <v>0</v>
      </c>
    </row>
    <row r="98" spans="1:2">
      <c r="A98" s="49">
        <v>7.0980400000000001</v>
      </c>
      <c r="B98" s="49">
        <v>7.0980400000000001</v>
      </c>
    </row>
    <row r="99" spans="1:2">
      <c r="A99" s="49">
        <v>0</v>
      </c>
      <c r="B99" s="49">
        <v>0</v>
      </c>
    </row>
    <row r="100" spans="1:2">
      <c r="A100" s="49">
        <v>7.0246599999999999</v>
      </c>
      <c r="B100" s="49">
        <v>7.0246599999999999</v>
      </c>
    </row>
    <row r="101" spans="1:2">
      <c r="A101" s="49">
        <v>0</v>
      </c>
      <c r="B101" s="49">
        <v>0</v>
      </c>
    </row>
    <row r="102" spans="1:2">
      <c r="A102" s="49">
        <v>0</v>
      </c>
      <c r="B102" s="49">
        <v>0</v>
      </c>
    </row>
    <row r="103" spans="1:2">
      <c r="A103" s="49">
        <v>6.9368699999999999</v>
      </c>
      <c r="B103" s="49">
        <v>6.9368699999999999</v>
      </c>
    </row>
    <row r="104" spans="1:2">
      <c r="A104" s="49">
        <v>0</v>
      </c>
      <c r="B104" s="49">
        <v>0</v>
      </c>
    </row>
    <row r="105" spans="1:2">
      <c r="A105" s="49">
        <v>0</v>
      </c>
      <c r="B105" s="49">
        <v>0</v>
      </c>
    </row>
    <row r="106" spans="1:2">
      <c r="A106" s="49">
        <v>7.6172000000000004</v>
      </c>
      <c r="B106" s="49">
        <v>7.6172000000000004</v>
      </c>
    </row>
    <row r="107" spans="1:2">
      <c r="A107" s="49">
        <v>0</v>
      </c>
      <c r="B107" s="49">
        <v>0</v>
      </c>
    </row>
    <row r="108" spans="1:2">
      <c r="A108" s="49">
        <v>7.2113800000000001</v>
      </c>
      <c r="B108" s="49">
        <v>7.2113800000000001</v>
      </c>
    </row>
    <row r="109" spans="1:2">
      <c r="A109" s="49">
        <v>0</v>
      </c>
      <c r="B109" s="49">
        <v>0</v>
      </c>
    </row>
    <row r="110" spans="1:2">
      <c r="A110" s="49">
        <v>0</v>
      </c>
      <c r="B110" s="49">
        <v>0</v>
      </c>
    </row>
    <row r="111" spans="1:2">
      <c r="A111" s="49">
        <v>7.1381500000000004</v>
      </c>
      <c r="B111" s="49">
        <v>7.1381500000000004</v>
      </c>
    </row>
    <row r="112" spans="1:2">
      <c r="A112" s="49">
        <v>0</v>
      </c>
      <c r="B112" s="49">
        <v>0</v>
      </c>
    </row>
    <row r="113" spans="1:2">
      <c r="A113" s="49">
        <v>8.1749799999999997</v>
      </c>
      <c r="B113" s="49">
        <v>8.1749799999999997</v>
      </c>
    </row>
    <row r="114" spans="1:2">
      <c r="A114" s="49">
        <v>0</v>
      </c>
      <c r="B114" s="49">
        <v>0</v>
      </c>
    </row>
    <row r="115" spans="1:2">
      <c r="A115" s="49">
        <v>0</v>
      </c>
      <c r="B115" s="49">
        <v>0</v>
      </c>
    </row>
    <row r="116" spans="1:2">
      <c r="A116" s="49">
        <v>8.9961400000000005</v>
      </c>
      <c r="B116" s="49">
        <v>8.9961400000000005</v>
      </c>
    </row>
    <row r="117" spans="1:2">
      <c r="A117" s="49">
        <v>0</v>
      </c>
      <c r="B117" s="49">
        <v>0</v>
      </c>
    </row>
    <row r="118" spans="1:2">
      <c r="A118" s="49">
        <v>9.2149400000000004</v>
      </c>
      <c r="B118" s="49">
        <v>9.2149400000000004</v>
      </c>
    </row>
    <row r="119" spans="1:2">
      <c r="A119" s="49">
        <v>0</v>
      </c>
      <c r="B119" s="49">
        <v>0</v>
      </c>
    </row>
    <row r="120" spans="1:2">
      <c r="A120" s="49">
        <v>0</v>
      </c>
      <c r="B120" s="49">
        <v>0</v>
      </c>
    </row>
    <row r="121" spans="1:2">
      <c r="A121" s="49">
        <v>10.6717</v>
      </c>
      <c r="B121" s="49">
        <v>10.6717</v>
      </c>
    </row>
    <row r="122" spans="1:2">
      <c r="A122" s="49">
        <v>0</v>
      </c>
      <c r="B122" s="49">
        <v>0</v>
      </c>
    </row>
    <row r="123" spans="1:2">
      <c r="A123" s="49">
        <v>0</v>
      </c>
      <c r="B123" s="49">
        <v>0</v>
      </c>
    </row>
    <row r="124" spans="1:2">
      <c r="A124" s="49">
        <v>11.617800000000001</v>
      </c>
      <c r="B124" s="49">
        <v>11.617800000000001</v>
      </c>
    </row>
    <row r="125" spans="1:2">
      <c r="A125" s="49">
        <v>0</v>
      </c>
      <c r="B125" s="49">
        <v>0</v>
      </c>
    </row>
    <row r="126" spans="1:2">
      <c r="A126" s="49">
        <v>11.5358</v>
      </c>
      <c r="B126" s="49">
        <v>11.5358</v>
      </c>
    </row>
    <row r="127" spans="1:2">
      <c r="A127" s="49">
        <v>0</v>
      </c>
      <c r="B127" s="49">
        <v>0</v>
      </c>
    </row>
    <row r="128" spans="1:2">
      <c r="A128" s="49">
        <v>0</v>
      </c>
      <c r="B128" s="49">
        <v>0</v>
      </c>
    </row>
    <row r="129" spans="1:2">
      <c r="A129" s="49">
        <v>12.1797</v>
      </c>
      <c r="B129" s="49">
        <v>12.1797</v>
      </c>
    </row>
    <row r="130" spans="1:2">
      <c r="A130" s="49">
        <v>0</v>
      </c>
      <c r="B130" s="49">
        <v>0</v>
      </c>
    </row>
    <row r="131" spans="1:2">
      <c r="A131" s="49">
        <v>12.325799999999999</v>
      </c>
      <c r="B131" s="49">
        <v>12.325799999999999</v>
      </c>
    </row>
    <row r="132" spans="1:2">
      <c r="A132" s="49">
        <v>0</v>
      </c>
      <c r="B132" s="49">
        <v>0</v>
      </c>
    </row>
    <row r="133" spans="1:2">
      <c r="A133" s="49">
        <v>0</v>
      </c>
      <c r="B133" s="49">
        <v>0</v>
      </c>
    </row>
    <row r="134" spans="1:2">
      <c r="A134" s="49">
        <v>11.6791</v>
      </c>
      <c r="B134" s="49">
        <v>11.6791</v>
      </c>
    </row>
    <row r="135" spans="1:2">
      <c r="A135" s="49">
        <v>0</v>
      </c>
      <c r="B135" s="49">
        <v>0</v>
      </c>
    </row>
    <row r="136" spans="1:2">
      <c r="A136" s="49">
        <v>9.7713900000000002</v>
      </c>
      <c r="B136" s="49">
        <v>9.7713900000000002</v>
      </c>
    </row>
    <row r="137" spans="1:2">
      <c r="A137" s="49">
        <v>0</v>
      </c>
      <c r="B137" s="49">
        <v>0</v>
      </c>
    </row>
    <row r="138" spans="1:2">
      <c r="A138" s="49">
        <v>0</v>
      </c>
      <c r="B138" s="49">
        <v>0</v>
      </c>
    </row>
    <row r="139" spans="1:2">
      <c r="A139" s="49">
        <v>8.99465</v>
      </c>
      <c r="B139" s="49">
        <v>8.99465</v>
      </c>
    </row>
    <row r="140" spans="1:2">
      <c r="A140" s="49">
        <v>0</v>
      </c>
      <c r="B140" s="49">
        <v>0</v>
      </c>
    </row>
    <row r="141" spans="1:2">
      <c r="A141" s="49">
        <v>0</v>
      </c>
      <c r="B141" s="49">
        <v>0</v>
      </c>
    </row>
    <row r="142" spans="1:2">
      <c r="A142" s="49">
        <v>8.1675599999999999</v>
      </c>
      <c r="B142" s="49">
        <v>8.1675599999999999</v>
      </c>
    </row>
    <row r="143" spans="1:2">
      <c r="A143" s="49">
        <v>0</v>
      </c>
      <c r="B143" s="49">
        <v>0</v>
      </c>
    </row>
    <row r="144" spans="1:2">
      <c r="A144" s="49">
        <v>6.8376400000000004</v>
      </c>
      <c r="B144" s="49">
        <v>6.8376400000000004</v>
      </c>
    </row>
    <row r="145" spans="1:2">
      <c r="A145" s="49">
        <v>0</v>
      </c>
      <c r="B145" s="49">
        <v>0</v>
      </c>
    </row>
    <row r="146" spans="1:2">
      <c r="A146" s="49">
        <v>0</v>
      </c>
      <c r="B146" s="49">
        <v>0</v>
      </c>
    </row>
    <row r="147" spans="1:2">
      <c r="A147" s="49">
        <v>6.3330399999999996</v>
      </c>
      <c r="B147" s="49">
        <v>6.3330399999999996</v>
      </c>
    </row>
    <row r="148" spans="1:2">
      <c r="A148" s="49">
        <v>0</v>
      </c>
      <c r="B148" s="49">
        <v>0</v>
      </c>
    </row>
    <row r="149" spans="1:2">
      <c r="A149" s="49">
        <v>6.2910000000000004</v>
      </c>
      <c r="B149" s="49">
        <v>6.2910000000000004</v>
      </c>
    </row>
    <row r="150" spans="1:2">
      <c r="A150" s="49">
        <v>0</v>
      </c>
      <c r="B150" s="49">
        <v>0</v>
      </c>
    </row>
    <row r="151" spans="1:2">
      <c r="A151" s="49">
        <v>0</v>
      </c>
      <c r="B151" s="49">
        <v>0</v>
      </c>
    </row>
    <row r="152" spans="1:2">
      <c r="A152" s="49">
        <v>5.0791700000000004</v>
      </c>
      <c r="B152" s="49">
        <v>5.0791700000000004</v>
      </c>
    </row>
    <row r="153" spans="1:2">
      <c r="A153" s="49">
        <v>0</v>
      </c>
      <c r="B153" s="49">
        <v>0</v>
      </c>
    </row>
    <row r="154" spans="1:2">
      <c r="A154" s="49">
        <v>4.9245400000000004</v>
      </c>
      <c r="B154" s="49">
        <v>4.9245400000000004</v>
      </c>
    </row>
    <row r="155" spans="1:2">
      <c r="A155" s="49">
        <v>0</v>
      </c>
      <c r="B155" s="49">
        <v>0</v>
      </c>
    </row>
    <row r="156" spans="1:2">
      <c r="A156" s="49">
        <v>0</v>
      </c>
      <c r="B156" s="49">
        <v>0</v>
      </c>
    </row>
    <row r="157" spans="1:2">
      <c r="A157" s="49">
        <v>4.6660700000000004</v>
      </c>
      <c r="B157" s="49">
        <v>4.6660700000000004</v>
      </c>
    </row>
    <row r="158" spans="1:2">
      <c r="A158" s="49">
        <v>0</v>
      </c>
      <c r="B158" s="49">
        <v>0</v>
      </c>
    </row>
    <row r="159" spans="1:2">
      <c r="A159" s="49">
        <v>0</v>
      </c>
      <c r="B159" s="49">
        <v>0</v>
      </c>
    </row>
    <row r="160" spans="1:2">
      <c r="A160" s="49">
        <v>4.4125100000000002</v>
      </c>
      <c r="B160" s="49">
        <v>4.4125100000000002</v>
      </c>
    </row>
    <row r="161" spans="1:2">
      <c r="A161" s="49">
        <v>0</v>
      </c>
      <c r="B161" s="49">
        <v>0</v>
      </c>
    </row>
    <row r="162" spans="1:2">
      <c r="A162" s="49">
        <v>4.2853500000000002</v>
      </c>
      <c r="B162" s="49">
        <v>4.2853500000000002</v>
      </c>
    </row>
    <row r="163" spans="1:2">
      <c r="A163" s="49">
        <v>0</v>
      </c>
      <c r="B163" s="49">
        <v>0</v>
      </c>
    </row>
    <row r="164" spans="1:2">
      <c r="A164" s="49">
        <v>0</v>
      </c>
      <c r="B164" s="49">
        <v>0</v>
      </c>
    </row>
    <row r="165" spans="1:2">
      <c r="A165" s="49">
        <v>3.9753400000000001</v>
      </c>
      <c r="B165" s="49">
        <v>3.9753400000000001</v>
      </c>
    </row>
    <row r="166" spans="1:2">
      <c r="A166" s="49">
        <v>0</v>
      </c>
      <c r="B166" s="49">
        <v>0</v>
      </c>
    </row>
    <row r="167" spans="1:2">
      <c r="A167" s="49">
        <v>3.2797100000000001</v>
      </c>
      <c r="B167" s="49">
        <v>3.2797100000000001</v>
      </c>
    </row>
    <row r="168" spans="1:2">
      <c r="A168" s="49">
        <v>0</v>
      </c>
      <c r="B168" s="49">
        <v>0</v>
      </c>
    </row>
    <row r="169" spans="1:2">
      <c r="A169" s="49">
        <v>0</v>
      </c>
      <c r="B169" s="49">
        <v>0</v>
      </c>
    </row>
    <row r="170" spans="1:2">
      <c r="A170" s="49">
        <v>2.4838100000000001</v>
      </c>
      <c r="B170" s="49">
        <v>2.4838100000000001</v>
      </c>
    </row>
    <row r="171" spans="1:2">
      <c r="A171" s="49">
        <v>0</v>
      </c>
      <c r="B171" s="49">
        <v>0</v>
      </c>
    </row>
    <row r="172" spans="1:2">
      <c r="A172" s="49">
        <v>0</v>
      </c>
      <c r="B172" s="49">
        <v>0</v>
      </c>
    </row>
    <row r="173" spans="1:2">
      <c r="A173" s="49">
        <v>1.55986</v>
      </c>
      <c r="B173" s="49">
        <v>1.55986</v>
      </c>
    </row>
    <row r="174" spans="1:2">
      <c r="A174" s="49">
        <v>0</v>
      </c>
      <c r="B174" s="49">
        <v>0</v>
      </c>
    </row>
    <row r="175" spans="1:2">
      <c r="A175" s="49">
        <v>1.38859</v>
      </c>
      <c r="B175" s="49">
        <v>1.38859</v>
      </c>
    </row>
    <row r="176" spans="1:2">
      <c r="A176" s="49">
        <v>0</v>
      </c>
      <c r="B176" s="49">
        <v>0</v>
      </c>
    </row>
    <row r="177" spans="1:2">
      <c r="A177" s="49">
        <v>0</v>
      </c>
      <c r="B177" s="49">
        <v>0</v>
      </c>
    </row>
    <row r="178" spans="1:2">
      <c r="A178" s="49">
        <v>1.0142599999999999</v>
      </c>
      <c r="B178" s="49">
        <v>1.0142599999999999</v>
      </c>
    </row>
    <row r="179" spans="1:2">
      <c r="A179" s="49">
        <v>0</v>
      </c>
      <c r="B179" s="49">
        <v>0</v>
      </c>
    </row>
    <row r="180" spans="1:2">
      <c r="A180" s="49">
        <v>0.61482499999999995</v>
      </c>
      <c r="B180" s="49">
        <v>0.61482499999999995</v>
      </c>
    </row>
    <row r="181" spans="1:2">
      <c r="A181" s="49">
        <v>0</v>
      </c>
      <c r="B181" s="49">
        <v>0</v>
      </c>
    </row>
    <row r="182" spans="1:2">
      <c r="A182" s="49">
        <v>0</v>
      </c>
      <c r="B182" s="49">
        <v>0</v>
      </c>
    </row>
    <row r="183" spans="1:2">
      <c r="A183" s="49">
        <v>0.31818200000000002</v>
      </c>
      <c r="B183" s="49">
        <v>0.31818200000000002</v>
      </c>
    </row>
    <row r="184" spans="1:2">
      <c r="A184" s="49">
        <v>0</v>
      </c>
      <c r="B184" s="49">
        <v>0</v>
      </c>
    </row>
    <row r="185" spans="1:2">
      <c r="A185" s="49">
        <v>0.175876</v>
      </c>
      <c r="B185" s="49">
        <v>0.175876</v>
      </c>
    </row>
    <row r="186" spans="1:2">
      <c r="A186" s="49">
        <v>0</v>
      </c>
      <c r="B186" s="49">
        <v>0</v>
      </c>
    </row>
    <row r="187" spans="1:2">
      <c r="A187" s="49">
        <v>0</v>
      </c>
      <c r="B187" s="49">
        <v>0</v>
      </c>
    </row>
    <row r="188" spans="1:2">
      <c r="A188" s="49">
        <v>0.11794399999999999</v>
      </c>
      <c r="B188" s="49">
        <v>0.11794399999999999</v>
      </c>
    </row>
    <row r="189" spans="1:2">
      <c r="A189" s="49">
        <v>0</v>
      </c>
      <c r="B189" s="49">
        <v>0</v>
      </c>
    </row>
    <row r="190" spans="1:2">
      <c r="A190" s="49">
        <v>0</v>
      </c>
      <c r="B190" s="49">
        <v>0</v>
      </c>
    </row>
    <row r="191" spans="1:2">
      <c r="A191" s="49">
        <v>0.107695</v>
      </c>
      <c r="B191" s="49">
        <v>0.107695</v>
      </c>
    </row>
    <row r="192" spans="1:2">
      <c r="A192" s="49">
        <v>0</v>
      </c>
      <c r="B192" s="49">
        <v>0</v>
      </c>
    </row>
    <row r="193" spans="1:2">
      <c r="A193" s="49">
        <v>6.2239999999999997E-2</v>
      </c>
      <c r="B193" s="49">
        <v>6.2239999999999997E-2</v>
      </c>
    </row>
    <row r="194" spans="1:2">
      <c r="A194" s="49">
        <v>0</v>
      </c>
      <c r="B194" s="49">
        <v>0</v>
      </c>
    </row>
    <row r="195" spans="1:2">
      <c r="A195" s="49">
        <v>0</v>
      </c>
      <c r="B195" s="49">
        <v>0</v>
      </c>
    </row>
    <row r="196" spans="1:2">
      <c r="A196" s="49">
        <v>1.5745700000000001E-2</v>
      </c>
      <c r="B196" s="49">
        <v>1.5745700000000001E-2</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0.51511300000000004</v>
      </c>
      <c r="B2" s="49">
        <v>0.30457499999999998</v>
      </c>
      <c r="C2">
        <v>0</v>
      </c>
      <c r="D2">
        <v>0</v>
      </c>
      <c r="E2" t="s">
        <v>1161</v>
      </c>
      <c r="F2" s="49">
        <f>IF(A2&lt;&gt;"",1,"")</f>
        <v>1</v>
      </c>
      <c r="G2">
        <f>IF($H8&gt;0,LOOKUP(COUNT(A2:A1000)*$H8,F2:F1000,A2:A1000),LOOKUP(1,F2:F1000,A2:A1000))</f>
        <v>0.51438399999999995</v>
      </c>
      <c r="H2">
        <f>IF($H8&gt;0,LOOKUP(COUNT(B2:B1000)*$H8,F2:F1000,B2:B1000),LOOKUP(1,F2:F1000,B2:B1000))</f>
        <v>0.35907600000000001</v>
      </c>
      <c r="J2" s="49">
        <f>IF(A2&lt;&gt;"",A2*10,"")</f>
        <v>5.1511300000000002</v>
      </c>
      <c r="K2" s="49">
        <f>IF(B2&lt;&gt;"",B2*100,"")</f>
        <v>30.4575</v>
      </c>
      <c r="L2" s="49">
        <f>IF(F2&lt;&gt;"",IF(K2&lt;&gt;0,K2/J2,0),"")</f>
        <v>5.9127803025743866</v>
      </c>
    </row>
    <row r="3" spans="1:12">
      <c r="A3" s="49">
        <v>0.51969600000000005</v>
      </c>
      <c r="B3" s="49">
        <v>0.32506600000000002</v>
      </c>
      <c r="C3">
        <v>0.36189399999999999</v>
      </c>
      <c r="D3">
        <v>0</v>
      </c>
      <c r="E3" t="s">
        <v>2560</v>
      </c>
      <c r="F3" s="49">
        <f>IF(A3&lt;&gt;"",F2+1,"")</f>
        <v>2</v>
      </c>
      <c r="G3">
        <f>IF($H9&gt;0,LOOKUP(COUNT(A2:A1000)*$H9,F2:F1000,A2:A1000),LOOKUP(1,F2:F1000,A2:A1000))</f>
        <v>0.46973700000000002</v>
      </c>
      <c r="H3">
        <f>IF($H9&gt;0,LOOKUP(COUNT(B2:B1000)*$H9,F2:F1000,B2:B1000),LOOKUP(1,F2:F1000,B2:B1000))</f>
        <v>0.47984900000000003</v>
      </c>
      <c r="J3" s="49">
        <f t="shared" ref="J3:J66" si="0">IF(A3&lt;&gt;"",A3*10,"")</f>
        <v>5.1969600000000007</v>
      </c>
      <c r="K3" s="49">
        <f t="shared" ref="K3:K66" si="1">IF(B3&lt;&gt;"",B3*100,"")</f>
        <v>32.506599999999999</v>
      </c>
      <c r="L3" s="49">
        <f t="shared" ref="L3:L66" si="2">IF(F3&lt;&gt;"",IF(K3&lt;&gt;0,K3/J3,0),"")</f>
        <v>6.2549259567131541</v>
      </c>
    </row>
    <row r="4" spans="1:12">
      <c r="A4" s="49">
        <v>0.52322100000000005</v>
      </c>
      <c r="B4" s="49">
        <v>0.34099299999999999</v>
      </c>
      <c r="C4">
        <v>0.77045200000000003</v>
      </c>
      <c r="D4">
        <v>0</v>
      </c>
      <c r="E4" t="s">
        <v>2561</v>
      </c>
      <c r="F4" s="49">
        <f t="shared" ref="F4:F67" si="3">IF(A4&lt;&gt;"",F3+1,"")</f>
        <v>3</v>
      </c>
      <c r="G4" s="71" t="s">
        <v>209</v>
      </c>
      <c r="H4" s="23">
        <f>IF(ISERROR(G3-G2)=FALSE,(G3-G2)*10,0)</f>
        <v>-0.44646999999999937</v>
      </c>
      <c r="J4" s="49">
        <f t="shared" si="0"/>
        <v>5.2322100000000002</v>
      </c>
      <c r="K4" s="49">
        <f t="shared" si="1"/>
        <v>34.099299999999999</v>
      </c>
      <c r="L4" s="49">
        <f t="shared" si="2"/>
        <v>6.517188721400708</v>
      </c>
    </row>
    <row r="5" spans="1:12">
      <c r="A5" s="49">
        <v>0.52484600000000003</v>
      </c>
      <c r="B5" s="49">
        <v>0.35013699999999998</v>
      </c>
      <c r="C5">
        <v>1.2072400000000001</v>
      </c>
      <c r="D5">
        <v>0</v>
      </c>
      <c r="E5" t="s">
        <v>2562</v>
      </c>
      <c r="F5" s="49">
        <f t="shared" si="3"/>
        <v>4</v>
      </c>
      <c r="G5" s="71" t="s">
        <v>210</v>
      </c>
      <c r="H5" s="23">
        <f>IF(ISERROR(H3-H2)=FALSE,H3-H2,0)</f>
        <v>0.12077300000000002</v>
      </c>
      <c r="J5" s="49">
        <f t="shared" si="0"/>
        <v>5.2484600000000006</v>
      </c>
      <c r="K5" s="49">
        <f t="shared" si="1"/>
        <v>35.0137</v>
      </c>
      <c r="L5" s="49">
        <f t="shared" si="2"/>
        <v>6.6712330855146078</v>
      </c>
    </row>
    <row r="6" spans="1:12">
      <c r="A6" s="49">
        <v>0.524648</v>
      </c>
      <c r="B6" s="49">
        <v>0.35476000000000002</v>
      </c>
      <c r="C6">
        <v>1.6088899999999999</v>
      </c>
      <c r="D6">
        <v>0</v>
      </c>
      <c r="E6" t="s">
        <v>2563</v>
      </c>
      <c r="F6" s="49">
        <f t="shared" si="3"/>
        <v>5</v>
      </c>
      <c r="G6" s="71" t="s">
        <v>211</v>
      </c>
      <c r="H6" s="23">
        <f>IF(H4&lt;&gt;0,H5/H4,0)</f>
        <v>-0.2705064170045024</v>
      </c>
      <c r="J6" s="49">
        <f t="shared" si="0"/>
        <v>5.24648</v>
      </c>
      <c r="K6" s="49">
        <f t="shared" si="1"/>
        <v>35.475999999999999</v>
      </c>
      <c r="L6" s="49">
        <f t="shared" si="2"/>
        <v>6.7618670041627906</v>
      </c>
    </row>
    <row r="7" spans="1:12">
      <c r="A7" s="49">
        <v>0.52260499999999999</v>
      </c>
      <c r="B7" s="49">
        <v>0.35518100000000002</v>
      </c>
      <c r="C7">
        <v>2.0018799999999999</v>
      </c>
      <c r="D7">
        <v>0</v>
      </c>
      <c r="E7" t="s">
        <v>2564</v>
      </c>
      <c r="F7" s="49">
        <f t="shared" si="3"/>
        <v>6</v>
      </c>
      <c r="G7" s="71" t="s">
        <v>212</v>
      </c>
      <c r="H7" s="23">
        <f>DEGREES(ATAN(H6))</f>
        <v>-15.136615720295879</v>
      </c>
      <c r="J7" s="49">
        <f t="shared" si="0"/>
        <v>5.2260499999999999</v>
      </c>
      <c r="K7" s="49">
        <f t="shared" si="1"/>
        <v>35.518100000000004</v>
      </c>
      <c r="L7" s="49">
        <f t="shared" si="2"/>
        <v>6.7963567130050428</v>
      </c>
    </row>
    <row r="8" spans="1:12">
      <c r="A8" s="49">
        <v>0.52018500000000001</v>
      </c>
      <c r="B8" s="49">
        <v>0.35640100000000002</v>
      </c>
      <c r="C8">
        <v>2.40178</v>
      </c>
      <c r="D8">
        <v>0</v>
      </c>
      <c r="E8" t="s">
        <v>2565</v>
      </c>
      <c r="F8" s="49">
        <f t="shared" si="3"/>
        <v>7</v>
      </c>
      <c r="G8" s="71" t="s">
        <v>213</v>
      </c>
      <c r="H8" s="72">
        <v>0.1</v>
      </c>
      <c r="J8" s="49">
        <f t="shared" si="0"/>
        <v>5.2018500000000003</v>
      </c>
      <c r="K8" s="49">
        <f t="shared" si="1"/>
        <v>35.640100000000004</v>
      </c>
      <c r="L8" s="49">
        <f t="shared" si="2"/>
        <v>6.8514278573968879</v>
      </c>
    </row>
    <row r="9" spans="1:12">
      <c r="A9" s="49">
        <v>0.51730100000000001</v>
      </c>
      <c r="B9" s="49">
        <v>0.35774400000000001</v>
      </c>
      <c r="C9">
        <v>2.81508</v>
      </c>
      <c r="D9">
        <v>0</v>
      </c>
      <c r="E9" t="s">
        <v>2566</v>
      </c>
      <c r="F9" s="49">
        <f t="shared" si="3"/>
        <v>8</v>
      </c>
      <c r="G9" s="71" t="s">
        <v>214</v>
      </c>
      <c r="H9" s="72">
        <v>0.9</v>
      </c>
      <c r="J9" s="49">
        <f t="shared" si="0"/>
        <v>5.1730099999999997</v>
      </c>
      <c r="K9" s="49">
        <f t="shared" si="1"/>
        <v>35.7744</v>
      </c>
      <c r="L9" s="49">
        <f t="shared" si="2"/>
        <v>6.9155868633542177</v>
      </c>
    </row>
    <row r="10" spans="1:12">
      <c r="A10" s="49">
        <v>0.51438399999999995</v>
      </c>
      <c r="B10" s="49">
        <v>0.35907600000000001</v>
      </c>
      <c r="C10">
        <v>3.2168899999999998</v>
      </c>
      <c r="D10">
        <v>0</v>
      </c>
      <c r="E10" t="s">
        <v>2567</v>
      </c>
      <c r="F10" s="49">
        <f t="shared" si="3"/>
        <v>9</v>
      </c>
      <c r="G10" t="s">
        <v>215</v>
      </c>
      <c r="J10" s="49">
        <f t="shared" si="0"/>
        <v>5.1438399999999991</v>
      </c>
      <c r="K10" s="49">
        <f t="shared" si="1"/>
        <v>35.907600000000002</v>
      </c>
      <c r="L10" s="49">
        <f t="shared" si="2"/>
        <v>6.9806992441444544</v>
      </c>
    </row>
    <row r="11" spans="1:12">
      <c r="A11" s="49">
        <v>0.51171199999999994</v>
      </c>
      <c r="B11" s="49">
        <v>0.35969899999999999</v>
      </c>
      <c r="C11">
        <v>3.6203599999999998</v>
      </c>
      <c r="D11">
        <v>0</v>
      </c>
      <c r="E11" t="s">
        <v>2568</v>
      </c>
      <c r="F11" s="49">
        <f t="shared" si="3"/>
        <v>10</v>
      </c>
      <c r="G11" s="71" t="s">
        <v>216</v>
      </c>
      <c r="H11" s="73">
        <f>MIN(B2:B1000)</f>
        <v>0.30457499999999998</v>
      </c>
      <c r="J11" s="49">
        <f t="shared" si="0"/>
        <v>5.1171199999999999</v>
      </c>
      <c r="K11" s="49">
        <f t="shared" si="1"/>
        <v>35.969899999999996</v>
      </c>
      <c r="L11" s="49">
        <f t="shared" si="2"/>
        <v>7.0293250891126249</v>
      </c>
    </row>
    <row r="12" spans="1:12">
      <c r="A12" s="49">
        <v>0.509548</v>
      </c>
      <c r="B12" s="49">
        <v>0.35961900000000002</v>
      </c>
      <c r="C12">
        <v>4.0486000000000004</v>
      </c>
      <c r="D12">
        <v>0</v>
      </c>
      <c r="E12" t="s">
        <v>2569</v>
      </c>
      <c r="F12" s="49">
        <f t="shared" si="3"/>
        <v>11</v>
      </c>
      <c r="G12" s="71" t="s">
        <v>218</v>
      </c>
      <c r="H12" s="73">
        <f>MAX(B2:B1000)</f>
        <v>0.50241599999999997</v>
      </c>
      <c r="J12" s="49">
        <f t="shared" si="0"/>
        <v>5.0954800000000002</v>
      </c>
      <c r="K12" s="49">
        <f t="shared" si="1"/>
        <v>35.9619</v>
      </c>
      <c r="L12" s="49">
        <f t="shared" si="2"/>
        <v>7.0576079191754255</v>
      </c>
    </row>
    <row r="13" spans="1:12">
      <c r="A13" s="49">
        <v>0.50763000000000003</v>
      </c>
      <c r="B13" s="49">
        <v>0.36004000000000003</v>
      </c>
      <c r="C13">
        <v>4.4306999999999999</v>
      </c>
      <c r="D13">
        <v>0</v>
      </c>
      <c r="E13" t="s">
        <v>2570</v>
      </c>
      <c r="F13" s="49">
        <f t="shared" si="3"/>
        <v>12</v>
      </c>
      <c r="G13" s="71" t="s">
        <v>220</v>
      </c>
      <c r="H13">
        <f>MATCH($H$11,B2:B1000,0)</f>
        <v>1</v>
      </c>
      <c r="J13" s="49">
        <f t="shared" si="0"/>
        <v>5.0762999999999998</v>
      </c>
      <c r="K13" s="49">
        <f t="shared" si="1"/>
        <v>36.004000000000005</v>
      </c>
      <c r="L13" s="49">
        <f t="shared" si="2"/>
        <v>7.0925674211532037</v>
      </c>
    </row>
    <row r="14" spans="1:12">
      <c r="A14" s="49">
        <v>0.50629599999999997</v>
      </c>
      <c r="B14" s="49">
        <v>0.36259200000000003</v>
      </c>
      <c r="C14">
        <v>4.8515600000000001</v>
      </c>
      <c r="D14">
        <v>0</v>
      </c>
      <c r="E14" t="s">
        <v>2571</v>
      </c>
      <c r="F14" s="49">
        <f t="shared" si="3"/>
        <v>13</v>
      </c>
      <c r="G14" s="71" t="s">
        <v>221</v>
      </c>
      <c r="H14">
        <f>MATCH($H$12,B2:B1000,0)</f>
        <v>66</v>
      </c>
      <c r="J14" s="49">
        <f t="shared" si="0"/>
        <v>5.0629599999999995</v>
      </c>
      <c r="K14" s="49">
        <f t="shared" si="1"/>
        <v>36.2592</v>
      </c>
      <c r="L14" s="49">
        <f t="shared" si="2"/>
        <v>7.1616603725883676</v>
      </c>
    </row>
    <row r="15" spans="1:12">
      <c r="A15" s="49">
        <v>0.50526400000000005</v>
      </c>
      <c r="B15" s="49">
        <v>0.36541699999999999</v>
      </c>
      <c r="C15">
        <v>5.2393599999999996</v>
      </c>
      <c r="D15">
        <v>0</v>
      </c>
      <c r="E15" t="s">
        <v>2572</v>
      </c>
      <c r="F15" s="49">
        <f t="shared" si="3"/>
        <v>14</v>
      </c>
      <c r="G15">
        <f>LOOKUP($H13,F2:F1000,A2:A1000)</f>
        <v>0.51511300000000004</v>
      </c>
      <c r="H15">
        <f>LOOKUP($H13,F2:F1000,B2:B1000)</f>
        <v>0.30457499999999998</v>
      </c>
      <c r="J15" s="49">
        <f t="shared" si="0"/>
        <v>5.0526400000000002</v>
      </c>
      <c r="K15" s="49">
        <f t="shared" si="1"/>
        <v>36.541699999999999</v>
      </c>
      <c r="L15" s="49">
        <f t="shared" si="2"/>
        <v>7.2321994046676581</v>
      </c>
    </row>
    <row r="16" spans="1:12">
      <c r="A16" s="49">
        <v>0.50437600000000005</v>
      </c>
      <c r="B16" s="49">
        <v>0.36851800000000001</v>
      </c>
      <c r="C16">
        <v>5.6548699999999998</v>
      </c>
      <c r="D16">
        <v>0</v>
      </c>
      <c r="E16" t="s">
        <v>2573</v>
      </c>
      <c r="F16" s="49">
        <f t="shared" si="3"/>
        <v>15</v>
      </c>
      <c r="G16">
        <f>LOOKUP($H14,F2:F1000,A2:A1000)</f>
        <v>0.46010600000000001</v>
      </c>
      <c r="H16">
        <f>LOOKUP($H14,F2:F1000,B2:B1000)</f>
        <v>0.50241599999999997</v>
      </c>
      <c r="J16" s="49">
        <f t="shared" si="0"/>
        <v>5.0437600000000007</v>
      </c>
      <c r="K16" s="49">
        <f t="shared" si="1"/>
        <v>36.851800000000004</v>
      </c>
      <c r="L16" s="49">
        <f t="shared" si="2"/>
        <v>7.3064142623756876</v>
      </c>
    </row>
    <row r="17" spans="1:12">
      <c r="A17" s="49">
        <v>0.50361199999999995</v>
      </c>
      <c r="B17" s="49">
        <v>0.37117299999999998</v>
      </c>
      <c r="C17">
        <v>6.06569</v>
      </c>
      <c r="D17">
        <v>0</v>
      </c>
      <c r="E17" t="s">
        <v>2574</v>
      </c>
      <c r="F17" s="49">
        <f t="shared" si="3"/>
        <v>16</v>
      </c>
      <c r="J17" s="49">
        <f t="shared" si="0"/>
        <v>5.0361199999999995</v>
      </c>
      <c r="K17" s="49">
        <f t="shared" si="1"/>
        <v>37.1173</v>
      </c>
      <c r="L17" s="49">
        <f t="shared" si="2"/>
        <v>7.3702175484301415</v>
      </c>
    </row>
    <row r="18" spans="1:12">
      <c r="A18" s="49">
        <v>0.50311799999999995</v>
      </c>
      <c r="B18" s="49">
        <v>0.37348900000000002</v>
      </c>
      <c r="C18">
        <v>6.4842700000000004</v>
      </c>
      <c r="D18">
        <v>0</v>
      </c>
      <c r="E18" t="s">
        <v>2575</v>
      </c>
      <c r="F18" s="49">
        <f t="shared" si="3"/>
        <v>17</v>
      </c>
      <c r="J18" s="49">
        <f t="shared" si="0"/>
        <v>5.0311799999999991</v>
      </c>
      <c r="K18" s="49">
        <f t="shared" si="1"/>
        <v>37.3489</v>
      </c>
      <c r="L18" s="49">
        <f t="shared" si="2"/>
        <v>7.4234871342309372</v>
      </c>
    </row>
    <row r="19" spans="1:12">
      <c r="A19" s="49">
        <v>0.50275899999999996</v>
      </c>
      <c r="B19" s="49">
        <v>0.375693</v>
      </c>
      <c r="C19">
        <v>6.8581599999999998</v>
      </c>
      <c r="D19">
        <v>0</v>
      </c>
      <c r="E19" t="s">
        <v>2576</v>
      </c>
      <c r="F19" s="49">
        <f t="shared" si="3"/>
        <v>18</v>
      </c>
      <c r="J19" s="49">
        <f t="shared" si="0"/>
        <v>5.02759</v>
      </c>
      <c r="K19" s="49">
        <f t="shared" si="1"/>
        <v>37.569299999999998</v>
      </c>
      <c r="L19" s="49">
        <f t="shared" si="2"/>
        <v>7.4726260494590848</v>
      </c>
    </row>
    <row r="20" spans="1:12">
      <c r="A20" s="49">
        <v>0.50222699999999998</v>
      </c>
      <c r="B20" s="49">
        <v>0.37773200000000001</v>
      </c>
      <c r="C20">
        <v>7.2819700000000003</v>
      </c>
      <c r="D20">
        <v>0</v>
      </c>
      <c r="E20" t="s">
        <v>2577</v>
      </c>
      <c r="F20" s="49">
        <f t="shared" si="3"/>
        <v>19</v>
      </c>
      <c r="J20" s="49">
        <f t="shared" si="0"/>
        <v>5.0222699999999998</v>
      </c>
      <c r="K20" s="49">
        <f t="shared" si="1"/>
        <v>37.773200000000003</v>
      </c>
      <c r="L20" s="49">
        <f t="shared" si="2"/>
        <v>7.5211408387044116</v>
      </c>
    </row>
    <row r="21" spans="1:12">
      <c r="A21" s="49">
        <v>0.50147900000000001</v>
      </c>
      <c r="B21" s="49">
        <v>0.38020199999999998</v>
      </c>
      <c r="C21">
        <v>7.6933999999999996</v>
      </c>
      <c r="D21">
        <v>0</v>
      </c>
      <c r="E21" t="s">
        <v>2578</v>
      </c>
      <c r="F21" s="49">
        <f t="shared" si="3"/>
        <v>20</v>
      </c>
      <c r="J21" s="49">
        <f t="shared" si="0"/>
        <v>5.0147899999999996</v>
      </c>
      <c r="K21" s="49">
        <f t="shared" si="1"/>
        <v>38.020199999999996</v>
      </c>
      <c r="L21" s="49">
        <f t="shared" si="2"/>
        <v>7.5816135870096248</v>
      </c>
    </row>
    <row r="22" spans="1:12">
      <c r="A22" s="49">
        <v>0.50052200000000002</v>
      </c>
      <c r="B22" s="49">
        <v>0.38303399999999999</v>
      </c>
      <c r="C22">
        <v>8.0916800000000002</v>
      </c>
      <c r="D22">
        <v>0</v>
      </c>
      <c r="E22" t="s">
        <v>2579</v>
      </c>
      <c r="F22" s="49">
        <f t="shared" si="3"/>
        <v>21</v>
      </c>
      <c r="J22" s="49">
        <f t="shared" si="0"/>
        <v>5.0052200000000004</v>
      </c>
      <c r="K22" s="49">
        <f t="shared" si="1"/>
        <v>38.303399999999996</v>
      </c>
      <c r="L22" s="49">
        <f t="shared" si="2"/>
        <v>7.6526905910229708</v>
      </c>
    </row>
    <row r="23" spans="1:12">
      <c r="A23" s="49">
        <v>0.499305</v>
      </c>
      <c r="B23" s="49">
        <v>0.38674999999999998</v>
      </c>
      <c r="C23">
        <v>8.4819800000000001</v>
      </c>
      <c r="D23">
        <v>0</v>
      </c>
      <c r="E23" t="s">
        <v>2580</v>
      </c>
      <c r="F23" s="49">
        <f t="shared" si="3"/>
        <v>22</v>
      </c>
      <c r="J23" s="49">
        <f t="shared" si="0"/>
        <v>4.9930500000000002</v>
      </c>
      <c r="K23" s="49">
        <f t="shared" si="1"/>
        <v>38.674999999999997</v>
      </c>
      <c r="L23" s="49">
        <f t="shared" si="2"/>
        <v>7.7457666155956773</v>
      </c>
    </row>
    <row r="24" spans="1:12">
      <c r="A24" s="49">
        <v>0.49807200000000001</v>
      </c>
      <c r="B24" s="49">
        <v>0.39079700000000001</v>
      </c>
      <c r="C24">
        <v>8.8942700000000006</v>
      </c>
      <c r="D24">
        <v>0</v>
      </c>
      <c r="E24" t="s">
        <v>2581</v>
      </c>
      <c r="F24" s="49">
        <f t="shared" si="3"/>
        <v>23</v>
      </c>
      <c r="G24" t="s">
        <v>245</v>
      </c>
      <c r="H24">
        <f>COUNT(A2:A2000)</f>
        <v>96</v>
      </c>
      <c r="J24" s="49">
        <f t="shared" si="0"/>
        <v>4.9807199999999998</v>
      </c>
      <c r="K24" s="49">
        <f t="shared" si="1"/>
        <v>39.079700000000003</v>
      </c>
      <c r="L24" s="49">
        <f t="shared" si="2"/>
        <v>7.8461949276409841</v>
      </c>
    </row>
    <row r="25" spans="1:12">
      <c r="A25" s="49">
        <v>0.49637900000000001</v>
      </c>
      <c r="B25" s="49">
        <v>0.39521800000000001</v>
      </c>
      <c r="C25">
        <v>9.3290900000000008</v>
      </c>
      <c r="D25">
        <v>0</v>
      </c>
      <c r="E25" t="s">
        <v>2582</v>
      </c>
      <c r="F25" s="49">
        <f t="shared" si="3"/>
        <v>24</v>
      </c>
      <c r="J25" s="49">
        <f t="shared" si="0"/>
        <v>4.9637900000000004</v>
      </c>
      <c r="K25" s="49">
        <f t="shared" si="1"/>
        <v>39.521799999999999</v>
      </c>
      <c r="L25" s="49">
        <f t="shared" si="2"/>
        <v>7.9620209557616253</v>
      </c>
    </row>
    <row r="26" spans="1:12">
      <c r="A26" s="49">
        <v>0.49451600000000001</v>
      </c>
      <c r="B26" s="49">
        <v>0.39923199999999998</v>
      </c>
      <c r="C26">
        <v>9.7070799999999995</v>
      </c>
      <c r="D26">
        <v>0</v>
      </c>
      <c r="E26" t="s">
        <v>2583</v>
      </c>
      <c r="F26" s="49">
        <f t="shared" si="3"/>
        <v>25</v>
      </c>
      <c r="J26" s="49">
        <f t="shared" si="0"/>
        <v>4.9451600000000004</v>
      </c>
      <c r="K26" s="49">
        <f t="shared" si="1"/>
        <v>39.923199999999994</v>
      </c>
      <c r="L26" s="49">
        <f t="shared" si="2"/>
        <v>8.0731867118556302</v>
      </c>
    </row>
    <row r="27" spans="1:12">
      <c r="A27" s="49">
        <v>0.49233300000000002</v>
      </c>
      <c r="B27" s="49">
        <v>0.40358500000000003</v>
      </c>
      <c r="C27">
        <v>10.1074</v>
      </c>
      <c r="D27">
        <v>0</v>
      </c>
      <c r="E27" t="s">
        <v>2584</v>
      </c>
      <c r="F27" s="49">
        <f t="shared" si="3"/>
        <v>26</v>
      </c>
      <c r="J27" s="49">
        <f t="shared" si="0"/>
        <v>4.92333</v>
      </c>
      <c r="K27" s="49">
        <f t="shared" si="1"/>
        <v>40.358499999999999</v>
      </c>
      <c r="L27" s="49">
        <f t="shared" si="2"/>
        <v>8.1973989149620277</v>
      </c>
    </row>
    <row r="28" spans="1:12">
      <c r="A28" s="49">
        <v>0.48988199999999998</v>
      </c>
      <c r="B28" s="49">
        <v>0.40779599999999999</v>
      </c>
      <c r="C28">
        <v>10.520200000000001</v>
      </c>
      <c r="D28">
        <v>0</v>
      </c>
      <c r="E28" t="s">
        <v>2585</v>
      </c>
      <c r="F28" s="49">
        <f t="shared" si="3"/>
        <v>27</v>
      </c>
      <c r="J28" s="49">
        <f t="shared" si="0"/>
        <v>4.8988199999999997</v>
      </c>
      <c r="K28" s="49">
        <f t="shared" si="1"/>
        <v>40.779600000000002</v>
      </c>
      <c r="L28" s="49">
        <f t="shared" si="2"/>
        <v>8.3243719916224741</v>
      </c>
    </row>
    <row r="29" spans="1:12">
      <c r="A29" s="49">
        <v>0.487402</v>
      </c>
      <c r="B29" s="49">
        <v>0.41147899999999998</v>
      </c>
      <c r="C29">
        <v>10.932</v>
      </c>
      <c r="D29">
        <v>0</v>
      </c>
      <c r="E29" t="s">
        <v>2586</v>
      </c>
      <c r="F29" s="49">
        <f t="shared" si="3"/>
        <v>28</v>
      </c>
      <c r="J29" s="49">
        <f t="shared" si="0"/>
        <v>4.8740199999999998</v>
      </c>
      <c r="K29" s="49">
        <f t="shared" si="1"/>
        <v>41.1479</v>
      </c>
      <c r="L29" s="49">
        <f t="shared" si="2"/>
        <v>8.4422919889536772</v>
      </c>
    </row>
    <row r="30" spans="1:12">
      <c r="A30" s="49">
        <v>0.48486400000000002</v>
      </c>
      <c r="B30" s="49">
        <v>0.41478100000000001</v>
      </c>
      <c r="C30">
        <v>11.348000000000001</v>
      </c>
      <c r="D30">
        <v>0</v>
      </c>
      <c r="E30" t="s">
        <v>2587</v>
      </c>
      <c r="F30" s="49">
        <f t="shared" si="3"/>
        <v>29</v>
      </c>
      <c r="J30" s="49">
        <f t="shared" si="0"/>
        <v>4.8486400000000005</v>
      </c>
      <c r="K30" s="49">
        <f t="shared" si="1"/>
        <v>41.478099999999998</v>
      </c>
      <c r="L30" s="49">
        <f t="shared" si="2"/>
        <v>8.5545843782998929</v>
      </c>
    </row>
    <row r="31" spans="1:12">
      <c r="A31" s="49">
        <v>0.48229699999999998</v>
      </c>
      <c r="B31" s="49">
        <v>0.41808400000000001</v>
      </c>
      <c r="C31">
        <v>11.755800000000001</v>
      </c>
      <c r="D31">
        <v>0</v>
      </c>
      <c r="E31" t="s">
        <v>2588</v>
      </c>
      <c r="F31" s="49">
        <f t="shared" si="3"/>
        <v>30</v>
      </c>
      <c r="J31" s="49">
        <f t="shared" si="0"/>
        <v>4.8229699999999998</v>
      </c>
      <c r="K31" s="49">
        <f t="shared" si="1"/>
        <v>41.808399999999999</v>
      </c>
      <c r="L31" s="49">
        <f t="shared" si="2"/>
        <v>8.6686004681762476</v>
      </c>
    </row>
    <row r="32" spans="1:12">
      <c r="A32" s="49">
        <v>0.479605</v>
      </c>
      <c r="B32" s="49">
        <v>0.42085499999999998</v>
      </c>
      <c r="C32">
        <v>12.1411</v>
      </c>
      <c r="D32">
        <v>0</v>
      </c>
      <c r="E32" t="s">
        <v>2589</v>
      </c>
      <c r="F32" s="49">
        <f t="shared" si="3"/>
        <v>31</v>
      </c>
      <c r="J32" s="49">
        <f t="shared" si="0"/>
        <v>4.7960500000000001</v>
      </c>
      <c r="K32" s="49">
        <f t="shared" si="1"/>
        <v>42.085499999999996</v>
      </c>
      <c r="L32" s="49">
        <f t="shared" si="2"/>
        <v>8.7750336214176237</v>
      </c>
    </row>
    <row r="33" spans="1:12">
      <c r="A33" s="49">
        <v>0.47681600000000002</v>
      </c>
      <c r="B33" s="49">
        <v>0.42233700000000002</v>
      </c>
      <c r="C33">
        <v>12.5747</v>
      </c>
      <c r="D33">
        <v>0</v>
      </c>
      <c r="E33" t="s">
        <v>2590</v>
      </c>
      <c r="F33" s="49">
        <f t="shared" si="3"/>
        <v>32</v>
      </c>
      <c r="J33" s="49">
        <f t="shared" si="0"/>
        <v>4.76816</v>
      </c>
      <c r="K33" s="49">
        <f t="shared" si="1"/>
        <v>42.233699999999999</v>
      </c>
      <c r="L33" s="49">
        <f t="shared" si="2"/>
        <v>8.857441864366967</v>
      </c>
    </row>
    <row r="34" spans="1:12">
      <c r="A34" s="49">
        <v>0.47384500000000002</v>
      </c>
      <c r="B34" s="49">
        <v>0.42358899999999999</v>
      </c>
      <c r="C34">
        <v>12.956</v>
      </c>
      <c r="D34">
        <v>0</v>
      </c>
      <c r="E34" t="s">
        <v>2591</v>
      </c>
      <c r="F34" s="49">
        <f t="shared" si="3"/>
        <v>33</v>
      </c>
      <c r="J34" s="49">
        <f t="shared" si="0"/>
        <v>4.7384500000000003</v>
      </c>
      <c r="K34" s="49">
        <f t="shared" si="1"/>
        <v>42.358899999999998</v>
      </c>
      <c r="L34" s="49">
        <f t="shared" si="2"/>
        <v>8.9394000147727617</v>
      </c>
    </row>
    <row r="35" spans="1:12">
      <c r="A35" s="49">
        <v>0.47077400000000003</v>
      </c>
      <c r="B35" s="49">
        <v>0.425178</v>
      </c>
      <c r="C35">
        <v>13.3596</v>
      </c>
      <c r="D35">
        <v>0</v>
      </c>
      <c r="E35" t="s">
        <v>2592</v>
      </c>
      <c r="F35" s="49">
        <f t="shared" si="3"/>
        <v>34</v>
      </c>
      <c r="J35" s="49">
        <f t="shared" si="0"/>
        <v>4.7077400000000003</v>
      </c>
      <c r="K35" s="49">
        <f t="shared" si="1"/>
        <v>42.517800000000001</v>
      </c>
      <c r="L35" s="49">
        <f t="shared" si="2"/>
        <v>9.0314673282721643</v>
      </c>
    </row>
    <row r="36" spans="1:12">
      <c r="A36" s="49">
        <v>0.46754000000000001</v>
      </c>
      <c r="B36" s="49">
        <v>0.42737399999999998</v>
      </c>
      <c r="C36">
        <v>13.7882</v>
      </c>
      <c r="D36">
        <v>0</v>
      </c>
      <c r="E36" t="s">
        <v>2593</v>
      </c>
      <c r="F36" s="49">
        <f t="shared" si="3"/>
        <v>35</v>
      </c>
      <c r="J36" s="49">
        <f t="shared" si="0"/>
        <v>4.6753999999999998</v>
      </c>
      <c r="K36" s="49">
        <f t="shared" si="1"/>
        <v>42.737400000000001</v>
      </c>
      <c r="L36" s="49">
        <f t="shared" si="2"/>
        <v>9.1409077298199097</v>
      </c>
    </row>
    <row r="37" spans="1:12">
      <c r="A37" s="49">
        <v>0.46413700000000002</v>
      </c>
      <c r="B37" s="49">
        <v>0.42971300000000001</v>
      </c>
      <c r="C37">
        <v>14.174899999999999</v>
      </c>
      <c r="D37">
        <v>0</v>
      </c>
      <c r="E37" t="s">
        <v>2594</v>
      </c>
      <c r="F37" s="49">
        <f t="shared" si="3"/>
        <v>36</v>
      </c>
      <c r="J37" s="49">
        <f t="shared" si="0"/>
        <v>4.6413700000000002</v>
      </c>
      <c r="K37" s="49">
        <f t="shared" si="1"/>
        <v>42.971299999999999</v>
      </c>
      <c r="L37" s="49">
        <f t="shared" si="2"/>
        <v>9.2583224349707081</v>
      </c>
    </row>
    <row r="38" spans="1:12">
      <c r="A38" s="49">
        <v>0.46049400000000001</v>
      </c>
      <c r="B38" s="49">
        <v>0.43286599999999997</v>
      </c>
      <c r="C38">
        <v>14.627800000000001</v>
      </c>
      <c r="D38">
        <v>0</v>
      </c>
      <c r="E38" t="s">
        <v>2595</v>
      </c>
      <c r="F38" s="49">
        <f t="shared" si="3"/>
        <v>37</v>
      </c>
      <c r="J38" s="49">
        <f t="shared" si="0"/>
        <v>4.60494</v>
      </c>
      <c r="K38" s="49">
        <f t="shared" si="1"/>
        <v>43.2866</v>
      </c>
      <c r="L38" s="49">
        <f t="shared" si="2"/>
        <v>9.4000356139276509</v>
      </c>
    </row>
    <row r="39" spans="1:12">
      <c r="A39" s="49">
        <v>0.45630199999999999</v>
      </c>
      <c r="B39" s="49">
        <v>0.43325000000000002</v>
      </c>
      <c r="C39">
        <v>14.9884</v>
      </c>
      <c r="D39">
        <v>0</v>
      </c>
      <c r="E39" t="s">
        <v>2596</v>
      </c>
      <c r="F39" s="49">
        <f t="shared" si="3"/>
        <v>38</v>
      </c>
      <c r="J39" s="49">
        <f t="shared" si="0"/>
        <v>4.5630199999999999</v>
      </c>
      <c r="K39" s="49">
        <f t="shared" si="1"/>
        <v>43.325000000000003</v>
      </c>
      <c r="L39" s="49">
        <f t="shared" si="2"/>
        <v>9.4948082629486628</v>
      </c>
    </row>
    <row r="40" spans="1:12">
      <c r="A40" s="49">
        <v>0.45253100000000002</v>
      </c>
      <c r="B40" s="49">
        <v>0.43328800000000001</v>
      </c>
      <c r="C40">
        <v>15.3872</v>
      </c>
      <c r="D40">
        <v>0</v>
      </c>
      <c r="E40" t="s">
        <v>2597</v>
      </c>
      <c r="F40" s="49">
        <f t="shared" si="3"/>
        <v>39</v>
      </c>
      <c r="J40" s="49">
        <f t="shared" si="0"/>
        <v>4.5253100000000002</v>
      </c>
      <c r="K40" s="49">
        <f t="shared" si="1"/>
        <v>43.328800000000001</v>
      </c>
      <c r="L40" s="49">
        <f t="shared" si="2"/>
        <v>9.5747694633074865</v>
      </c>
    </row>
    <row r="41" spans="1:12">
      <c r="A41" s="49">
        <v>0.44914900000000002</v>
      </c>
      <c r="B41" s="49">
        <v>0.43381799999999998</v>
      </c>
      <c r="C41">
        <v>15.792999999999999</v>
      </c>
      <c r="D41">
        <v>0</v>
      </c>
      <c r="E41" t="s">
        <v>2598</v>
      </c>
      <c r="F41" s="49">
        <f t="shared" si="3"/>
        <v>40</v>
      </c>
      <c r="J41" s="49">
        <f t="shared" si="0"/>
        <v>4.4914900000000006</v>
      </c>
      <c r="K41" s="49">
        <f t="shared" si="1"/>
        <v>43.381799999999998</v>
      </c>
      <c r="L41" s="49">
        <f t="shared" si="2"/>
        <v>9.6586656098532995</v>
      </c>
    </row>
    <row r="42" spans="1:12">
      <c r="A42" s="49">
        <v>0.44633899999999999</v>
      </c>
      <c r="B42" s="49">
        <v>0.43483500000000003</v>
      </c>
      <c r="C42">
        <v>16.206800000000001</v>
      </c>
      <c r="D42">
        <v>0</v>
      </c>
      <c r="E42" t="s">
        <v>2599</v>
      </c>
      <c r="F42" s="49">
        <f t="shared" si="3"/>
        <v>41</v>
      </c>
      <c r="J42" s="49">
        <f t="shared" si="0"/>
        <v>4.4633899999999995</v>
      </c>
      <c r="K42" s="49">
        <f t="shared" si="1"/>
        <v>43.483499999999999</v>
      </c>
      <c r="L42" s="49">
        <f t="shared" si="2"/>
        <v>9.7422586867829164</v>
      </c>
    </row>
    <row r="43" spans="1:12">
      <c r="A43" s="49">
        <v>0.44374000000000002</v>
      </c>
      <c r="B43" s="49">
        <v>0.43709300000000001</v>
      </c>
      <c r="C43">
        <v>16.612300000000001</v>
      </c>
      <c r="D43">
        <v>0</v>
      </c>
      <c r="E43" t="s">
        <v>2600</v>
      </c>
      <c r="F43" s="49">
        <f t="shared" si="3"/>
        <v>42</v>
      </c>
      <c r="J43" s="49">
        <f t="shared" si="0"/>
        <v>4.4374000000000002</v>
      </c>
      <c r="K43" s="49">
        <f t="shared" si="1"/>
        <v>43.709299999999999</v>
      </c>
      <c r="L43" s="49">
        <f t="shared" si="2"/>
        <v>9.8502050750439434</v>
      </c>
    </row>
    <row r="44" spans="1:12">
      <c r="A44" s="49">
        <v>0.44126300000000002</v>
      </c>
      <c r="B44" s="49">
        <v>0.44053500000000001</v>
      </c>
      <c r="C44">
        <v>17.0245</v>
      </c>
      <c r="D44">
        <v>0</v>
      </c>
      <c r="E44" t="s">
        <v>2601</v>
      </c>
      <c r="F44" s="49">
        <f t="shared" si="3"/>
        <v>43</v>
      </c>
      <c r="J44" s="49">
        <f t="shared" si="0"/>
        <v>4.4126300000000001</v>
      </c>
      <c r="K44" s="49">
        <f t="shared" si="1"/>
        <v>44.0535</v>
      </c>
      <c r="L44" s="49">
        <f t="shared" si="2"/>
        <v>9.9835019024935239</v>
      </c>
    </row>
    <row r="45" spans="1:12">
      <c r="A45" s="49">
        <v>0.43938899999999997</v>
      </c>
      <c r="B45" s="49">
        <v>0.44354500000000002</v>
      </c>
      <c r="C45">
        <v>17.418500000000002</v>
      </c>
      <c r="D45">
        <v>0</v>
      </c>
      <c r="E45" t="s">
        <v>2602</v>
      </c>
      <c r="F45" s="49">
        <f t="shared" si="3"/>
        <v>44</v>
      </c>
      <c r="J45" s="49">
        <f t="shared" si="0"/>
        <v>4.3938899999999999</v>
      </c>
      <c r="K45" s="49">
        <f t="shared" si="1"/>
        <v>44.354500000000002</v>
      </c>
      <c r="L45" s="49">
        <f t="shared" si="2"/>
        <v>10.094585890862085</v>
      </c>
    </row>
    <row r="46" spans="1:12">
      <c r="A46" s="49">
        <v>0.43804100000000001</v>
      </c>
      <c r="B46" s="49">
        <v>0.44559900000000002</v>
      </c>
      <c r="C46">
        <v>17.850100000000001</v>
      </c>
      <c r="D46">
        <v>0</v>
      </c>
      <c r="E46" t="s">
        <v>2603</v>
      </c>
      <c r="F46" s="49">
        <f t="shared" si="3"/>
        <v>45</v>
      </c>
      <c r="J46" s="49">
        <f t="shared" si="0"/>
        <v>4.3804100000000004</v>
      </c>
      <c r="K46" s="49">
        <f t="shared" si="1"/>
        <v>44.559899999999999</v>
      </c>
      <c r="L46" s="49">
        <f t="shared" si="2"/>
        <v>10.172540926534273</v>
      </c>
    </row>
    <row r="47" spans="1:12">
      <c r="A47" s="49">
        <v>0.43710100000000002</v>
      </c>
      <c r="B47" s="49">
        <v>0.44740099999999999</v>
      </c>
      <c r="C47">
        <v>18.234000000000002</v>
      </c>
      <c r="D47">
        <v>0</v>
      </c>
      <c r="E47" t="s">
        <v>2604</v>
      </c>
      <c r="F47" s="49">
        <f t="shared" si="3"/>
        <v>46</v>
      </c>
      <c r="J47" s="49">
        <f t="shared" si="0"/>
        <v>4.3710100000000001</v>
      </c>
      <c r="K47" s="49">
        <f t="shared" si="1"/>
        <v>44.740099999999998</v>
      </c>
      <c r="L47" s="49">
        <f t="shared" si="2"/>
        <v>10.235643478280762</v>
      </c>
    </row>
    <row r="48" spans="1:12">
      <c r="A48" s="49">
        <v>0.43671199999999999</v>
      </c>
      <c r="B48" s="49">
        <v>0.44766699999999998</v>
      </c>
      <c r="C48">
        <v>18.670300000000001</v>
      </c>
      <c r="D48">
        <v>0</v>
      </c>
      <c r="E48" t="s">
        <v>2605</v>
      </c>
      <c r="F48" s="49">
        <f t="shared" si="3"/>
        <v>47</v>
      </c>
      <c r="J48" s="49">
        <f t="shared" si="0"/>
        <v>4.3671199999999999</v>
      </c>
      <c r="K48" s="49">
        <f t="shared" si="1"/>
        <v>44.7667</v>
      </c>
      <c r="L48" s="49">
        <f t="shared" si="2"/>
        <v>10.25085181996373</v>
      </c>
    </row>
    <row r="49" spans="1:12">
      <c r="A49" s="49">
        <v>0.43621100000000002</v>
      </c>
      <c r="B49" s="49">
        <v>0.44909700000000002</v>
      </c>
      <c r="C49">
        <v>19.0444</v>
      </c>
      <c r="D49">
        <v>0</v>
      </c>
      <c r="E49" t="s">
        <v>2606</v>
      </c>
      <c r="F49" s="49">
        <f t="shared" si="3"/>
        <v>48</v>
      </c>
      <c r="J49" s="49">
        <f t="shared" si="0"/>
        <v>4.3621100000000004</v>
      </c>
      <c r="K49" s="49">
        <f t="shared" si="1"/>
        <v>44.909700000000001</v>
      </c>
      <c r="L49" s="49">
        <f t="shared" si="2"/>
        <v>10.295407497747648</v>
      </c>
    </row>
    <row r="50" spans="1:12">
      <c r="A50" s="49">
        <v>0.43609199999999998</v>
      </c>
      <c r="B50" s="49">
        <v>0.45049</v>
      </c>
      <c r="C50">
        <v>19.483499999999999</v>
      </c>
      <c r="D50">
        <v>0</v>
      </c>
      <c r="E50" t="s">
        <v>2607</v>
      </c>
      <c r="F50" s="49">
        <f t="shared" si="3"/>
        <v>49</v>
      </c>
      <c r="J50" s="49">
        <f t="shared" si="0"/>
        <v>4.3609200000000001</v>
      </c>
      <c r="K50" s="49">
        <f t="shared" si="1"/>
        <v>45.048999999999999</v>
      </c>
      <c r="L50" s="49">
        <f t="shared" si="2"/>
        <v>10.33015969107436</v>
      </c>
    </row>
    <row r="51" spans="1:12">
      <c r="A51" s="49">
        <v>0.43630600000000003</v>
      </c>
      <c r="B51" s="49">
        <v>0.45212200000000002</v>
      </c>
      <c r="C51">
        <v>19.869599999999998</v>
      </c>
      <c r="D51">
        <v>0</v>
      </c>
      <c r="E51" t="s">
        <v>2608</v>
      </c>
      <c r="F51" s="49">
        <f t="shared" si="3"/>
        <v>50</v>
      </c>
      <c r="J51" s="49">
        <f t="shared" si="0"/>
        <v>4.3630599999999999</v>
      </c>
      <c r="K51" s="49">
        <f t="shared" si="1"/>
        <v>45.212200000000003</v>
      </c>
      <c r="L51" s="49">
        <f t="shared" si="2"/>
        <v>10.362497879928307</v>
      </c>
    </row>
    <row r="52" spans="1:12">
      <c r="A52" s="49">
        <v>0.436666</v>
      </c>
      <c r="B52" s="49">
        <v>0.45430700000000002</v>
      </c>
      <c r="C52">
        <v>20.275600000000001</v>
      </c>
      <c r="D52">
        <v>0</v>
      </c>
      <c r="E52" t="s">
        <v>2609</v>
      </c>
      <c r="F52" s="49">
        <f t="shared" si="3"/>
        <v>51</v>
      </c>
      <c r="J52" s="49">
        <f t="shared" si="0"/>
        <v>4.3666599999999995</v>
      </c>
      <c r="K52" s="49">
        <f t="shared" si="1"/>
        <v>45.430700000000002</v>
      </c>
      <c r="L52" s="49">
        <f t="shared" si="2"/>
        <v>10.403992983195396</v>
      </c>
    </row>
    <row r="53" spans="1:12">
      <c r="A53" s="49">
        <v>0.43740000000000001</v>
      </c>
      <c r="B53" s="49">
        <v>0.456515</v>
      </c>
      <c r="C53">
        <v>20.662299999999998</v>
      </c>
      <c r="D53">
        <v>0</v>
      </c>
      <c r="E53" t="s">
        <v>2610</v>
      </c>
      <c r="F53" s="49">
        <f t="shared" si="3"/>
        <v>52</v>
      </c>
      <c r="J53" s="49">
        <f t="shared" si="0"/>
        <v>4.3740000000000006</v>
      </c>
      <c r="K53" s="49">
        <f t="shared" si="1"/>
        <v>45.651499999999999</v>
      </c>
      <c r="L53" s="49">
        <f t="shared" si="2"/>
        <v>10.437014174668494</v>
      </c>
    </row>
    <row r="54" spans="1:12">
      <c r="A54" s="49">
        <v>0.43844</v>
      </c>
      <c r="B54" s="49">
        <v>0.45956200000000003</v>
      </c>
      <c r="C54">
        <v>21.079000000000001</v>
      </c>
      <c r="D54">
        <v>0</v>
      </c>
      <c r="E54" t="s">
        <v>2611</v>
      </c>
      <c r="F54" s="49">
        <f t="shared" si="3"/>
        <v>53</v>
      </c>
      <c r="J54" s="49">
        <f t="shared" si="0"/>
        <v>4.3844000000000003</v>
      </c>
      <c r="K54" s="49">
        <f t="shared" si="1"/>
        <v>45.956200000000003</v>
      </c>
      <c r="L54" s="49">
        <f t="shared" si="2"/>
        <v>10.481753489645106</v>
      </c>
    </row>
    <row r="55" spans="1:12">
      <c r="A55" s="49">
        <v>0.439662</v>
      </c>
      <c r="B55" s="49">
        <v>0.46264100000000002</v>
      </c>
      <c r="C55">
        <v>21.482500000000002</v>
      </c>
      <c r="D55">
        <v>0</v>
      </c>
      <c r="E55" t="s">
        <v>2612</v>
      </c>
      <c r="F55" s="49">
        <f t="shared" si="3"/>
        <v>54</v>
      </c>
      <c r="J55" s="49">
        <f t="shared" si="0"/>
        <v>4.3966200000000004</v>
      </c>
      <c r="K55" s="49">
        <f t="shared" si="1"/>
        <v>46.264099999999999</v>
      </c>
      <c r="L55" s="49">
        <f t="shared" si="2"/>
        <v>10.522651491372917</v>
      </c>
    </row>
    <row r="56" spans="1:12">
      <c r="A56" s="49">
        <v>0.44109799999999999</v>
      </c>
      <c r="B56" s="49">
        <v>0.46565000000000001</v>
      </c>
      <c r="C56">
        <v>21.8918</v>
      </c>
      <c r="D56">
        <v>0</v>
      </c>
      <c r="E56" t="s">
        <v>2613</v>
      </c>
      <c r="F56" s="49">
        <f t="shared" si="3"/>
        <v>55</v>
      </c>
      <c r="J56" s="49">
        <f t="shared" si="0"/>
        <v>4.4109800000000003</v>
      </c>
      <c r="K56" s="49">
        <f t="shared" si="1"/>
        <v>46.564999999999998</v>
      </c>
      <c r="L56" s="49">
        <f t="shared" si="2"/>
        <v>10.556611002543651</v>
      </c>
    </row>
    <row r="57" spans="1:12">
      <c r="A57" s="49">
        <v>0.44289800000000001</v>
      </c>
      <c r="B57" s="49">
        <v>0.46925899999999998</v>
      </c>
      <c r="C57">
        <v>22.301100000000002</v>
      </c>
      <c r="D57">
        <v>0</v>
      </c>
      <c r="E57" t="s">
        <v>2614</v>
      </c>
      <c r="F57" s="49">
        <f t="shared" si="3"/>
        <v>56</v>
      </c>
      <c r="J57" s="49">
        <f t="shared" si="0"/>
        <v>4.4289800000000001</v>
      </c>
      <c r="K57" s="49">
        <f t="shared" si="1"/>
        <v>46.925899999999999</v>
      </c>
      <c r="L57" s="49">
        <f t="shared" si="2"/>
        <v>10.595193475698693</v>
      </c>
    </row>
    <row r="58" spans="1:12">
      <c r="A58" s="49">
        <v>0.44477499999999998</v>
      </c>
      <c r="B58" s="49">
        <v>0.47377599999999997</v>
      </c>
      <c r="C58">
        <v>22.714400000000001</v>
      </c>
      <c r="D58">
        <v>0</v>
      </c>
      <c r="E58" t="s">
        <v>2615</v>
      </c>
      <c r="F58" s="49">
        <f t="shared" si="3"/>
        <v>57</v>
      </c>
      <c r="J58" s="49">
        <f t="shared" si="0"/>
        <v>4.4477500000000001</v>
      </c>
      <c r="K58" s="49">
        <f t="shared" si="1"/>
        <v>47.377600000000001</v>
      </c>
      <c r="L58" s="49">
        <f t="shared" si="2"/>
        <v>10.652037547074363</v>
      </c>
    </row>
    <row r="59" spans="1:12">
      <c r="A59" s="49">
        <v>0.44659399999999999</v>
      </c>
      <c r="B59" s="49">
        <v>0.47892000000000001</v>
      </c>
      <c r="C59">
        <v>23.116800000000001</v>
      </c>
      <c r="D59">
        <v>0</v>
      </c>
      <c r="E59" t="s">
        <v>2616</v>
      </c>
      <c r="F59" s="49">
        <f t="shared" si="3"/>
        <v>58</v>
      </c>
      <c r="J59" s="49">
        <f t="shared" si="0"/>
        <v>4.4659399999999998</v>
      </c>
      <c r="K59" s="49">
        <f t="shared" si="1"/>
        <v>47.892000000000003</v>
      </c>
      <c r="L59" s="49">
        <f t="shared" si="2"/>
        <v>10.72383417600774</v>
      </c>
    </row>
    <row r="60" spans="1:12">
      <c r="A60" s="49">
        <v>0.44860699999999998</v>
      </c>
      <c r="B60" s="49">
        <v>0.48411900000000002</v>
      </c>
      <c r="C60">
        <v>23.5182</v>
      </c>
      <c r="D60">
        <v>0</v>
      </c>
      <c r="E60" t="s">
        <v>2617</v>
      </c>
      <c r="F60" s="49">
        <f t="shared" si="3"/>
        <v>59</v>
      </c>
      <c r="J60" s="49">
        <f t="shared" si="0"/>
        <v>4.4860699999999998</v>
      </c>
      <c r="K60" s="49">
        <f t="shared" si="1"/>
        <v>48.411900000000003</v>
      </c>
      <c r="L60" s="49">
        <f t="shared" si="2"/>
        <v>10.791606015956061</v>
      </c>
    </row>
    <row r="61" spans="1:12">
      <c r="A61" s="49">
        <v>0.450712</v>
      </c>
      <c r="B61" s="49">
        <v>0.48885899999999999</v>
      </c>
      <c r="C61">
        <v>23.932200000000002</v>
      </c>
      <c r="D61">
        <v>0</v>
      </c>
      <c r="E61" t="s">
        <v>2618</v>
      </c>
      <c r="F61" s="49">
        <f t="shared" si="3"/>
        <v>60</v>
      </c>
      <c r="J61" s="49">
        <f t="shared" si="0"/>
        <v>4.5071200000000005</v>
      </c>
      <c r="K61" s="49">
        <f t="shared" si="1"/>
        <v>48.885899999999999</v>
      </c>
      <c r="L61" s="49">
        <f t="shared" si="2"/>
        <v>10.846371962583644</v>
      </c>
    </row>
    <row r="62" spans="1:12">
      <c r="A62" s="49">
        <v>0.45263999999999999</v>
      </c>
      <c r="B62" s="49">
        <v>0.49311100000000002</v>
      </c>
      <c r="C62">
        <v>24.336600000000001</v>
      </c>
      <c r="D62">
        <v>0</v>
      </c>
      <c r="E62" t="s">
        <v>2619</v>
      </c>
      <c r="F62" s="49">
        <f t="shared" si="3"/>
        <v>61</v>
      </c>
      <c r="J62" s="49">
        <f t="shared" si="0"/>
        <v>4.5263999999999998</v>
      </c>
      <c r="K62" s="49">
        <f t="shared" si="1"/>
        <v>49.311100000000003</v>
      </c>
      <c r="L62" s="49">
        <f t="shared" si="2"/>
        <v>10.894110109579358</v>
      </c>
    </row>
    <row r="63" spans="1:12">
      <c r="A63" s="49">
        <v>0.45426299999999997</v>
      </c>
      <c r="B63" s="49">
        <v>0.49673</v>
      </c>
      <c r="C63">
        <v>24.754200000000001</v>
      </c>
      <c r="D63">
        <v>0</v>
      </c>
      <c r="E63" t="s">
        <v>2620</v>
      </c>
      <c r="F63" s="49">
        <f t="shared" si="3"/>
        <v>62</v>
      </c>
      <c r="J63" s="49">
        <f t="shared" si="0"/>
        <v>4.5426299999999999</v>
      </c>
      <c r="K63" s="49">
        <f t="shared" si="1"/>
        <v>49.673000000000002</v>
      </c>
      <c r="L63" s="49">
        <f t="shared" si="2"/>
        <v>10.934854918846572</v>
      </c>
    </row>
    <row r="64" spans="1:12">
      <c r="A64" s="49">
        <v>0.45585700000000001</v>
      </c>
      <c r="B64" s="49">
        <v>0.49956</v>
      </c>
      <c r="C64">
        <v>25.169599999999999</v>
      </c>
      <c r="D64">
        <v>0</v>
      </c>
      <c r="E64" t="s">
        <v>2621</v>
      </c>
      <c r="F64" s="49">
        <f t="shared" si="3"/>
        <v>63</v>
      </c>
      <c r="J64" s="49">
        <f t="shared" si="0"/>
        <v>4.5585700000000005</v>
      </c>
      <c r="K64" s="49">
        <f t="shared" si="1"/>
        <v>49.956000000000003</v>
      </c>
      <c r="L64" s="49">
        <f t="shared" si="2"/>
        <v>10.958699767690305</v>
      </c>
    </row>
    <row r="65" spans="1:12">
      <c r="A65" s="49">
        <v>0.45725100000000002</v>
      </c>
      <c r="B65" s="49">
        <v>0.50163800000000003</v>
      </c>
      <c r="C65">
        <v>25.565000000000001</v>
      </c>
      <c r="D65">
        <v>0</v>
      </c>
      <c r="E65" t="s">
        <v>2622</v>
      </c>
      <c r="F65" s="49">
        <f t="shared" si="3"/>
        <v>64</v>
      </c>
      <c r="J65" s="49">
        <f t="shared" si="0"/>
        <v>4.5725100000000003</v>
      </c>
      <c r="K65" s="49">
        <f t="shared" si="1"/>
        <v>50.163800000000002</v>
      </c>
      <c r="L65" s="49">
        <f t="shared" si="2"/>
        <v>10.970735985268485</v>
      </c>
    </row>
    <row r="66" spans="1:12">
      <c r="A66" s="49">
        <v>0.45877499999999999</v>
      </c>
      <c r="B66" s="49">
        <v>0.50220200000000004</v>
      </c>
      <c r="C66">
        <v>25.965599999999998</v>
      </c>
      <c r="D66">
        <v>0</v>
      </c>
      <c r="E66" t="s">
        <v>2623</v>
      </c>
      <c r="F66" s="49">
        <f t="shared" si="3"/>
        <v>65</v>
      </c>
      <c r="J66" s="49">
        <f t="shared" si="0"/>
        <v>4.5877499999999998</v>
      </c>
      <c r="K66" s="49">
        <f t="shared" si="1"/>
        <v>50.220200000000006</v>
      </c>
      <c r="L66" s="49">
        <f t="shared" si="2"/>
        <v>10.946586017110786</v>
      </c>
    </row>
    <row r="67" spans="1:12">
      <c r="A67" s="49">
        <v>0.46010600000000001</v>
      </c>
      <c r="B67" s="49">
        <v>0.50241599999999997</v>
      </c>
      <c r="C67">
        <v>26.4544</v>
      </c>
      <c r="D67">
        <v>0</v>
      </c>
      <c r="E67" t="s">
        <v>2624</v>
      </c>
      <c r="F67" s="49">
        <f t="shared" si="3"/>
        <v>66</v>
      </c>
      <c r="J67" s="49">
        <f t="shared" ref="J67:J130" si="4">IF(A67&lt;&gt;"",A67*10,"")</f>
        <v>4.6010600000000004</v>
      </c>
      <c r="K67" s="49">
        <f t="shared" ref="K67:K130" si="5">IF(B67&lt;&gt;"",B67*100,"")</f>
        <v>50.241599999999998</v>
      </c>
      <c r="L67" s="49">
        <f t="shared" ref="L67:L130" si="6">IF(F67&lt;&gt;"",IF(K67&lt;&gt;0,K67/J67,0),"")</f>
        <v>10.919570707619547</v>
      </c>
    </row>
    <row r="68" spans="1:12">
      <c r="A68" s="49">
        <v>0.461233</v>
      </c>
      <c r="B68" s="49">
        <v>0.50224800000000003</v>
      </c>
      <c r="C68">
        <v>26.779</v>
      </c>
      <c r="D68">
        <v>0</v>
      </c>
      <c r="E68" t="s">
        <v>2625</v>
      </c>
      <c r="F68" s="49">
        <f t="shared" ref="F68:F131" si="7">IF(A68&lt;&gt;"",F67+1,"")</f>
        <v>67</v>
      </c>
      <c r="J68" s="49">
        <f t="shared" si="4"/>
        <v>4.61233</v>
      </c>
      <c r="K68" s="49">
        <f t="shared" si="5"/>
        <v>50.224800000000002</v>
      </c>
      <c r="L68" s="49">
        <f t="shared" si="6"/>
        <v>10.889246866551179</v>
      </c>
    </row>
    <row r="69" spans="1:12">
      <c r="A69" s="49">
        <v>0.46188200000000001</v>
      </c>
      <c r="B69" s="49">
        <v>0.50221899999999997</v>
      </c>
      <c r="C69">
        <v>27.167300000000001</v>
      </c>
      <c r="D69">
        <v>0</v>
      </c>
      <c r="E69" t="s">
        <v>2626</v>
      </c>
      <c r="F69" s="49">
        <f t="shared" si="7"/>
        <v>68</v>
      </c>
      <c r="J69" s="49">
        <f t="shared" si="4"/>
        <v>4.6188200000000004</v>
      </c>
      <c r="K69" s="49">
        <f t="shared" si="5"/>
        <v>50.221899999999998</v>
      </c>
      <c r="L69" s="49">
        <f t="shared" si="6"/>
        <v>10.873318293416933</v>
      </c>
    </row>
    <row r="70" spans="1:12">
      <c r="A70" s="49">
        <v>0.46248600000000001</v>
      </c>
      <c r="B70" s="49">
        <v>0.50214199999999998</v>
      </c>
      <c r="C70">
        <v>27.5883</v>
      </c>
      <c r="D70">
        <v>0</v>
      </c>
      <c r="E70" t="s">
        <v>2627</v>
      </c>
      <c r="F70" s="49">
        <f t="shared" si="7"/>
        <v>69</v>
      </c>
      <c r="J70" s="49">
        <f t="shared" si="4"/>
        <v>4.62486</v>
      </c>
      <c r="K70" s="49">
        <f t="shared" si="5"/>
        <v>50.214199999999998</v>
      </c>
      <c r="L70" s="49">
        <f t="shared" si="6"/>
        <v>10.857452982360547</v>
      </c>
    </row>
    <row r="71" spans="1:12">
      <c r="A71" s="49">
        <v>0.462926</v>
      </c>
      <c r="B71" s="49">
        <v>0.50181399999999998</v>
      </c>
      <c r="C71">
        <v>27.99</v>
      </c>
      <c r="D71">
        <v>0</v>
      </c>
      <c r="E71" t="s">
        <v>2628</v>
      </c>
      <c r="F71" s="49">
        <f t="shared" si="7"/>
        <v>70</v>
      </c>
      <c r="J71" s="49">
        <f t="shared" si="4"/>
        <v>4.6292600000000004</v>
      </c>
      <c r="K71" s="49">
        <f t="shared" si="5"/>
        <v>50.181399999999996</v>
      </c>
      <c r="L71" s="49">
        <f t="shared" si="6"/>
        <v>10.840047869421893</v>
      </c>
    </row>
    <row r="72" spans="1:12">
      <c r="A72" s="49">
        <v>0.46342</v>
      </c>
      <c r="B72" s="49">
        <v>0.50078100000000003</v>
      </c>
      <c r="C72">
        <v>28.396100000000001</v>
      </c>
      <c r="D72">
        <v>0</v>
      </c>
      <c r="E72" t="s">
        <v>2629</v>
      </c>
      <c r="F72" s="49">
        <f t="shared" si="7"/>
        <v>71</v>
      </c>
      <c r="J72" s="49">
        <f t="shared" si="4"/>
        <v>4.6341999999999999</v>
      </c>
      <c r="K72" s="49">
        <f t="shared" si="5"/>
        <v>50.078100000000006</v>
      </c>
      <c r="L72" s="49">
        <f t="shared" si="6"/>
        <v>10.806201717664324</v>
      </c>
    </row>
    <row r="73" spans="1:12">
      <c r="A73" s="49">
        <v>0.46402900000000002</v>
      </c>
      <c r="B73" s="49">
        <v>0.49948500000000001</v>
      </c>
      <c r="C73">
        <v>28.796299999999999</v>
      </c>
      <c r="D73">
        <v>0</v>
      </c>
      <c r="E73" t="s">
        <v>2630</v>
      </c>
      <c r="F73" s="49">
        <f t="shared" si="7"/>
        <v>72</v>
      </c>
      <c r="J73" s="49">
        <f t="shared" si="4"/>
        <v>4.6402900000000002</v>
      </c>
      <c r="K73" s="49">
        <f t="shared" si="5"/>
        <v>49.948500000000003</v>
      </c>
      <c r="L73" s="49">
        <f t="shared" si="6"/>
        <v>10.76409017539852</v>
      </c>
    </row>
    <row r="74" spans="1:12">
      <c r="A74" s="49">
        <v>0.46401100000000001</v>
      </c>
      <c r="B74" s="49">
        <v>0.49976399999999999</v>
      </c>
      <c r="C74">
        <v>29.218299999999999</v>
      </c>
      <c r="D74">
        <v>0</v>
      </c>
      <c r="E74" t="s">
        <v>2631</v>
      </c>
      <c r="F74" s="49">
        <f t="shared" si="7"/>
        <v>73</v>
      </c>
      <c r="J74" s="49">
        <f t="shared" si="4"/>
        <v>4.64011</v>
      </c>
      <c r="K74" s="49">
        <f t="shared" si="5"/>
        <v>49.976399999999998</v>
      </c>
      <c r="L74" s="49">
        <f t="shared" si="6"/>
        <v>10.770520526453037</v>
      </c>
    </row>
    <row r="75" spans="1:12">
      <c r="A75" s="49">
        <v>0.464032</v>
      </c>
      <c r="B75" s="49">
        <v>0.49982799999999999</v>
      </c>
      <c r="C75">
        <v>29.613900000000001</v>
      </c>
      <c r="D75">
        <v>0</v>
      </c>
      <c r="E75" t="s">
        <v>2632</v>
      </c>
      <c r="F75" s="49">
        <f t="shared" si="7"/>
        <v>74</v>
      </c>
      <c r="J75" s="49">
        <f t="shared" si="4"/>
        <v>4.64032</v>
      </c>
      <c r="K75" s="49">
        <f t="shared" si="5"/>
        <v>49.982799999999997</v>
      </c>
      <c r="L75" s="49">
        <f t="shared" si="6"/>
        <v>10.771412316391972</v>
      </c>
    </row>
    <row r="76" spans="1:12">
      <c r="A76" s="49">
        <v>0.46410499999999999</v>
      </c>
      <c r="B76" s="49">
        <v>0.499697</v>
      </c>
      <c r="C76">
        <v>30.016400000000001</v>
      </c>
      <c r="D76">
        <v>0</v>
      </c>
      <c r="E76" t="s">
        <v>2633</v>
      </c>
      <c r="F76" s="49">
        <f t="shared" si="7"/>
        <v>75</v>
      </c>
      <c r="J76" s="49">
        <f t="shared" si="4"/>
        <v>4.6410499999999999</v>
      </c>
      <c r="K76" s="49">
        <f t="shared" si="5"/>
        <v>49.969700000000003</v>
      </c>
      <c r="L76" s="49">
        <f t="shared" si="6"/>
        <v>10.766895422372093</v>
      </c>
    </row>
    <row r="77" spans="1:12">
      <c r="A77" s="49">
        <v>0.464389</v>
      </c>
      <c r="B77" s="49">
        <v>0.49916899999999997</v>
      </c>
      <c r="C77">
        <v>30.4269</v>
      </c>
      <c r="D77">
        <v>0</v>
      </c>
      <c r="E77" t="s">
        <v>2634</v>
      </c>
      <c r="F77" s="49">
        <f t="shared" si="7"/>
        <v>76</v>
      </c>
      <c r="J77" s="49">
        <f t="shared" si="4"/>
        <v>4.6438899999999999</v>
      </c>
      <c r="K77" s="49">
        <f t="shared" si="5"/>
        <v>49.916899999999998</v>
      </c>
      <c r="L77" s="49">
        <f t="shared" si="6"/>
        <v>10.748941081722435</v>
      </c>
    </row>
    <row r="78" spans="1:12">
      <c r="A78" s="49">
        <v>0.46477400000000002</v>
      </c>
      <c r="B78" s="49">
        <v>0.49842199999999998</v>
      </c>
      <c r="C78">
        <v>30.822399999999998</v>
      </c>
      <c r="D78">
        <v>0</v>
      </c>
      <c r="E78" t="s">
        <v>2635</v>
      </c>
      <c r="F78" s="49">
        <f t="shared" si="7"/>
        <v>77</v>
      </c>
      <c r="J78" s="49">
        <f t="shared" si="4"/>
        <v>4.6477400000000006</v>
      </c>
      <c r="K78" s="49">
        <f t="shared" si="5"/>
        <v>49.842199999999998</v>
      </c>
      <c r="L78" s="49">
        <f t="shared" si="6"/>
        <v>10.723964765671056</v>
      </c>
    </row>
    <row r="79" spans="1:12">
      <c r="A79" s="49">
        <v>0.46511599999999997</v>
      </c>
      <c r="B79" s="49">
        <v>0.497228</v>
      </c>
      <c r="C79">
        <v>31.2637</v>
      </c>
      <c r="D79">
        <v>0</v>
      </c>
      <c r="E79" t="s">
        <v>2636</v>
      </c>
      <c r="F79" s="49">
        <f t="shared" si="7"/>
        <v>78</v>
      </c>
      <c r="J79" s="49">
        <f t="shared" si="4"/>
        <v>4.65116</v>
      </c>
      <c r="K79" s="49">
        <f t="shared" si="5"/>
        <v>49.722799999999999</v>
      </c>
      <c r="L79" s="49">
        <f t="shared" si="6"/>
        <v>10.690408414245049</v>
      </c>
    </row>
    <row r="80" spans="1:12">
      <c r="A80" s="49">
        <v>0.46548600000000001</v>
      </c>
      <c r="B80" s="49">
        <v>0.49596600000000002</v>
      </c>
      <c r="C80">
        <v>31.649100000000001</v>
      </c>
      <c r="D80">
        <v>0</v>
      </c>
      <c r="E80" t="s">
        <v>2637</v>
      </c>
      <c r="F80" s="49">
        <f t="shared" si="7"/>
        <v>79</v>
      </c>
      <c r="J80" s="49">
        <f t="shared" si="4"/>
        <v>4.6548600000000002</v>
      </c>
      <c r="K80" s="49">
        <f t="shared" si="5"/>
        <v>49.596600000000002</v>
      </c>
      <c r="L80" s="49">
        <f t="shared" si="6"/>
        <v>10.654799499877548</v>
      </c>
    </row>
    <row r="81" spans="1:12">
      <c r="A81" s="49">
        <v>0.46579799999999999</v>
      </c>
      <c r="B81" s="49">
        <v>0.49433700000000003</v>
      </c>
      <c r="C81">
        <v>32.054000000000002</v>
      </c>
      <c r="D81">
        <v>0</v>
      </c>
      <c r="E81" t="s">
        <v>2638</v>
      </c>
      <c r="F81" s="49">
        <f t="shared" si="7"/>
        <v>80</v>
      </c>
      <c r="J81" s="49">
        <f t="shared" si="4"/>
        <v>4.6579800000000002</v>
      </c>
      <c r="K81" s="49">
        <f t="shared" si="5"/>
        <v>49.433700000000002</v>
      </c>
      <c r="L81" s="49">
        <f t="shared" si="6"/>
        <v>10.612690479564103</v>
      </c>
    </row>
    <row r="82" spans="1:12">
      <c r="A82" s="49">
        <v>0.46610099999999999</v>
      </c>
      <c r="B82" s="49">
        <v>0.49245100000000003</v>
      </c>
      <c r="C82">
        <v>32.460099999999997</v>
      </c>
      <c r="D82">
        <v>0</v>
      </c>
      <c r="E82" t="s">
        <v>2639</v>
      </c>
      <c r="F82" s="49">
        <f t="shared" si="7"/>
        <v>81</v>
      </c>
      <c r="J82" s="49">
        <f t="shared" si="4"/>
        <v>4.6610100000000001</v>
      </c>
      <c r="K82" s="49">
        <f t="shared" si="5"/>
        <v>49.245100000000001</v>
      </c>
      <c r="L82" s="49">
        <f t="shared" si="6"/>
        <v>10.565328115580099</v>
      </c>
    </row>
    <row r="83" spans="1:12">
      <c r="A83" s="49">
        <v>0.46662500000000001</v>
      </c>
      <c r="B83" s="49">
        <v>0.49015999999999998</v>
      </c>
      <c r="C83">
        <v>32.865099999999998</v>
      </c>
      <c r="D83">
        <v>0</v>
      </c>
      <c r="E83" t="s">
        <v>2640</v>
      </c>
      <c r="F83" s="49">
        <f t="shared" si="7"/>
        <v>82</v>
      </c>
      <c r="J83" s="49">
        <f t="shared" si="4"/>
        <v>4.6662499999999998</v>
      </c>
      <c r="K83" s="49">
        <f t="shared" si="5"/>
        <v>49.015999999999998</v>
      </c>
      <c r="L83" s="49">
        <f t="shared" si="6"/>
        <v>10.504366461291188</v>
      </c>
    </row>
    <row r="84" spans="1:12">
      <c r="A84" s="49">
        <v>0.46737099999999998</v>
      </c>
      <c r="B84" s="49">
        <v>0.48766199999999998</v>
      </c>
      <c r="C84">
        <v>33.270200000000003</v>
      </c>
      <c r="D84">
        <v>0</v>
      </c>
      <c r="E84" t="s">
        <v>2641</v>
      </c>
      <c r="F84" s="49">
        <f t="shared" si="7"/>
        <v>83</v>
      </c>
      <c r="J84" s="49">
        <f t="shared" si="4"/>
        <v>4.6737099999999998</v>
      </c>
      <c r="K84" s="49">
        <f t="shared" si="5"/>
        <v>48.766199999999998</v>
      </c>
      <c r="L84" s="49">
        <f t="shared" si="6"/>
        <v>10.434151883621363</v>
      </c>
    </row>
    <row r="85" spans="1:12">
      <c r="A85" s="49">
        <v>0.46808699999999998</v>
      </c>
      <c r="B85" s="49">
        <v>0.48502299999999998</v>
      </c>
      <c r="C85">
        <v>33.688699999999997</v>
      </c>
      <c r="D85">
        <v>0</v>
      </c>
      <c r="E85" t="s">
        <v>2642</v>
      </c>
      <c r="F85" s="49">
        <f t="shared" si="7"/>
        <v>84</v>
      </c>
      <c r="J85" s="49">
        <f t="shared" si="4"/>
        <v>4.6808699999999996</v>
      </c>
      <c r="K85" s="49">
        <f t="shared" si="5"/>
        <v>48.502299999999998</v>
      </c>
      <c r="L85" s="49">
        <f t="shared" si="6"/>
        <v>10.36181308175617</v>
      </c>
    </row>
    <row r="86" spans="1:12">
      <c r="A86" s="49">
        <v>0.46871499999999999</v>
      </c>
      <c r="B86" s="49">
        <v>0.482325</v>
      </c>
      <c r="C86">
        <v>34.0824</v>
      </c>
      <c r="D86">
        <v>0</v>
      </c>
      <c r="E86" t="s">
        <v>2643</v>
      </c>
      <c r="F86" s="49">
        <f t="shared" si="7"/>
        <v>85</v>
      </c>
      <c r="J86" s="49">
        <f t="shared" si="4"/>
        <v>4.6871499999999999</v>
      </c>
      <c r="K86" s="49">
        <f t="shared" si="5"/>
        <v>48.232500000000002</v>
      </c>
      <c r="L86" s="49">
        <f t="shared" si="6"/>
        <v>10.29036834750328</v>
      </c>
    </row>
    <row r="87" spans="1:12">
      <c r="A87" s="49">
        <v>0.46973700000000002</v>
      </c>
      <c r="B87" s="49">
        <v>0.47984900000000003</v>
      </c>
      <c r="C87">
        <v>34.493499999999997</v>
      </c>
      <c r="D87">
        <v>0</v>
      </c>
      <c r="E87" t="s">
        <v>2644</v>
      </c>
      <c r="F87" s="49">
        <f t="shared" si="7"/>
        <v>86</v>
      </c>
      <c r="J87" s="49">
        <f t="shared" si="4"/>
        <v>4.6973700000000003</v>
      </c>
      <c r="K87" s="49">
        <f t="shared" si="5"/>
        <v>47.984900000000003</v>
      </c>
      <c r="L87" s="49">
        <f t="shared" si="6"/>
        <v>10.215269395427654</v>
      </c>
    </row>
    <row r="88" spans="1:12">
      <c r="A88" s="49">
        <v>0.47104499999999999</v>
      </c>
      <c r="B88" s="49">
        <v>0.47710999999999998</v>
      </c>
      <c r="C88">
        <v>34.8842</v>
      </c>
      <c r="D88">
        <v>0</v>
      </c>
      <c r="E88" t="s">
        <v>2645</v>
      </c>
      <c r="F88" s="49">
        <f t="shared" si="7"/>
        <v>87</v>
      </c>
      <c r="J88" s="49">
        <f t="shared" si="4"/>
        <v>4.7104499999999998</v>
      </c>
      <c r="K88" s="49">
        <f t="shared" si="5"/>
        <v>47.710999999999999</v>
      </c>
      <c r="L88" s="49">
        <f t="shared" si="6"/>
        <v>10.128756275939667</v>
      </c>
    </row>
    <row r="89" spans="1:12">
      <c r="A89" s="49">
        <v>0.47227999999999998</v>
      </c>
      <c r="B89" s="49">
        <v>0.47475899999999999</v>
      </c>
      <c r="C89">
        <v>35.2943</v>
      </c>
      <c r="D89">
        <v>0</v>
      </c>
      <c r="E89" t="s">
        <v>2646</v>
      </c>
      <c r="F89" s="49">
        <f t="shared" si="7"/>
        <v>88</v>
      </c>
      <c r="J89" s="49">
        <f t="shared" si="4"/>
        <v>4.7227999999999994</v>
      </c>
      <c r="K89" s="49">
        <f t="shared" si="5"/>
        <v>47.475899999999996</v>
      </c>
      <c r="L89" s="49">
        <f t="shared" si="6"/>
        <v>10.052490048276447</v>
      </c>
    </row>
    <row r="90" spans="1:12">
      <c r="A90" s="49">
        <v>0.47312799999999999</v>
      </c>
      <c r="B90" s="49">
        <v>0.47245199999999998</v>
      </c>
      <c r="C90">
        <v>35.726399999999998</v>
      </c>
      <c r="D90">
        <v>0</v>
      </c>
      <c r="E90" t="s">
        <v>2647</v>
      </c>
      <c r="F90" s="49">
        <f t="shared" si="7"/>
        <v>89</v>
      </c>
      <c r="J90" s="49">
        <f t="shared" si="4"/>
        <v>4.7312799999999999</v>
      </c>
      <c r="K90" s="49">
        <f t="shared" si="5"/>
        <v>47.245199999999997</v>
      </c>
      <c r="L90" s="49">
        <f t="shared" si="6"/>
        <v>9.9857121117329761</v>
      </c>
    </row>
    <row r="91" spans="1:12">
      <c r="A91" s="49">
        <v>0.47395399999999999</v>
      </c>
      <c r="B91" s="49">
        <v>0.47079500000000002</v>
      </c>
      <c r="C91">
        <v>36.113300000000002</v>
      </c>
      <c r="D91">
        <v>0</v>
      </c>
      <c r="E91" t="s">
        <v>2648</v>
      </c>
      <c r="F91" s="49">
        <f t="shared" si="7"/>
        <v>90</v>
      </c>
      <c r="J91" s="49">
        <f t="shared" si="4"/>
        <v>4.7395399999999999</v>
      </c>
      <c r="K91" s="49">
        <f t="shared" si="5"/>
        <v>47.079500000000003</v>
      </c>
      <c r="L91" s="49">
        <f t="shared" si="6"/>
        <v>9.9333479620385106</v>
      </c>
    </row>
    <row r="92" spans="1:12">
      <c r="A92" s="49">
        <v>0.47419299999999998</v>
      </c>
      <c r="B92" s="49">
        <v>0.47003400000000001</v>
      </c>
      <c r="C92">
        <v>36.528199999999998</v>
      </c>
      <c r="D92">
        <v>0</v>
      </c>
      <c r="E92" t="s">
        <v>2649</v>
      </c>
      <c r="F92" s="49">
        <f t="shared" si="7"/>
        <v>91</v>
      </c>
      <c r="J92" s="49">
        <f t="shared" si="4"/>
        <v>4.74193</v>
      </c>
      <c r="K92" s="49">
        <f t="shared" si="5"/>
        <v>47.003399999999999</v>
      </c>
      <c r="L92" s="49">
        <f t="shared" si="6"/>
        <v>9.912293095849158</v>
      </c>
    </row>
    <row r="93" spans="1:12">
      <c r="A93" s="49">
        <v>0.474352</v>
      </c>
      <c r="B93" s="49">
        <v>0.46954899999999999</v>
      </c>
      <c r="C93">
        <v>36.932699999999997</v>
      </c>
      <c r="D93">
        <v>0</v>
      </c>
      <c r="E93" t="s">
        <v>2650</v>
      </c>
      <c r="F93" s="49">
        <f t="shared" si="7"/>
        <v>92</v>
      </c>
      <c r="J93" s="49">
        <f t="shared" si="4"/>
        <v>4.7435200000000002</v>
      </c>
      <c r="K93" s="49">
        <f t="shared" si="5"/>
        <v>46.954900000000002</v>
      </c>
      <c r="L93" s="49">
        <f t="shared" si="6"/>
        <v>9.8987460788612669</v>
      </c>
    </row>
    <row r="94" spans="1:12">
      <c r="A94" s="49">
        <v>0.47594199999999998</v>
      </c>
      <c r="B94" s="49">
        <v>0.46827800000000003</v>
      </c>
      <c r="C94">
        <v>37.3414</v>
      </c>
      <c r="D94">
        <v>0</v>
      </c>
      <c r="E94" t="s">
        <v>2651</v>
      </c>
      <c r="F94" s="49">
        <f t="shared" si="7"/>
        <v>93</v>
      </c>
      <c r="J94" s="49">
        <f t="shared" si="4"/>
        <v>4.7594199999999995</v>
      </c>
      <c r="K94" s="49">
        <f t="shared" si="5"/>
        <v>46.827800000000003</v>
      </c>
      <c r="L94" s="49">
        <f t="shared" si="6"/>
        <v>9.8389719755768574</v>
      </c>
    </row>
    <row r="95" spans="1:12">
      <c r="A95" s="49">
        <v>0.47718300000000002</v>
      </c>
      <c r="B95" s="49">
        <v>0.46540199999999998</v>
      </c>
      <c r="C95">
        <v>37.732500000000002</v>
      </c>
      <c r="D95">
        <v>0</v>
      </c>
      <c r="E95" t="s">
        <v>2652</v>
      </c>
      <c r="F95" s="49">
        <f t="shared" si="7"/>
        <v>94</v>
      </c>
      <c r="J95" s="49">
        <f t="shared" si="4"/>
        <v>4.7718300000000005</v>
      </c>
      <c r="K95" s="49">
        <f t="shared" si="5"/>
        <v>46.540199999999999</v>
      </c>
      <c r="L95" s="49">
        <f t="shared" si="6"/>
        <v>9.7531135853540452</v>
      </c>
    </row>
    <row r="96" spans="1:12">
      <c r="A96" s="49">
        <v>0.47931800000000002</v>
      </c>
      <c r="B96" s="49">
        <v>0.462252</v>
      </c>
      <c r="C96">
        <v>38.164999999999999</v>
      </c>
      <c r="D96">
        <v>0</v>
      </c>
      <c r="E96" t="s">
        <v>2653</v>
      </c>
      <c r="F96" s="49">
        <f t="shared" si="7"/>
        <v>95</v>
      </c>
      <c r="J96" s="49">
        <f t="shared" si="4"/>
        <v>4.7931800000000004</v>
      </c>
      <c r="K96" s="49">
        <f t="shared" si="5"/>
        <v>46.225200000000001</v>
      </c>
      <c r="L96" s="49">
        <f t="shared" si="6"/>
        <v>9.6439524491047681</v>
      </c>
    </row>
    <row r="97" spans="1:12">
      <c r="A97" s="49">
        <v>0.481379</v>
      </c>
      <c r="B97" s="49">
        <v>0.46255400000000002</v>
      </c>
      <c r="C97">
        <v>38.551699999999997</v>
      </c>
      <c r="D97">
        <v>0</v>
      </c>
      <c r="E97" t="s">
        <v>2654</v>
      </c>
      <c r="F97" s="49">
        <f t="shared" si="7"/>
        <v>96</v>
      </c>
      <c r="J97" s="49">
        <f t="shared" si="4"/>
        <v>4.81379</v>
      </c>
      <c r="K97" s="49">
        <f t="shared" si="5"/>
        <v>46.255400000000002</v>
      </c>
      <c r="L97" s="49">
        <f t="shared" si="6"/>
        <v>9.6089359942997099</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45854.621296296296</v>
      </c>
      <c r="B2" t="s">
        <v>2655</v>
      </c>
      <c r="C2" s="49"/>
      <c r="D2" s="49"/>
      <c r="E2" s="49">
        <v>4.9641500000000001</v>
      </c>
      <c r="F2" s="49">
        <v>2.3398099999999999</v>
      </c>
      <c r="G2" s="49">
        <v>0.51456100000000005</v>
      </c>
      <c r="H2" s="49">
        <v>0</v>
      </c>
      <c r="I2" s="49">
        <v>12.325799999999999</v>
      </c>
      <c r="J2" s="49">
        <v>129</v>
      </c>
      <c r="K2" s="49">
        <v>129</v>
      </c>
      <c r="L2" s="49">
        <v>100</v>
      </c>
      <c r="M2" s="521" t="s">
        <v>1549</v>
      </c>
      <c r="O2" s="565" t="str">
        <f>IF(FH_info!B2="","",TRIM(MID(SUBSTITUTE(FH_info!B2,"^",REPT(" ",LEN(FH_info!B2))),LEN(FH_info!B2)*2-LEN(FH_info!B2)+1,LEN(FH_info!B2))))</f>
        <v>FW8B</v>
      </c>
      <c r="P2" s="565" t="str">
        <f>IF(FH_info!O2="","",TRIM(MID(SUBSTITUTE(FH_info!O2," ",REPT(" ",LEN(FH_info!O2))),LEN(FH_info!O2)*1-LEN(FH_info!O2)+1,LEN(FH_info!O2))))</f>
        <v>FW8B</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12.325758</v>
      </c>
      <c r="D2">
        <f>MAX(B2:B257)</f>
        <v>113.84534499999999</v>
      </c>
      <c r="G2" t="s">
        <v>1590</v>
      </c>
      <c r="H2">
        <v>4.9641479999999998</v>
      </c>
      <c r="I2">
        <v>12.325758</v>
      </c>
      <c r="J2">
        <v>0</v>
      </c>
      <c r="K2">
        <v>129</v>
      </c>
      <c r="L2">
        <v>129</v>
      </c>
      <c r="M2">
        <v>2.3398110000000001</v>
      </c>
      <c r="N2">
        <v>0.51456100000000005</v>
      </c>
      <c r="O2">
        <v>0.26477400000000001</v>
      </c>
    </row>
    <row r="3" spans="1:15">
      <c r="A3">
        <v>0</v>
      </c>
      <c r="B3">
        <v>0</v>
      </c>
      <c r="G3" t="s">
        <v>1591</v>
      </c>
      <c r="H3">
        <v>4.9641479999999998</v>
      </c>
      <c r="I3">
        <v>113.84534499999999</v>
      </c>
      <c r="J3">
        <v>0</v>
      </c>
      <c r="K3">
        <v>6</v>
      </c>
      <c r="L3">
        <v>6</v>
      </c>
      <c r="M3">
        <v>0.75269699999999995</v>
      </c>
      <c r="N3">
        <v>0.59049200000000002</v>
      </c>
      <c r="O3">
        <v>0.34867999999999999</v>
      </c>
    </row>
    <row r="4" spans="1:15">
      <c r="A4">
        <v>0</v>
      </c>
      <c r="B4">
        <v>0</v>
      </c>
    </row>
    <row r="5" spans="1:15">
      <c r="A5">
        <v>8.9099999999999997E-4</v>
      </c>
      <c r="B5">
        <v>67.889411999999993</v>
      </c>
    </row>
    <row r="6" spans="1:15">
      <c r="A6">
        <v>0</v>
      </c>
      <c r="B6">
        <v>0</v>
      </c>
    </row>
    <row r="7" spans="1:15">
      <c r="A7">
        <v>0</v>
      </c>
      <c r="B7">
        <v>0</v>
      </c>
    </row>
    <row r="8" spans="1:15">
      <c r="A8">
        <v>5.6449999999999998E-3</v>
      </c>
      <c r="B8">
        <v>113.84534499999999</v>
      </c>
    </row>
    <row r="9" spans="1:15">
      <c r="A9">
        <v>0</v>
      </c>
      <c r="B9">
        <v>0</v>
      </c>
    </row>
    <row r="10" spans="1:15">
      <c r="A10">
        <v>8.3180000000000007E-3</v>
      </c>
      <c r="B10">
        <v>108.12661</v>
      </c>
    </row>
    <row r="11" spans="1:15">
      <c r="A11">
        <v>0</v>
      </c>
      <c r="B11">
        <v>0</v>
      </c>
    </row>
    <row r="12" spans="1:15">
      <c r="A12">
        <v>0</v>
      </c>
      <c r="B12">
        <v>0</v>
      </c>
    </row>
    <row r="13" spans="1:15">
      <c r="A13">
        <v>2.1389999999999999E-2</v>
      </c>
      <c r="B13">
        <v>87.179382000000004</v>
      </c>
    </row>
    <row r="14" spans="1:15">
      <c r="A14">
        <v>0</v>
      </c>
      <c r="B14">
        <v>0</v>
      </c>
    </row>
    <row r="15" spans="1:15">
      <c r="A15">
        <v>1.9904999999999999E-2</v>
      </c>
      <c r="B15">
        <v>79.291190999999998</v>
      </c>
    </row>
    <row r="16" spans="1:15">
      <c r="A16">
        <v>0</v>
      </c>
      <c r="B16">
        <v>0</v>
      </c>
    </row>
    <row r="17" spans="1:2">
      <c r="A17">
        <v>0</v>
      </c>
      <c r="B17">
        <v>0</v>
      </c>
    </row>
    <row r="18" spans="1:2">
      <c r="A18">
        <v>2.7035E-2</v>
      </c>
      <c r="B18">
        <v>75.593872000000005</v>
      </c>
    </row>
    <row r="19" spans="1:2">
      <c r="A19">
        <v>0</v>
      </c>
      <c r="B19">
        <v>0</v>
      </c>
    </row>
    <row r="20" spans="1:2">
      <c r="A20">
        <v>0</v>
      </c>
      <c r="B20">
        <v>0</v>
      </c>
    </row>
    <row r="21" spans="1:2">
      <c r="A21">
        <v>4.3820999999999999E-2</v>
      </c>
      <c r="B21">
        <v>72.096480999999997</v>
      </c>
    </row>
    <row r="22" spans="1:2">
      <c r="A22">
        <v>0</v>
      </c>
      <c r="B22">
        <v>0</v>
      </c>
    </row>
    <row r="23" spans="1:2">
      <c r="A23">
        <v>5.1395999999999997E-2</v>
      </c>
      <c r="B23">
        <v>70.477881999999994</v>
      </c>
    </row>
    <row r="24" spans="1:2">
      <c r="A24">
        <v>0</v>
      </c>
      <c r="B24">
        <v>0</v>
      </c>
    </row>
    <row r="25" spans="1:2">
      <c r="A25">
        <v>0</v>
      </c>
      <c r="B25">
        <v>0</v>
      </c>
    </row>
    <row r="26" spans="1:2">
      <c r="A26">
        <v>5.8526000000000002E-2</v>
      </c>
      <c r="B26">
        <v>68.423721</v>
      </c>
    </row>
    <row r="27" spans="1:2">
      <c r="A27">
        <v>0</v>
      </c>
      <c r="B27">
        <v>0</v>
      </c>
    </row>
    <row r="28" spans="1:2">
      <c r="A28">
        <v>6.6547999999999996E-2</v>
      </c>
      <c r="B28">
        <v>65.543189999999996</v>
      </c>
    </row>
    <row r="29" spans="1:2">
      <c r="A29">
        <v>0</v>
      </c>
      <c r="B29">
        <v>0</v>
      </c>
    </row>
    <row r="30" spans="1:2">
      <c r="A30">
        <v>0</v>
      </c>
      <c r="B30">
        <v>0</v>
      </c>
    </row>
    <row r="31" spans="1:2">
      <c r="A31">
        <v>6.6251000000000004E-2</v>
      </c>
      <c r="B31">
        <v>63.337859999999999</v>
      </c>
    </row>
    <row r="32" spans="1:2">
      <c r="A32">
        <v>0</v>
      </c>
      <c r="B32">
        <v>0</v>
      </c>
    </row>
    <row r="33" spans="1:2">
      <c r="A33">
        <v>8.3035999999999999E-2</v>
      </c>
      <c r="B33">
        <v>60.446357999999996</v>
      </c>
    </row>
    <row r="34" spans="1:2">
      <c r="A34">
        <v>0</v>
      </c>
      <c r="B34">
        <v>0</v>
      </c>
    </row>
    <row r="35" spans="1:2">
      <c r="A35">
        <v>0</v>
      </c>
      <c r="B35">
        <v>0</v>
      </c>
    </row>
    <row r="36" spans="1:2">
      <c r="A36">
        <v>0.10487200000000001</v>
      </c>
      <c r="B36">
        <v>56.227966000000002</v>
      </c>
    </row>
    <row r="37" spans="1:2">
      <c r="A37">
        <v>0</v>
      </c>
      <c r="B37">
        <v>0</v>
      </c>
    </row>
    <row r="38" spans="1:2">
      <c r="A38">
        <v>0</v>
      </c>
      <c r="B38">
        <v>0</v>
      </c>
    </row>
    <row r="39" spans="1:2">
      <c r="A39">
        <v>0.116607</v>
      </c>
      <c r="B39">
        <v>52.347267000000002</v>
      </c>
    </row>
    <row r="40" spans="1:2">
      <c r="A40">
        <v>0</v>
      </c>
      <c r="B40">
        <v>0</v>
      </c>
    </row>
    <row r="41" spans="1:2">
      <c r="A41">
        <v>0.196821</v>
      </c>
      <c r="B41">
        <v>49.384360999999998</v>
      </c>
    </row>
    <row r="42" spans="1:2">
      <c r="A42">
        <v>0</v>
      </c>
      <c r="B42">
        <v>0</v>
      </c>
    </row>
    <row r="43" spans="1:2">
      <c r="A43">
        <v>0</v>
      </c>
      <c r="B43">
        <v>0</v>
      </c>
    </row>
    <row r="44" spans="1:2">
      <c r="A44">
        <v>0.20885300000000001</v>
      </c>
      <c r="B44">
        <v>46.441485999999998</v>
      </c>
    </row>
    <row r="45" spans="1:2">
      <c r="A45">
        <v>0</v>
      </c>
      <c r="B45">
        <v>0</v>
      </c>
    </row>
    <row r="46" spans="1:2">
      <c r="A46">
        <v>0.21226999999999999</v>
      </c>
      <c r="B46">
        <v>43.762977999999997</v>
      </c>
    </row>
    <row r="47" spans="1:2">
      <c r="A47">
        <v>0</v>
      </c>
      <c r="B47">
        <v>0</v>
      </c>
    </row>
    <row r="48" spans="1:2">
      <c r="A48">
        <v>0</v>
      </c>
      <c r="B48">
        <v>0</v>
      </c>
    </row>
    <row r="49" spans="1:2">
      <c r="A49">
        <v>0.23247200000000001</v>
      </c>
      <c r="B49">
        <v>41.302681</v>
      </c>
    </row>
    <row r="50" spans="1:2">
      <c r="A50">
        <v>0</v>
      </c>
      <c r="B50">
        <v>0</v>
      </c>
    </row>
    <row r="51" spans="1:2">
      <c r="A51">
        <v>0.24227599999999999</v>
      </c>
      <c r="B51">
        <v>38.885578000000002</v>
      </c>
    </row>
    <row r="52" spans="1:2">
      <c r="A52">
        <v>0</v>
      </c>
      <c r="B52">
        <v>0</v>
      </c>
    </row>
    <row r="53" spans="1:2">
      <c r="A53">
        <v>0</v>
      </c>
      <c r="B53">
        <v>0</v>
      </c>
    </row>
    <row r="54" spans="1:2">
      <c r="A54">
        <v>0.27926299999999998</v>
      </c>
      <c r="B54">
        <v>36.679554000000003</v>
      </c>
    </row>
    <row r="55" spans="1:2">
      <c r="A55">
        <v>0</v>
      </c>
      <c r="B55">
        <v>0</v>
      </c>
    </row>
    <row r="56" spans="1:2">
      <c r="A56">
        <v>0</v>
      </c>
      <c r="B56">
        <v>0</v>
      </c>
    </row>
    <row r="57" spans="1:2">
      <c r="A57">
        <v>0.37759999999999999</v>
      </c>
      <c r="B57">
        <v>34.605885000000001</v>
      </c>
    </row>
    <row r="58" spans="1:2">
      <c r="A58">
        <v>0</v>
      </c>
      <c r="B58">
        <v>0</v>
      </c>
    </row>
    <row r="59" spans="1:2">
      <c r="A59">
        <v>0.50787300000000002</v>
      </c>
      <c r="B59">
        <v>32.236156000000001</v>
      </c>
    </row>
    <row r="60" spans="1:2">
      <c r="A60">
        <v>0</v>
      </c>
      <c r="B60">
        <v>0</v>
      </c>
    </row>
    <row r="61" spans="1:2">
      <c r="A61">
        <v>0</v>
      </c>
      <c r="B61">
        <v>0</v>
      </c>
    </row>
    <row r="62" spans="1:2">
      <c r="A62">
        <v>0.50698200000000004</v>
      </c>
      <c r="B62">
        <v>30.599442</v>
      </c>
    </row>
    <row r="63" spans="1:2">
      <c r="A63">
        <v>0</v>
      </c>
      <c r="B63">
        <v>0</v>
      </c>
    </row>
    <row r="64" spans="1:2">
      <c r="A64">
        <v>0.92097399999999996</v>
      </c>
      <c r="B64">
        <v>28.662834</v>
      </c>
    </row>
    <row r="65" spans="1:2">
      <c r="A65">
        <v>0</v>
      </c>
      <c r="B65">
        <v>0</v>
      </c>
    </row>
    <row r="66" spans="1:2">
      <c r="A66">
        <v>0</v>
      </c>
      <c r="B66">
        <v>0</v>
      </c>
    </row>
    <row r="67" spans="1:2">
      <c r="A67">
        <v>1.767528</v>
      </c>
      <c r="B67">
        <v>26.607278999999998</v>
      </c>
    </row>
    <row r="68" spans="1:2">
      <c r="A68">
        <v>0</v>
      </c>
      <c r="B68">
        <v>0</v>
      </c>
    </row>
    <row r="69" spans="1:2">
      <c r="A69">
        <v>2.0643199999999999</v>
      </c>
      <c r="B69">
        <v>25.055731000000002</v>
      </c>
    </row>
    <row r="70" spans="1:2">
      <c r="A70">
        <v>0</v>
      </c>
      <c r="B70">
        <v>0</v>
      </c>
    </row>
    <row r="71" spans="1:2">
      <c r="A71">
        <v>0</v>
      </c>
      <c r="B71">
        <v>0</v>
      </c>
    </row>
    <row r="72" spans="1:2">
      <c r="A72">
        <v>2.4792040000000002</v>
      </c>
      <c r="B72">
        <v>23.378440999999999</v>
      </c>
    </row>
    <row r="73" spans="1:2">
      <c r="A73">
        <v>0</v>
      </c>
      <c r="B73">
        <v>0</v>
      </c>
    </row>
    <row r="74" spans="1:2">
      <c r="A74">
        <v>0</v>
      </c>
      <c r="B74">
        <v>0</v>
      </c>
    </row>
    <row r="75" spans="1:2">
      <c r="A75">
        <v>3.2211829999999999</v>
      </c>
      <c r="B75">
        <v>22.165274</v>
      </c>
    </row>
    <row r="76" spans="1:2">
      <c r="A76">
        <v>0</v>
      </c>
      <c r="B76">
        <v>0</v>
      </c>
    </row>
    <row r="77" spans="1:2">
      <c r="A77">
        <v>3.1602790000000001</v>
      </c>
      <c r="B77">
        <v>20.846568999999999</v>
      </c>
    </row>
    <row r="78" spans="1:2">
      <c r="A78">
        <v>0</v>
      </c>
      <c r="B78">
        <v>0</v>
      </c>
    </row>
    <row r="79" spans="1:2">
      <c r="A79">
        <v>0</v>
      </c>
      <c r="B79">
        <v>0</v>
      </c>
    </row>
    <row r="80" spans="1:2">
      <c r="A80">
        <v>2.8735889999999999</v>
      </c>
      <c r="B80">
        <v>19.714386000000001</v>
      </c>
    </row>
    <row r="81" spans="1:2">
      <c r="A81">
        <v>0</v>
      </c>
      <c r="B81">
        <v>0</v>
      </c>
    </row>
    <row r="82" spans="1:2">
      <c r="A82">
        <v>3.0772430000000002</v>
      </c>
      <c r="B82">
        <v>18.828282999999999</v>
      </c>
    </row>
    <row r="83" spans="1:2">
      <c r="A83">
        <v>0</v>
      </c>
      <c r="B83">
        <v>0</v>
      </c>
    </row>
    <row r="84" spans="1:2">
      <c r="A84">
        <v>0</v>
      </c>
      <c r="B84">
        <v>0</v>
      </c>
    </row>
    <row r="85" spans="1:2">
      <c r="A85">
        <v>3.7051400000000001</v>
      </c>
      <c r="B85">
        <v>17.63166</v>
      </c>
    </row>
    <row r="86" spans="1:2">
      <c r="A86">
        <v>0</v>
      </c>
      <c r="B86">
        <v>0</v>
      </c>
    </row>
    <row r="87" spans="1:2">
      <c r="A87">
        <v>0</v>
      </c>
      <c r="B87">
        <v>0</v>
      </c>
    </row>
    <row r="88" spans="1:2">
      <c r="A88">
        <v>4.1602790000000001</v>
      </c>
      <c r="B88">
        <v>16.514106999999999</v>
      </c>
    </row>
    <row r="89" spans="1:2">
      <c r="A89">
        <v>0</v>
      </c>
      <c r="B89">
        <v>0</v>
      </c>
    </row>
    <row r="90" spans="1:2">
      <c r="A90">
        <v>4.4894530000000001</v>
      </c>
      <c r="B90">
        <v>15.571578000000001</v>
      </c>
    </row>
    <row r="91" spans="1:2">
      <c r="A91">
        <v>0</v>
      </c>
      <c r="B91">
        <v>0</v>
      </c>
    </row>
    <row r="92" spans="1:2">
      <c r="A92">
        <v>0</v>
      </c>
      <c r="B92">
        <v>0</v>
      </c>
    </row>
    <row r="93" spans="1:2">
      <c r="A93">
        <v>5.033868</v>
      </c>
      <c r="B93">
        <v>14.456984</v>
      </c>
    </row>
    <row r="94" spans="1:2">
      <c r="A94">
        <v>0</v>
      </c>
      <c r="B94">
        <v>0</v>
      </c>
    </row>
    <row r="95" spans="1:2">
      <c r="A95">
        <v>5.8799770000000002</v>
      </c>
      <c r="B95">
        <v>13.526297</v>
      </c>
    </row>
    <row r="96" spans="1:2">
      <c r="A96">
        <v>0</v>
      </c>
      <c r="B96">
        <v>0</v>
      </c>
    </row>
    <row r="97" spans="1:2">
      <c r="A97">
        <v>0</v>
      </c>
      <c r="B97">
        <v>0</v>
      </c>
    </row>
    <row r="98" spans="1:2">
      <c r="A98">
        <v>7.098039</v>
      </c>
      <c r="B98">
        <v>12.461164</v>
      </c>
    </row>
    <row r="99" spans="1:2">
      <c r="A99">
        <v>0</v>
      </c>
      <c r="B99">
        <v>0</v>
      </c>
    </row>
    <row r="100" spans="1:2">
      <c r="A100">
        <v>7.0246579999999996</v>
      </c>
      <c r="B100">
        <v>11.32062</v>
      </c>
    </row>
    <row r="101" spans="1:2">
      <c r="A101">
        <v>0</v>
      </c>
      <c r="B101">
        <v>0</v>
      </c>
    </row>
    <row r="102" spans="1:2">
      <c r="A102">
        <v>0</v>
      </c>
      <c r="B102">
        <v>0</v>
      </c>
    </row>
    <row r="103" spans="1:2">
      <c r="A103">
        <v>6.9368689999999997</v>
      </c>
      <c r="B103">
        <v>10.393592</v>
      </c>
    </row>
    <row r="104" spans="1:2">
      <c r="A104">
        <v>0</v>
      </c>
      <c r="B104">
        <v>0</v>
      </c>
    </row>
    <row r="105" spans="1:2">
      <c r="A105">
        <v>0</v>
      </c>
      <c r="B105">
        <v>0</v>
      </c>
    </row>
    <row r="106" spans="1:2">
      <c r="A106">
        <v>7.6172019999999998</v>
      </c>
      <c r="B106">
        <v>9.4308610000000002</v>
      </c>
    </row>
    <row r="107" spans="1:2">
      <c r="A107">
        <v>0</v>
      </c>
      <c r="B107">
        <v>0</v>
      </c>
    </row>
    <row r="108" spans="1:2">
      <c r="A108">
        <v>7.2113779999999998</v>
      </c>
      <c r="B108">
        <v>8.5938689999999998</v>
      </c>
    </row>
    <row r="109" spans="1:2">
      <c r="A109">
        <v>0</v>
      </c>
      <c r="B109">
        <v>0</v>
      </c>
    </row>
    <row r="110" spans="1:2">
      <c r="A110">
        <v>0</v>
      </c>
      <c r="B110">
        <v>0</v>
      </c>
    </row>
    <row r="111" spans="1:2">
      <c r="A111">
        <v>7.1381459999999999</v>
      </c>
      <c r="B111">
        <v>7.8342039999999997</v>
      </c>
    </row>
    <row r="112" spans="1:2">
      <c r="A112">
        <v>0</v>
      </c>
      <c r="B112">
        <v>0</v>
      </c>
    </row>
    <row r="113" spans="1:2">
      <c r="A113">
        <v>8.1749849999999995</v>
      </c>
      <c r="B113">
        <v>7.1565659999999998</v>
      </c>
    </row>
    <row r="114" spans="1:2">
      <c r="A114">
        <v>0</v>
      </c>
      <c r="B114">
        <v>0</v>
      </c>
    </row>
    <row r="115" spans="1:2">
      <c r="A115">
        <v>0</v>
      </c>
      <c r="B115">
        <v>0</v>
      </c>
    </row>
    <row r="116" spans="1:2">
      <c r="A116">
        <v>8.9961389999999994</v>
      </c>
      <c r="B116">
        <v>6.4319050000000004</v>
      </c>
    </row>
    <row r="117" spans="1:2">
      <c r="A117">
        <v>0</v>
      </c>
      <c r="B117">
        <v>0</v>
      </c>
    </row>
    <row r="118" spans="1:2">
      <c r="A118">
        <v>9.2149439999999991</v>
      </c>
      <c r="B118">
        <v>5.6783349999999997</v>
      </c>
    </row>
    <row r="119" spans="1:2">
      <c r="A119">
        <v>0</v>
      </c>
      <c r="B119">
        <v>0</v>
      </c>
    </row>
    <row r="120" spans="1:2">
      <c r="A120">
        <v>0</v>
      </c>
      <c r="B120">
        <v>0</v>
      </c>
    </row>
    <row r="121" spans="1:2">
      <c r="A121">
        <v>10.671718</v>
      </c>
      <c r="B121">
        <v>5.0517240000000001</v>
      </c>
    </row>
    <row r="122" spans="1:2">
      <c r="A122">
        <v>0</v>
      </c>
      <c r="B122">
        <v>0</v>
      </c>
    </row>
    <row r="123" spans="1:2">
      <c r="A123">
        <v>0</v>
      </c>
      <c r="B123">
        <v>0</v>
      </c>
    </row>
    <row r="124" spans="1:2">
      <c r="A124">
        <v>11.617794999999999</v>
      </c>
      <c r="B124">
        <v>4.4369550000000002</v>
      </c>
    </row>
    <row r="125" spans="1:2">
      <c r="A125">
        <v>0</v>
      </c>
      <c r="B125">
        <v>0</v>
      </c>
    </row>
    <row r="126" spans="1:2">
      <c r="A126">
        <v>11.535799000000001</v>
      </c>
      <c r="B126">
        <v>3.8611979999999999</v>
      </c>
    </row>
    <row r="127" spans="1:2">
      <c r="A127">
        <v>0</v>
      </c>
      <c r="B127">
        <v>0</v>
      </c>
    </row>
    <row r="128" spans="1:2">
      <c r="A128">
        <v>0</v>
      </c>
      <c r="B128">
        <v>0</v>
      </c>
    </row>
    <row r="129" spans="1:2">
      <c r="A129">
        <v>12.179738</v>
      </c>
      <c r="B129">
        <v>3.3807040000000002</v>
      </c>
    </row>
    <row r="130" spans="1:2">
      <c r="A130">
        <v>0</v>
      </c>
      <c r="B130">
        <v>0</v>
      </c>
    </row>
    <row r="131" spans="1:2">
      <c r="A131">
        <v>12.325758</v>
      </c>
      <c r="B131">
        <v>2.877046</v>
      </c>
    </row>
    <row r="132" spans="1:2">
      <c r="A132">
        <v>0</v>
      </c>
      <c r="B132">
        <v>0</v>
      </c>
    </row>
    <row r="133" spans="1:2">
      <c r="A133">
        <v>0</v>
      </c>
      <c r="B133">
        <v>0</v>
      </c>
    </row>
    <row r="134" spans="1:2">
      <c r="A134">
        <v>11.679145</v>
      </c>
      <c r="B134">
        <v>2.4346920000000001</v>
      </c>
    </row>
    <row r="135" spans="1:2">
      <c r="A135">
        <v>0</v>
      </c>
      <c r="B135">
        <v>0</v>
      </c>
    </row>
    <row r="136" spans="1:2">
      <c r="A136">
        <v>9.7713909999999995</v>
      </c>
      <c r="B136">
        <v>2.088123</v>
      </c>
    </row>
    <row r="137" spans="1:2">
      <c r="A137">
        <v>0</v>
      </c>
      <c r="B137">
        <v>0</v>
      </c>
    </row>
    <row r="138" spans="1:2">
      <c r="A138">
        <v>0</v>
      </c>
      <c r="B138">
        <v>0</v>
      </c>
    </row>
    <row r="139" spans="1:2">
      <c r="A139">
        <v>8.9946529999999996</v>
      </c>
      <c r="B139">
        <v>1.7711600000000001</v>
      </c>
    </row>
    <row r="140" spans="1:2">
      <c r="A140">
        <v>0</v>
      </c>
      <c r="B140">
        <v>0</v>
      </c>
    </row>
    <row r="141" spans="1:2">
      <c r="A141">
        <v>0</v>
      </c>
      <c r="B141">
        <v>0</v>
      </c>
    </row>
    <row r="142" spans="1:2">
      <c r="A142">
        <v>8.1675579999999997</v>
      </c>
      <c r="B142">
        <v>1.543887</v>
      </c>
    </row>
    <row r="143" spans="1:2">
      <c r="A143">
        <v>0</v>
      </c>
      <c r="B143">
        <v>0</v>
      </c>
    </row>
    <row r="144" spans="1:2">
      <c r="A144">
        <v>6.8376409999999996</v>
      </c>
      <c r="B144">
        <v>1.312783</v>
      </c>
    </row>
    <row r="145" spans="1:2">
      <c r="A145">
        <v>0</v>
      </c>
      <c r="B145">
        <v>0</v>
      </c>
    </row>
    <row r="146" spans="1:2">
      <c r="A146">
        <v>0</v>
      </c>
      <c r="B146">
        <v>0</v>
      </c>
    </row>
    <row r="147" spans="1:2">
      <c r="A147">
        <v>6.3330359999999999</v>
      </c>
      <c r="B147">
        <v>1.103448</v>
      </c>
    </row>
    <row r="148" spans="1:2">
      <c r="A148">
        <v>0</v>
      </c>
      <c r="B148">
        <v>0</v>
      </c>
    </row>
    <row r="149" spans="1:2">
      <c r="A149">
        <v>6.2909980000000001</v>
      </c>
      <c r="B149">
        <v>0.96412399999999998</v>
      </c>
    </row>
    <row r="150" spans="1:2">
      <c r="A150">
        <v>0</v>
      </c>
      <c r="B150">
        <v>0</v>
      </c>
    </row>
    <row r="151" spans="1:2">
      <c r="A151">
        <v>0</v>
      </c>
      <c r="B151">
        <v>0</v>
      </c>
    </row>
    <row r="152" spans="1:2">
      <c r="A152">
        <v>5.0791740000000001</v>
      </c>
      <c r="B152">
        <v>0.79101399999999999</v>
      </c>
    </row>
    <row r="153" spans="1:2">
      <c r="A153">
        <v>0</v>
      </c>
      <c r="B153">
        <v>0</v>
      </c>
    </row>
    <row r="154" spans="1:2">
      <c r="A154">
        <v>4.9245400000000004</v>
      </c>
      <c r="B154">
        <v>0.64959900000000004</v>
      </c>
    </row>
    <row r="155" spans="1:2">
      <c r="A155">
        <v>0</v>
      </c>
      <c r="B155">
        <v>0</v>
      </c>
    </row>
    <row r="156" spans="1:2">
      <c r="A156">
        <v>0</v>
      </c>
      <c r="B156">
        <v>0</v>
      </c>
    </row>
    <row r="157" spans="1:2">
      <c r="A157">
        <v>4.6660719999999998</v>
      </c>
      <c r="B157">
        <v>0.51114599999999999</v>
      </c>
    </row>
    <row r="158" spans="1:2">
      <c r="A158">
        <v>0</v>
      </c>
      <c r="B158">
        <v>0</v>
      </c>
    </row>
    <row r="159" spans="1:2">
      <c r="A159">
        <v>0</v>
      </c>
      <c r="B159">
        <v>0</v>
      </c>
    </row>
    <row r="160" spans="1:2">
      <c r="A160">
        <v>4.4125079999999999</v>
      </c>
      <c r="B160">
        <v>0.38227100000000003</v>
      </c>
    </row>
    <row r="161" spans="1:2">
      <c r="A161">
        <v>0</v>
      </c>
      <c r="B161">
        <v>0</v>
      </c>
    </row>
    <row r="162" spans="1:2">
      <c r="A162">
        <v>4.2853539999999999</v>
      </c>
      <c r="B162">
        <v>0.27812599999999998</v>
      </c>
    </row>
    <row r="163" spans="1:2">
      <c r="A163">
        <v>0</v>
      </c>
      <c r="B163">
        <v>0</v>
      </c>
    </row>
    <row r="164" spans="1:2">
      <c r="A164">
        <v>0</v>
      </c>
      <c r="B164">
        <v>0</v>
      </c>
    </row>
    <row r="165" spans="1:2">
      <c r="A165">
        <v>3.9753419999999999</v>
      </c>
      <c r="B165">
        <v>0.21560399999999999</v>
      </c>
    </row>
    <row r="166" spans="1:2">
      <c r="A166">
        <v>0</v>
      </c>
      <c r="B166">
        <v>0</v>
      </c>
    </row>
    <row r="167" spans="1:2">
      <c r="A167">
        <v>3.279709</v>
      </c>
      <c r="B167">
        <v>0.14785799999999999</v>
      </c>
    </row>
    <row r="168" spans="1:2">
      <c r="A168">
        <v>0</v>
      </c>
      <c r="B168">
        <v>0</v>
      </c>
    </row>
    <row r="169" spans="1:2">
      <c r="A169">
        <v>0</v>
      </c>
      <c r="B169">
        <v>0</v>
      </c>
    </row>
    <row r="170" spans="1:2">
      <c r="A170">
        <v>2.4838089999999999</v>
      </c>
      <c r="B170">
        <v>9.7875000000000004E-2</v>
      </c>
    </row>
    <row r="171" spans="1:2">
      <c r="A171">
        <v>0</v>
      </c>
      <c r="B171">
        <v>0</v>
      </c>
    </row>
    <row r="172" spans="1:2">
      <c r="A172">
        <v>0</v>
      </c>
      <c r="B172">
        <v>5.7820000000000003E-2</v>
      </c>
    </row>
    <row r="173" spans="1:2">
      <c r="A173">
        <v>1.559863</v>
      </c>
      <c r="B173">
        <v>0</v>
      </c>
    </row>
    <row r="174" spans="1:2">
      <c r="A174">
        <v>0</v>
      </c>
      <c r="B174">
        <v>0</v>
      </c>
    </row>
    <row r="175" spans="1:2">
      <c r="A175">
        <v>1.388592</v>
      </c>
      <c r="B175">
        <v>4.1623E-2</v>
      </c>
    </row>
    <row r="176" spans="1:2">
      <c r="A176">
        <v>0</v>
      </c>
      <c r="B176">
        <v>0</v>
      </c>
    </row>
    <row r="177" spans="1:2">
      <c r="A177">
        <v>0</v>
      </c>
      <c r="B177">
        <v>0</v>
      </c>
    </row>
    <row r="178" spans="1:2">
      <c r="A178">
        <v>1.0142599999999999</v>
      </c>
      <c r="B178">
        <v>2.7691E-2</v>
      </c>
    </row>
    <row r="179" spans="1:2">
      <c r="A179">
        <v>0</v>
      </c>
      <c r="B179">
        <v>0</v>
      </c>
    </row>
    <row r="180" spans="1:2">
      <c r="A180">
        <v>0.61482499999999995</v>
      </c>
      <c r="B180">
        <v>1.4977000000000001E-2</v>
      </c>
    </row>
    <row r="181" spans="1:2">
      <c r="A181">
        <v>0</v>
      </c>
      <c r="B181">
        <v>0</v>
      </c>
    </row>
    <row r="182" spans="1:2">
      <c r="A182">
        <v>0</v>
      </c>
      <c r="B182">
        <v>0</v>
      </c>
    </row>
    <row r="183" spans="1:2">
      <c r="A183">
        <v>0.31818200000000002</v>
      </c>
      <c r="B183">
        <v>9.2300000000000004E-3</v>
      </c>
    </row>
    <row r="184" spans="1:2">
      <c r="A184">
        <v>0</v>
      </c>
      <c r="B184">
        <v>0</v>
      </c>
    </row>
    <row r="185" spans="1:2">
      <c r="A185">
        <v>0.175876</v>
      </c>
      <c r="B185">
        <v>4.7019999999999996E-3</v>
      </c>
    </row>
    <row r="186" spans="1:2">
      <c r="A186">
        <v>0</v>
      </c>
      <c r="B186">
        <v>0</v>
      </c>
    </row>
    <row r="187" spans="1:2">
      <c r="A187">
        <v>0</v>
      </c>
      <c r="B187">
        <v>0</v>
      </c>
    </row>
    <row r="188" spans="1:2">
      <c r="A188">
        <v>0.11794399999999999</v>
      </c>
      <c r="B188">
        <v>2.6120000000000002E-3</v>
      </c>
    </row>
    <row r="189" spans="1:2">
      <c r="A189">
        <v>0</v>
      </c>
      <c r="B189">
        <v>0</v>
      </c>
    </row>
    <row r="190" spans="1:2">
      <c r="A190">
        <v>0</v>
      </c>
      <c r="B190">
        <v>0</v>
      </c>
    </row>
    <row r="191" spans="1:2">
      <c r="A191">
        <v>0.107695</v>
      </c>
      <c r="B191">
        <v>2.264E-3</v>
      </c>
    </row>
    <row r="192" spans="1:2">
      <c r="A192">
        <v>0</v>
      </c>
      <c r="B192">
        <v>0</v>
      </c>
    </row>
    <row r="193" spans="1:2">
      <c r="A193">
        <v>6.2239999999999997E-2</v>
      </c>
      <c r="B193">
        <v>1.3929999999999999E-3</v>
      </c>
    </row>
    <row r="194" spans="1:2">
      <c r="A194">
        <v>0</v>
      </c>
      <c r="B194">
        <v>0</v>
      </c>
    </row>
    <row r="195" spans="1:2">
      <c r="A195">
        <v>0</v>
      </c>
      <c r="B195">
        <v>0</v>
      </c>
    </row>
    <row r="196" spans="1:2">
      <c r="A196">
        <v>1.5746E-2</v>
      </c>
      <c r="B196">
        <v>3.48E-4</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1.48058539681078
1.48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1.4805853968107836</v>
      </c>
      <c r="I4" s="322">
        <f>IF(Measurement!AQ7&lt;&gt;"",NORMSDIST((H6-$B$2)/$B$3)*100,"")</f>
        <v>85.394949117721239</v>
      </c>
      <c r="J4" t="str">
        <f>Measurement!AR7</f>
        <v>건강</v>
      </c>
    </row>
    <row r="5" spans="1:11">
      <c r="B5" s="171">
        <v>-10</v>
      </c>
      <c r="C5" s="171">
        <f>NORMSDIST(($B5-$B$2)/$B$3)*100</f>
        <v>7.1097265868555281E-5</v>
      </c>
      <c r="G5" t="s">
        <v>1539</v>
      </c>
      <c r="H5" s="320">
        <f>IF(Measurement!AQ7&lt;-7,-7,Measurement!AQ7)</f>
        <v>1.4805853968107836</v>
      </c>
      <c r="I5" s="321">
        <f>IF(Measurement!AQ7&lt;&gt;"",0,"")</f>
        <v>0</v>
      </c>
    </row>
    <row r="6" spans="1:11">
      <c r="B6" s="171">
        <f>B5+0.1</f>
        <v>-9.9</v>
      </c>
      <c r="C6" s="171">
        <f t="shared" ref="C6:C57" si="0">NORMSDIST(($B6-$B$2)/$B$3)*100</f>
        <v>9.1781224195367343E-5</v>
      </c>
      <c r="H6" s="320">
        <f>IF(Measurement!AQ7&lt;-7,-7,Measurement!AQ7)</f>
        <v>1.4805853968107836</v>
      </c>
      <c r="I6" s="321">
        <f>IF(Measurement!AQ7&lt;&gt;"",NORMSDIST((H6-$B$2)/$B$3)*100,"")</f>
        <v>85.394949117721239</v>
      </c>
    </row>
    <row r="7" spans="1:11">
      <c r="B7" s="171">
        <f t="shared" ref="B7:B70" si="1">B6+0.1</f>
        <v>-9.8000000000000007</v>
      </c>
      <c r="C7" s="171">
        <f t="shared" si="0"/>
        <v>1.1818368021892541E-4</v>
      </c>
      <c r="D7" s="171"/>
      <c r="H7" s="320">
        <f>IF(Measurement!AQ7&lt;&gt;"",-7,"")</f>
        <v>-7</v>
      </c>
      <c r="I7" s="321">
        <f>IF(Measurement!AQ7&lt;&gt;"",NORMSDIST((H6-$B$2)/$B$3)*100,"")</f>
        <v>85.394949117721239</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53.96</v>
      </c>
      <c r="V4" t="s">
        <v>1218</v>
      </c>
    </row>
    <row r="5" spans="1:29">
      <c r="B5" s="171">
        <v>0</v>
      </c>
      <c r="C5" s="171">
        <f>NORMSDIST(($B5-$B$2)/$B$3)*100</f>
        <v>1.2153167836658598</v>
      </c>
      <c r="H5">
        <f>info!W36</f>
        <v>53.961459999999988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53.961459999999988</v>
      </c>
      <c r="I6" s="171">
        <f>NORMSDIST((H6-$B$2)/$B$3)*100</f>
        <v>57.081290821509945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57.081290821509945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2.3398099999999999</v>
      </c>
    </row>
    <row r="3" spans="1:11" ht="18">
      <c r="A3" s="71" t="s">
        <v>1065</v>
      </c>
      <c r="B3" s="557">
        <v>0.71290976993199895</v>
      </c>
      <c r="C3" s="523"/>
      <c r="H3" s="561" t="s">
        <v>2223</v>
      </c>
      <c r="I3" s="562">
        <f>IF(I2=0,0,NORMSDIST((I2-$B$2)/$B$3)*100)</f>
        <v>73.135704151764045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2.34</v>
      </c>
    </row>
    <row r="6" spans="1:11">
      <c r="B6" s="23">
        <v>0</v>
      </c>
      <c r="C6" s="23">
        <f>NORMSDIST(($B6-$B$2)/$B$3)*100</f>
        <v>0.38478836223957635</v>
      </c>
      <c r="H6" s="205">
        <f>IF(info!V36&gt;I1,I1,info!V36)</f>
        <v>2.3398099999999999</v>
      </c>
      <c r="I6" s="560">
        <v>0</v>
      </c>
    </row>
    <row r="7" spans="1:11">
      <c r="B7" s="23">
        <f>B5+0.05</f>
        <v>0</v>
      </c>
      <c r="C7" s="23">
        <f t="shared" ref="C7:E58" si="0">NORMSDIST(($B7-$B$2)/$B$3)*100</f>
        <v>0.38478836223957635</v>
      </c>
      <c r="H7" s="205">
        <f>IF(info!V36&gt;I1,I1,info!V36)</f>
        <v>2.3398099999999999</v>
      </c>
      <c r="I7" s="560">
        <f>NORMSDIST((H7-$B$2)/$B$3)*100</f>
        <v>73.135704151764045</v>
      </c>
    </row>
    <row r="8" spans="1:11">
      <c r="B8" s="23">
        <f t="shared" ref="B8:B71" si="1">B7+0.05</f>
        <v>0.05</v>
      </c>
      <c r="C8" s="23">
        <f t="shared" si="0"/>
        <v>0.47295624138584591</v>
      </c>
      <c r="D8" s="171"/>
      <c r="H8" s="205">
        <v>0</v>
      </c>
      <c r="I8" s="560">
        <f>NORMSDIST((H7-$B$2)/$B$3)*100</f>
        <v>73.135704151764045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감정변이도2.34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2.3398099999999999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2.3398099999999999</v>
      </c>
      <c r="I6" s="171">
        <f>NORMSDIST((H6-$B$2)/$B$3)*100</f>
        <v>8.6798702501725417E-2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8.6798702501725417E-2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45854.621296296296</v>
      </c>
      <c r="I7" s="876"/>
      <c r="J7" s="877"/>
      <c r="K7" s="166" t="str">
        <f>lang!B160</f>
        <v>나이</v>
      </c>
      <c r="L7" s="879" t="str">
        <f>IF(FH_info!B2="","", FH_info!T2)</f>
        <v>6</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FW8B</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2025-07-16T05:54:52Z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