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김보선^2^50^\"/>
    </mc:Choice>
  </mc:AlternateContent>
  <xr:revisionPtr revIDLastSave="0" documentId="13_ncr:1_{04020AA7-8481-443C-BF8E-983323EC8215}"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L8" i="36"/>
  <c r="L8" i="40"/>
  <c r="L8" i="44"/>
  <c r="L7" i="33"/>
  <c r="Q8" i="37"/>
  <c r="L7" i="39"/>
  <c r="H8" i="40"/>
  <c r="Q8" i="41"/>
  <c r="L7" i="43"/>
  <c r="H8" i="44"/>
  <c r="Q8" i="45"/>
  <c r="L7" i="30"/>
  <c r="H8" i="33"/>
  <c r="Q8" i="36"/>
  <c r="L7" i="38"/>
  <c r="H8" i="39"/>
  <c r="Q8" i="40"/>
  <c r="L7" i="42"/>
  <c r="Q8" i="44"/>
  <c r="L7" i="46"/>
  <c r="Q2" i="14"/>
  <c r="H8" i="49"/>
  <c r="H8" i="30"/>
  <c r="Q8" i="33"/>
  <c r="L7" i="37"/>
  <c r="H8" i="38"/>
  <c r="Q8" i="39"/>
  <c r="L7" i="41"/>
  <c r="H8" i="42"/>
  <c r="Q8" i="43"/>
  <c r="L7" i="45"/>
  <c r="H8" i="46"/>
  <c r="H8" i="36"/>
  <c r="L8" i="33"/>
  <c r="L8" i="39"/>
  <c r="L8" i="4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7" i="1"/>
  <c r="I32" i="48" s="1"/>
  <c r="L8" i="1"/>
  <c r="I33" i="48" s="1"/>
  <c r="L16" i="1"/>
  <c r="I41" i="48" s="1"/>
  <c r="L15" i="1"/>
  <c r="I40"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W7" i="1"/>
  <c r="BX7" i="1"/>
  <c r="BZ7" i="1"/>
  <c r="BY7" i="1"/>
  <c r="CB7" i="1"/>
  <c r="CA7" i="1"/>
  <c r="BW6" i="1" s="1"/>
  <c r="CD7" i="1"/>
  <c r="AS7" i="1"/>
  <c r="A71" i="32"/>
  <c r="A67" i="32"/>
  <c r="B53" i="24"/>
  <c r="D53" i="24" s="1"/>
  <c r="H4" i="21"/>
  <c r="H6" i="21"/>
  <c r="I6" i="21" s="1"/>
  <c r="H5" i="21"/>
  <c r="A9" i="17"/>
  <c r="C8" i="17"/>
  <c r="B8" i="17" s="1"/>
  <c r="V21" i="11"/>
  <c r="V52" i="11"/>
  <c r="X52" i="11" s="1"/>
  <c r="B46" i="25"/>
  <c r="G46" i="25" s="1"/>
  <c r="CB6" i="1"/>
  <c r="BV6" i="1"/>
  <c r="CE6" i="1"/>
  <c r="H7" i="21"/>
  <c r="I5" i="21"/>
  <c r="B27" i="21"/>
  <c r="C26" i="21"/>
  <c r="B83" i="23"/>
  <c r="E82" i="23"/>
  <c r="C28" i="23"/>
  <c r="H20" i="18"/>
  <c r="F15" i="13"/>
  <c r="L14" i="13"/>
  <c r="M17" i="1"/>
  <c r="A50" i="6"/>
  <c r="A54" i="6"/>
  <c r="K24" i="1"/>
  <c r="I24" i="1"/>
  <c r="F9" i="11"/>
  <c r="A10" i="11"/>
  <c r="B9" i="11"/>
  <c r="E9" i="11" s="1"/>
  <c r="CD6" i="1" l="1"/>
  <c r="BZ6" i="1"/>
  <c r="BX6" i="1"/>
  <c r="CC6" i="1"/>
  <c r="CA6" i="1"/>
  <c r="BY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38"/>
  <c r="O7" i="30"/>
  <c r="O7" i="46"/>
  <c r="O7" i="42"/>
  <c r="O7" i="43"/>
  <c r="O7" i="39"/>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13"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8" i="48" l="1"/>
  <c r="L38" i="18"/>
  <c r="A212" i="17"/>
  <c r="C211" i="17"/>
  <c r="B211" i="17" s="1"/>
  <c r="F209" i="11"/>
  <c r="B209" i="11"/>
  <c r="E209" i="11" s="1"/>
  <c r="A210" i="11"/>
  <c r="C212" i="17" l="1"/>
  <c r="B212" i="17" s="1"/>
  <c r="A213" i="17"/>
  <c r="F210" i="11"/>
  <c r="B210" i="11"/>
  <c r="E210" i="11" s="1"/>
  <c r="A211" i="11"/>
  <c r="Y14" i="1" l="1"/>
  <c r="Y16" i="1"/>
  <c r="Y10" i="1"/>
  <c r="Y9" i="1"/>
  <c r="Y11" i="1"/>
  <c r="Y7" i="1"/>
  <c r="Y12" i="1"/>
  <c r="C213" i="17"/>
  <c r="B213" i="17" s="1"/>
  <c r="Y8" i="1" s="1"/>
  <c r="A214" i="17"/>
  <c r="F211" i="11"/>
  <c r="A212" i="11"/>
  <c r="B211" i="11"/>
  <c r="E211" i="11" s="1"/>
  <c r="L33" i="48" l="1"/>
  <c r="L33" i="18"/>
  <c r="L32" i="48"/>
  <c r="L32" i="18"/>
  <c r="L36" i="48"/>
  <c r="L36" i="18"/>
  <c r="L34" i="48"/>
  <c r="L34" i="18"/>
  <c r="L37" i="48"/>
  <c r="L37" i="18"/>
  <c r="L35" i="48"/>
  <c r="L35" i="18"/>
  <c r="L41" i="48"/>
  <c r="L41" i="18"/>
  <c r="L39" i="48"/>
  <c r="L39"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K9" i="1" l="1"/>
  <c r="CJ9" i="1"/>
  <c r="CJ14" i="1" s="1"/>
  <c r="D13" i="18" s="1"/>
  <c r="C258" i="17"/>
  <c r="B258" i="17" s="1"/>
  <c r="A259" i="17"/>
  <c r="CU9" i="1"/>
  <c r="CG9" i="1" s="1"/>
  <c r="CS9" i="1"/>
  <c r="CT9" i="1"/>
  <c r="CH9" i="1" s="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K16" i="18" s="1"/>
  <c r="A261" i="17"/>
  <c r="F258" i="11"/>
  <c r="C261" i="17" l="1"/>
  <c r="B261" i="17" s="1"/>
  <c r="CP10" i="1" s="1"/>
  <c r="A262" i="17"/>
  <c r="F259" i="11"/>
  <c r="K17" i="18" l="1"/>
  <c r="CK10" i="1"/>
  <c r="CJ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A266" i="17"/>
  <c r="F263" i="11"/>
  <c r="M17" i="18" l="1"/>
  <c r="CH10" i="1"/>
  <c r="C266" i="17"/>
  <c r="B266" i="17" s="1"/>
  <c r="CU10" i="1" s="1"/>
  <c r="A267" i="17"/>
  <c r="F264" i="11"/>
  <c r="M15" i="18" l="1"/>
  <c r="CG10" i="1"/>
  <c r="C267" i="17"/>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J11" i="1" l="1"/>
  <c r="G13" i="18" s="1"/>
  <c r="CK11" i="1"/>
  <c r="C274" i="17"/>
  <c r="B274" i="17" s="1"/>
  <c r="CQ11" i="1" s="1"/>
  <c r="A275" i="17"/>
  <c r="F272" i="11"/>
  <c r="A276" i="17" l="1"/>
  <c r="C275" i="17"/>
  <c r="B275" i="17" s="1"/>
  <c r="CR11" i="1" s="1"/>
  <c r="F273" i="11"/>
  <c r="C276" i="17" l="1"/>
  <c r="B276" i="17" s="1"/>
  <c r="CS11" i="1" s="1"/>
  <c r="A277" i="17"/>
  <c r="F274" i="11"/>
  <c r="C277" i="17" l="1"/>
  <c r="B277" i="17" s="1"/>
  <c r="CT11" i="1" s="1"/>
  <c r="CH11" i="1" s="1"/>
  <c r="A278" i="17"/>
  <c r="F275" i="11"/>
  <c r="C278" i="17" l="1"/>
  <c r="B278" i="17" s="1"/>
  <c r="CU11" i="1" s="1"/>
  <c r="CG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K16" i="1" l="1"/>
  <c r="CJ16" i="1"/>
  <c r="CJ20" i="1" s="1"/>
  <c r="D13" i="48" s="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J17" i="1" l="1"/>
  <c r="CK17" i="1"/>
  <c r="C289" i="17"/>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J18" i="1" l="1"/>
  <c r="G13" i="48" s="1"/>
  <c r="CK18" i="1"/>
  <c r="C301" i="17"/>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J19" i="1" l="1"/>
  <c r="D15" i="48" s="1"/>
  <c r="CK19" i="1"/>
  <c r="CJ12" i="1"/>
  <c r="D15" i="18" s="1"/>
  <c r="CK12" i="1"/>
  <c r="C313" i="17"/>
  <c r="B313" i="17" s="1"/>
  <c r="CQ12" i="1" s="1"/>
  <c r="A314" i="17"/>
  <c r="F311" i="11"/>
  <c r="C314" i="17" l="1"/>
  <c r="B314" i="17" s="1"/>
  <c r="CR12" i="1" s="1"/>
  <c r="A315" i="17"/>
  <c r="F312" i="11"/>
  <c r="C315" i="17" l="1"/>
  <c r="B315" i="17" s="1"/>
  <c r="CS12" i="1" s="1"/>
  <c r="A316" i="17"/>
  <c r="F313" i="11"/>
  <c r="C316" i="17" l="1"/>
  <c r="B316" i="17" s="1"/>
  <c r="CT12" i="1" s="1"/>
  <c r="CH12" i="1" s="1"/>
  <c r="A317" i="17"/>
  <c r="F314" i="11"/>
  <c r="C317" i="17" l="1"/>
  <c r="B317" i="17" s="1"/>
  <c r="CU12" i="1" s="1"/>
  <c r="CG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CB3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CB34"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CB35"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CB36"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CB37" i="11" s="1"/>
  <c r="CB31" i="11" s="1"/>
  <c r="A462" i="17"/>
  <c r="F459" i="11"/>
  <c r="J28" i="18" l="1"/>
  <c r="J28" i="48"/>
  <c r="C462" i="17"/>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CB38"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CB39"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CB40"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AT22" i="11" s="1"/>
  <c r="F600" i="11"/>
  <c r="AR26" i="11" l="1"/>
  <c r="X21" i="11" s="1"/>
  <c r="AS26" i="11"/>
  <c r="C604" i="17"/>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<sst xmlns="http://schemas.openxmlformats.org/spreadsheetml/2006/main" count="7432" uniqueCount="2706">
  <si>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</si>
  <si>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</si>
  <si>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</si>
  <si>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</si>
  <si>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</si>
  <si>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</si>
  <si>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</si>
  <si>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</si>
  <si>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</si>
  <si>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</si>
  <si>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</si>
  <si>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</si>
  <si>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</si>
  <si>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</si>
  <si>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</si>
  <si>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</si>
  <si>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</si>
  <si>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</si>
  <si>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</si>
  <si>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</si>
  <si>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</si>
  <si>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</si>
  <si>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</si>
  <si>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</si>
  <si>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</si>
  <si>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</si>
  <si>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</si>
  <si>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</si>
  <si>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</si>
  <si>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</si>
  <si>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</si>
  <si>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</si>
  <si>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</si>
  <si>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</si>
  <si>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</si>
  <si>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</si>
  <si>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</si>
  <si>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</si>
  <si>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</si>
  <si>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</si>
  <si>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</si>
  <si>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</si>
  <si>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</si>
  <si>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</si>
  <si>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</si>
  <si>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</si>
  <si>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</si>
  <si>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</si>
  <si>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</si>
  <si>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</si>
  <si>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</si>
  <si>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</si>
  <si>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</si>
  <si>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</si>
  <si>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</si>
  <si>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</si>
  <si>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</si>
  <si>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</si>
  <si>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</si>
  <si>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</si>
  <si>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</si>
  <si>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</si>
  <si>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</si>
  <si>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</si>
  <si>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</si>
  <si>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</si>
  <si>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</si>
  <si>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</si>
  <si>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</si>
  <si>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</si>
  <si>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</si>
  <si>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</si>
  <si>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</si>
  <si>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</si>
  <si>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</si>
  <si>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</si>
  <si>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</si>
  <si>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</si>
  <si>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</si>
  <si>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</si>
  <si>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</si>
  <si>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</si>
  <si>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</si>
  <si>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</si>
  <si>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</si>
  <si>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</si>
  <si>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</si>
  <si>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</si>
  <si>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</si>
  <si>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</si>
  <si>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</si>
  <si>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</si>
  <si>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</si>
  <si>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</si>
  <si>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</si>
  <si>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</si>
  <si>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</si>
  <si>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</si>
  <si>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</si>
  <si>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</si>
  <si>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</si>
  <si>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</si>
  <si>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</si>
  <si>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</si>
  <si>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</si>
  <si>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</si>
  <si>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</si>
  <si>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</si>
  <si>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</si>
  <si>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</si>
  <si>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</si>
  <si>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</si>
  <si>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</si>
  <si>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</si>
  <si>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</si>
  <si>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</si>
  <si>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</si>
  <si>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</si>
  <si>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</si>
  <si>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</si>
  <si>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</si>
  <si>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</si>
  <si>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</si>
  <si>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</si>
  <si>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</si>
  <si>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</si>
  <si>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</si>
  <si>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</si>
  <si>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</si>
  <si>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</si>
  <si>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</si>
  <si>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</si>
  <si>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</si>
  <si>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</si>
  <si>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</si>
  <si>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</si>
  <si>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</si>
  <si>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</si>
  <si>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</si>
  <si>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</si>
  <si>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</si>
  <si>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</si>
  <si>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</si>
  <si>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</si>
  <si>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</si>
  <si>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</si>
  <si>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</si>
  <si>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</si>
  <si>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</si>
  <si>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</si>
  <si>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</si>
  <si>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</si>
  <si>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</si>
  <si>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</si>
  <si>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</si>
  <si>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</si>
  <si>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</si>
  <si>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</si>
  <si>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</si>
  <si>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</si>
  <si>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</si>
  <si>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</si>
  <si>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</si>
  <si>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</si>
  <si>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</si>
  <si>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</si>
  <si>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</si>
  <si>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</si>
  <si>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</si>
  <si>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</si>
  <si>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</si>
  <si>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</si>
  <si>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</si>
  <si>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</si>
  <si>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</si>
  <si>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</si>
  <si>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</si>
  <si>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</si>
  <si>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</si>
  <si>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</si>
  <si>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</si>
  <si>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</si>
  <si>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</si>
  <si>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</si>
  <si>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</si>
  <si>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</si>
  <si>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</si>
  <si>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</si>
  <si>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</si>
  <si>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</si>
  <si>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</si>
  <si>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</si>
  <si>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</si>
  <si>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</si>
  <si>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</si>
  <si>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</si>
  <si>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</si>
  <si>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</si>
  <si>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</si>
  <si>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</si>
  <si>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</si>
  <si>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</si>
  <si>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</si>
  <si>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</si>
  <si>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</si>
  <si>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</si>
  <si>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</si>
  <si>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</si>
  <si>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</si>
  <si>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</si>
  <si>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</si>
  <si>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</si>
  <si>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</si>
  <si>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</si>
  <si>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</si>
  <si>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</si>
  <si>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</si>
  <si>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</si>
  <si>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</si>
  <si>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</si>
  <si>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</si>
  <si>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</si>
  <si>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</si>
  <si>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</si>
  <si>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</si>
  <si>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</si>
  <si>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</si>
  <si>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</si>
  <si>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</si>
  <si>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</si>
  <si>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</si>
  <si>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</si>
  <si>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</si>
  <si>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</si>
  <si>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</si>
  <si>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</si>
  <si>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</si>
  <si>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</si>
  <si>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</si>
  <si>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</si>
  <si>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</si>
  <si>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</si>
  <si>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</si>
  <si>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</si>
  <si>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</si>
  <si>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</si>
  <si>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</si>
  <si>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</si>
  <si>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</si>
  <si>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</si>
  <si>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</si>
  <si>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</si>
  <si>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</si>
  <si>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</si>
  <si>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</si>
  <si>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</si>
  <si>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</si>
  <si>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</si>
  <si>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</si>
  <si>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</si>
  <si>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</si>
  <si>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</si>
  <si>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</si>
  <si>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</si>
  <si>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</si>
  <si>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</si>
  <si>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</si>
  <si>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</si>
  <si>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</si>
  <si>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</si>
  <si>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</si>
  <si>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</si>
  <si>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</si>
  <si>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</si>
  <si>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</si>
  <si>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</si>
  <si>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</si>
  <si>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</si>
  <si>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</si>
  <si>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</si>
  <si>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</si>
  <si>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</si>
  <si>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</si>
  <si>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</si>
  <si>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</si>
  <si>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</si>
  <si>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</si>
  <si>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</si>
  <si>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</si>
  <si>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</si>
  <si>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</si>
  <si>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</si>
  <si>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</si>
  <si>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</si>
  <si>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</si>
  <si>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</si>
  <si>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</si>
  <si>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</si>
  <si>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</si>
  <si>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</si>
  <si>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</si>
  <si>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</si>
  <si>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</si>
  <si>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</si>
  <si>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</si>
  <si>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</si>
  <si>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</si>
  <si>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</si>
  <si>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</si>
  <si>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</si>
  <si>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</si>
  <si>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</si>
  <si>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</si>
  <si>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</si>
  <si>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</si>
  <si>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</si>
  <si>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</si>
  <si>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</si>
  <si>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</si>
  <si>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</si>
  <si>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</si>
  <si>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</si>
  <si>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</si>
  <si>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</si>
  <si>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</si>
  <si>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</si>
  <si>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</si>
  <si>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</si>
  <si>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</si>
  <si>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</si>
  <si>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</si>
  <si>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</si>
  <si>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</si>
  <si>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</si>
  <si>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</si>
  <si>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</si>
  <si>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</si>
  <si>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</si>
  <si>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</si>
  <si>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</si>
  <si>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</si>
  <si>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</si>
  <si>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</si>
  <si>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</si>
  <si>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</si>
  <si>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</si>
  <si>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</si>
  <si>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</si>
  <si>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</si>
  <si>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</si>
  <si>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</si>
  <si>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</si>
  <si>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</si>
  <si>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</si>
  <si>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</si>
  <si>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</si>
  <si>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</si>
  <si>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</si>
  <si>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</si>
  <si>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</si>
  <si>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</si>
  <si>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</si>
  <si>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</si>
  <si>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</si>
  <si>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</si>
  <si>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</si>
  <si>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</si>
  <si>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</si>
  <si>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</si>
  <si>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</si>
  <si>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</si>
  <si>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</si>
  <si>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</si>
  <si>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</si>
  <si>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</si>
  <si>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</si>
  <si>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</si>
  <si>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</si>
  <si>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</si>
  <si>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</si>
  <si>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</si>
  <si>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</si>
  <si>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</si>
  <si>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</si>
  <si>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</si>
  <si>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</si>
  <si>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</si>
  <si>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</si>
  <si>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</si>
  <si>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</si>
  <si>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</si>
  <si>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</si>
  <si>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</si>
  <si>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</si>
  <si>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</si>
  <si>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</si>
  <si>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</si>
  <si>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</si>
  <si>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</si>
  <si>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</si>
  <si>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</si>
  <si>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</si>
  <si>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</si>
  <si>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</si>
  <si>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</si>
  <si>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</si>
  <si>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</si>
  <si>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</si>
  <si>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</si>
  <si>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</si>
  <si>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</si>
  <si>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</si>
  <si>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</si>
  <si>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</si>
  <si>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</si>
  <si>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</si>
  <si>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</si>
  <si>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</si>
  <si>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</si>
  <si>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</si>
  <si>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</si>
  <si>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</si>
  <si>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</si>
  <si>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</si>
  <si>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</si>
  <si>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</si>
  <si>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</si>
  <si>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</si>
  <si>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</si>
  <si>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</si>
  <si>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</si>
  <si>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</si>
  <si>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</si>
  <si>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</si>
  <si>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</si>
  <si>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</si>
  <si>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</si>
  <si>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</si>
  <si>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</si>
  <si>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</si>
  <si>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</si>
  <si>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</si>
  <si>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</si>
  <si>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</si>
  <si>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</si>
  <si>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</si>
  <si>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</si>
  <si>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</si>
  <si>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</si>
  <si>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</si>
  <si>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</si>
  <si>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</si>
  <si>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</si>
  <si>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</si>
  <si>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</si>
  <si>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</si>
  <si>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</si>
  <si>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</si>
  <si>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</si>
  <si>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</si>
  <si>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</si>
  <si>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</si>
  <si>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</si>
  <si>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</si>
  <si>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</si>
  <si>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</si>
  <si>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</si>
  <si>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</si>
  <si>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</si>
  <si>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</si>
  <si>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</si>
  <si>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</si>
  <si>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</si>
  <si>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</si>
  <si>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</si>
  <si>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</si>
  <si>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</si>
  <si>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</si>
  <si>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</si>
  <si>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</si>
  <si>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</si>
  <si>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</si>
  <si>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</si>
  <si>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</si>
  <si>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</si>
  <si>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</si>
  <si>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</si>
  <si>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</si>
  <si>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</si>
  <si>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</si>
  <si>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</si>
  <si>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</si>
  <si>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</si>
  <si>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</si>
  <si>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</si>
  <si>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</si>
  <si>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</si>
  <si>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</si>
  <si>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</si>
  <si>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</si>
  <si>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</si>
  <si>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</si>
  <si>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</si>
  <si>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</si>
  <si>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</si>
  <si>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</si>
  <si>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</si>
  <si>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</si>
  <si>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</si>
  <si>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</si>
  <si>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</si>
  <si>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</si>
  <si>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</si>
  <si>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</si>
  <si>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</si>
  <si>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</si>
  <si>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</si>
  <si>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</si>
  <si>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</si>
  <si>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</si>
  <si>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</si>
  <si>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</si>
  <si>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</si>
  <si>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</si>
  <si>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</si>
  <si>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</si>
  <si>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</si>
  <si>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</si>
  <si>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</si>
  <si>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</si>
  <si>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</si>
  <si>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</si>
  <si>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</si>
  <si>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</si>
  <si>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</si>
  <si>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</si>
  <si>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</si>
  <si>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</si>
  <si>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</si>
  <si>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</si>
  <si>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</si>
  <si>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</si>
  <si>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</si>
  <si>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</si>
  <si>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</si>
  <si>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</si>
  <si>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</si>
  <si>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</si>
  <si>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</si>
  <si>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</si>
  <si>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</si>
  <si>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</si>
  <si>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</si>
  <si>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</si>
  <si>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</si>
  <si>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</si>
  <si>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</si>
  <si>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</si>
  <si>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</si>
  <si>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</si>
  <si>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</si>
  <si>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</si>
  <si>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</si>
  <si>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</si>
  <si>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</si>
  <si>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</si>
  <si>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</si>
  <si>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</si>
  <si>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</si>
  <si>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</si>
  <si>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</si>
  <si>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</si>
  <si>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</si>
  <si>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</si>
  <si>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</si>
  <si>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</si>
  <si>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</si>
  <si>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</si>
  <si>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</si>
  <si>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</si>
  <si>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</si>
  <si>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</si>
  <si>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</si>
  <si>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</si>
  <si>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</si>
  <si>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</si>
  <si>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</si>
  <si>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</si>
  <si>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</si>
  <si>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</si>
  <si>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</si>
  <si>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</si>
  <si>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</si>
  <si>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</si>
  <si>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</si>
  <si>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</si>
  <si>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</si>
  <si>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</si>
  <si>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</si>
  <si>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</si>
  <si>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</si>
  <si>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</si>
  <si>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</si>
  <si>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</si>
  <si>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</si>
  <si>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</si>
  <si>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</si>
  <si>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</si>
  <si>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</si>
  <si>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</si>
  <si>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</si>
  <si>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</si>
  <si>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</si>
  <si>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</si>
  <si>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</si>
  <si>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</si>
  <si>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</si>
  <si>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</si>
  <si>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</si>
  <si>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</si>
  <si>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</si>
  <si>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</si>
  <si>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</si>
  <si>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</si>
  <si>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</si>
  <si>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</si>
  <si>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</si>
  <si>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</si>
  <si>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</si>
  <si>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</si>
  <si>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</si>
  <si>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</si>
  <si>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</si>
  <si>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</si>
  <si>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</si>
  <si>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</si>
  <si>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</si>
  <si>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</si>
  <si>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</si>
  <si>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</si>
  <si>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</si>
  <si>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</si>
  <si>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</si>
  <si>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</si>
  <si>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</si>
  <si>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</si>
  <si>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</si>
  <si>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</si>
  <si>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</si>
  <si>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</si>
  <si>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</si>
  <si>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</si>
  <si>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</si>
  <si>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</si>
  <si>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</si>
  <si>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</si>
  <si>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</si>
  <si>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</si>
  <si>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</si>
  <si>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</si>
  <si>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</si>
  <si>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</si>
  <si>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</si>
  <si>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</si>
  <si>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</si>
  <si>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</si>
  <si>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</si>
  <si>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</si>
  <si>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</si>
  <si>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</si>
  <si>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</si>
  <si>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</si>
  <si>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</si>
  <si>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</si>
  <si>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</si>
  <si>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</si>
  <si>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</si>
  <si>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</si>
  <si>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</si>
  <si>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</si>
  <si>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</si>
  <si>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</si>
  <si>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</si>
  <si>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</si>
  <si>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</si>
  <si>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</si>
  <si>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</si>
  <si>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</si>
  <si>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</si>
  <si>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</si>
  <si>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</si>
  <si>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</si>
  <si>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</si>
  <si>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</si>
  <si>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</si>
  <si>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</si>
  <si>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</si>
  <si>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</si>
  <si>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</si>
  <si>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</si>
  <si>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</si>
  <si>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</si>
  <si>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</si>
  <si>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</si>
  <si>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</si>
  <si>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</si>
  <si>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</si>
  <si>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</si>
  <si>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</si>
  <si>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</si>
  <si>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</si>
  <si>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</si>
  <si>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</si>
  <si>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</si>
  <si>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</si>
  <si>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</si>
  <si>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</si>
  <si>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</si>
  <si>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</si>
  <si>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</si>
  <si>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</si>
  <si>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</si>
  <si>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</si>
  <si>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</si>
  <si>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</si>
  <si>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</si>
  <si>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</si>
  <si>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</si>
  <si>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</si>
  <si>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</si>
  <si>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</si>
  <si>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</si>
  <si>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</si>
  <si>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</si>
  <si>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</si>
  <si>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</si>
  <si>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</si>
  <si>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</si>
  <si>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</si>
  <si>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</si>
  <si>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</si>
  <si>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</si>
  <si>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</si>
  <si>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</si>
  <si>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</si>
  <si>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</si>
  <si>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</si>
  <si>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</si>
  <si>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</si>
  <si>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</si>
  <si>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</si>
  <si>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</si>
  <si>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</si>
  <si>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</si>
  <si>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</si>
  <si>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</si>
  <si>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</si>
  <si>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</si>
  <si>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</si>
  <si>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</si>
  <si>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</si>
  <si>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</si>
  <si>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</si>
  <si>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</si>
  <si>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</si>
  <si>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</si>
  <si>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</si>
  <si>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</si>
  <si>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</si>
  <si>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</si>
  <si>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</si>
  <si>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</si>
  <si>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</si>
  <si>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</si>
  <si>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</si>
  <si>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</si>
  <si>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</si>
  <si>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</si>
  <si>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</si>
  <si>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</si>
  <si>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</si>
  <si>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</si>
  <si>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</si>
  <si>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</si>
  <si>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</si>
  <si>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</si>
  <si>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</si>
  <si>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</si>
  <si>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</si>
  <si>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</si>
  <si>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</si>
  <si>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</si>
  <si>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</si>
  <si>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</si>
  <si>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</si>
  <si>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</si>
  <si>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</si>
  <si>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</si>
  <si>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</si>
  <si>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</si>
  <si>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</si>
  <si>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</si>
  <si>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</si>
  <si>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</si>
  <si>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</si>
  <si>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</si>
  <si>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</si>
  <si>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</si>
  <si>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</si>
  <si>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</si>
  <si>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</si>
  <si>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</si>
  <si>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</si>
  <si>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</si>
  <si>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</si>
  <si>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</si>
  <si>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</si>
  <si>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</si>
  <si>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</si>
  <si>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</si>
  <si>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</si>
  <si>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</si>
  <si>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</si>
  <si>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</si>
  <si>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</si>
  <si>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</si>
  <si>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</si>
  <si>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</si>
  <si>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</si>
  <si>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</si>
  <si>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</si>
  <si>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</si>
  <si>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</si>
  <si>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</si>
  <si>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</si>
  <si>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</si>
  <si>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</si>
  <si>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</si>
  <si>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</si>
  <si>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</si>
  <si>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</si>
  <si>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</si>
  <si>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</si>
  <si>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</si>
  <si>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</si>
  <si>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</si>
  <si>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</si>
  <si>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</si>
  <si>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</si>
  <si>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</si>
  <si>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</si>
  <si>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</si>
  <si>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</si>
  <si>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</si>
  <si>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</si>
  <si>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</si>
  <si>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</si>
  <si>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</si>
  <si>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</si>
  <si>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</si>
  <si>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</si>
  <si>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</si>
  <si>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</si>
  <si>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</si>
  <si>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</si>
  <si>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</si>
  <si>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</si>
  <si>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</si>
  <si>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</si>
  <si>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</si>
  <si>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</si>
  <si>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</si>
  <si>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</si>
  <si>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</si>
  <si>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</si>
  <si>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</si>
  <si>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</si>
  <si>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</si>
  <si>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</si>
  <si>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</si>
  <si>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</si>
  <si>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</si>
  <si>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</si>
  <si>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</si>
  <si>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</si>
  <si>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</si>
  <si>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</si>
  <si>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</si>
  <si>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</si>
  <si>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</si>
  <si>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</si>
  <si>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</si>
  <si>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</si>
  <si>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</si>
  <si>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</si>
  <si>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</si>
  <si>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</si>
  <si>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</si>
  <si>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</si>
  <si>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</si>
  <si>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</si>
  <si>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</si>
  <si>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</si>
  <si>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</si>
  <si>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</si>
  <si>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</si>
  <si>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</si>
  <si>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</si>
  <si>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</si>
  <si>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</si>
  <si>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</si>
  <si>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</si>
  <si>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</si>
  <si>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</si>
  <si>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</si>
  <si>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</si>
  <si>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</si>
  <si>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</si>
  <si>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</si>
  <si>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</si>
  <si>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</si>
  <si>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</si>
  <si>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</si>
  <si>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</si>
  <si>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</si>
  <si>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</si>
  <si>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</si>
  <si>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</si>
  <si>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</si>
  <si>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</si>
  <si>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</si>
  <si>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</si>
  <si>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</si>
  <si>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</si>
  <si>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</si>
  <si>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</si>
  <si>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</si>
  <si>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</si>
  <si>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</si>
  <si>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</si>
  <si>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</si>
  <si>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</si>
  <si>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</si>
  <si>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</si>
  <si>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</si>
  <si>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</si>
  <si>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</si>
  <si>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</si>
  <si>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</si>
  <si>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</si>
  <si>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</si>
  <si>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</si>
  <si>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</si>
  <si>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</si>
  <si>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</si>
  <si>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</si>
  <si>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</si>
  <si>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</si>
  <si>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</si>
  <si>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</si>
  <si>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</si>
  <si>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</si>
  <si>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</si>
  <si>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</si>
  <si>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</si>
  <si>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</si>
  <si>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</si>
  <si>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</si>
  <si>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</si>
  <si>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</si>
  <si>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</si>
  <si>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</si>
  <si>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</si>
  <si>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</si>
  <si>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</si>
  <si>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</si>
  <si>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</si>
  <si>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</si>
  <si>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</si>
  <si>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</si>
  <si>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</si>
  <si>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</si>
  <si>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</si>
  <si>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</si>
  <si>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</si>
  <si>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</si>
  <si>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</si>
  <si>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</si>
  <si>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</si>
  <si>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</si>
  <si>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</si>
  <si>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</si>
  <si>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</si>
  <si>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</si>
  <si>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</si>
  <si>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</si>
  <si>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</si>
  <si>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</si>
  <si>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</si>
  <si>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</si>
  <si>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</si>
  <si>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</si>
  <si>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</si>
  <si>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</si>
  <si>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</si>
  <si>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</si>
  <si>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</si>
  <si>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</si>
  <si>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</si>
  <si>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</si>
  <si>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</si>
  <si>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</si>
  <si>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</si>
  <si>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</si>
  <si>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</si>
  <si>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</si>
  <si>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</si>
  <si>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</si>
  <si>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</si>
  <si>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</si>
  <si>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</si>
  <si>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</si>
  <si>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</si>
  <si>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</si>
  <si>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</si>
  <si>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</si>
  <si>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</si>
  <si>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</si>
  <si>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</si>
  <si>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</si>
  <si>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</si>
  <si>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</si>
  <si>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</si>
  <si>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</si>
  <si>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</si>
  <si>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</si>
  <si>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</si>
  <si>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</si>
  <si>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</si>
  <si>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</si>
  <si>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</si>
  <si>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</si>
  <si>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</si>
  <si>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</si>
  <si>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</si>
  <si>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</si>
  <si>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</si>
  <si>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</si>
  <si>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</si>
  <si>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</si>
  <si>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</si>
  <si>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</si>
  <si>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</si>
  <si>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</si>
  <si>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</si>
  <si>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</si>
  <si>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</si>
  <si>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</si>
  <si>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</si>
  <si>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</si>
  <si>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</si>
  <si>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</si>
  <si>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</si>
  <si>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</si>
  <si>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</si>
  <si>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</si>
  <si>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</si>
  <si>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</si>
  <si>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</si>
  <si>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</si>
  <si>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</si>
  <si>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</si>
  <si>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</si>
  <si>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</si>
  <si>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</si>
  <si>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</si>
  <si>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</si>
  <si>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</si>
  <si>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</si>
  <si>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</si>
  <si>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</si>
  <si>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</si>
  <si>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</si>
  <si>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</si>
  <si>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</si>
  <si>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</si>
  <si>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</si>
  <si>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</si>
  <si>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</si>
  <si>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</si>
  <si>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</si>
  <si>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</si>
  <si>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</si>
  <si>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</si>
  <si>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</si>
  <si>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</si>
  <si>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</si>
  <si>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</si>
  <si>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</si>
  <si>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</si>
  <si>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</si>
  <si>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</si>
  <si>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</si>
  <si>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</si>
  <si>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</si>
  <si>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</si>
  <si>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</si>
  <si>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</si>
  <si>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</si>
  <si>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</si>
  <si>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</si>
  <si>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</si>
  <si>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</si>
  <si>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</si>
  <si>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</si>
  <si>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</si>
  <si>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</si>
  <si>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</si>
  <si>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</si>
  <si>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</si>
  <si>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</si>
  <si>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</si>
  <si>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</si>
  <si>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</si>
  <si>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</si>
  <si>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</si>
  <si>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</si>
  <si>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</si>
  <si>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</si>
  <si>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</si>
  <si>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</si>
  <si>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</si>
  <si>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</si>
  <si>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</si>
  <si>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</si>
  <si>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</si>
  <si>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</si>
  <si>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</si>
  <si>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</si>
  <si>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</si>
  <si>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</si>
  <si>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</si>
  <si>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</si>
  <si>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</si>
  <si>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</si>
  <si>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</si>
  <si>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</si>
  <si>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</si>
  <si>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</si>
  <si>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</si>
  <si>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</si>
  <si>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</si>
  <si>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</si>
  <si>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</si>
  <si>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</si>
  <si>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</si>
  <si>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</si>
  <si>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</si>
  <si>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</si>
  <si>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</si>
  <si>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</si>
  <si>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</si>
  <si>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</si>
  <si>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</si>
  <si>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</si>
  <si>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</si>
  <si>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</si>
  <si>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</si>
  <si>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</si>
  <si>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</si>
  <si>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</si>
  <si>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</si>
  <si>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</si>
  <si>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</si>
  <si>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</si>
  <si>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</si>
  <si>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</si>
  <si>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</si>
  <si>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</si>
  <si>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</si>
  <si>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</si>
  <si>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</si>
  <si>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</si>
  <si>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</si>
  <si>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</si>
  <si>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</si>
  <si>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</si>
  <si>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</si>
  <si>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</si>
  <si>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</si>
  <si>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</si>
  <si>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</si>
  <si>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</si>
  <si>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</si>
  <si>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</si>
  <si>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</si>
  <si>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</si>
  <si>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</si>
  <si>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</si>
  <si>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</si>
  <si>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</si>
  <si>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</si>
  <si>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</si>
  <si>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</si>
  <si>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</si>
  <si>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</si>
  <si>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</si>
  <si>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</si>
  <si>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</si>
  <si>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</si>
  <si>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</si>
  <si>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</si>
  <si>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</si>
  <si>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</si>
  <si>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</si>
  <si>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</si>
  <si>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</si>
  <si>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</si>
  <si>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</si>
  <si>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</si>
  <si>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</si>
  <si>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</si>
  <si>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</si>
  <si>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</si>
  <si>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</si>
  <si>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</si>
  <si>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</si>
  <si>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</si>
  <si>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</si>
  <si>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</si>
  <si>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</si>
  <si>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</si>
  <si>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</si>
  <si>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</si>
  <si>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</si>
  <si>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</si>
  <si>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</si>
  <si>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</si>
  <si>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</si>
  <si>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</si>
  <si>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</si>
  <si>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</si>
  <si>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</si>
  <si>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</si>
  <si>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</si>
  <si>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</si>
  <si>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</si>
  <si>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</si>
  <si>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</si>
  <si>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</si>
  <si>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</si>
  <si>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</si>
  <si>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</si>
  <si>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</si>
  <si>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</si>
  <si>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</si>
  <si>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</si>
  <si>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</si>
  <si>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</si>
  <si>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</si>
  <si>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</si>
  <si>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</si>
  <si>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</si>
  <si>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</si>
  <si>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</si>
  <si>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</si>
  <si>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</si>
  <si>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</si>
  <si>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</si>
  <si>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</si>
  <si>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</si>
  <si>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</si>
  <si>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</si>
  <si>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</si>
  <si>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</si>
  <si>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</si>
  <si>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</si>
  <si>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</si>
  <si>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</si>
  <si>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</si>
  <si>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</si>
  <si>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</si>
  <si>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</si>
  <si>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</si>
  <si>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</si>
  <si>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</si>
  <si>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</si>
  <si>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</si>
  <si>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</si>
  <si>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</si>
  <si>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</si>
  <si>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</si>
  <si>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</si>
  <si>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</si>
  <si>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</si>
  <si>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</si>
  <si>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</si>
  <si>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</si>
  <si>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</si>
  <si>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</si>
  <si>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</si>
  <si>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</si>
  <si>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</si>
  <si>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</si>
  <si>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</si>
  <si>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</si>
  <si>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</si>
  <si>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</si>
  <si>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</si>
  <si>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</si>
  <si>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</si>
  <si>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</si>
  <si>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</si>
  <si>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</si>
  <si>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</si>
  <si>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</si>
  <si>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</si>
  <si>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</si>
  <si>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</si>
  <si>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</si>
  <si>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</si>
  <si>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</si>
  <si>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</si>
  <si>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</si>
  <si>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</si>
  <si>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</si>
  <si>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</si>
  <si>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</si>
  <si>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</si>
  <si>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</si>
  <si>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</si>
  <si>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</si>
  <si>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</si>
  <si>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</si>
  <si>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</si>
  <si>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</si>
  <si>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</si>
  <si>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</si>
  <si>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</si>
  <si>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</si>
  <si>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</si>
  <si>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</si>
  <si>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</si>
  <si>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</si>
  <si>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</si>
  <si>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</si>
  <si>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</si>
  <si>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</si>
  <si>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</si>
  <si>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</si>
  <si>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</si>
  <si>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</si>
  <si>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</si>
  <si>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</si>
  <si>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</si>
  <si>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</si>
  <si>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</si>
  <si>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</si>
  <si>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</si>
  <si>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</si>
  <si>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</si>
  <si>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</si>
  <si>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</si>
  <si>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</si>
  <si>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</si>
  <si>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</si>
  <si>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</si>
  <si>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</si>
  <si>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</si>
  <si>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</si>
  <si>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</si>
  <si>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</si>
  <si>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</si>
  <si>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</si>
  <si>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</si>
  <si>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</si>
  <si>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</si>
  <si>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</si>
  <si>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</si>
  <si>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</si>
  <si>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</si>
  <si>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</si>
  <si>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</si>
  <si>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</si>
  <si>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</si>
  <si>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</si>
  <si>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</si>
  <si>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</si>
  <si>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</si>
  <si>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</si>
  <si>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</si>
  <si>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</si>
  <si>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</si>
  <si>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</si>
  <si>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</si>
  <si>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</si>
  <si>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</si>
  <si>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</si>
  <si>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</si>
  <si>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</si>
  <si>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</si>
  <si>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</si>
  <si>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</si>
  <si>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</si>
  <si>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</si>
  <si>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</si>
  <si>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</si>
  <si>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</si>
  <si>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</si>
  <si>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</si>
  <si>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</si>
  <si>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</si>
  <si>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</si>
  <si>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</si>
  <si>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</si>
  <si>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</si>
  <si>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</si>
  <si>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</si>
  <si>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</si>
  <si>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</si>
  <si>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</si>
  <si>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</si>
  <si>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</si>
  <si>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</si>
  <si>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</si>
  <si>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</si>
  <si>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</si>
  <si>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</si>
  <si>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</si>
  <si>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</si>
  <si>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</si>
  <si>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</si>
  <si>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</si>
  <si>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</si>
  <si>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</si>
  <si>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</si>
  <si>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</si>
  <si>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</si>
  <si>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</si>
  <si>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</si>
  <si>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</si>
  <si>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</si>
  <si>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</si>
  <si>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</si>
  <si>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</si>
  <si>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</si>
  <si>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</si>
  <si>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</si>
  <si>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</si>
  <si>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</si>
  <si>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</si>
  <si>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</si>
  <si>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</si>
  <si>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</si>
  <si>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</si>
  <si>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</si>
  <si>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</si>
  <si>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</si>
  <si>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</si>
  <si>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</si>
  <si>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</si>
  <si>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</si>
  <si>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</si>
  <si>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</si>
  <si>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</si>
  <si>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</si>
  <si>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</si>
  <si>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</si>
  <si>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</si>
  <si>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</si>
  <si>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</si>
  <si>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</si>
  <si>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</si>
  <si>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</si>
  <si>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</si>
  <si>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</si>
  <si>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</si>
  <si>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</si>
  <si>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</si>
  <si>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</si>
  <si>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</si>
  <si>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</si>
  <si>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</si>
  <si>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</si>
  <si>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</si>
  <si>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</si>
  <si>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</si>
  <si>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</si>
  <si>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</si>
  <si>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</si>
  <si>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</si>
  <si>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</si>
  <si>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</si>
  <si>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</si>
  <si>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</si>
  <si>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</si>
  <si>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</si>
  <si>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</si>
  <si>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</si>
  <si>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</si>
  <si>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</si>
  <si>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</si>
  <si>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</si>
  <si>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</si>
  <si>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</si>
  <si>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</si>
  <si>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</si>
  <si>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</si>
  <si>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</si>
  <si>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</si>
  <si>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</si>
  <si>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</si>
  <si>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</si>
  <si>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</si>
  <si>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</si>
  <si>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</si>
  <si>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</si>
  <si>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</si>
  <si>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</si>
  <si>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</si>
  <si>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</si>
  <si>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</si>
  <si>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</si>
  <si>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</si>
  <si>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</si>
  <si>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</si>
  <si>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</si>
  <si>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</si>
  <si>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</si>
  <si>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</si>
  <si>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</si>
  <si>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</si>
  <si>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</si>
  <si>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</si>
  <si>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</si>
  <si>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</si>
  <si>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</si>
  <si>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</si>
  <si>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</si>
  <si>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</si>
  <si>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</si>
  <si>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</si>
  <si>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</si>
  <si>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</si>
  <si>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</si>
  <si>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</si>
  <si>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</si>
  <si>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</si>
  <si>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</si>
  <si>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</si>
  <si>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</si>
  <si>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</si>
  <si>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</si>
  <si>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</si>
  <si>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</si>
  <si>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</si>
  <si>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</si>
  <si>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</si>
  <si>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</si>
  <si>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</si>
  <si>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</si>
  <si>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</si>
  <si>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</si>
  <si>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</si>
  <si>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</si>
  <si>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</si>
  <si>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</si>
  <si>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</si>
  <si>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</si>
  <si>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</si>
  <si>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</si>
  <si>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</si>
  <si>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</si>
  <si>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</si>
  <si>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</si>
  <si>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</si>
  <si>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</si>
  <si>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</si>
  <si>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</si>
  <si>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</si>
  <si>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</si>
  <si>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</si>
  <si>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</si>
  <si>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</si>
  <si>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</si>
  <si>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</si>
  <si>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</si>
  <si>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</si>
  <si>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</si>
  <si>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</si>
  <si>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</si>
  <si>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</si>
  <si>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</si>
  <si>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</si>
  <si>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</si>
  <si>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</si>
  <si>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</si>
  <si>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</si>
  <si>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</si>
  <si>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</si>
  <si>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</si>
  <si>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</si>
  <si>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</si>
  <si>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</si>
  <si>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</si>
  <si>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</si>
  <si>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</si>
  <si>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</si>
  <si>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</si>
  <si>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</si>
  <si>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</si>
  <si>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</si>
  <si>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</si>
  <si>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</si>
  <si>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</si>
  <si>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</si>
  <si>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</si>
  <si>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</si>
  <si>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</si>
  <si>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</si>
  <si>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</si>
  <si>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</si>
  <si>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</si>
  <si>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</si>
  <si>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</si>
  <si>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</si>
  <si>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</si>
  <si>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</si>
  <si>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</si>
  <si>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</si>
  <si>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</si>
  <si>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</si>
  <si>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</si>
  <si>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</si>
  <si>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</si>
  <si>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</si>
  <si>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</si>
  <si>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</si>
  <si>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</si>
  <si>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</si>
  <si>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</si>
  <si>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</si>
  <si>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</si>
  <si>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</si>
  <si>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</si>
  <si>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</si>
  <si>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</si>
  <si>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</si>
  <si>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</si>
  <si>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</si>
  <si>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</si>
  <si>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</si>
  <si>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</si>
  <si>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</si>
  <si>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</si>
  <si>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</si>
  <si>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</si>
  <si>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</si>
  <si>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</si>
  <si>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</si>
  <si>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</si>
  <si>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</si>
  <si>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</si>
  <si>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</si>
  <si>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</si>
  <si>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</si>
  <si>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</si>
  <si>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</si>
  <si>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</si>
  <si>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</si>
  <si>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</si>
  <si>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</si>
  <si>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</si>
  <si>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</si>
  <si>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</si>
  <si>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</si>
  <si>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</si>
  <si>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</si>
  <si>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</si>
  <si>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</si>
  <si>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</si>
  <si>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</si>
  <si>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</si>
  <si>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</si>
  <si>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</si>
  <si>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</si>
  <si>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</si>
  <si>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</si>
  <si>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</si>
  <si>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</si>
  <si>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</si>
  <si>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</si>
  <si>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</si>
  <si>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</si>
  <si>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</si>
  <si>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</si>
  <si>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</si>
  <si>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</si>
  <si>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</si>
  <si>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</si>
  <si>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</si>
  <si>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</si>
  <si>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</si>
  <si>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</si>
  <si>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</si>
  <si>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</si>
  <si>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</si>
  <si>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</si>
  <si>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</si>
  <si>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</si>
  <si>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</si>
  <si>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</si>
  <si>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</si>
  <si>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</si>
  <si>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</si>
  <si>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</si>
  <si>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</si>
  <si>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</si>
  <si>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</si>
  <si>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</si>
  <si>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</si>
  <si>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</si>
  <si>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</si>
  <si>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</si>
  <si>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</si>
  <si>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</si>
  <si>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</si>
  <si>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</si>
  <si>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</si>
  <si>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</si>
  <si>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</si>
  <si>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</si>
  <si>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</si>
  <si>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</si>
  <si>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</si>
  <si>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</si>
  <si>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</si>
  <si>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</si>
  <si>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</si>
  <si>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</si>
  <si>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</si>
  <si>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</si>
  <si>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</si>
  <si>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</si>
  <si>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</si>
  <si>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</si>
  <si>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</si>
  <si>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</si>
  <si>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</si>
  <si>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</si>
  <si>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</si>
  <si>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</si>
  <si>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</si>
  <si>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</si>
  <si>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</si>
  <si>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</si>
  <si>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</si>
  <si>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</si>
  <si>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</si>
  <si>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</si>
  <si>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</si>
  <si>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</si>
  <si>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</si>
  <si>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</si>
  <si>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</si>
  <si>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</si>
  <si>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</si>
  <si>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</si>
  <si>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</si>
  <si>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</si>
  <si>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</si>
  <si>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</si>
  <si>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</si>
  <si>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</si>
  <si>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</si>
  <si>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</si>
  <si>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</si>
  <si>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</si>
  <si>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</si>
  <si>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</si>
  <si>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</si>
  <si>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</si>
  <si>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</si>
  <si>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</si>
  <si>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</si>
  <si>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</si>
  <si>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</si>
  <si>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</si>
  <si>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</si>
  <si>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</si>
  <si>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</si>
  <si>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</si>
  <si>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</si>
  <si>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</si>
  <si>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</si>
  <si>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</si>
  <si>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</si>
  <si>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</si>
  <si>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</si>
  <si>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</si>
  <si>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</si>
  <si>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</si>
  <si>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</si>
  <si>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</si>
  <si>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</si>
  <si>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</si>
  <si>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</si>
  <si>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</si>
  <si>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</si>
  <si>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</si>
  <si>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</si>
  <si>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</si>
  <si>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</si>
  <si>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</si>
  <si>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</si>
  <si>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</si>
  <si>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</si>
  <si>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</si>
  <si>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</si>
  <si>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</si>
  <si>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</si>
  <si>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</si>
  <si>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</si>
  <si>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</si>
  <si>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</si>
  <si>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</si>
  <si>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</si>
  <si>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</si>
  <si>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</si>
  <si>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</si>
  <si>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</si>
  <si>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</si>
  <si>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</si>
  <si>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</si>
  <si>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</si>
  <si>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</si>
  <si>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</si>
  <si>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</si>
  <si>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</si>
  <si>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</si>
  <si>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</si>
  <si>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</si>
  <si>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</si>
  <si>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</si>
  <si>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</si>
  <si>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</si>
  <si>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</si>
  <si>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</si>
  <si>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</si>
  <si>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</si>
  <si>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</si>
  <si>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</si>
  <si>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</si>
  <si>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</si>
  <si>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</si>
  <si>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</si>
  <si>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</si>
  <si>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</si>
  <si>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</si>
  <si>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</si>
  <si>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</si>
  <si>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</si>
  <si>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</si>
  <si>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</si>
  <si>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</si>
  <si>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</si>
  <si>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</si>
  <si>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</si>
  <si>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</si>
  <si>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</si>
  <si>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</si>
  <si>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</si>
  <si>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</si>
  <si>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</si>
  <si>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</si>
  <si>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</si>
  <si>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</si>
  <si>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</si>
  <si>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</si>
  <si>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</si>
  <si>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</si>
  <si>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</si>
  <si>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</si>
  <si>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</si>
  <si>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</si>
  <si>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</si>
  <si>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</si>
  <si>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</si>
  <si>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</si>
  <si>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</si>
  <si>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</si>
  <si>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</si>
  <si>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</si>
  <si>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</si>
  <si>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</si>
  <si>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</si>
  <si>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</si>
  <si>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</si>
  <si>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</si>
  <si>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</si>
  <si>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</si>
  <si>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</si>
  <si>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</si>
  <si>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</si>
  <si>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</si>
  <si>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</si>
  <si>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</si>
  <si>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</si>
  <si>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</si>
  <si>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</si>
  <si>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</si>
  <si>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</si>
  <si>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</si>
  <si>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</si>
  <si>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</si>
  <si>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</si>
  <si>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</si>
  <si>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</si>
  <si>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</si>
  <si>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</si>
  <si>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</si>
  <si>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</si>
  <si>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</si>
  <si>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</si>
  <si>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</si>
  <si>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</si>
  <si>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</si>
  <si>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</si>
  <si>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</si>
  <si>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</si>
  <si>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</si>
  <si>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</si>
  <si>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</si>
  <si>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</si>
  <si>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</si>
  <si>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</si>
  <si>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</si>
  <si>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</si>
  <si>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</si>
  <si>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</si>
  <si>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</si>
  <si>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</si>
  <si>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</si>
  <si>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</si>
  <si>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</si>
  <si>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</si>
  <si>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</si>
  <si>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</si>
  <si>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</si>
  <si>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</si>
  <si>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</si>
  <si>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</si>
  <si>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</si>
  <si>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</si>
  <si>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</si>
  <si>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</si>
  <si>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</si>
  <si>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</si>
  <si>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</si>
  <si>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</si>
  <si>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</si>
  <si>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</si>
  <si>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</si>
  <si>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</si>
  <si>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</si>
  <si>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</si>
  <si>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</si>
  <si>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</si>
  <si>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</si>
  <si>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</si>
  <si>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</si>
  <si>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</si>
  <si>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</si>
  <si>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</si>
  <si>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</si>
  <si>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</si>
  <si>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</si>
  <si>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</si>
  <si>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</si>
  <si>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</si>
  <si>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</si>
  <si>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</si>
  <si>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</si>
  <si>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</si>
  <si>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</si>
  <si>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</si>
  <si>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</si>
  <si>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</si>
  <si>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</si>
  <si>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</si>
  <si>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</si>
  <si>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</si>
  <si>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</si>
  <si>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</si>
  <si>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</si>
  <si>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</si>
  <si>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</si>
  <si>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</si>
  <si>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</si>
  <si>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</si>
  <si>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</si>
  <si>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</si>
  <si>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</si>
  <si>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</si>
  <si>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</si>
  <si>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</si>
  <si>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</si>
  <si>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</si>
  <si>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</si>
  <si>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</si>
  <si>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</si>
  <si>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</si>
  <si>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</si>
  <si>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</si>
  <si>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</si>
  <si>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</si>
  <si>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</si>
  <si>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</si>
  <si>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</si>
  <si>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</si>
  <si>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</si>
  <si>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</si>
  <si>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</si>
  <si>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</si>
  <si>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</si>
  <si>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</si>
  <si>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</si>
  <si>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</si>
  <si>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</si>
  <si>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</si>
  <si>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</si>
  <si>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</si>
  <si>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</si>
  <si>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</si>
  <si>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</si>
  <si>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</si>
  <si>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</si>
  <si>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</si>
  <si>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</si>
  <si>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</si>
  <si>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</si>
  <si>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</si>
  <si>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</si>
  <si>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</si>
  <si>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</si>
  <si>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</si>
  <si>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</si>
  <si>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</si>
  <si>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</si>
  <si>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</si>
  <si>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</si>
  <si>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</si>
  <si>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</si>
  <si>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</si>
  <si>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</si>
  <si>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</si>
  <si>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</si>
  <si>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</si>
  <si>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</si>
  <si>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</si>
  <si>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</si>
  <si>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</si>
  <si>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</si>
  <si>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</si>
  <si>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</si>
  <si>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</si>
  <si>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</si>
  <si>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</si>
  <si>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</si>
  <si>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</si>
  <si>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</si>
  <si>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</si>
  <si>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</si>
  <si>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</si>
  <si>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</si>
  <si>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</si>
  <si>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</si>
  <si>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</si>
  <si>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</si>
  <si>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</si>
  <si>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</si>
  <si>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</si>
  <si>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</si>
  <si>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</si>
  <si>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</si>
  <si>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</si>
  <si>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</si>
  <si>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</si>
  <si>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</si>
  <si>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</si>
  <si>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</si>
  <si>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</si>
  <si>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</si>
  <si>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</si>
  <si>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</si>
  <si>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</si>
  <si>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</si>
  <si>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</si>
  <si>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</si>
  <si>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</si>
  <si>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</si>
  <si>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</si>
  <si>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</si>
  <si>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</si>
  <si>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</si>
  <si>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</si>
  <si>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</si>
  <si>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</si>
  <si>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</si>
  <si>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</si>
  <si>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</si>
  <si>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</si>
  <si>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</si>
  <si>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</si>
  <si>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</si>
  <si>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</si>
  <si>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</si>
  <si>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</si>
  <si>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</si>
  <si>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</si>
  <si>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</si>
  <si>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</si>
  <si>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</si>
  <si>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</si>
  <si>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</si>
  <si>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</si>
  <si>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</si>
  <si>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</si>
  <si>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</si>
  <si>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</si>
  <si>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</si>
  <si>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</si>
  <si>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</si>
  <si>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</si>
  <si>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</si>
  <si>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</si>
  <si>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</si>
  <si>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</si>
  <si>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</si>
  <si>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</si>
  <si>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</si>
  <si>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</si>
  <si>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</si>
  <si>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</si>
  <si>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</si>
  <si>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</si>
  <si>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</si>
  <si>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</si>
  <si>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</si>
  <si>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</si>
  <si>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</si>
  <si>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</si>
  <si>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</si>
  <si>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</si>
  <si>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</si>
  <si>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</si>
  <si>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</si>
  <si>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</si>
  <si>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</si>
  <si>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</si>
  <si>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</si>
  <si>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</si>
  <si>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</si>
  <si>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</si>
  <si>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</si>
  <si>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</si>
  <si>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</si>
  <si>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</si>
  <si>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</si>
  <si>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</si>
  <si>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</si>
  <si>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</si>
  <si>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</si>
  <si>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</si>
  <si>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</si>
  <si>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</si>
  <si>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</si>
  <si>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</si>
  <si>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</si>
  <si>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</si>
  <si>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</si>
  <si>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</si>
  <si>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</si>
  <si>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</si>
  <si>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</si>
  <si>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</si>
  <si>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</si>
  <si>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</si>
  <si>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</si>
  <si>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</si>
  <si>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</si>
  <si>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</si>
  <si>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</si>
  <si>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</si>
  <si>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</si>
  <si>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</si>
  <si>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</si>
  <si>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</si>
  <si>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</si>
  <si>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</si>
  <si>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</si>
  <si>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</si>
  <si>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</si>
  <si>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</si>
  <si>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</si>
  <si>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</si>
  <si>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</si>
  <si>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</si>
  <si>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</si>
  <si>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</si>
  <si>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</si>
  <si>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</si>
  <si>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</si>
  <si>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</si>
  <si>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</si>
  <si>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</si>
  <si>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</si>
  <si>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</si>
  <si>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</si>
  <si>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</si>
  <si>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</si>
  <si>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</si>
  <si>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</si>
  <si>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</si>
  <si>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</si>
  <si>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</si>
  <si>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</si>
  <si>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</si>
  <si>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</si>
  <si>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</si>
  <si>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</si>
  <si>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</si>
  <si>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</si>
  <si>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</si>
  <si>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</si>
  <si>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</si>
  <si>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</si>
  <si>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</si>
  <si>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</si>
  <si>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</si>
  <si>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</si>
  <si>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</si>
  <si>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</si>
  <si>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</si>
  <si>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</si>
  <si>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</si>
  <si>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</si>
  <si>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</si>
  <si>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</si>
  <si>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</si>
  <si>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</si>
  <si>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</si>
  <si>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</si>
  <si>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</si>
  <si>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</si>
  <si>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</si>
  <si>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</si>
  <si>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</si>
  <si>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</si>
  <si>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</si>
  <si>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</si>
  <si>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</si>
  <si>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</si>
  <si>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</si>
  <si>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</si>
  <si>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</si>
  <si>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</si>
  <si>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</si>
  <si>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</si>
  <si>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</si>
  <si>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</si>
  <si>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</si>
  <si>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</si>
  <si>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</si>
  <si>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</si>
  <si>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</si>
  <si>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</si>
  <si>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</si>
  <si>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</si>
  <si>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</si>
  <si>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</si>
  <si>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</si>
  <si>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</si>
  <si>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</si>
  <si>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</si>
  <si>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</si>
  <si>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</si>
  <si>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</si>
  <si>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</si>
  <si>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</si>
  <si>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</si>
  <si>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</si>
  <si>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</si>
  <si>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</si>
  <si>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</si>
  <si>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</si>
  <si>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</si>
  <si>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</si>
  <si>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</si>
  <si>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</si>
  <si>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</si>
  <si>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</si>
  <si>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</si>
  <si>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</si>
  <si>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</si>
  <si>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</si>
  <si>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</si>
  <si>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</si>
  <si>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</si>
  <si>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</si>
  <si>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</si>
  <si>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</si>
  <si>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</si>
  <si>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</si>
  <si>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</si>
  <si>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</si>
  <si>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</si>
  <si>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</si>
  <si>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</si>
  <si>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</si>
  <si>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</si>
  <si>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</si>
  <si>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</si>
  <si>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</si>
  <si>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</si>
  <si>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</si>
  <si>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</si>
  <si>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</si>
  <si>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</si>
  <si>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</si>
  <si>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</si>
  <si>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</si>
  <si>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</si>
  <si>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</si>
  <si>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</si>
  <si>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</si>
  <si>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</si>
  <si>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</si>
  <si>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</si>
  <si>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</si>
  <si>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</si>
  <si>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</si>
  <si>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</si>
  <si>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</si>
  <si>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</si>
  <si>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</si>
  <si>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</si>
  <si>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</si>
  <si>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</si>
  <si>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</si>
  <si>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</si>
  <si>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</si>
  <si>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</si>
  <si>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</si>
  <si>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</si>
  <si>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</si>
  <si>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</si>
  <si>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</si>
  <si>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</si>
  <si>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</si>
  <si>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</si>
  <si>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</si>
  <si>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</si>
  <si>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</si>
  <si>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</si>
  <si>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</si>
  <si>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</si>
  <si>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</si>
  <si>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</si>
  <si>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</si>
  <si>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</si>
  <si>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</si>
  <si>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</si>
  <si>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</si>
  <si>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</si>
  <si>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</si>
  <si>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</si>
  <si>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</si>
  <si>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</si>
  <si>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</si>
  <si>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</si>
  <si>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</si>
  <si>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</si>
  <si>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</si>
  <si>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</si>
  <si>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</si>
  <si>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</si>
  <si>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</si>
  <si>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</si>
  <si>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</si>
  <si>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</si>
  <si>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</si>
  <si>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</si>
  <si>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</si>
  <si>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</si>
  <si>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</si>
  <si>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</si>
  <si>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</si>
  <si>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</si>
  <si>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</si>
  <si>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</si>
  <si>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</si>
  <si>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</si>
  <si>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</si>
  <si>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</si>
  <si>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</si>
  <si>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</si>
  <si>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</si>
  <si>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</si>
  <si>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</si>
  <si>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</si>
  <si>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</si>
  <si>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</si>
  <si>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</si>
  <si>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</si>
  <si>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</si>
  <si>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</si>
  <si>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</si>
  <si>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</si>
  <si>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</si>
  <si>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</si>
  <si>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</si>
  <si>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</si>
  <si>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</si>
  <si>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</si>
  <si>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</si>
  <si>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</si>
  <si>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</si>
  <si>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</si>
  <si>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</si>
  <si>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</si>
  <si>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</si>
  <si>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</si>
  <si>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</si>
  <si>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</si>
  <si>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</si>
  <si>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</si>
  <si>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</si>
  <si>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</si>
  <si>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</si>
  <si>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</si>
  <si>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</si>
  <si>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</si>
  <si>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</si>
  <si>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</si>
  <si>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</si>
  <si>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</si>
  <si>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</si>
  <si>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</si>
  <si>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</si>
  <si>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</si>
  <si>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</si>
  <si>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</si>
  <si>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</si>
  <si>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</si>
  <si>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</si>
  <si>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</si>
  <si>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</si>
  <si>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</si>
  <si>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</si>
  <si>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</si>
  <si>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</si>
  <si>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</si>
  <si>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</si>
  <si>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</si>
  <si>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</si>
  <si>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</si>
  <si>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</si>
  <si>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</si>
  <si>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</si>
  <si>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</si>
  <si>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</si>
  <si>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</si>
  <si>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</si>
  <si>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</si>
  <si>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</si>
  <si>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</si>
  <si>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</si>
  <si>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</si>
  <si>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</si>
  <si>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</si>
  <si>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</si>
  <si>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</si>
  <si>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</si>
  <si>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</si>
  <si>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</si>
  <si>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</si>
  <si>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</si>
  <si>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</si>
  <si>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</si>
  <si>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</si>
  <si>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</si>
  <si>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</si>
  <si>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</si>
  <si>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</si>
  <si>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</si>
  <si>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</si>
  <si>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</si>
  <si>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</si>
  <si>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</si>
  <si>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</si>
  <si>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</si>
  <si>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</si>
  <si>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</si>
  <si>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</si>
  <si>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</si>
  <si>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</si>
  <si>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</si>
  <si>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</si>
  <si>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</si>
  <si>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</si>
  <si>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</si>
  <si>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</si>
  <si>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</si>
  <si>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</si>
  <si>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</si>
  <si>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</si>
  <si>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</si>
  <si>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</si>
  <si>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</si>
  <si>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</si>
  <si>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</si>
  <si>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</si>
  <si>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</si>
  <si>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</si>
  <si>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</si>
  <si>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</si>
  <si>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</si>
  <si>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</si>
  <si>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</si>
  <si>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</si>
  <si>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</si>
  <si>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</si>
  <si>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</si>
  <si>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</si>
  <si>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</si>
  <si>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</si>
  <si>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</si>
  <si>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</si>
  <si>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</si>
  <si>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</si>
  <si>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</si>
  <si>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</si>
  <si>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</si>
  <si>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</si>
  <si>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</si>
  <si>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</si>
  <si>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</si>
  <si>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</si>
  <si>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</si>
  <si>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</si>
  <si>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</si>
  <si>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</si>
  <si>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</si>
  <si>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</si>
  <si>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</si>
  <si>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</si>
  <si>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</si>
  <si>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</si>
  <si>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</si>
  <si>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[0.399875]</t>
  </si>
  <si>
    <t>0 [0.804075]</t>
  </si>
  <si>
    <t>0 [1.211218]</t>
  </si>
  <si>
    <t>0 [1.617242]</t>
  </si>
  <si>
    <t>0 [2.024316]</t>
  </si>
  <si>
    <t>0 [2.430257]</t>
  </si>
  <si>
    <t>0 [2.837313]</t>
  </si>
  <si>
    <t>0 [3.244151]</t>
  </si>
  <si>
    <t>0 [3.650338]</t>
  </si>
  <si>
    <t>0 [4.055852]</t>
  </si>
  <si>
    <t>0 [4.460048]</t>
  </si>
  <si>
    <t>0 [4.868408]</t>
  </si>
  <si>
    <t>0 [5.274783]</t>
  </si>
  <si>
    <t>0 [5.682869]</t>
  </si>
  <si>
    <t>0 [6.088391]</t>
  </si>
  <si>
    <t>0 [6.493177]</t>
  </si>
  <si>
    <t>0 [6.900357]</t>
  </si>
  <si>
    <t>0 [7.307143]</t>
  </si>
  <si>
    <t>0 [7.710777]</t>
  </si>
  <si>
    <t>0 [8.119615]</t>
  </si>
  <si>
    <t>0 [8.524127]</t>
  </si>
  <si>
    <t>0 [8.928938]</t>
  </si>
  <si>
    <t>0 [9.337876]</t>
  </si>
  <si>
    <t>0 [9.741742]</t>
  </si>
  <si>
    <t>0 [10.151370]</t>
  </si>
  <si>
    <t>0 [10.557003]</t>
  </si>
  <si>
    <t>0 [10.961071]</t>
  </si>
  <si>
    <t>0 [11.366337]</t>
  </si>
  <si>
    <t>0 [11.772849]</t>
  </si>
  <si>
    <t>0 [12.182540]</t>
  </si>
  <si>
    <t>0 [12.588484]</t>
  </si>
  <si>
    <t>0 [12.992886]</t>
  </si>
  <si>
    <t>0 [13.397784]</t>
  </si>
  <si>
    <t>0 [13.806527]</t>
  </si>
  <si>
    <t>0 [14.212311]</t>
  </si>
  <si>
    <t>0 [14.621749]</t>
  </si>
  <si>
    <t>0 [15.023430]</t>
  </si>
  <si>
    <t>0 [15.430752]</t>
  </si>
  <si>
    <t>0 [15.839572]</t>
  </si>
  <si>
    <t>0 [16.242083]</t>
  </si>
  <si>
    <t>0 [16.650719]</t>
  </si>
  <si>
    <t>0 [17.055247]</t>
  </si>
  <si>
    <t>0 [17.461423]</t>
  </si>
  <si>
    <t>0 [17.872486]</t>
  </si>
  <si>
    <t>0 [18.274173]</t>
  </si>
  <si>
    <t>0 [18.680944]</t>
  </si>
  <si>
    <t>0 [19.089237]</t>
  </si>
  <si>
    <t>0 [19.490386]</t>
  </si>
  <si>
    <t>0 [19.901213]</t>
  </si>
  <si>
    <t>0 [20.306004]</t>
  </si>
  <si>
    <t>0 [20.711682]</t>
  </si>
  <si>
    <t>0 [21.119367]</t>
  </si>
  <si>
    <t>0 [21.523013]</t>
  </si>
  <si>
    <t>0 [21.928499]</t>
  </si>
  <si>
    <t>0 [22.336156]</t>
  </si>
  <si>
    <t>0 [22.742149]</t>
  </si>
  <si>
    <t>0 [23.152663]</t>
  </si>
  <si>
    <t>0 [23.555317]</t>
  </si>
  <si>
    <t>0 [23.960175]</t>
  </si>
  <si>
    <t>0 [24.367832]</t>
  </si>
  <si>
    <t>0 [24.773495]</t>
  </si>
  <si>
    <t>0 [25.178308]</t>
  </si>
  <si>
    <t>0 [25.587309]</t>
  </si>
  <si>
    <t>0 [25.992640]</t>
  </si>
  <si>
    <t>0 [26.397571]</t>
  </si>
  <si>
    <t>0 [26.803791]</t>
  </si>
  <si>
    <t>0 [27.209707]</t>
  </si>
  <si>
    <t>0 [27.617409]</t>
  </si>
  <si>
    <t>0 [28.024133]</t>
  </si>
  <si>
    <t>0 [28.429721]</t>
  </si>
  <si>
    <t>0 [28.835354]</t>
  </si>
  <si>
    <t>0 [29.241690]</t>
  </si>
  <si>
    <t>0 [29.648550]</t>
  </si>
  <si>
    <t>0 [30.057511]</t>
  </si>
  <si>
    <t>0 [30.459613]</t>
  </si>
  <si>
    <t>0 [30.869193]</t>
  </si>
  <si>
    <t>0 [31.279706]</t>
  </si>
  <si>
    <t>0 [31.679175]</t>
  </si>
  <si>
    <t>0 [32.087864]</t>
  </si>
  <si>
    <t>0 [32.491521]</t>
  </si>
  <si>
    <t>0 [32.900320]</t>
  </si>
  <si>
    <t>0 [33.307091]</t>
  </si>
  <si>
    <t>0 [33.711958]</t>
  </si>
  <si>
    <t>0 [34.118116]</t>
  </si>
  <si>
    <t>0 [34.523095]</t>
  </si>
  <si>
    <t>0 [34.930741]</t>
  </si>
  <si>
    <t>0 [35.341544]</t>
  </si>
  <si>
    <t>0 [35.741953]</t>
  </si>
  <si>
    <t>0 [36.149231]</t>
  </si>
  <si>
    <t>0 [36.554992]</t>
  </si>
  <si>
    <t>0 [36.959928]</t>
  </si>
  <si>
    <t>0 [37.369321]</t>
  </si>
  <si>
    <t>0 [37.773668]</t>
  </si>
  <si>
    <t>0 [38.181135]</t>
  </si>
  <si>
    <t>0 [38.586717]</t>
  </si>
  <si>
    <t>0 [38.992009]</t>
  </si>
  <si>
    <t>0 [39.399034]</t>
  </si>
  <si>
    <t>0 [39.804148]</t>
  </si>
  <si>
    <t>0 [40.209291]</t>
  </si>
  <si>
    <t>0 [40.618219]</t>
  </si>
  <si>
    <t>0 [41.024125]</t>
  </si>
  <si>
    <t>0 [41.430733]</t>
  </si>
  <si>
    <t>0 [41.837035]</t>
  </si>
  <si>
    <t>0 [42.241367]</t>
  </si>
  <si>
    <t>0 [42.648433]</t>
  </si>
  <si>
    <t>0 [43.055520]</t>
  </si>
  <si>
    <t>0 [43.461141]</t>
  </si>
  <si>
    <t>0 [43.868830]</t>
  </si>
  <si>
    <t>0 [44.272594]</t>
  </si>
  <si>
    <t>0 [44.679092]</t>
  </si>
  <si>
    <t>0 [45.088531]</t>
  </si>
  <si>
    <t>0 [45.495731]</t>
  </si>
  <si>
    <t>0 [45.901792]</t>
  </si>
  <si>
    <t>0 [46.304639]</t>
  </si>
  <si>
    <t>0 [46.711767]</t>
  </si>
  <si>
    <t>0 [47.118587]</t>
  </si>
  <si>
    <t>0 [47.527967]</t>
  </si>
  <si>
    <t>0 [47.930415]</t>
  </si>
  <si>
    <t>0 [48.340720]</t>
  </si>
  <si>
    <t>0 [48.741472]</t>
  </si>
  <si>
    <t>0 [49.149414]</t>
  </si>
  <si>
    <t>0 [49.554031]</t>
  </si>
  <si>
    <t>0 [49.960852]</t>
  </si>
  <si>
    <t>0 [50.368874]</t>
  </si>
  <si>
    <t>0 [50.774626]</t>
  </si>
  <si>
    <t>0 [51.181330]</t>
  </si>
  <si>
    <t>0 [51.587549]</t>
  </si>
  <si>
    <t>0 [51.991567]</t>
  </si>
  <si>
    <t>0 [52.400498]</t>
  </si>
  <si>
    <t>0 [52.805263]</t>
  </si>
  <si>
    <t>0 [53.211655]</t>
  </si>
  <si>
    <t>0 [53.619679]</t>
  </si>
  <si>
    <t>0 [54.024074]</t>
  </si>
  <si>
    <t>0 [54.430712]</t>
  </si>
  <si>
    <t>0 [54.836915]</t>
  </si>
  <si>
    <t>0 [55.241601]</t>
  </si>
  <si>
    <t>0 [55.651804]</t>
  </si>
  <si>
    <t>0 [56.055659]</t>
  </si>
  <si>
    <t>0 [56.462662]</t>
  </si>
  <si>
    <t>0 [56.866658]</t>
  </si>
  <si>
    <t>0 [57.274515]</t>
  </si>
  <si>
    <t>0 [57.683982]</t>
  </si>
  <si>
    <t>0 [58.088229]</t>
  </si>
  <si>
    <t>0 [58.491965]</t>
  </si>
  <si>
    <t>0 [58.899269]</t>
  </si>
  <si>
    <t>vision^김보선^2^50^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</si>
</sst>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33.46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33.462099999999992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4.6826400000000001</c:v>
                </c:pt>
                <c:pt idx="1">
                  <c:v>4.6014699999999999</c:v>
                </c:pt>
                <c:pt idx="2">
                  <c:v>4.5212200000000005</c:v>
                </c:pt>
                <c:pt idx="3">
                  <c:v>4.4446600000000007</c:v>
                </c:pt>
                <c:pt idx="4">
                  <c:v>4.3701699999999999</c:v>
                </c:pt>
                <c:pt idx="5">
                  <c:v>4.2980499999999999</c:v>
                </c:pt>
                <c:pt idx="6">
                  <c:v>4.2272300000000005</c:v>
                </c:pt>
                <c:pt idx="7">
                  <c:v>4.1563800000000004</c:v>
                </c:pt>
                <c:pt idx="8">
                  <c:v>4.0875199999999996</c:v>
                </c:pt>
                <c:pt idx="9">
                  <c:v>4.0222499999999997</c:v>
                </c:pt>
                <c:pt idx="10">
                  <c:v>3.96109</c:v>
                </c:pt>
                <c:pt idx="11">
                  <c:v>3.90218</c:v>
                </c:pt>
                <c:pt idx="12">
                  <c:v>3.8411400000000002</c:v>
                </c:pt>
                <c:pt idx="13">
                  <c:v>3.7749899999999998</c:v>
                </c:pt>
                <c:pt idx="14">
                  <c:v>3.7079</c:v>
                </c:pt>
                <c:pt idx="15">
                  <c:v>3.6427999999999998</c:v>
                </c:pt>
                <c:pt idx="16">
                  <c:v>3.57701</c:v>
                </c:pt>
                <c:pt idx="17">
                  <c:v>3.50915</c:v>
                </c:pt>
                <c:pt idx="18">
                  <c:v>3.4439299999999999</c:v>
                </c:pt>
                <c:pt idx="19">
                  <c:v>3.3809800000000001</c:v>
                </c:pt>
                <c:pt idx="20">
                  <c:v>3.3193699999999997</c:v>
                </c:pt>
                <c:pt idx="21">
                  <c:v>3.2575900000000004</c:v>
                </c:pt>
                <c:pt idx="22">
                  <c:v>3.1971699999999998</c:v>
                </c:pt>
                <c:pt idx="23">
                  <c:v>3.1326300000000002</c:v>
                </c:pt>
                <c:pt idx="24">
                  <c:v>3.0634800000000002</c:v>
                </c:pt>
                <c:pt idx="25">
                  <c:v>2.9901800000000001</c:v>
                </c:pt>
                <c:pt idx="26">
                  <c:v>2.9173</c:v>
                </c:pt>
                <c:pt idx="27">
                  <c:v>2.8473799999999998</c:v>
                </c:pt>
                <c:pt idx="28">
                  <c:v>2.7763999999999998</c:v>
                </c:pt>
                <c:pt idx="29">
                  <c:v>2.7044699999999997</c:v>
                </c:pt>
                <c:pt idx="30">
                  <c:v>2.6327299999999996</c:v>
                </c:pt>
                <c:pt idx="31">
                  <c:v>2.5657299999999998</c:v>
                </c:pt>
                <c:pt idx="32">
                  <c:v>2.5080900000000002</c:v>
                </c:pt>
                <c:pt idx="33">
                  <c:v>2.4586100000000002</c:v>
                </c:pt>
                <c:pt idx="34">
                  <c:v>2.4140600000000001</c:v>
                </c:pt>
                <c:pt idx="35">
                  <c:v>2.3752400000000002</c:v>
                </c:pt>
                <c:pt idx="36">
                  <c:v>2.3375399999999997</c:v>
                </c:pt>
                <c:pt idx="37">
                  <c:v>2.3050899999999999</c:v>
                </c:pt>
                <c:pt idx="38">
                  <c:v>2.2751099999999997</c:v>
                </c:pt>
                <c:pt idx="39">
                  <c:v>2.24932</c:v>
                </c:pt>
                <c:pt idx="40">
                  <c:v>2.2239100000000001</c:v>
                </c:pt>
                <c:pt idx="41">
                  <c:v>2.19895</c:v>
                </c:pt>
                <c:pt idx="42">
                  <c:v>2.17564</c:v>
                </c:pt>
                <c:pt idx="43">
                  <c:v>2.15367</c:v>
                </c:pt>
                <c:pt idx="44">
                  <c:v>2.1346799999999999</c:v>
                </c:pt>
                <c:pt idx="45">
                  <c:v>2.1186199999999999</c:v>
                </c:pt>
                <c:pt idx="46">
                  <c:v>2.1051700000000002</c:v>
                </c:pt>
                <c:pt idx="47">
                  <c:v>2.09613</c:v>
                </c:pt>
                <c:pt idx="48">
                  <c:v>2.08602</c:v>
                </c:pt>
                <c:pt idx="49">
                  <c:v>2.0751200000000001</c:v>
                </c:pt>
                <c:pt idx="50">
                  <c:v>2.0648400000000002</c:v>
                </c:pt>
                <c:pt idx="51">
                  <c:v>2.0562800000000001</c:v>
                </c:pt>
                <c:pt idx="52">
                  <c:v>2.0483500000000001</c:v>
                </c:pt>
                <c:pt idx="53">
                  <c:v>2.0417700000000001</c:v>
                </c:pt>
                <c:pt idx="54">
                  <c:v>2.0349599999999999</c:v>
                </c:pt>
                <c:pt idx="55">
                  <c:v>2.0268100000000002</c:v>
                </c:pt>
                <c:pt idx="56">
                  <c:v>2.0213100000000002</c:v>
                </c:pt>
                <c:pt idx="57">
                  <c:v>2.0207700000000002</c:v>
                </c:pt>
                <c:pt idx="58">
                  <c:v>2.0217399999999999</c:v>
                </c:pt>
                <c:pt idx="59">
                  <c:v>2.0252699999999999</c:v>
                </c:pt>
                <c:pt idx="60">
                  <c:v>2.0285900000000003</c:v>
                </c:pt>
                <c:pt idx="61">
                  <c:v>2.0347200000000001</c:v>
                </c:pt>
                <c:pt idx="62">
                  <c:v>2.0441199999999999</c:v>
                </c:pt>
                <c:pt idx="63">
                  <c:v>2.0570399999999998</c:v>
                </c:pt>
                <c:pt idx="64">
                  <c:v>2.0695899999999998</c:v>
                </c:pt>
                <c:pt idx="65">
                  <c:v>2.0838200000000002</c:v>
                </c:pt>
                <c:pt idx="66">
                  <c:v>2.10128</c:v>
                </c:pt>
                <c:pt idx="67">
                  <c:v>2.1183199999999998</c:v>
                </c:pt>
                <c:pt idx="68">
                  <c:v>2.13307</c:v>
                </c:pt>
                <c:pt idx="69">
                  <c:v>2.1471499999999999</c:v>
                </c:pt>
                <c:pt idx="70">
                  <c:v>2.1591900000000002</c:v>
                </c:pt>
                <c:pt idx="71">
                  <c:v>2.17096</c:v>
                </c:pt>
                <c:pt idx="72">
                  <c:v>2.1792800000000003</c:v>
                </c:pt>
                <c:pt idx="73">
                  <c:v>2.1843699999999999</c:v>
                </c:pt>
                <c:pt idx="74">
                  <c:v>2.19415</c:v>
                </c:pt>
                <c:pt idx="75">
                  <c:v>2.2048899999999998</c:v>
                </c:pt>
                <c:pt idx="76">
                  <c:v>2.2138</c:v>
                </c:pt>
                <c:pt idx="77">
                  <c:v>2.22316</c:v>
                </c:pt>
                <c:pt idx="78">
                  <c:v>2.23339</c:v>
                </c:pt>
                <c:pt idx="79">
                  <c:v>2.2468599999999999</c:v>
                </c:pt>
                <c:pt idx="80">
                  <c:v>2.2646700000000002</c:v>
                </c:pt>
                <c:pt idx="81">
                  <c:v>2.2870399999999997</c:v>
                </c:pt>
                <c:pt idx="82">
                  <c:v>2.30918</c:v>
                </c:pt>
                <c:pt idx="83">
                  <c:v>2.3307700000000002</c:v>
                </c:pt>
                <c:pt idx="84">
                  <c:v>2.3527100000000001</c:v>
                </c:pt>
                <c:pt idx="85">
                  <c:v>2.3770899999999999</c:v>
                </c:pt>
                <c:pt idx="86">
                  <c:v>2.3994200000000001</c:v>
                </c:pt>
                <c:pt idx="87">
                  <c:v>2.4194199999999997</c:v>
                </c:pt>
                <c:pt idx="88">
                  <c:v>2.4405899999999998</c:v>
                </c:pt>
                <c:pt idx="89">
                  <c:v>2.4658500000000001</c:v>
                </c:pt>
                <c:pt idx="90">
                  <c:v>2.4869500000000002</c:v>
                </c:pt>
                <c:pt idx="91">
                  <c:v>2.5082700000000004</c:v>
                </c:pt>
                <c:pt idx="92">
                  <c:v>2.52786</c:v>
                </c:pt>
                <c:pt idx="93">
                  <c:v>2.5485999999999995</c:v>
                </c:pt>
                <c:pt idx="94">
                  <c:v>2.56772</c:v>
                </c:pt>
                <c:pt idx="95">
                  <c:v>2.58683</c:v>
                </c:pt>
                <c:pt idx="96">
                  <c:v>2.60778</c:v>
                </c:pt>
                <c:pt idx="97">
                  <c:v>2.6309</c:v>
                </c:pt>
                <c:pt idx="98">
                  <c:v>2.6568100000000001</c:v>
                </c:pt>
                <c:pt idx="99">
                  <c:v>2.6856799999999996</c:v>
                </c:pt>
                <c:pt idx="100">
                  <c:v>2.7140900000000001</c:v>
                </c:pt>
                <c:pt idx="101">
                  <c:v>2.74051</c:v>
                </c:pt>
                <c:pt idx="102">
                  <c:v>2.76952</c:v>
                </c:pt>
                <c:pt idx="103">
                  <c:v>2.80213</c:v>
                </c:pt>
                <c:pt idx="104">
                  <c:v>2.8357700000000001</c:v>
                </c:pt>
                <c:pt idx="105">
                  <c:v>2.8706199999999997</c:v>
                </c:pt>
                <c:pt idx="106">
                  <c:v>2.8998699999999999</c:v>
                </c:pt>
                <c:pt idx="107">
                  <c:v>2.9258299999999999</c:v>
                </c:pt>
                <c:pt idx="108">
                  <c:v>2.9536000000000002</c:v>
                </c:pt>
                <c:pt idx="109">
                  <c:v>2.9787699999999999</c:v>
                </c:pt>
                <c:pt idx="110">
                  <c:v>3.00163</c:v>
                </c:pt>
                <c:pt idx="111">
                  <c:v>3.02244</c:v>
                </c:pt>
                <c:pt idx="112">
                  <c:v>3.0406499999999999</c:v>
                </c:pt>
                <c:pt idx="113">
                  <c:v>3.05701</c:v>
                </c:pt>
                <c:pt idx="114">
                  <c:v>3.0709999999999997</c:v>
                </c:pt>
                <c:pt idx="115">
                  <c:v>3.0859900000000002</c:v>
                </c:pt>
                <c:pt idx="116">
                  <c:v>3.0999300000000001</c:v>
                </c:pt>
                <c:pt idx="117">
                  <c:v>3.1168899999999997</c:v>
                </c:pt>
                <c:pt idx="118">
                  <c:v>3.1350600000000002</c:v>
                </c:pt>
                <c:pt idx="119">
                  <c:v>3.1528400000000003</c:v>
                </c:pt>
                <c:pt idx="120">
                  <c:v>3.1710199999999999</c:v>
                </c:pt>
                <c:pt idx="121">
                  <c:v>3.1864500000000002</c:v>
                </c:pt>
                <c:pt idx="122">
                  <c:v>3.1963399999999997</c:v>
                </c:pt>
                <c:pt idx="123">
                  <c:v>3.2052700000000001</c:v>
                </c:pt>
                <c:pt idx="124">
                  <c:v>3.2104500000000002</c:v>
                </c:pt>
                <c:pt idx="125">
                  <c:v>3.2158799999999998</c:v>
                </c:pt>
                <c:pt idx="126">
                  <c:v>3.2231800000000002</c:v>
                </c:pt>
                <c:pt idx="127">
                  <c:v>3.2276199999999999</c:v>
                </c:pt>
                <c:pt idx="128">
                  <c:v>3.2274099999999999</c:v>
                </c:pt>
                <c:pt idx="129">
                  <c:v>3.22424</c:v>
                </c:pt>
                <c:pt idx="130">
                  <c:v>3.2166399999999999</c:v>
                </c:pt>
                <c:pt idx="131">
                  <c:v>3.2119399999999998</c:v>
                </c:pt>
                <c:pt idx="132">
                  <c:v>3.2090800000000002</c:v>
                </c:pt>
                <c:pt idx="133">
                  <c:v>3.2018600000000004</c:v>
                </c:pt>
                <c:pt idx="134">
                  <c:v>3.1969799999999999</c:v>
                </c:pt>
                <c:pt idx="135">
                  <c:v>3.1929400000000001</c:v>
                </c:pt>
                <c:pt idx="136">
                  <c:v>3.1936100000000001</c:v>
                </c:pt>
                <c:pt idx="137">
                  <c:v>3.2002199999999998</c:v>
                </c:pt>
                <c:pt idx="138">
                  <c:v>3.2078800000000003</c:v>
                </c:pt>
                <c:pt idx="139">
                  <c:v>3.2164199999999998</c:v>
                </c:pt>
                <c:pt idx="140">
                  <c:v>3.2309700000000001</c:v>
                </c:pt>
                <c:pt idx="141">
                  <c:v>3.24695</c:v>
                </c:pt>
                <c:pt idx="142">
                  <c:v>3.2550400000000002</c:v>
                </c:pt>
                <c:pt idx="143">
                  <c:v>3.2560000000000002</c:v>
                </c:pt>
                <c:pt idx="144">
                  <c:v>3.2654300000000003</c:v>
                </c:pt>
                <c:pt idx="145">
                  <c:v>3.2692800000000002</c:v>
                </c:pt>
              </c:numCache>
            </c:numRef>
          </c:xVal>
          <c:yVal>
            <c:numRef>
              <c:f>[0]!FT_PH</c:f>
              <c:numCache>
                <c:formatCode>0.00</c:formatCode>
                <c:ptCount val="146"/>
                <c:pt idx="0">
                  <c:v>48.047499999999999</c:v>
                </c:pt>
                <c:pt idx="1">
                  <c:v>48.2819</c:v>
                </c:pt>
                <c:pt idx="2">
                  <c:v>48.488199999999999</c:v>
                </c:pt>
                <c:pt idx="3">
                  <c:v>48.691600000000001</c:v>
                </c:pt>
                <c:pt idx="4">
                  <c:v>48.874899999999997</c:v>
                </c:pt>
                <c:pt idx="5">
                  <c:v>48.975099999999998</c:v>
                </c:pt>
                <c:pt idx="6">
                  <c:v>49.050800000000002</c:v>
                </c:pt>
                <c:pt idx="7">
                  <c:v>49.118400000000001</c:v>
                </c:pt>
                <c:pt idx="8">
                  <c:v>49.116100000000003</c:v>
                </c:pt>
                <c:pt idx="9">
                  <c:v>49.046500000000002</c:v>
                </c:pt>
                <c:pt idx="10">
                  <c:v>48.769600000000004</c:v>
                </c:pt>
                <c:pt idx="11">
                  <c:v>48.495199999999997</c:v>
                </c:pt>
                <c:pt idx="12">
                  <c:v>48.214700000000001</c:v>
                </c:pt>
                <c:pt idx="13">
                  <c:v>47.951799999999999</c:v>
                </c:pt>
                <c:pt idx="14">
                  <c:v>47.701000000000001</c:v>
                </c:pt>
                <c:pt idx="15">
                  <c:v>47.377499999999998</c:v>
                </c:pt>
                <c:pt idx="16">
                  <c:v>47.083399999999997</c:v>
                </c:pt>
                <c:pt idx="17">
                  <c:v>46.866500000000002</c:v>
                </c:pt>
                <c:pt idx="18">
                  <c:v>46.665900000000001</c:v>
                </c:pt>
                <c:pt idx="19">
                  <c:v>46.418500000000002</c:v>
                </c:pt>
                <c:pt idx="20">
                  <c:v>46.109099999999998</c:v>
                </c:pt>
                <c:pt idx="21">
                  <c:v>45.658799999999999</c:v>
                </c:pt>
                <c:pt idx="22">
                  <c:v>45.094999999999999</c:v>
                </c:pt>
                <c:pt idx="23">
                  <c:v>44.521899999999995</c:v>
                </c:pt>
                <c:pt idx="24">
                  <c:v>43.988699999999994</c:v>
                </c:pt>
                <c:pt idx="25">
                  <c:v>43.607500000000002</c:v>
                </c:pt>
                <c:pt idx="26">
                  <c:v>43.231999999999999</c:v>
                </c:pt>
                <c:pt idx="27">
                  <c:v>42.731499999999997</c:v>
                </c:pt>
                <c:pt idx="28">
                  <c:v>42.254799999999996</c:v>
                </c:pt>
                <c:pt idx="29">
                  <c:v>41.924499999999995</c:v>
                </c:pt>
                <c:pt idx="30">
                  <c:v>41.772500000000001</c:v>
                </c:pt>
                <c:pt idx="31">
                  <c:v>41.683900000000001</c:v>
                </c:pt>
                <c:pt idx="32">
                  <c:v>41.496400000000001</c:v>
                </c:pt>
                <c:pt idx="33">
                  <c:v>41.186399999999999</c:v>
                </c:pt>
                <c:pt idx="34">
                  <c:v>40.931600000000003</c:v>
                </c:pt>
                <c:pt idx="35">
                  <c:v>40.709499999999998</c:v>
                </c:pt>
                <c:pt idx="36">
                  <c:v>40.552399999999999</c:v>
                </c:pt>
                <c:pt idx="37">
                  <c:v>40.239999999999995</c:v>
                </c:pt>
                <c:pt idx="38">
                  <c:v>39.808199999999999</c:v>
                </c:pt>
                <c:pt idx="39">
                  <c:v>39.286000000000001</c:v>
                </c:pt>
                <c:pt idx="40">
                  <c:v>38.867899999999999</c:v>
                </c:pt>
                <c:pt idx="41">
                  <c:v>38.541899999999998</c:v>
                </c:pt>
                <c:pt idx="42">
                  <c:v>38.131399999999999</c:v>
                </c:pt>
                <c:pt idx="43">
                  <c:v>37.680300000000003</c:v>
                </c:pt>
                <c:pt idx="44">
                  <c:v>37.236599999999996</c:v>
                </c:pt>
                <c:pt idx="45">
                  <c:v>36.903799999999997</c:v>
                </c:pt>
                <c:pt idx="46">
                  <c:v>36.5426</c:v>
                </c:pt>
                <c:pt idx="47">
                  <c:v>36.012499999999996</c:v>
                </c:pt>
                <c:pt idx="48">
                  <c:v>35.387500000000003</c:v>
                </c:pt>
                <c:pt idx="49">
                  <c:v>34.892600000000002</c:v>
                </c:pt>
                <c:pt idx="50">
                  <c:v>34.428199999999997</c:v>
                </c:pt>
                <c:pt idx="51">
                  <c:v>33.878900000000002</c:v>
                </c:pt>
                <c:pt idx="52">
                  <c:v>33.212800000000001</c:v>
                </c:pt>
                <c:pt idx="53">
                  <c:v>32.528300000000002</c:v>
                </c:pt>
                <c:pt idx="54">
                  <c:v>31.988</c:v>
                </c:pt>
                <c:pt idx="55">
                  <c:v>31.5747</c:v>
                </c:pt>
                <c:pt idx="56">
                  <c:v>31.1373</c:v>
                </c:pt>
                <c:pt idx="57">
                  <c:v>30.6693</c:v>
                </c:pt>
                <c:pt idx="58">
                  <c:v>30.213299999999997</c:v>
                </c:pt>
                <c:pt idx="59">
                  <c:v>29.937399999999997</c:v>
                </c:pt>
                <c:pt idx="60">
                  <c:v>29.807299999999998</c:v>
                </c:pt>
                <c:pt idx="61">
                  <c:v>29.738399999999999</c:v>
                </c:pt>
                <c:pt idx="62">
                  <c:v>29.679299999999998</c:v>
                </c:pt>
                <c:pt idx="63">
                  <c:v>29.624899999999997</c:v>
                </c:pt>
                <c:pt idx="64">
                  <c:v>29.807400000000001</c:v>
                </c:pt>
                <c:pt idx="65">
                  <c:v>29.964500000000001</c:v>
                </c:pt>
                <c:pt idx="66">
                  <c:v>30.009900000000002</c:v>
                </c:pt>
                <c:pt idx="67">
                  <c:v>30.052299999999999</c:v>
                </c:pt>
                <c:pt idx="68">
                  <c:v>30.192400000000003</c:v>
                </c:pt>
                <c:pt idx="69">
                  <c:v>30.3338</c:v>
                </c:pt>
                <c:pt idx="70">
                  <c:v>30.354099999999999</c:v>
                </c:pt>
                <c:pt idx="71">
                  <c:v>30.228500000000004</c:v>
                </c:pt>
                <c:pt idx="72">
                  <c:v>30.278600000000001</c:v>
                </c:pt>
                <c:pt idx="73">
                  <c:v>30.531999999999996</c:v>
                </c:pt>
                <c:pt idx="74">
                  <c:v>30.731100000000001</c:v>
                </c:pt>
                <c:pt idx="75">
                  <c:v>30.850999999999999</c:v>
                </c:pt>
                <c:pt idx="76">
                  <c:v>30.896899999999999</c:v>
                </c:pt>
                <c:pt idx="77">
                  <c:v>30.967699999999997</c:v>
                </c:pt>
                <c:pt idx="78">
                  <c:v>31.173299999999998</c:v>
                </c:pt>
                <c:pt idx="79">
                  <c:v>31.3292</c:v>
                </c:pt>
                <c:pt idx="80">
                  <c:v>31.425699999999999</c:v>
                </c:pt>
                <c:pt idx="81">
                  <c:v>31.337300000000003</c:v>
                </c:pt>
                <c:pt idx="82">
                  <c:v>31.315700000000003</c:v>
                </c:pt>
                <c:pt idx="83">
                  <c:v>31.456499999999998</c:v>
                </c:pt>
                <c:pt idx="84">
                  <c:v>31.544800000000002</c:v>
                </c:pt>
                <c:pt idx="85">
                  <c:v>31.4236</c:v>
                </c:pt>
                <c:pt idx="86">
                  <c:v>31.3429</c:v>
                </c:pt>
                <c:pt idx="87">
                  <c:v>31.325199999999999</c:v>
                </c:pt>
                <c:pt idx="88">
                  <c:v>31.354100000000003</c:v>
                </c:pt>
                <c:pt idx="89">
                  <c:v>31.264399999999998</c:v>
                </c:pt>
                <c:pt idx="90">
                  <c:v>31.190899999999999</c:v>
                </c:pt>
                <c:pt idx="91">
                  <c:v>31.173099999999998</c:v>
                </c:pt>
                <c:pt idx="92">
                  <c:v>31.2699</c:v>
                </c:pt>
                <c:pt idx="93">
                  <c:v>31.342700000000001</c:v>
                </c:pt>
                <c:pt idx="94">
                  <c:v>31.430999999999997</c:v>
                </c:pt>
                <c:pt idx="95">
                  <c:v>31.501200000000001</c:v>
                </c:pt>
                <c:pt idx="96">
                  <c:v>31.669399999999996</c:v>
                </c:pt>
                <c:pt idx="97">
                  <c:v>31.849</c:v>
                </c:pt>
                <c:pt idx="98">
                  <c:v>31.968299999999999</c:v>
                </c:pt>
                <c:pt idx="99">
                  <c:v>31.905499999999996</c:v>
                </c:pt>
                <c:pt idx="100">
                  <c:v>31.9467</c:v>
                </c:pt>
                <c:pt idx="101">
                  <c:v>32.189399999999999</c:v>
                </c:pt>
                <c:pt idx="102">
                  <c:v>32.427099999999996</c:v>
                </c:pt>
                <c:pt idx="103">
                  <c:v>32.526299999999999</c:v>
                </c:pt>
                <c:pt idx="104">
                  <c:v>32.477499999999999</c:v>
                </c:pt>
                <c:pt idx="105">
                  <c:v>32.262</c:v>
                </c:pt>
                <c:pt idx="106">
                  <c:v>32.176200000000001</c:v>
                </c:pt>
                <c:pt idx="107">
                  <c:v>32.108699999999999</c:v>
                </c:pt>
                <c:pt idx="108">
                  <c:v>31.8706</c:v>
                </c:pt>
                <c:pt idx="109">
                  <c:v>31.598500000000001</c:v>
                </c:pt>
                <c:pt idx="110">
                  <c:v>31.339699999999997</c:v>
                </c:pt>
                <c:pt idx="111">
                  <c:v>31.171100000000003</c:v>
                </c:pt>
                <c:pt idx="112">
                  <c:v>31.085600000000003</c:v>
                </c:pt>
                <c:pt idx="113">
                  <c:v>30.877100000000002</c:v>
                </c:pt>
                <c:pt idx="114">
                  <c:v>30.611599999999999</c:v>
                </c:pt>
                <c:pt idx="115">
                  <c:v>30.430900000000001</c:v>
                </c:pt>
                <c:pt idx="116">
                  <c:v>30.2562</c:v>
                </c:pt>
                <c:pt idx="117">
                  <c:v>30.033500000000004</c:v>
                </c:pt>
                <c:pt idx="118">
                  <c:v>29.732300000000002</c:v>
                </c:pt>
                <c:pt idx="119">
                  <c:v>29.554500000000001</c:v>
                </c:pt>
                <c:pt idx="120">
                  <c:v>29.459400000000002</c:v>
                </c:pt>
                <c:pt idx="121">
                  <c:v>29.363800000000001</c:v>
                </c:pt>
                <c:pt idx="122">
                  <c:v>29.2319</c:v>
                </c:pt>
                <c:pt idx="123">
                  <c:v>29.088100000000001</c:v>
                </c:pt>
                <c:pt idx="124">
                  <c:v>28.988700000000001</c:v>
                </c:pt>
                <c:pt idx="125">
                  <c:v>28.824699999999996</c:v>
                </c:pt>
                <c:pt idx="126">
                  <c:v>28.616200000000003</c:v>
                </c:pt>
                <c:pt idx="127">
                  <c:v>28.4255</c:v>
                </c:pt>
                <c:pt idx="128">
                  <c:v>28.208600000000001</c:v>
                </c:pt>
                <c:pt idx="129">
                  <c:v>28.051300000000001</c:v>
                </c:pt>
                <c:pt idx="130">
                  <c:v>27.993299999999998</c:v>
                </c:pt>
                <c:pt idx="131">
                  <c:v>27.893000000000001</c:v>
                </c:pt>
                <c:pt idx="132">
                  <c:v>27.716600000000003</c:v>
                </c:pt>
                <c:pt idx="133">
                  <c:v>27.628799999999998</c:v>
                </c:pt>
                <c:pt idx="134">
                  <c:v>27.586699999999997</c:v>
                </c:pt>
                <c:pt idx="135">
                  <c:v>27.697699999999998</c:v>
                </c:pt>
                <c:pt idx="136">
                  <c:v>27.683900000000001</c:v>
                </c:pt>
                <c:pt idx="137">
                  <c:v>27.539400000000004</c:v>
                </c:pt>
                <c:pt idx="138">
                  <c:v>27.5853</c:v>
                </c:pt>
                <c:pt idx="139">
                  <c:v>27.735700000000001</c:v>
                </c:pt>
                <c:pt idx="140">
                  <c:v>27.8721</c:v>
                </c:pt>
                <c:pt idx="141">
                  <c:v>27.8352</c:v>
                </c:pt>
                <c:pt idx="142">
                  <c:v>27.971800000000002</c:v>
                </c:pt>
                <c:pt idx="143">
                  <c:v>28.626200000000001</c:v>
                </c:pt>
                <c:pt idx="144">
                  <c:v>28.812100000000001</c:v>
                </c:pt>
                <c:pt idx="145">
                  <c:v>29.087600000000002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3.7749899999999998</c:v>
                </c:pt>
                <c:pt idx="1">
                  <c:v>3.2166399999999999</c:v>
                </c:pt>
              </c:numCache>
            </c:numRef>
          </c:xVal>
          <c:yVal>
            <c:numRef>
              <c:f>info!$W$2:$W$3</c:f>
              <c:numCache>
                <c:formatCode>0.00</c:formatCode>
                <c:ptCount val="2"/>
                <c:pt idx="0">
                  <c:v>47.951799999999999</c:v>
                </c:pt>
                <c:pt idx="1">
                  <c:v>27.993299999999998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3.2002199999999998</c:v>
                </c:pt>
                <c:pt idx="1">
                  <c:v>4.1563800000000004</c:v>
                </c:pt>
              </c:numCache>
            </c:numRef>
          </c:xVal>
          <c:yVal>
            <c:numRef>
              <c:f>info!$W$15:$W$16</c:f>
              <c:numCache>
                <c:formatCode>0.00_ </c:formatCode>
                <c:ptCount val="2"/>
                <c:pt idx="0">
                  <c:v>27.539400000000004</c:v>
                </c:pt>
                <c:pt idx="1">
                  <c:v>49.118400000000001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2.817982191780823</c:v>
                </c:pt>
              </c:numCache>
            </c:numRef>
          </c:xVal>
          <c:yVal>
            <c:numRef>
              <c:f>info!$N$9</c:f>
              <c:numCache>
                <c:formatCode>0.0</c:formatCode>
                <c:ptCount val="1"/>
                <c:pt idx="0">
                  <c:v>34.915301369863009</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37.569400000000002</c:v>
                </c:pt>
                <c:pt idx="1">
                  <c:v>37.999000000000002</c:v>
                </c:pt>
                <c:pt idx="2">
                  <c:v>24.008800000000001</c:v>
                </c:pt>
                <c:pt idx="3">
                  <c:v>33.051000000000002</c:v>
                </c:pt>
                <c:pt idx="4">
                  <c:v>57.651200000000003</c:v>
                </c:pt>
                <c:pt idx="5">
                  <c:v>57.650399999999998</c:v>
                </c:pt>
                <c:pt idx="6">
                  <c:v>14.3443</c:v>
                </c:pt>
                <c:pt idx="7">
                  <c:v>60.696100000000001</c:v>
                </c:pt>
                <c:pt idx="8">
                  <c:v>18.409800000000001</c:v>
                </c:pt>
                <c:pt idx="9">
                  <c:v>31.004200000000001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33.46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33.462099999999992</c:v>
                </c:pt>
                <c:pt idx="1">
                  <c:v>33.462099999999992</c:v>
                </c:pt>
                <c:pt idx="2">
                  <c:v>0</c:v>
                </c:pt>
              </c:numCache>
            </c:numRef>
          </c:xVal>
          <c:yVal>
            <c:numRef>
              <c:f>'R2'!$I$5:$I$7</c:f>
              <c:numCache>
                <c:formatCode>0.0_ </c:formatCode>
                <c:ptCount val="3"/>
                <c:pt idx="0">
                  <c:v>0</c:v>
                </c:pt>
                <c:pt idx="1">
                  <c:v>22.815083731495967</c:v>
                </c:pt>
                <c:pt idx="2">
                  <c:v>22.815083731495967</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45.452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45.451666666666668</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1.36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1.36355</c:v>
                </c:pt>
                <c:pt idx="1">
                  <c:v>1.36355</c:v>
                </c:pt>
                <c:pt idx="2">
                  <c:v>0</c:v>
                </c:pt>
              </c:numCache>
            </c:numRef>
          </c:xVal>
          <c:yVal>
            <c:numRef>
              <c:f>'R3'!$I$6:$I$8</c:f>
              <c:numCache>
                <c:formatCode>0.0_ </c:formatCode>
                <c:ptCount val="3"/>
                <c:pt idx="0">
                  <c:v>0</c:v>
                </c:pt>
                <c:pt idx="1">
                  <c:v>22.588137132423032</c:v>
                </c:pt>
                <c:pt idx="2">
                  <c:v>22.588137132423032</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-2.3947062579708165</c:v>
                </c:pt>
                <c:pt idx="1">
                  <c:v>-2.3947062579708165</c:v>
                </c:pt>
                <c:pt idx="2">
                  <c:v>-7</c:v>
                </c:pt>
              </c:numCache>
            </c:numRef>
          </c:xVal>
          <c:yVal>
            <c:numRef>
              <c:f>'R'!$I$5:$I$7</c:f>
              <c:numCache>
                <c:formatCode>0.0_ </c:formatCode>
                <c:ptCount val="3"/>
                <c:pt idx="0">
                  <c:v>0</c:v>
                </c:pt>
                <c:pt idx="1">
                  <c:v>17.625361495615429</c:v>
                </c:pt>
                <c:pt idx="2">
                  <c:v>17.625361495615429</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-2.3947062579708165</c:v>
                </c:pt>
              </c:numCache>
            </c:numRef>
          </c:xVal>
          <c:yVal>
            <c:numRef>
              <c:f>'R'!$I$4</c:f>
              <c:numCache>
                <c:formatCode>0.00_ </c:formatCode>
                <c:ptCount val="1"/>
                <c:pt idx="0">
                  <c:v>17.625361495615429</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33.46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33.462099999999992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4.6826400000000001</c:v>
                </c:pt>
                <c:pt idx="1">
                  <c:v>4.6014699999999999</c:v>
                </c:pt>
                <c:pt idx="2">
                  <c:v>4.5212200000000005</c:v>
                </c:pt>
                <c:pt idx="3">
                  <c:v>4.4446600000000007</c:v>
                </c:pt>
                <c:pt idx="4">
                  <c:v>4.3701699999999999</c:v>
                </c:pt>
                <c:pt idx="5">
                  <c:v>4.2980499999999999</c:v>
                </c:pt>
                <c:pt idx="6">
                  <c:v>4.2272300000000005</c:v>
                </c:pt>
                <c:pt idx="7">
                  <c:v>4.1563800000000004</c:v>
                </c:pt>
                <c:pt idx="8">
                  <c:v>4.0875199999999996</c:v>
                </c:pt>
                <c:pt idx="9">
                  <c:v>4.0222499999999997</c:v>
                </c:pt>
                <c:pt idx="10">
                  <c:v>3.96109</c:v>
                </c:pt>
                <c:pt idx="11">
                  <c:v>3.90218</c:v>
                </c:pt>
                <c:pt idx="12">
                  <c:v>3.8411400000000002</c:v>
                </c:pt>
                <c:pt idx="13">
                  <c:v>3.7749899999999998</c:v>
                </c:pt>
                <c:pt idx="14">
                  <c:v>3.7079</c:v>
                </c:pt>
                <c:pt idx="15">
                  <c:v>3.6427999999999998</c:v>
                </c:pt>
                <c:pt idx="16">
                  <c:v>3.57701</c:v>
                </c:pt>
                <c:pt idx="17">
                  <c:v>3.50915</c:v>
                </c:pt>
                <c:pt idx="18">
                  <c:v>3.4439299999999999</c:v>
                </c:pt>
                <c:pt idx="19">
                  <c:v>3.3809800000000001</c:v>
                </c:pt>
                <c:pt idx="20">
                  <c:v>3.3193699999999997</c:v>
                </c:pt>
                <c:pt idx="21">
                  <c:v>3.2575900000000004</c:v>
                </c:pt>
                <c:pt idx="22">
                  <c:v>3.1971699999999998</c:v>
                </c:pt>
                <c:pt idx="23">
                  <c:v>3.1326300000000002</c:v>
                </c:pt>
                <c:pt idx="24">
                  <c:v>3.0634800000000002</c:v>
                </c:pt>
                <c:pt idx="25">
                  <c:v>2.9901800000000001</c:v>
                </c:pt>
                <c:pt idx="26">
                  <c:v>2.9173</c:v>
                </c:pt>
                <c:pt idx="27">
                  <c:v>2.8473799999999998</c:v>
                </c:pt>
                <c:pt idx="28">
                  <c:v>2.7763999999999998</c:v>
                </c:pt>
                <c:pt idx="29">
                  <c:v>2.7044699999999997</c:v>
                </c:pt>
                <c:pt idx="30">
                  <c:v>2.6327299999999996</c:v>
                </c:pt>
                <c:pt idx="31">
                  <c:v>2.5657299999999998</c:v>
                </c:pt>
                <c:pt idx="32">
                  <c:v>2.5080900000000002</c:v>
                </c:pt>
                <c:pt idx="33">
                  <c:v>2.4586100000000002</c:v>
                </c:pt>
                <c:pt idx="34">
                  <c:v>2.4140600000000001</c:v>
                </c:pt>
                <c:pt idx="35">
                  <c:v>2.3752400000000002</c:v>
                </c:pt>
                <c:pt idx="36">
                  <c:v>2.3375399999999997</c:v>
                </c:pt>
                <c:pt idx="37">
                  <c:v>2.3050899999999999</c:v>
                </c:pt>
                <c:pt idx="38">
                  <c:v>2.2751099999999997</c:v>
                </c:pt>
                <c:pt idx="39">
                  <c:v>2.24932</c:v>
                </c:pt>
                <c:pt idx="40">
                  <c:v>2.2239100000000001</c:v>
                </c:pt>
                <c:pt idx="41">
                  <c:v>2.19895</c:v>
                </c:pt>
                <c:pt idx="42">
                  <c:v>2.17564</c:v>
                </c:pt>
                <c:pt idx="43">
                  <c:v>2.15367</c:v>
                </c:pt>
                <c:pt idx="44">
                  <c:v>2.1346799999999999</c:v>
                </c:pt>
                <c:pt idx="45">
                  <c:v>2.1186199999999999</c:v>
                </c:pt>
                <c:pt idx="46">
                  <c:v>2.1051700000000002</c:v>
                </c:pt>
                <c:pt idx="47">
                  <c:v>2.09613</c:v>
                </c:pt>
                <c:pt idx="48">
                  <c:v>2.08602</c:v>
                </c:pt>
                <c:pt idx="49">
                  <c:v>2.0751200000000001</c:v>
                </c:pt>
                <c:pt idx="50">
                  <c:v>2.0648400000000002</c:v>
                </c:pt>
                <c:pt idx="51">
                  <c:v>2.0562800000000001</c:v>
                </c:pt>
                <c:pt idx="52">
                  <c:v>2.0483500000000001</c:v>
                </c:pt>
                <c:pt idx="53">
                  <c:v>2.0417700000000001</c:v>
                </c:pt>
                <c:pt idx="54">
                  <c:v>2.0349599999999999</c:v>
                </c:pt>
                <c:pt idx="55">
                  <c:v>2.0268100000000002</c:v>
                </c:pt>
                <c:pt idx="56">
                  <c:v>2.0213100000000002</c:v>
                </c:pt>
                <c:pt idx="57">
                  <c:v>2.0207700000000002</c:v>
                </c:pt>
                <c:pt idx="58">
                  <c:v>2.0217399999999999</c:v>
                </c:pt>
                <c:pt idx="59">
                  <c:v>2.0252699999999999</c:v>
                </c:pt>
                <c:pt idx="60">
                  <c:v>2.0285900000000003</c:v>
                </c:pt>
                <c:pt idx="61">
                  <c:v>2.0347200000000001</c:v>
                </c:pt>
                <c:pt idx="62">
                  <c:v>2.0441199999999999</c:v>
                </c:pt>
                <c:pt idx="63">
                  <c:v>2.0570399999999998</c:v>
                </c:pt>
                <c:pt idx="64">
                  <c:v>2.0695899999999998</c:v>
                </c:pt>
                <c:pt idx="65">
                  <c:v>2.0838200000000002</c:v>
                </c:pt>
                <c:pt idx="66">
                  <c:v>2.10128</c:v>
                </c:pt>
                <c:pt idx="67">
                  <c:v>2.1183199999999998</c:v>
                </c:pt>
                <c:pt idx="68">
                  <c:v>2.13307</c:v>
                </c:pt>
                <c:pt idx="69">
                  <c:v>2.1471499999999999</c:v>
                </c:pt>
                <c:pt idx="70">
                  <c:v>2.1591900000000002</c:v>
                </c:pt>
                <c:pt idx="71">
                  <c:v>2.17096</c:v>
                </c:pt>
                <c:pt idx="72">
                  <c:v>2.1792800000000003</c:v>
                </c:pt>
                <c:pt idx="73">
                  <c:v>2.1843699999999999</c:v>
                </c:pt>
                <c:pt idx="74">
                  <c:v>2.19415</c:v>
                </c:pt>
                <c:pt idx="75">
                  <c:v>2.2048899999999998</c:v>
                </c:pt>
                <c:pt idx="76">
                  <c:v>2.2138</c:v>
                </c:pt>
                <c:pt idx="77">
                  <c:v>2.22316</c:v>
                </c:pt>
                <c:pt idx="78">
                  <c:v>2.23339</c:v>
                </c:pt>
                <c:pt idx="79">
                  <c:v>2.2468599999999999</c:v>
                </c:pt>
                <c:pt idx="80">
                  <c:v>2.2646700000000002</c:v>
                </c:pt>
                <c:pt idx="81">
                  <c:v>2.2870399999999997</c:v>
                </c:pt>
                <c:pt idx="82">
                  <c:v>2.30918</c:v>
                </c:pt>
                <c:pt idx="83">
                  <c:v>2.3307700000000002</c:v>
                </c:pt>
                <c:pt idx="84">
                  <c:v>2.3527100000000001</c:v>
                </c:pt>
                <c:pt idx="85">
                  <c:v>2.3770899999999999</c:v>
                </c:pt>
                <c:pt idx="86">
                  <c:v>2.3994200000000001</c:v>
                </c:pt>
                <c:pt idx="87">
                  <c:v>2.4194199999999997</c:v>
                </c:pt>
                <c:pt idx="88">
                  <c:v>2.4405899999999998</c:v>
                </c:pt>
                <c:pt idx="89">
                  <c:v>2.4658500000000001</c:v>
                </c:pt>
                <c:pt idx="90">
                  <c:v>2.4869500000000002</c:v>
                </c:pt>
                <c:pt idx="91">
                  <c:v>2.5082700000000004</c:v>
                </c:pt>
                <c:pt idx="92">
                  <c:v>2.52786</c:v>
                </c:pt>
                <c:pt idx="93">
                  <c:v>2.5485999999999995</c:v>
                </c:pt>
                <c:pt idx="94">
                  <c:v>2.56772</c:v>
                </c:pt>
                <c:pt idx="95">
                  <c:v>2.58683</c:v>
                </c:pt>
                <c:pt idx="96">
                  <c:v>2.60778</c:v>
                </c:pt>
                <c:pt idx="97">
                  <c:v>2.6309</c:v>
                </c:pt>
                <c:pt idx="98">
                  <c:v>2.6568100000000001</c:v>
                </c:pt>
                <c:pt idx="99">
                  <c:v>2.6856799999999996</c:v>
                </c:pt>
                <c:pt idx="100">
                  <c:v>2.7140900000000001</c:v>
                </c:pt>
                <c:pt idx="101">
                  <c:v>2.74051</c:v>
                </c:pt>
                <c:pt idx="102">
                  <c:v>2.76952</c:v>
                </c:pt>
                <c:pt idx="103">
                  <c:v>2.80213</c:v>
                </c:pt>
                <c:pt idx="104">
                  <c:v>2.8357700000000001</c:v>
                </c:pt>
                <c:pt idx="105">
                  <c:v>2.8706199999999997</c:v>
                </c:pt>
                <c:pt idx="106">
                  <c:v>2.8998699999999999</c:v>
                </c:pt>
                <c:pt idx="107">
                  <c:v>2.9258299999999999</c:v>
                </c:pt>
                <c:pt idx="108">
                  <c:v>2.9536000000000002</c:v>
                </c:pt>
                <c:pt idx="109">
                  <c:v>2.9787699999999999</c:v>
                </c:pt>
                <c:pt idx="110">
                  <c:v>3.00163</c:v>
                </c:pt>
                <c:pt idx="111">
                  <c:v>3.02244</c:v>
                </c:pt>
                <c:pt idx="112">
                  <c:v>3.0406499999999999</c:v>
                </c:pt>
                <c:pt idx="113">
                  <c:v>3.05701</c:v>
                </c:pt>
                <c:pt idx="114">
                  <c:v>3.0709999999999997</c:v>
                </c:pt>
                <c:pt idx="115">
                  <c:v>3.0859900000000002</c:v>
                </c:pt>
                <c:pt idx="116">
                  <c:v>3.0999300000000001</c:v>
                </c:pt>
                <c:pt idx="117">
                  <c:v>3.1168899999999997</c:v>
                </c:pt>
                <c:pt idx="118">
                  <c:v>3.1350600000000002</c:v>
                </c:pt>
                <c:pt idx="119">
                  <c:v>3.1528400000000003</c:v>
                </c:pt>
                <c:pt idx="120">
                  <c:v>3.1710199999999999</c:v>
                </c:pt>
                <c:pt idx="121">
                  <c:v>3.1864500000000002</c:v>
                </c:pt>
                <c:pt idx="122">
                  <c:v>3.1963399999999997</c:v>
                </c:pt>
                <c:pt idx="123">
                  <c:v>3.2052700000000001</c:v>
                </c:pt>
                <c:pt idx="124">
                  <c:v>3.2104500000000002</c:v>
                </c:pt>
                <c:pt idx="125">
                  <c:v>3.2158799999999998</c:v>
                </c:pt>
                <c:pt idx="126">
                  <c:v>3.2231800000000002</c:v>
                </c:pt>
                <c:pt idx="127">
                  <c:v>3.2276199999999999</c:v>
                </c:pt>
                <c:pt idx="128">
                  <c:v>3.2274099999999999</c:v>
                </c:pt>
                <c:pt idx="129">
                  <c:v>3.22424</c:v>
                </c:pt>
                <c:pt idx="130">
                  <c:v>3.2166399999999999</c:v>
                </c:pt>
                <c:pt idx="131">
                  <c:v>3.2119399999999998</c:v>
                </c:pt>
                <c:pt idx="132">
                  <c:v>3.2090800000000002</c:v>
                </c:pt>
                <c:pt idx="133">
                  <c:v>3.2018600000000004</c:v>
                </c:pt>
                <c:pt idx="134">
                  <c:v>3.1969799999999999</c:v>
                </c:pt>
                <c:pt idx="135">
                  <c:v>3.1929400000000001</c:v>
                </c:pt>
                <c:pt idx="136">
                  <c:v>3.1936100000000001</c:v>
                </c:pt>
                <c:pt idx="137">
                  <c:v>3.2002199999999998</c:v>
                </c:pt>
                <c:pt idx="138">
                  <c:v>3.2078800000000003</c:v>
                </c:pt>
                <c:pt idx="139">
                  <c:v>3.2164199999999998</c:v>
                </c:pt>
                <c:pt idx="140">
                  <c:v>3.2309700000000001</c:v>
                </c:pt>
                <c:pt idx="141">
                  <c:v>3.24695</c:v>
                </c:pt>
                <c:pt idx="142">
                  <c:v>3.2550400000000002</c:v>
                </c:pt>
                <c:pt idx="143">
                  <c:v>3.2560000000000002</c:v>
                </c:pt>
                <c:pt idx="144">
                  <c:v>3.2654300000000003</c:v>
                </c:pt>
                <c:pt idx="145">
                  <c:v>3.2692800000000002</c:v>
                </c:pt>
              </c:numCache>
            </c:numRef>
          </c:xVal>
          <c:yVal>
            <c:numRef>
              <c:f>[0]!FT_PH</c:f>
              <c:numCache>
                <c:formatCode>0.00</c:formatCode>
                <c:ptCount val="146"/>
                <c:pt idx="0">
                  <c:v>48.047499999999999</c:v>
                </c:pt>
                <c:pt idx="1">
                  <c:v>48.2819</c:v>
                </c:pt>
                <c:pt idx="2">
                  <c:v>48.488199999999999</c:v>
                </c:pt>
                <c:pt idx="3">
                  <c:v>48.691600000000001</c:v>
                </c:pt>
                <c:pt idx="4">
                  <c:v>48.874899999999997</c:v>
                </c:pt>
                <c:pt idx="5">
                  <c:v>48.975099999999998</c:v>
                </c:pt>
                <c:pt idx="6">
                  <c:v>49.050800000000002</c:v>
                </c:pt>
                <c:pt idx="7">
                  <c:v>49.118400000000001</c:v>
                </c:pt>
                <c:pt idx="8">
                  <c:v>49.116100000000003</c:v>
                </c:pt>
                <c:pt idx="9">
                  <c:v>49.046500000000002</c:v>
                </c:pt>
                <c:pt idx="10">
                  <c:v>48.769600000000004</c:v>
                </c:pt>
                <c:pt idx="11">
                  <c:v>48.495199999999997</c:v>
                </c:pt>
                <c:pt idx="12">
                  <c:v>48.214700000000001</c:v>
                </c:pt>
                <c:pt idx="13">
                  <c:v>47.951799999999999</c:v>
                </c:pt>
                <c:pt idx="14">
                  <c:v>47.701000000000001</c:v>
                </c:pt>
                <c:pt idx="15">
                  <c:v>47.377499999999998</c:v>
                </c:pt>
                <c:pt idx="16">
                  <c:v>47.083399999999997</c:v>
                </c:pt>
                <c:pt idx="17">
                  <c:v>46.866500000000002</c:v>
                </c:pt>
                <c:pt idx="18">
                  <c:v>46.665900000000001</c:v>
                </c:pt>
                <c:pt idx="19">
                  <c:v>46.418500000000002</c:v>
                </c:pt>
                <c:pt idx="20">
                  <c:v>46.109099999999998</c:v>
                </c:pt>
                <c:pt idx="21">
                  <c:v>45.658799999999999</c:v>
                </c:pt>
                <c:pt idx="22">
                  <c:v>45.094999999999999</c:v>
                </c:pt>
                <c:pt idx="23">
                  <c:v>44.521899999999995</c:v>
                </c:pt>
                <c:pt idx="24">
                  <c:v>43.988699999999994</c:v>
                </c:pt>
                <c:pt idx="25">
                  <c:v>43.607500000000002</c:v>
                </c:pt>
                <c:pt idx="26">
                  <c:v>43.231999999999999</c:v>
                </c:pt>
                <c:pt idx="27">
                  <c:v>42.731499999999997</c:v>
                </c:pt>
                <c:pt idx="28">
                  <c:v>42.254799999999996</c:v>
                </c:pt>
                <c:pt idx="29">
                  <c:v>41.924499999999995</c:v>
                </c:pt>
                <c:pt idx="30">
                  <c:v>41.772500000000001</c:v>
                </c:pt>
                <c:pt idx="31">
                  <c:v>41.683900000000001</c:v>
                </c:pt>
                <c:pt idx="32">
                  <c:v>41.496400000000001</c:v>
                </c:pt>
                <c:pt idx="33">
                  <c:v>41.186399999999999</c:v>
                </c:pt>
                <c:pt idx="34">
                  <c:v>40.931600000000003</c:v>
                </c:pt>
                <c:pt idx="35">
                  <c:v>40.709499999999998</c:v>
                </c:pt>
                <c:pt idx="36">
                  <c:v>40.552399999999999</c:v>
                </c:pt>
                <c:pt idx="37">
                  <c:v>40.239999999999995</c:v>
                </c:pt>
                <c:pt idx="38">
                  <c:v>39.808199999999999</c:v>
                </c:pt>
                <c:pt idx="39">
                  <c:v>39.286000000000001</c:v>
                </c:pt>
                <c:pt idx="40">
                  <c:v>38.867899999999999</c:v>
                </c:pt>
                <c:pt idx="41">
                  <c:v>38.541899999999998</c:v>
                </c:pt>
                <c:pt idx="42">
                  <c:v>38.131399999999999</c:v>
                </c:pt>
                <c:pt idx="43">
                  <c:v>37.680300000000003</c:v>
                </c:pt>
                <c:pt idx="44">
                  <c:v>37.236599999999996</c:v>
                </c:pt>
                <c:pt idx="45">
                  <c:v>36.903799999999997</c:v>
                </c:pt>
                <c:pt idx="46">
                  <c:v>36.5426</c:v>
                </c:pt>
                <c:pt idx="47">
                  <c:v>36.012499999999996</c:v>
                </c:pt>
                <c:pt idx="48">
                  <c:v>35.387500000000003</c:v>
                </c:pt>
                <c:pt idx="49">
                  <c:v>34.892600000000002</c:v>
                </c:pt>
                <c:pt idx="50">
                  <c:v>34.428199999999997</c:v>
                </c:pt>
                <c:pt idx="51">
                  <c:v>33.878900000000002</c:v>
                </c:pt>
                <c:pt idx="52">
                  <c:v>33.212800000000001</c:v>
                </c:pt>
                <c:pt idx="53">
                  <c:v>32.528300000000002</c:v>
                </c:pt>
                <c:pt idx="54">
                  <c:v>31.988</c:v>
                </c:pt>
                <c:pt idx="55">
                  <c:v>31.5747</c:v>
                </c:pt>
                <c:pt idx="56">
                  <c:v>31.1373</c:v>
                </c:pt>
                <c:pt idx="57">
                  <c:v>30.6693</c:v>
                </c:pt>
                <c:pt idx="58">
                  <c:v>30.213299999999997</c:v>
                </c:pt>
                <c:pt idx="59">
                  <c:v>29.937399999999997</c:v>
                </c:pt>
                <c:pt idx="60">
                  <c:v>29.807299999999998</c:v>
                </c:pt>
                <c:pt idx="61">
                  <c:v>29.738399999999999</c:v>
                </c:pt>
                <c:pt idx="62">
                  <c:v>29.679299999999998</c:v>
                </c:pt>
                <c:pt idx="63">
                  <c:v>29.624899999999997</c:v>
                </c:pt>
                <c:pt idx="64">
                  <c:v>29.807400000000001</c:v>
                </c:pt>
                <c:pt idx="65">
                  <c:v>29.964500000000001</c:v>
                </c:pt>
                <c:pt idx="66">
                  <c:v>30.009900000000002</c:v>
                </c:pt>
                <c:pt idx="67">
                  <c:v>30.052299999999999</c:v>
                </c:pt>
                <c:pt idx="68">
                  <c:v>30.192400000000003</c:v>
                </c:pt>
                <c:pt idx="69">
                  <c:v>30.3338</c:v>
                </c:pt>
                <c:pt idx="70">
                  <c:v>30.354099999999999</c:v>
                </c:pt>
                <c:pt idx="71">
                  <c:v>30.228500000000004</c:v>
                </c:pt>
                <c:pt idx="72">
                  <c:v>30.278600000000001</c:v>
                </c:pt>
                <c:pt idx="73">
                  <c:v>30.531999999999996</c:v>
                </c:pt>
                <c:pt idx="74">
                  <c:v>30.731100000000001</c:v>
                </c:pt>
                <c:pt idx="75">
                  <c:v>30.850999999999999</c:v>
                </c:pt>
                <c:pt idx="76">
                  <c:v>30.896899999999999</c:v>
                </c:pt>
                <c:pt idx="77">
                  <c:v>30.967699999999997</c:v>
                </c:pt>
                <c:pt idx="78">
                  <c:v>31.173299999999998</c:v>
                </c:pt>
                <c:pt idx="79">
                  <c:v>31.3292</c:v>
                </c:pt>
                <c:pt idx="80">
                  <c:v>31.425699999999999</c:v>
                </c:pt>
                <c:pt idx="81">
                  <c:v>31.337300000000003</c:v>
                </c:pt>
                <c:pt idx="82">
                  <c:v>31.315700000000003</c:v>
                </c:pt>
                <c:pt idx="83">
                  <c:v>31.456499999999998</c:v>
                </c:pt>
                <c:pt idx="84">
                  <c:v>31.544800000000002</c:v>
                </c:pt>
                <c:pt idx="85">
                  <c:v>31.4236</c:v>
                </c:pt>
                <c:pt idx="86">
                  <c:v>31.3429</c:v>
                </c:pt>
                <c:pt idx="87">
                  <c:v>31.325199999999999</c:v>
                </c:pt>
                <c:pt idx="88">
                  <c:v>31.354100000000003</c:v>
                </c:pt>
                <c:pt idx="89">
                  <c:v>31.264399999999998</c:v>
                </c:pt>
                <c:pt idx="90">
                  <c:v>31.190899999999999</c:v>
                </c:pt>
                <c:pt idx="91">
                  <c:v>31.173099999999998</c:v>
                </c:pt>
                <c:pt idx="92">
                  <c:v>31.2699</c:v>
                </c:pt>
                <c:pt idx="93">
                  <c:v>31.342700000000001</c:v>
                </c:pt>
                <c:pt idx="94">
                  <c:v>31.430999999999997</c:v>
                </c:pt>
                <c:pt idx="95">
                  <c:v>31.501200000000001</c:v>
                </c:pt>
                <c:pt idx="96">
                  <c:v>31.669399999999996</c:v>
                </c:pt>
                <c:pt idx="97">
                  <c:v>31.849</c:v>
                </c:pt>
                <c:pt idx="98">
                  <c:v>31.968299999999999</c:v>
                </c:pt>
                <c:pt idx="99">
                  <c:v>31.905499999999996</c:v>
                </c:pt>
                <c:pt idx="100">
                  <c:v>31.9467</c:v>
                </c:pt>
                <c:pt idx="101">
                  <c:v>32.189399999999999</c:v>
                </c:pt>
                <c:pt idx="102">
                  <c:v>32.427099999999996</c:v>
                </c:pt>
                <c:pt idx="103">
                  <c:v>32.526299999999999</c:v>
                </c:pt>
                <c:pt idx="104">
                  <c:v>32.477499999999999</c:v>
                </c:pt>
                <c:pt idx="105">
                  <c:v>32.262</c:v>
                </c:pt>
                <c:pt idx="106">
                  <c:v>32.176200000000001</c:v>
                </c:pt>
                <c:pt idx="107">
                  <c:v>32.108699999999999</c:v>
                </c:pt>
                <c:pt idx="108">
                  <c:v>31.8706</c:v>
                </c:pt>
                <c:pt idx="109">
                  <c:v>31.598500000000001</c:v>
                </c:pt>
                <c:pt idx="110">
                  <c:v>31.339699999999997</c:v>
                </c:pt>
                <c:pt idx="111">
                  <c:v>31.171100000000003</c:v>
                </c:pt>
                <c:pt idx="112">
                  <c:v>31.085600000000003</c:v>
                </c:pt>
                <c:pt idx="113">
                  <c:v>30.877100000000002</c:v>
                </c:pt>
                <c:pt idx="114">
                  <c:v>30.611599999999999</c:v>
                </c:pt>
                <c:pt idx="115">
                  <c:v>30.430900000000001</c:v>
                </c:pt>
                <c:pt idx="116">
                  <c:v>30.2562</c:v>
                </c:pt>
                <c:pt idx="117">
                  <c:v>30.033500000000004</c:v>
                </c:pt>
                <c:pt idx="118">
                  <c:v>29.732300000000002</c:v>
                </c:pt>
                <c:pt idx="119">
                  <c:v>29.554500000000001</c:v>
                </c:pt>
                <c:pt idx="120">
                  <c:v>29.459400000000002</c:v>
                </c:pt>
                <c:pt idx="121">
                  <c:v>29.363800000000001</c:v>
                </c:pt>
                <c:pt idx="122">
                  <c:v>29.2319</c:v>
                </c:pt>
                <c:pt idx="123">
                  <c:v>29.088100000000001</c:v>
                </c:pt>
                <c:pt idx="124">
                  <c:v>28.988700000000001</c:v>
                </c:pt>
                <c:pt idx="125">
                  <c:v>28.824699999999996</c:v>
                </c:pt>
                <c:pt idx="126">
                  <c:v>28.616200000000003</c:v>
                </c:pt>
                <c:pt idx="127">
                  <c:v>28.4255</c:v>
                </c:pt>
                <c:pt idx="128">
                  <c:v>28.208600000000001</c:v>
                </c:pt>
                <c:pt idx="129">
                  <c:v>28.051300000000001</c:v>
                </c:pt>
                <c:pt idx="130">
                  <c:v>27.993299999999998</c:v>
                </c:pt>
                <c:pt idx="131">
                  <c:v>27.893000000000001</c:v>
                </c:pt>
                <c:pt idx="132">
                  <c:v>27.716600000000003</c:v>
                </c:pt>
                <c:pt idx="133">
                  <c:v>27.628799999999998</c:v>
                </c:pt>
                <c:pt idx="134">
                  <c:v>27.586699999999997</c:v>
                </c:pt>
                <c:pt idx="135">
                  <c:v>27.697699999999998</c:v>
                </c:pt>
                <c:pt idx="136">
                  <c:v>27.683900000000001</c:v>
                </c:pt>
                <c:pt idx="137">
                  <c:v>27.539400000000004</c:v>
                </c:pt>
                <c:pt idx="138">
                  <c:v>27.5853</c:v>
                </c:pt>
                <c:pt idx="139">
                  <c:v>27.735700000000001</c:v>
                </c:pt>
                <c:pt idx="140">
                  <c:v>27.8721</c:v>
                </c:pt>
                <c:pt idx="141">
                  <c:v>27.8352</c:v>
                </c:pt>
                <c:pt idx="142">
                  <c:v>27.971800000000002</c:v>
                </c:pt>
                <c:pt idx="143">
                  <c:v>28.626200000000001</c:v>
                </c:pt>
                <c:pt idx="144">
                  <c:v>28.812100000000001</c:v>
                </c:pt>
                <c:pt idx="145">
                  <c:v>29.087600000000002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3.7749899999999998</c:v>
                </c:pt>
                <c:pt idx="1">
                  <c:v>3.2166399999999999</c:v>
                </c:pt>
              </c:numCache>
            </c:numRef>
          </c:xVal>
          <c:yVal>
            <c:numRef>
              <c:f>info!$W$2:$W$3</c:f>
              <c:numCache>
                <c:formatCode>0.00</c:formatCode>
                <c:ptCount val="2"/>
                <c:pt idx="0">
                  <c:v>47.951799999999999</c:v>
                </c:pt>
                <c:pt idx="1">
                  <c:v>27.993299999999998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3.2002199999999998</c:v>
                </c:pt>
                <c:pt idx="1">
                  <c:v>4.1563800000000004</c:v>
                </c:pt>
              </c:numCache>
            </c:numRef>
          </c:xVal>
          <c:yVal>
            <c:numRef>
              <c:f>info!$W$15:$W$16</c:f>
              <c:numCache>
                <c:formatCode>0.00_ </c:formatCode>
                <c:ptCount val="2"/>
                <c:pt idx="0">
                  <c:v>27.539400000000004</c:v>
                </c:pt>
                <c:pt idx="1">
                  <c:v>49.118400000000001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2.817982191780823</c:v>
                </c:pt>
              </c:numCache>
            </c:numRef>
          </c:xVal>
          <c:yVal>
            <c:numRef>
              <c:f>info!$N$9</c:f>
              <c:numCache>
                <c:formatCode>0.0</c:formatCode>
                <c:ptCount val="1"/>
                <c:pt idx="0">
                  <c:v>34.915301369863009</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37.569400000000002</c:v>
                </c:pt>
                <c:pt idx="1">
                  <c:v>37.999000000000002</c:v>
                </c:pt>
                <c:pt idx="2">
                  <c:v>24.008800000000001</c:v>
                </c:pt>
                <c:pt idx="3">
                  <c:v>33.051000000000002</c:v>
                </c:pt>
                <c:pt idx="4">
                  <c:v>57.651200000000003</c:v>
                </c:pt>
                <c:pt idx="5">
                  <c:v>57.650399999999998</c:v>
                </c:pt>
                <c:pt idx="6">
                  <c:v>14.3443</c:v>
                </c:pt>
                <c:pt idx="7">
                  <c:v>60.696100000000001</c:v>
                </c:pt>
                <c:pt idx="8">
                  <c:v>18.409800000000001</c:v>
                </c:pt>
                <c:pt idx="9">
                  <c:v>31.004200000000001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33.46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33.462099999999992</c:v>
                </c:pt>
                <c:pt idx="1">
                  <c:v>33.462099999999992</c:v>
                </c:pt>
                <c:pt idx="2">
                  <c:v>0</c:v>
                </c:pt>
              </c:numCache>
            </c:numRef>
          </c:xVal>
          <c:yVal>
            <c:numRef>
              <c:f>'R2'!$I$5:$I$7</c:f>
              <c:numCache>
                <c:formatCode>0.0_ </c:formatCode>
                <c:ptCount val="3"/>
                <c:pt idx="0">
                  <c:v>0</c:v>
                </c:pt>
                <c:pt idx="1">
                  <c:v>22.815083731495967</c:v>
                </c:pt>
                <c:pt idx="2">
                  <c:v>22.815083731495967</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45.452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45.451666666666668</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1.36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1.36355</c:v>
                </c:pt>
                <c:pt idx="1">
                  <c:v>1.36355</c:v>
                </c:pt>
                <c:pt idx="2">
                  <c:v>0</c:v>
                </c:pt>
              </c:numCache>
            </c:numRef>
          </c:xVal>
          <c:yVal>
            <c:numRef>
              <c:f>'R3'!$I$6:$I$8</c:f>
              <c:numCache>
                <c:formatCode>0.0_ </c:formatCode>
                <c:ptCount val="3"/>
                <c:pt idx="0">
                  <c:v>0</c:v>
                </c:pt>
                <c:pt idx="1">
                  <c:v>22.588137132423032</c:v>
                </c:pt>
                <c:pt idx="2">
                  <c:v>22.588137132423032</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-2.3947062579708165</c:v>
                </c:pt>
                <c:pt idx="1">
                  <c:v>-2.3947062579708165</c:v>
                </c:pt>
                <c:pt idx="2">
                  <c:v>-7</c:v>
                </c:pt>
              </c:numCache>
            </c:numRef>
          </c:xVal>
          <c:yVal>
            <c:numRef>
              <c:f>'R'!$I$5:$I$7</c:f>
              <c:numCache>
                <c:formatCode>0.0_ </c:formatCode>
                <c:ptCount val="3"/>
                <c:pt idx="0">
                  <c:v>0</c:v>
                </c:pt>
                <c:pt idx="1">
                  <c:v>17.625361495615429</c:v>
                </c:pt>
                <c:pt idx="2">
                  <c:v>17.625361495615429</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-2.3947062579708165</c:v>
                </c:pt>
              </c:numCache>
            </c:numRef>
          </c:xVal>
          <c:yVal>
            <c:numRef>
              <c:f>'R'!$I$4</c:f>
              <c:numCache>
                <c:formatCode>0.00_ </c:formatCode>
                <c:ptCount val="1"/>
                <c:pt idx="0">
                  <c:v>17.625361495615429</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0.39987499999999998</c:v>
                </c:pt>
                <c:pt idx="2">
                  <c:v>0.80407499999999998</c:v>
                </c:pt>
                <c:pt idx="3">
                  <c:v>1.21122</c:v>
                </c:pt>
                <c:pt idx="4">
                  <c:v>1.61724</c:v>
                </c:pt>
                <c:pt idx="5">
                  <c:v>2.0243199999999999</c:v>
                </c:pt>
                <c:pt idx="6">
                  <c:v>2.4302600000000001</c:v>
                </c:pt>
                <c:pt idx="7">
                  <c:v>2.83731</c:v>
                </c:pt>
                <c:pt idx="8">
                  <c:v>3.2441499999999999</c:v>
                </c:pt>
                <c:pt idx="9">
                  <c:v>3.6503399999999999</c:v>
                </c:pt>
                <c:pt idx="10">
                  <c:v>4.0558500000000004</c:v>
                </c:pt>
                <c:pt idx="11">
                  <c:v>4.4600499999999998</c:v>
                </c:pt>
                <c:pt idx="12">
                  <c:v>4.8684099999999999</c:v>
                </c:pt>
                <c:pt idx="13">
                  <c:v>5.2747799999999998</c:v>
                </c:pt>
                <c:pt idx="14">
                  <c:v>5.6828700000000003</c:v>
                </c:pt>
                <c:pt idx="15">
                  <c:v>6.0883900000000004</c:v>
                </c:pt>
                <c:pt idx="16">
                  <c:v>6.4931799999999997</c:v>
                </c:pt>
                <c:pt idx="17">
                  <c:v>6.90036</c:v>
                </c:pt>
                <c:pt idx="18">
                  <c:v>7.3071400000000004</c:v>
                </c:pt>
                <c:pt idx="19">
                  <c:v>7.7107799999999997</c:v>
                </c:pt>
                <c:pt idx="20">
                  <c:v>8.1196199999999994</c:v>
                </c:pt>
                <c:pt idx="21">
                  <c:v>8.5241299999999995</c:v>
                </c:pt>
                <c:pt idx="22">
                  <c:v>8.9289400000000008</c:v>
                </c:pt>
                <c:pt idx="23">
                  <c:v>9.3378800000000002</c:v>
                </c:pt>
                <c:pt idx="24">
                  <c:v>9.7417400000000001</c:v>
                </c:pt>
                <c:pt idx="25">
                  <c:v>10.151400000000001</c:v>
                </c:pt>
                <c:pt idx="26">
                  <c:v>10.557</c:v>
                </c:pt>
                <c:pt idx="27">
                  <c:v>10.9611</c:v>
                </c:pt>
                <c:pt idx="28">
                  <c:v>11.366300000000001</c:v>
                </c:pt>
                <c:pt idx="29">
                  <c:v>11.7728</c:v>
                </c:pt>
                <c:pt idx="30">
                  <c:v>12.182499999999999</c:v>
                </c:pt>
                <c:pt idx="31">
                  <c:v>12.5885</c:v>
                </c:pt>
                <c:pt idx="32">
                  <c:v>12.992900000000001</c:v>
                </c:pt>
                <c:pt idx="33">
                  <c:v>13.3978</c:v>
                </c:pt>
                <c:pt idx="34">
                  <c:v>13.8065</c:v>
                </c:pt>
                <c:pt idx="35">
                  <c:v>14.212300000000001</c:v>
                </c:pt>
                <c:pt idx="36">
                  <c:v>14.621700000000001</c:v>
                </c:pt>
                <c:pt idx="37">
                  <c:v>15.023400000000001</c:v>
                </c:pt>
                <c:pt idx="38">
                  <c:v>15.4308</c:v>
                </c:pt>
                <c:pt idx="39">
                  <c:v>15.839600000000001</c:v>
                </c:pt>
                <c:pt idx="40">
                  <c:v>16.242100000000001</c:v>
                </c:pt>
                <c:pt idx="41">
                  <c:v>16.650700000000001</c:v>
                </c:pt>
                <c:pt idx="42">
                  <c:v>17.055199999999999</c:v>
                </c:pt>
                <c:pt idx="43">
                  <c:v>17.461400000000001</c:v>
                </c:pt>
                <c:pt idx="44">
                  <c:v>17.872499999999999</c:v>
                </c:pt>
                <c:pt idx="45">
                  <c:v>18.2742</c:v>
                </c:pt>
                <c:pt idx="46">
                  <c:v>18.680900000000001</c:v>
                </c:pt>
                <c:pt idx="47">
                  <c:v>19.089200000000002</c:v>
                </c:pt>
                <c:pt idx="48">
                  <c:v>19.490400000000001</c:v>
                </c:pt>
                <c:pt idx="49">
                  <c:v>19.901199999999999</c:v>
                </c:pt>
                <c:pt idx="50">
                  <c:v>20.306000000000001</c:v>
                </c:pt>
                <c:pt idx="51">
                  <c:v>20.7117</c:v>
                </c:pt>
                <c:pt idx="52">
                  <c:v>21.119399999999999</c:v>
                </c:pt>
                <c:pt idx="53">
                  <c:v>21.523</c:v>
                </c:pt>
                <c:pt idx="54">
                  <c:v>21.9285</c:v>
                </c:pt>
                <c:pt idx="55">
                  <c:v>22.336200000000002</c:v>
                </c:pt>
                <c:pt idx="56">
                  <c:v>22.742100000000001</c:v>
                </c:pt>
                <c:pt idx="57">
                  <c:v>23.152699999999999</c:v>
                </c:pt>
                <c:pt idx="58">
                  <c:v>23.555299999999999</c:v>
                </c:pt>
                <c:pt idx="59">
                  <c:v>23.9602</c:v>
                </c:pt>
                <c:pt idx="60">
                  <c:v>24.367799999999999</c:v>
                </c:pt>
                <c:pt idx="61">
                  <c:v>24.773499999999999</c:v>
                </c:pt>
                <c:pt idx="62">
                  <c:v>25.1783</c:v>
                </c:pt>
                <c:pt idx="63">
                  <c:v>25.587299999999999</c:v>
                </c:pt>
                <c:pt idx="64">
                  <c:v>25.992599999999999</c:v>
                </c:pt>
                <c:pt idx="65">
                  <c:v>26.397600000000001</c:v>
                </c:pt>
                <c:pt idx="66">
                  <c:v>26.803799999999999</c:v>
                </c:pt>
                <c:pt idx="67">
                  <c:v>27.209700000000002</c:v>
                </c:pt>
                <c:pt idx="68">
                  <c:v>27.6174</c:v>
                </c:pt>
                <c:pt idx="69">
                  <c:v>28.024100000000001</c:v>
                </c:pt>
                <c:pt idx="70">
                  <c:v>28.4297</c:v>
                </c:pt>
                <c:pt idx="71">
                  <c:v>28.8354</c:v>
                </c:pt>
                <c:pt idx="72">
                  <c:v>29.241700000000002</c:v>
                </c:pt>
                <c:pt idx="73">
                  <c:v>29.648499999999999</c:v>
                </c:pt>
                <c:pt idx="74">
                  <c:v>30.057500000000001</c:v>
                </c:pt>
                <c:pt idx="75">
                  <c:v>30.459599999999998</c:v>
                </c:pt>
                <c:pt idx="76">
                  <c:v>30.869199999999999</c:v>
                </c:pt>
                <c:pt idx="77">
                  <c:v>31.279699999999998</c:v>
                </c:pt>
                <c:pt idx="78">
                  <c:v>31.679200000000002</c:v>
                </c:pt>
                <c:pt idx="79">
                  <c:v>32.087899999999998</c:v>
                </c:pt>
                <c:pt idx="80">
                  <c:v>32.491500000000002</c:v>
                </c:pt>
                <c:pt idx="81">
                  <c:v>32.900300000000001</c:v>
                </c:pt>
                <c:pt idx="82">
                  <c:v>33.307099999999998</c:v>
                </c:pt>
                <c:pt idx="83">
                  <c:v>33.712000000000003</c:v>
                </c:pt>
                <c:pt idx="84">
                  <c:v>34.118099999999998</c:v>
                </c:pt>
                <c:pt idx="85">
                  <c:v>34.523099999999999</c:v>
                </c:pt>
                <c:pt idx="86">
                  <c:v>34.930700000000002</c:v>
                </c:pt>
                <c:pt idx="87">
                  <c:v>35.341500000000003</c:v>
                </c:pt>
                <c:pt idx="88">
                  <c:v>35.741999999999997</c:v>
                </c:pt>
                <c:pt idx="89">
                  <c:v>36.1492</c:v>
                </c:pt>
                <c:pt idx="90">
                  <c:v>36.555</c:v>
                </c:pt>
                <c:pt idx="91">
                  <c:v>36.959899999999998</c:v>
                </c:pt>
                <c:pt idx="92">
                  <c:v>37.369300000000003</c:v>
                </c:pt>
                <c:pt idx="93">
                  <c:v>37.773699999999998</c:v>
                </c:pt>
                <c:pt idx="94">
                  <c:v>38.181100000000001</c:v>
                </c:pt>
                <c:pt idx="95">
                  <c:v>38.5867</c:v>
                </c:pt>
                <c:pt idx="96">
                  <c:v>38.991999999999997</c:v>
                </c:pt>
                <c:pt idx="97">
                  <c:v>39.399000000000001</c:v>
                </c:pt>
                <c:pt idx="98">
                  <c:v>39.804099999999998</c:v>
                </c:pt>
                <c:pt idx="99">
                  <c:v>40.209299999999999</c:v>
                </c:pt>
                <c:pt idx="100">
                  <c:v>40.618200000000002</c:v>
                </c:pt>
                <c:pt idx="101">
                  <c:v>41.024099999999997</c:v>
                </c:pt>
                <c:pt idx="102">
                  <c:v>41.430700000000002</c:v>
                </c:pt>
                <c:pt idx="103">
                  <c:v>41.837000000000003</c:v>
                </c:pt>
                <c:pt idx="104">
                  <c:v>42.241399999999999</c:v>
                </c:pt>
                <c:pt idx="105">
                  <c:v>42.648400000000002</c:v>
                </c:pt>
                <c:pt idx="106">
                  <c:v>43.055500000000002</c:v>
                </c:pt>
                <c:pt idx="107">
                  <c:v>43.461100000000002</c:v>
                </c:pt>
                <c:pt idx="108">
                  <c:v>43.8688</c:v>
                </c:pt>
                <c:pt idx="109">
                  <c:v>44.272599999999997</c:v>
                </c:pt>
                <c:pt idx="110">
                  <c:v>44.679099999999998</c:v>
                </c:pt>
                <c:pt idx="111">
                  <c:v>45.088500000000003</c:v>
                </c:pt>
                <c:pt idx="112">
                  <c:v>45.495699999999999</c:v>
                </c:pt>
                <c:pt idx="113">
                  <c:v>45.901800000000001</c:v>
                </c:pt>
                <c:pt idx="114">
                  <c:v>46.304600000000001</c:v>
                </c:pt>
                <c:pt idx="115">
                  <c:v>46.711799999999997</c:v>
                </c:pt>
                <c:pt idx="116">
                  <c:v>47.118600000000001</c:v>
                </c:pt>
                <c:pt idx="117">
                  <c:v>47.527999999999999</c:v>
                </c:pt>
                <c:pt idx="118">
                  <c:v>47.930399999999999</c:v>
                </c:pt>
                <c:pt idx="119">
                  <c:v>48.340699999999998</c:v>
                </c:pt>
                <c:pt idx="120">
                  <c:v>48.741500000000002</c:v>
                </c:pt>
                <c:pt idx="121">
                  <c:v>49.1494</c:v>
                </c:pt>
                <c:pt idx="122">
                  <c:v>49.554000000000002</c:v>
                </c:pt>
                <c:pt idx="123">
                  <c:v>49.960900000000002</c:v>
                </c:pt>
                <c:pt idx="124">
                  <c:v>50.368899999999996</c:v>
                </c:pt>
                <c:pt idx="125">
                  <c:v>50.7746</c:v>
                </c:pt>
                <c:pt idx="126">
                  <c:v>51.1813</c:v>
                </c:pt>
                <c:pt idx="127">
                  <c:v>51.587499999999999</c:v>
                </c:pt>
                <c:pt idx="128">
                  <c:v>51.991599999999998</c:v>
                </c:pt>
                <c:pt idx="129">
                  <c:v>52.400500000000001</c:v>
                </c:pt>
                <c:pt idx="130">
                  <c:v>52.805300000000003</c:v>
                </c:pt>
                <c:pt idx="131">
                  <c:v>53.2117</c:v>
                </c:pt>
                <c:pt idx="132">
                  <c:v>53.619700000000002</c:v>
                </c:pt>
                <c:pt idx="133">
                  <c:v>54.024099999999997</c:v>
                </c:pt>
                <c:pt idx="134">
                  <c:v>54.430700000000002</c:v>
                </c:pt>
                <c:pt idx="135">
                  <c:v>54.8369</c:v>
                </c:pt>
                <c:pt idx="136">
                  <c:v>55.241599999999998</c:v>
                </c:pt>
                <c:pt idx="137">
                  <c:v>55.651800000000001</c:v>
                </c:pt>
                <c:pt idx="138">
                  <c:v>56.055700000000002</c:v>
                </c:pt>
                <c:pt idx="139">
                  <c:v>56.462699999999998</c:v>
                </c:pt>
                <c:pt idx="140">
                  <c:v>56.866700000000002</c:v>
                </c:pt>
                <c:pt idx="141">
                  <c:v>57.274500000000003</c:v>
                </c:pt>
                <c:pt idx="142">
                  <c:v>57.683999999999997</c:v>
                </c:pt>
                <c:pt idx="143">
                  <c:v>58.088200000000001</c:v>
                </c:pt>
                <c:pt idx="144">
                  <c:v>58.491999999999997</c:v>
                </c:pt>
                <c:pt idx="145">
                  <c:v>58.899299999999997</c:v>
                </c:pt>
              </c:numCache>
            </c:numRef>
          </c:xVal>
          <c:yVal>
            <c:numRef>
              <c:f>FT!$J$2:$J$2000</c:f>
              <c:numCache>
                <c:formatCode>General</c:formatCode>
                <c:ptCount val="1999"/>
                <c:pt idx="0">
                  <c:v>4.6826400000000001</c:v>
                </c:pt>
                <c:pt idx="1">
                  <c:v>4.6014699999999999</c:v>
                </c:pt>
                <c:pt idx="2">
                  <c:v>4.5212200000000005</c:v>
                </c:pt>
                <c:pt idx="3">
                  <c:v>4.4446600000000007</c:v>
                </c:pt>
                <c:pt idx="4">
                  <c:v>4.3701699999999999</c:v>
                </c:pt>
                <c:pt idx="5">
                  <c:v>4.2980499999999999</c:v>
                </c:pt>
                <c:pt idx="6">
                  <c:v>4.2272300000000005</c:v>
                </c:pt>
                <c:pt idx="7">
                  <c:v>4.1563800000000004</c:v>
                </c:pt>
                <c:pt idx="8">
                  <c:v>4.0875199999999996</c:v>
                </c:pt>
                <c:pt idx="9">
                  <c:v>4.0222499999999997</c:v>
                </c:pt>
                <c:pt idx="10">
                  <c:v>3.96109</c:v>
                </c:pt>
                <c:pt idx="11">
                  <c:v>3.90218</c:v>
                </c:pt>
                <c:pt idx="12">
                  <c:v>3.8411400000000002</c:v>
                </c:pt>
                <c:pt idx="13">
                  <c:v>3.7749899999999998</c:v>
                </c:pt>
                <c:pt idx="14">
                  <c:v>3.7079</c:v>
                </c:pt>
                <c:pt idx="15">
                  <c:v>3.6427999999999998</c:v>
                </c:pt>
                <c:pt idx="16">
                  <c:v>3.57701</c:v>
                </c:pt>
                <c:pt idx="17">
                  <c:v>3.50915</c:v>
                </c:pt>
                <c:pt idx="18">
                  <c:v>3.4439299999999999</c:v>
                </c:pt>
                <c:pt idx="19">
                  <c:v>3.3809800000000001</c:v>
                </c:pt>
                <c:pt idx="20">
                  <c:v>3.3193699999999997</c:v>
                </c:pt>
                <c:pt idx="21">
                  <c:v>3.2575900000000004</c:v>
                </c:pt>
                <c:pt idx="22">
                  <c:v>3.1971699999999998</c:v>
                </c:pt>
                <c:pt idx="23">
                  <c:v>3.1326300000000002</c:v>
                </c:pt>
                <c:pt idx="24">
                  <c:v>3.0634800000000002</c:v>
                </c:pt>
                <c:pt idx="25">
                  <c:v>2.9901800000000001</c:v>
                </c:pt>
                <c:pt idx="26">
                  <c:v>2.9173</c:v>
                </c:pt>
                <c:pt idx="27">
                  <c:v>2.8473799999999998</c:v>
                </c:pt>
                <c:pt idx="28">
                  <c:v>2.7763999999999998</c:v>
                </c:pt>
                <c:pt idx="29">
                  <c:v>2.7044699999999997</c:v>
                </c:pt>
                <c:pt idx="30">
                  <c:v>2.6327299999999996</c:v>
                </c:pt>
                <c:pt idx="31">
                  <c:v>2.5657299999999998</c:v>
                </c:pt>
                <c:pt idx="32">
                  <c:v>2.5080900000000002</c:v>
                </c:pt>
                <c:pt idx="33">
                  <c:v>2.4586100000000002</c:v>
                </c:pt>
                <c:pt idx="34">
                  <c:v>2.4140600000000001</c:v>
                </c:pt>
                <c:pt idx="35">
                  <c:v>2.3752400000000002</c:v>
                </c:pt>
                <c:pt idx="36">
                  <c:v>2.3375399999999997</c:v>
                </c:pt>
                <c:pt idx="37">
                  <c:v>2.3050899999999999</c:v>
                </c:pt>
                <c:pt idx="38">
                  <c:v>2.2751099999999997</c:v>
                </c:pt>
                <c:pt idx="39">
                  <c:v>2.24932</c:v>
                </c:pt>
                <c:pt idx="40">
                  <c:v>2.2239100000000001</c:v>
                </c:pt>
                <c:pt idx="41">
                  <c:v>2.19895</c:v>
                </c:pt>
                <c:pt idx="42">
                  <c:v>2.17564</c:v>
                </c:pt>
                <c:pt idx="43">
                  <c:v>2.15367</c:v>
                </c:pt>
                <c:pt idx="44">
                  <c:v>2.1346799999999999</c:v>
                </c:pt>
                <c:pt idx="45">
                  <c:v>2.1186199999999999</c:v>
                </c:pt>
                <c:pt idx="46">
                  <c:v>2.1051700000000002</c:v>
                </c:pt>
                <c:pt idx="47">
                  <c:v>2.09613</c:v>
                </c:pt>
                <c:pt idx="48">
                  <c:v>2.08602</c:v>
                </c:pt>
                <c:pt idx="49">
                  <c:v>2.0751200000000001</c:v>
                </c:pt>
                <c:pt idx="50">
                  <c:v>2.0648400000000002</c:v>
                </c:pt>
                <c:pt idx="51">
                  <c:v>2.0562800000000001</c:v>
                </c:pt>
                <c:pt idx="52">
                  <c:v>2.0483500000000001</c:v>
                </c:pt>
                <c:pt idx="53">
                  <c:v>2.0417700000000001</c:v>
                </c:pt>
                <c:pt idx="54">
                  <c:v>2.0349599999999999</c:v>
                </c:pt>
                <c:pt idx="55">
                  <c:v>2.0268100000000002</c:v>
                </c:pt>
                <c:pt idx="56">
                  <c:v>2.0213100000000002</c:v>
                </c:pt>
                <c:pt idx="57">
                  <c:v>2.0207700000000002</c:v>
                </c:pt>
                <c:pt idx="58">
                  <c:v>2.0217399999999999</c:v>
                </c:pt>
                <c:pt idx="59">
                  <c:v>2.0252699999999999</c:v>
                </c:pt>
                <c:pt idx="60">
                  <c:v>2.0285900000000003</c:v>
                </c:pt>
                <c:pt idx="61">
                  <c:v>2.0347200000000001</c:v>
                </c:pt>
                <c:pt idx="62">
                  <c:v>2.0441199999999999</c:v>
                </c:pt>
                <c:pt idx="63">
                  <c:v>2.0570399999999998</c:v>
                </c:pt>
                <c:pt idx="64">
                  <c:v>2.0695899999999998</c:v>
                </c:pt>
                <c:pt idx="65">
                  <c:v>2.0838200000000002</c:v>
                </c:pt>
                <c:pt idx="66">
                  <c:v>2.10128</c:v>
                </c:pt>
                <c:pt idx="67">
                  <c:v>2.1183199999999998</c:v>
                </c:pt>
                <c:pt idx="68">
                  <c:v>2.13307</c:v>
                </c:pt>
                <c:pt idx="69">
                  <c:v>2.1471499999999999</c:v>
                </c:pt>
                <c:pt idx="70">
                  <c:v>2.1591900000000002</c:v>
                </c:pt>
                <c:pt idx="71">
                  <c:v>2.17096</c:v>
                </c:pt>
                <c:pt idx="72">
                  <c:v>2.1792800000000003</c:v>
                </c:pt>
                <c:pt idx="73">
                  <c:v>2.1843699999999999</c:v>
                </c:pt>
                <c:pt idx="74">
                  <c:v>2.19415</c:v>
                </c:pt>
                <c:pt idx="75">
                  <c:v>2.2048899999999998</c:v>
                </c:pt>
                <c:pt idx="76">
                  <c:v>2.2138</c:v>
                </c:pt>
                <c:pt idx="77">
                  <c:v>2.22316</c:v>
                </c:pt>
                <c:pt idx="78">
                  <c:v>2.23339</c:v>
                </c:pt>
                <c:pt idx="79">
                  <c:v>2.2468599999999999</c:v>
                </c:pt>
                <c:pt idx="80">
                  <c:v>2.2646700000000002</c:v>
                </c:pt>
                <c:pt idx="81">
                  <c:v>2.2870399999999997</c:v>
                </c:pt>
                <c:pt idx="82">
                  <c:v>2.30918</c:v>
                </c:pt>
                <c:pt idx="83">
                  <c:v>2.3307700000000002</c:v>
                </c:pt>
                <c:pt idx="84">
                  <c:v>2.3527100000000001</c:v>
                </c:pt>
                <c:pt idx="85">
                  <c:v>2.3770899999999999</c:v>
                </c:pt>
                <c:pt idx="86">
                  <c:v>2.3994200000000001</c:v>
                </c:pt>
                <c:pt idx="87">
                  <c:v>2.4194199999999997</c:v>
                </c:pt>
                <c:pt idx="88">
                  <c:v>2.4405899999999998</c:v>
                </c:pt>
                <c:pt idx="89">
                  <c:v>2.4658500000000001</c:v>
                </c:pt>
                <c:pt idx="90">
                  <c:v>2.4869500000000002</c:v>
                </c:pt>
                <c:pt idx="91">
                  <c:v>2.5082700000000004</c:v>
                </c:pt>
                <c:pt idx="92">
                  <c:v>2.52786</c:v>
                </c:pt>
                <c:pt idx="93">
                  <c:v>2.5485999999999995</c:v>
                </c:pt>
                <c:pt idx="94">
                  <c:v>2.56772</c:v>
                </c:pt>
                <c:pt idx="95">
                  <c:v>2.58683</c:v>
                </c:pt>
                <c:pt idx="96">
                  <c:v>2.60778</c:v>
                </c:pt>
                <c:pt idx="97">
                  <c:v>2.6309</c:v>
                </c:pt>
                <c:pt idx="98">
                  <c:v>2.6568100000000001</c:v>
                </c:pt>
                <c:pt idx="99">
                  <c:v>2.6856799999999996</c:v>
                </c:pt>
                <c:pt idx="100">
                  <c:v>2.7140900000000001</c:v>
                </c:pt>
                <c:pt idx="101">
                  <c:v>2.74051</c:v>
                </c:pt>
                <c:pt idx="102">
                  <c:v>2.76952</c:v>
                </c:pt>
                <c:pt idx="103">
                  <c:v>2.80213</c:v>
                </c:pt>
                <c:pt idx="104">
                  <c:v>2.8357700000000001</c:v>
                </c:pt>
                <c:pt idx="105">
                  <c:v>2.8706199999999997</c:v>
                </c:pt>
                <c:pt idx="106">
                  <c:v>2.8998699999999999</c:v>
                </c:pt>
                <c:pt idx="107">
                  <c:v>2.9258299999999999</c:v>
                </c:pt>
                <c:pt idx="108">
                  <c:v>2.9536000000000002</c:v>
                </c:pt>
                <c:pt idx="109">
                  <c:v>2.9787699999999999</c:v>
                </c:pt>
                <c:pt idx="110">
                  <c:v>3.00163</c:v>
                </c:pt>
                <c:pt idx="111">
                  <c:v>3.02244</c:v>
                </c:pt>
                <c:pt idx="112">
                  <c:v>3.0406499999999999</c:v>
                </c:pt>
                <c:pt idx="113">
                  <c:v>3.05701</c:v>
                </c:pt>
                <c:pt idx="114">
                  <c:v>3.0709999999999997</c:v>
                </c:pt>
                <c:pt idx="115">
                  <c:v>3.0859900000000002</c:v>
                </c:pt>
                <c:pt idx="116">
                  <c:v>3.0999300000000001</c:v>
                </c:pt>
                <c:pt idx="117">
                  <c:v>3.1168899999999997</c:v>
                </c:pt>
                <c:pt idx="118">
                  <c:v>3.1350600000000002</c:v>
                </c:pt>
                <c:pt idx="119">
                  <c:v>3.1528400000000003</c:v>
                </c:pt>
                <c:pt idx="120">
                  <c:v>3.1710199999999999</c:v>
                </c:pt>
                <c:pt idx="121">
                  <c:v>3.1864500000000002</c:v>
                </c:pt>
                <c:pt idx="122">
                  <c:v>3.1963399999999997</c:v>
                </c:pt>
                <c:pt idx="123">
                  <c:v>3.2052700000000001</c:v>
                </c:pt>
                <c:pt idx="124">
                  <c:v>3.2104500000000002</c:v>
                </c:pt>
                <c:pt idx="125">
                  <c:v>3.2158799999999998</c:v>
                </c:pt>
                <c:pt idx="126">
                  <c:v>3.2231800000000002</c:v>
                </c:pt>
                <c:pt idx="127">
                  <c:v>3.2276199999999999</c:v>
                </c:pt>
                <c:pt idx="128">
                  <c:v>3.2274099999999999</c:v>
                </c:pt>
                <c:pt idx="129">
                  <c:v>3.22424</c:v>
                </c:pt>
                <c:pt idx="130">
                  <c:v>3.2166399999999999</c:v>
                </c:pt>
                <c:pt idx="131">
                  <c:v>3.2119399999999998</c:v>
                </c:pt>
                <c:pt idx="132">
                  <c:v>3.2090800000000002</c:v>
                </c:pt>
                <c:pt idx="133">
                  <c:v>3.2018600000000004</c:v>
                </c:pt>
                <c:pt idx="134">
                  <c:v>3.1969799999999999</c:v>
                </c:pt>
                <c:pt idx="135">
                  <c:v>3.1929400000000001</c:v>
                </c:pt>
                <c:pt idx="136">
                  <c:v>3.1936100000000001</c:v>
                </c:pt>
                <c:pt idx="137">
                  <c:v>3.2002199999999998</c:v>
                </c:pt>
                <c:pt idx="138">
                  <c:v>3.2078800000000003</c:v>
                </c:pt>
                <c:pt idx="139">
                  <c:v>3.2164199999999998</c:v>
                </c:pt>
                <c:pt idx="140">
                  <c:v>3.2309700000000001</c:v>
                </c:pt>
                <c:pt idx="141">
                  <c:v>3.24695</c:v>
                </c:pt>
                <c:pt idx="142">
                  <c:v>3.2550400000000002</c:v>
                </c:pt>
                <c:pt idx="143">
                  <c:v>3.2560000000000002</c:v>
                </c:pt>
                <c:pt idx="144">
                  <c:v>3.2654300000000003</c:v>
                </c:pt>
                <c:pt idx="145">
                  <c:v>3.2692800000000002</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4.6826400000000001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4.6826400000000001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4.6826400000000001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4.6826400000000001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4.6826400000000001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4.6826400000000001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4.6826400000000001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4.6826400000000001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4.6826400000000001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4.6826400000000001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4.6826400000000001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4.6826400000000001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4.6826400000000001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4.6826400000000001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4.6826400000000001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4.6826400000000001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4.6826400000000001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4.6826400000000001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4.6826400000000001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4.6826400000000001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4.6826400000000001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4.6826400000000001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4.6826400000000001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4.6826400000000001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0.39987499999999998</c:v>
                </c:pt>
                <c:pt idx="2">
                  <c:v>0.80407499999999998</c:v>
                </c:pt>
                <c:pt idx="3">
                  <c:v>1.21122</c:v>
                </c:pt>
                <c:pt idx="4">
                  <c:v>1.61724</c:v>
                </c:pt>
                <c:pt idx="5">
                  <c:v>2.0243199999999999</c:v>
                </c:pt>
                <c:pt idx="6">
                  <c:v>2.4302600000000001</c:v>
                </c:pt>
                <c:pt idx="7">
                  <c:v>2.83731</c:v>
                </c:pt>
                <c:pt idx="8">
                  <c:v>3.2441499999999999</c:v>
                </c:pt>
                <c:pt idx="9">
                  <c:v>3.6503399999999999</c:v>
                </c:pt>
                <c:pt idx="10">
                  <c:v>4.0558500000000004</c:v>
                </c:pt>
                <c:pt idx="11">
                  <c:v>4.4600499999999998</c:v>
                </c:pt>
                <c:pt idx="12">
                  <c:v>4.8684099999999999</c:v>
                </c:pt>
                <c:pt idx="13">
                  <c:v>5.2747799999999998</c:v>
                </c:pt>
                <c:pt idx="14">
                  <c:v>5.6828700000000003</c:v>
                </c:pt>
                <c:pt idx="15">
                  <c:v>6.0883900000000004</c:v>
                </c:pt>
                <c:pt idx="16">
                  <c:v>6.4931799999999997</c:v>
                </c:pt>
                <c:pt idx="17">
                  <c:v>6.90036</c:v>
                </c:pt>
                <c:pt idx="18">
                  <c:v>7.3071400000000004</c:v>
                </c:pt>
                <c:pt idx="19">
                  <c:v>7.7107799999999997</c:v>
                </c:pt>
                <c:pt idx="20">
                  <c:v>8.1196199999999994</c:v>
                </c:pt>
                <c:pt idx="21">
                  <c:v>8.5241299999999995</c:v>
                </c:pt>
                <c:pt idx="22">
                  <c:v>8.9289400000000008</c:v>
                </c:pt>
                <c:pt idx="23">
                  <c:v>9.3378800000000002</c:v>
                </c:pt>
                <c:pt idx="24">
                  <c:v>9.7417400000000001</c:v>
                </c:pt>
                <c:pt idx="25">
                  <c:v>10.151400000000001</c:v>
                </c:pt>
                <c:pt idx="26">
                  <c:v>10.557</c:v>
                </c:pt>
                <c:pt idx="27">
                  <c:v>10.9611</c:v>
                </c:pt>
                <c:pt idx="28">
                  <c:v>11.366300000000001</c:v>
                </c:pt>
                <c:pt idx="29">
                  <c:v>11.7728</c:v>
                </c:pt>
                <c:pt idx="30">
                  <c:v>12.182499999999999</c:v>
                </c:pt>
                <c:pt idx="31">
                  <c:v>12.5885</c:v>
                </c:pt>
                <c:pt idx="32">
                  <c:v>12.992900000000001</c:v>
                </c:pt>
                <c:pt idx="33">
                  <c:v>13.3978</c:v>
                </c:pt>
                <c:pt idx="34">
                  <c:v>13.8065</c:v>
                </c:pt>
                <c:pt idx="35">
                  <c:v>14.212300000000001</c:v>
                </c:pt>
                <c:pt idx="36">
                  <c:v>14.621700000000001</c:v>
                </c:pt>
                <c:pt idx="37">
                  <c:v>15.023400000000001</c:v>
                </c:pt>
                <c:pt idx="38">
                  <c:v>15.4308</c:v>
                </c:pt>
                <c:pt idx="39">
                  <c:v>15.839600000000001</c:v>
                </c:pt>
                <c:pt idx="40">
                  <c:v>16.242100000000001</c:v>
                </c:pt>
                <c:pt idx="41">
                  <c:v>16.650700000000001</c:v>
                </c:pt>
                <c:pt idx="42">
                  <c:v>17.055199999999999</c:v>
                </c:pt>
                <c:pt idx="43">
                  <c:v>17.461400000000001</c:v>
                </c:pt>
                <c:pt idx="44">
                  <c:v>17.872499999999999</c:v>
                </c:pt>
                <c:pt idx="45">
                  <c:v>18.2742</c:v>
                </c:pt>
                <c:pt idx="46">
                  <c:v>18.680900000000001</c:v>
                </c:pt>
                <c:pt idx="47">
                  <c:v>19.089200000000002</c:v>
                </c:pt>
                <c:pt idx="48">
                  <c:v>19.490400000000001</c:v>
                </c:pt>
                <c:pt idx="49">
                  <c:v>19.901199999999999</c:v>
                </c:pt>
                <c:pt idx="50">
                  <c:v>20.306000000000001</c:v>
                </c:pt>
                <c:pt idx="51">
                  <c:v>20.7117</c:v>
                </c:pt>
                <c:pt idx="52">
                  <c:v>21.119399999999999</c:v>
                </c:pt>
                <c:pt idx="53">
                  <c:v>21.523</c:v>
                </c:pt>
                <c:pt idx="54">
                  <c:v>21.9285</c:v>
                </c:pt>
                <c:pt idx="55">
                  <c:v>22.336200000000002</c:v>
                </c:pt>
                <c:pt idx="56">
                  <c:v>22.742100000000001</c:v>
                </c:pt>
                <c:pt idx="57">
                  <c:v>23.152699999999999</c:v>
                </c:pt>
                <c:pt idx="58">
                  <c:v>23.555299999999999</c:v>
                </c:pt>
                <c:pt idx="59">
                  <c:v>23.9602</c:v>
                </c:pt>
                <c:pt idx="60">
                  <c:v>24.367799999999999</c:v>
                </c:pt>
                <c:pt idx="61">
                  <c:v>24.773499999999999</c:v>
                </c:pt>
                <c:pt idx="62">
                  <c:v>25.1783</c:v>
                </c:pt>
                <c:pt idx="63">
                  <c:v>25.587299999999999</c:v>
                </c:pt>
                <c:pt idx="64">
                  <c:v>25.992599999999999</c:v>
                </c:pt>
                <c:pt idx="65">
                  <c:v>26.397600000000001</c:v>
                </c:pt>
                <c:pt idx="66">
                  <c:v>26.803799999999999</c:v>
                </c:pt>
                <c:pt idx="67">
                  <c:v>27.209700000000002</c:v>
                </c:pt>
                <c:pt idx="68">
                  <c:v>27.6174</c:v>
                </c:pt>
                <c:pt idx="69">
                  <c:v>28.024100000000001</c:v>
                </c:pt>
                <c:pt idx="70">
                  <c:v>28.4297</c:v>
                </c:pt>
                <c:pt idx="71">
                  <c:v>28.8354</c:v>
                </c:pt>
                <c:pt idx="72">
                  <c:v>29.241700000000002</c:v>
                </c:pt>
                <c:pt idx="73">
                  <c:v>29.648499999999999</c:v>
                </c:pt>
                <c:pt idx="74">
                  <c:v>30.057500000000001</c:v>
                </c:pt>
                <c:pt idx="75">
                  <c:v>30.459599999999998</c:v>
                </c:pt>
                <c:pt idx="76">
                  <c:v>30.869199999999999</c:v>
                </c:pt>
                <c:pt idx="77">
                  <c:v>31.279699999999998</c:v>
                </c:pt>
                <c:pt idx="78">
                  <c:v>31.679200000000002</c:v>
                </c:pt>
                <c:pt idx="79">
                  <c:v>32.087899999999998</c:v>
                </c:pt>
                <c:pt idx="80">
                  <c:v>32.491500000000002</c:v>
                </c:pt>
                <c:pt idx="81">
                  <c:v>32.900300000000001</c:v>
                </c:pt>
                <c:pt idx="82">
                  <c:v>33.307099999999998</c:v>
                </c:pt>
                <c:pt idx="83">
                  <c:v>33.712000000000003</c:v>
                </c:pt>
                <c:pt idx="84">
                  <c:v>34.118099999999998</c:v>
                </c:pt>
                <c:pt idx="85">
                  <c:v>34.523099999999999</c:v>
                </c:pt>
                <c:pt idx="86">
                  <c:v>34.930700000000002</c:v>
                </c:pt>
                <c:pt idx="87">
                  <c:v>35.341500000000003</c:v>
                </c:pt>
                <c:pt idx="88">
                  <c:v>35.741999999999997</c:v>
                </c:pt>
                <c:pt idx="89">
                  <c:v>36.1492</c:v>
                </c:pt>
                <c:pt idx="90">
                  <c:v>36.555</c:v>
                </c:pt>
                <c:pt idx="91">
                  <c:v>36.959899999999998</c:v>
                </c:pt>
                <c:pt idx="92">
                  <c:v>37.369300000000003</c:v>
                </c:pt>
                <c:pt idx="93">
                  <c:v>37.773699999999998</c:v>
                </c:pt>
                <c:pt idx="94">
                  <c:v>38.181100000000001</c:v>
                </c:pt>
                <c:pt idx="95">
                  <c:v>38.5867</c:v>
                </c:pt>
                <c:pt idx="96">
                  <c:v>38.991999999999997</c:v>
                </c:pt>
                <c:pt idx="97">
                  <c:v>39.399000000000001</c:v>
                </c:pt>
                <c:pt idx="98">
                  <c:v>39.804099999999998</c:v>
                </c:pt>
                <c:pt idx="99">
                  <c:v>40.209299999999999</c:v>
                </c:pt>
                <c:pt idx="100">
                  <c:v>40.618200000000002</c:v>
                </c:pt>
                <c:pt idx="101">
                  <c:v>41.024099999999997</c:v>
                </c:pt>
                <c:pt idx="102">
                  <c:v>41.430700000000002</c:v>
                </c:pt>
                <c:pt idx="103">
                  <c:v>41.837000000000003</c:v>
                </c:pt>
                <c:pt idx="104">
                  <c:v>42.241399999999999</c:v>
                </c:pt>
                <c:pt idx="105">
                  <c:v>42.648400000000002</c:v>
                </c:pt>
                <c:pt idx="106">
                  <c:v>43.055500000000002</c:v>
                </c:pt>
                <c:pt idx="107">
                  <c:v>43.461100000000002</c:v>
                </c:pt>
                <c:pt idx="108">
                  <c:v>43.8688</c:v>
                </c:pt>
                <c:pt idx="109">
                  <c:v>44.272599999999997</c:v>
                </c:pt>
                <c:pt idx="110">
                  <c:v>44.679099999999998</c:v>
                </c:pt>
                <c:pt idx="111">
                  <c:v>45.088500000000003</c:v>
                </c:pt>
                <c:pt idx="112">
                  <c:v>45.495699999999999</c:v>
                </c:pt>
                <c:pt idx="113">
                  <c:v>45.901800000000001</c:v>
                </c:pt>
                <c:pt idx="114">
                  <c:v>46.304600000000001</c:v>
                </c:pt>
                <c:pt idx="115">
                  <c:v>46.711799999999997</c:v>
                </c:pt>
                <c:pt idx="116">
                  <c:v>47.118600000000001</c:v>
                </c:pt>
                <c:pt idx="117">
                  <c:v>47.527999999999999</c:v>
                </c:pt>
                <c:pt idx="118">
                  <c:v>47.930399999999999</c:v>
                </c:pt>
                <c:pt idx="119">
                  <c:v>48.340699999999998</c:v>
                </c:pt>
                <c:pt idx="120">
                  <c:v>48.741500000000002</c:v>
                </c:pt>
                <c:pt idx="121">
                  <c:v>49.1494</c:v>
                </c:pt>
                <c:pt idx="122">
                  <c:v>49.554000000000002</c:v>
                </c:pt>
                <c:pt idx="123">
                  <c:v>49.960900000000002</c:v>
                </c:pt>
                <c:pt idx="124">
                  <c:v>50.368899999999996</c:v>
                </c:pt>
                <c:pt idx="125">
                  <c:v>50.7746</c:v>
                </c:pt>
                <c:pt idx="126">
                  <c:v>51.1813</c:v>
                </c:pt>
                <c:pt idx="127">
                  <c:v>51.587499999999999</c:v>
                </c:pt>
                <c:pt idx="128">
                  <c:v>51.991599999999998</c:v>
                </c:pt>
                <c:pt idx="129">
                  <c:v>52.400500000000001</c:v>
                </c:pt>
                <c:pt idx="130">
                  <c:v>52.805300000000003</c:v>
                </c:pt>
                <c:pt idx="131">
                  <c:v>53.2117</c:v>
                </c:pt>
                <c:pt idx="132">
                  <c:v>53.619700000000002</c:v>
                </c:pt>
                <c:pt idx="133">
                  <c:v>54.024099999999997</c:v>
                </c:pt>
                <c:pt idx="134">
                  <c:v>54.430700000000002</c:v>
                </c:pt>
                <c:pt idx="135">
                  <c:v>54.8369</c:v>
                </c:pt>
                <c:pt idx="136">
                  <c:v>55.241599999999998</c:v>
                </c:pt>
                <c:pt idx="137">
                  <c:v>55.651800000000001</c:v>
                </c:pt>
                <c:pt idx="138">
                  <c:v>56.055700000000002</c:v>
                </c:pt>
                <c:pt idx="139">
                  <c:v>56.462699999999998</c:v>
                </c:pt>
                <c:pt idx="140">
                  <c:v>56.866700000000002</c:v>
                </c:pt>
                <c:pt idx="141">
                  <c:v>57.274500000000003</c:v>
                </c:pt>
                <c:pt idx="142">
                  <c:v>57.683999999999997</c:v>
                </c:pt>
                <c:pt idx="143">
                  <c:v>58.088200000000001</c:v>
                </c:pt>
                <c:pt idx="144">
                  <c:v>58.491999999999997</c:v>
                </c:pt>
                <c:pt idx="145">
                  <c:v>58.899299999999997</c:v>
                </c:pt>
              </c:numCache>
            </c:numRef>
          </c:xVal>
          <c:yVal>
            <c:numRef>
              <c:f>FT!$K$2:$K$2000</c:f>
              <c:numCache>
                <c:formatCode>General</c:formatCode>
                <c:ptCount val="1999"/>
                <c:pt idx="0">
                  <c:v>48.047499999999999</c:v>
                </c:pt>
                <c:pt idx="1">
                  <c:v>48.2819</c:v>
                </c:pt>
                <c:pt idx="2">
                  <c:v>48.488199999999999</c:v>
                </c:pt>
                <c:pt idx="3">
                  <c:v>48.691600000000001</c:v>
                </c:pt>
                <c:pt idx="4">
                  <c:v>48.874899999999997</c:v>
                </c:pt>
                <c:pt idx="5">
                  <c:v>48.975099999999998</c:v>
                </c:pt>
                <c:pt idx="6">
                  <c:v>49.050800000000002</c:v>
                </c:pt>
                <c:pt idx="7">
                  <c:v>49.118400000000001</c:v>
                </c:pt>
                <c:pt idx="8">
                  <c:v>49.116100000000003</c:v>
                </c:pt>
                <c:pt idx="9">
                  <c:v>49.046500000000002</c:v>
                </c:pt>
                <c:pt idx="10">
                  <c:v>48.769600000000004</c:v>
                </c:pt>
                <c:pt idx="11">
                  <c:v>48.495199999999997</c:v>
                </c:pt>
                <c:pt idx="12">
                  <c:v>48.214700000000001</c:v>
                </c:pt>
                <c:pt idx="13">
                  <c:v>47.951799999999999</c:v>
                </c:pt>
                <c:pt idx="14">
                  <c:v>47.701000000000001</c:v>
                </c:pt>
                <c:pt idx="15">
                  <c:v>47.377499999999998</c:v>
                </c:pt>
                <c:pt idx="16">
                  <c:v>47.083399999999997</c:v>
                </c:pt>
                <c:pt idx="17">
                  <c:v>46.866500000000002</c:v>
                </c:pt>
                <c:pt idx="18">
                  <c:v>46.665900000000001</c:v>
                </c:pt>
                <c:pt idx="19">
                  <c:v>46.418500000000002</c:v>
                </c:pt>
                <c:pt idx="20">
                  <c:v>46.109099999999998</c:v>
                </c:pt>
                <c:pt idx="21">
                  <c:v>45.658799999999999</c:v>
                </c:pt>
                <c:pt idx="22">
                  <c:v>45.094999999999999</c:v>
                </c:pt>
                <c:pt idx="23">
                  <c:v>44.521899999999995</c:v>
                </c:pt>
                <c:pt idx="24">
                  <c:v>43.988699999999994</c:v>
                </c:pt>
                <c:pt idx="25">
                  <c:v>43.607500000000002</c:v>
                </c:pt>
                <c:pt idx="26">
                  <c:v>43.231999999999999</c:v>
                </c:pt>
                <c:pt idx="27">
                  <c:v>42.731499999999997</c:v>
                </c:pt>
                <c:pt idx="28">
                  <c:v>42.254799999999996</c:v>
                </c:pt>
                <c:pt idx="29">
                  <c:v>41.924499999999995</c:v>
                </c:pt>
                <c:pt idx="30">
                  <c:v>41.772500000000001</c:v>
                </c:pt>
                <c:pt idx="31">
                  <c:v>41.683900000000001</c:v>
                </c:pt>
                <c:pt idx="32">
                  <c:v>41.496400000000001</c:v>
                </c:pt>
                <c:pt idx="33">
                  <c:v>41.186399999999999</c:v>
                </c:pt>
                <c:pt idx="34">
                  <c:v>40.931600000000003</c:v>
                </c:pt>
                <c:pt idx="35">
                  <c:v>40.709499999999998</c:v>
                </c:pt>
                <c:pt idx="36">
                  <c:v>40.552399999999999</c:v>
                </c:pt>
                <c:pt idx="37">
                  <c:v>40.239999999999995</c:v>
                </c:pt>
                <c:pt idx="38">
                  <c:v>39.808199999999999</c:v>
                </c:pt>
                <c:pt idx="39">
                  <c:v>39.286000000000001</c:v>
                </c:pt>
                <c:pt idx="40">
                  <c:v>38.867899999999999</c:v>
                </c:pt>
                <c:pt idx="41">
                  <c:v>38.541899999999998</c:v>
                </c:pt>
                <c:pt idx="42">
                  <c:v>38.131399999999999</c:v>
                </c:pt>
                <c:pt idx="43">
                  <c:v>37.680300000000003</c:v>
                </c:pt>
                <c:pt idx="44">
                  <c:v>37.236599999999996</c:v>
                </c:pt>
                <c:pt idx="45">
                  <c:v>36.903799999999997</c:v>
                </c:pt>
                <c:pt idx="46">
                  <c:v>36.5426</c:v>
                </c:pt>
                <c:pt idx="47">
                  <c:v>36.012499999999996</c:v>
                </c:pt>
                <c:pt idx="48">
                  <c:v>35.387500000000003</c:v>
                </c:pt>
                <c:pt idx="49">
                  <c:v>34.892600000000002</c:v>
                </c:pt>
                <c:pt idx="50">
                  <c:v>34.428199999999997</c:v>
                </c:pt>
                <c:pt idx="51">
                  <c:v>33.878900000000002</c:v>
                </c:pt>
                <c:pt idx="52">
                  <c:v>33.212800000000001</c:v>
                </c:pt>
                <c:pt idx="53">
                  <c:v>32.528300000000002</c:v>
                </c:pt>
                <c:pt idx="54">
                  <c:v>31.988</c:v>
                </c:pt>
                <c:pt idx="55">
                  <c:v>31.5747</c:v>
                </c:pt>
                <c:pt idx="56">
                  <c:v>31.1373</c:v>
                </c:pt>
                <c:pt idx="57">
                  <c:v>30.6693</c:v>
                </c:pt>
                <c:pt idx="58">
                  <c:v>30.213299999999997</c:v>
                </c:pt>
                <c:pt idx="59">
                  <c:v>29.937399999999997</c:v>
                </c:pt>
                <c:pt idx="60">
                  <c:v>29.807299999999998</c:v>
                </c:pt>
                <c:pt idx="61">
                  <c:v>29.738399999999999</c:v>
                </c:pt>
                <c:pt idx="62">
                  <c:v>29.679299999999998</c:v>
                </c:pt>
                <c:pt idx="63">
                  <c:v>29.624899999999997</c:v>
                </c:pt>
                <c:pt idx="64">
                  <c:v>29.807400000000001</c:v>
                </c:pt>
                <c:pt idx="65">
                  <c:v>29.964500000000001</c:v>
                </c:pt>
                <c:pt idx="66">
                  <c:v>30.009900000000002</c:v>
                </c:pt>
                <c:pt idx="67">
                  <c:v>30.052299999999999</c:v>
                </c:pt>
                <c:pt idx="68">
                  <c:v>30.192400000000003</c:v>
                </c:pt>
                <c:pt idx="69">
                  <c:v>30.3338</c:v>
                </c:pt>
                <c:pt idx="70">
                  <c:v>30.354099999999999</c:v>
                </c:pt>
                <c:pt idx="71">
                  <c:v>30.228500000000004</c:v>
                </c:pt>
                <c:pt idx="72">
                  <c:v>30.278600000000001</c:v>
                </c:pt>
                <c:pt idx="73">
                  <c:v>30.531999999999996</c:v>
                </c:pt>
                <c:pt idx="74">
                  <c:v>30.731100000000001</c:v>
                </c:pt>
                <c:pt idx="75">
                  <c:v>30.850999999999999</c:v>
                </c:pt>
                <c:pt idx="76">
                  <c:v>30.896899999999999</c:v>
                </c:pt>
                <c:pt idx="77">
                  <c:v>30.967699999999997</c:v>
                </c:pt>
                <c:pt idx="78">
                  <c:v>31.173299999999998</c:v>
                </c:pt>
                <c:pt idx="79">
                  <c:v>31.3292</c:v>
                </c:pt>
                <c:pt idx="80">
                  <c:v>31.425699999999999</c:v>
                </c:pt>
                <c:pt idx="81">
                  <c:v>31.337300000000003</c:v>
                </c:pt>
                <c:pt idx="82">
                  <c:v>31.315700000000003</c:v>
                </c:pt>
                <c:pt idx="83">
                  <c:v>31.456499999999998</c:v>
                </c:pt>
                <c:pt idx="84">
                  <c:v>31.544800000000002</c:v>
                </c:pt>
                <c:pt idx="85">
                  <c:v>31.4236</c:v>
                </c:pt>
                <c:pt idx="86">
                  <c:v>31.3429</c:v>
                </c:pt>
                <c:pt idx="87">
                  <c:v>31.325199999999999</c:v>
                </c:pt>
                <c:pt idx="88">
                  <c:v>31.354100000000003</c:v>
                </c:pt>
                <c:pt idx="89">
                  <c:v>31.264399999999998</c:v>
                </c:pt>
                <c:pt idx="90">
                  <c:v>31.190899999999999</c:v>
                </c:pt>
                <c:pt idx="91">
                  <c:v>31.173099999999998</c:v>
                </c:pt>
                <c:pt idx="92">
                  <c:v>31.2699</c:v>
                </c:pt>
                <c:pt idx="93">
                  <c:v>31.342700000000001</c:v>
                </c:pt>
                <c:pt idx="94">
                  <c:v>31.430999999999997</c:v>
                </c:pt>
                <c:pt idx="95">
                  <c:v>31.501200000000001</c:v>
                </c:pt>
                <c:pt idx="96">
                  <c:v>31.669399999999996</c:v>
                </c:pt>
                <c:pt idx="97">
                  <c:v>31.849</c:v>
                </c:pt>
                <c:pt idx="98">
                  <c:v>31.968299999999999</c:v>
                </c:pt>
                <c:pt idx="99">
                  <c:v>31.905499999999996</c:v>
                </c:pt>
                <c:pt idx="100">
                  <c:v>31.9467</c:v>
                </c:pt>
                <c:pt idx="101">
                  <c:v>32.189399999999999</c:v>
                </c:pt>
                <c:pt idx="102">
                  <c:v>32.427099999999996</c:v>
                </c:pt>
                <c:pt idx="103">
                  <c:v>32.526299999999999</c:v>
                </c:pt>
                <c:pt idx="104">
                  <c:v>32.477499999999999</c:v>
                </c:pt>
                <c:pt idx="105">
                  <c:v>32.262</c:v>
                </c:pt>
                <c:pt idx="106">
                  <c:v>32.176200000000001</c:v>
                </c:pt>
                <c:pt idx="107">
                  <c:v>32.108699999999999</c:v>
                </c:pt>
                <c:pt idx="108">
                  <c:v>31.8706</c:v>
                </c:pt>
                <c:pt idx="109">
                  <c:v>31.598500000000001</c:v>
                </c:pt>
                <c:pt idx="110">
                  <c:v>31.339699999999997</c:v>
                </c:pt>
                <c:pt idx="111">
                  <c:v>31.171100000000003</c:v>
                </c:pt>
                <c:pt idx="112">
                  <c:v>31.085600000000003</c:v>
                </c:pt>
                <c:pt idx="113">
                  <c:v>30.877100000000002</c:v>
                </c:pt>
                <c:pt idx="114">
                  <c:v>30.611599999999999</c:v>
                </c:pt>
                <c:pt idx="115">
                  <c:v>30.430900000000001</c:v>
                </c:pt>
                <c:pt idx="116">
                  <c:v>30.2562</c:v>
                </c:pt>
                <c:pt idx="117">
                  <c:v>30.033500000000004</c:v>
                </c:pt>
                <c:pt idx="118">
                  <c:v>29.732300000000002</c:v>
                </c:pt>
                <c:pt idx="119">
                  <c:v>29.554500000000001</c:v>
                </c:pt>
                <c:pt idx="120">
                  <c:v>29.459400000000002</c:v>
                </c:pt>
                <c:pt idx="121">
                  <c:v>29.363800000000001</c:v>
                </c:pt>
                <c:pt idx="122">
                  <c:v>29.2319</c:v>
                </c:pt>
                <c:pt idx="123">
                  <c:v>29.088100000000001</c:v>
                </c:pt>
                <c:pt idx="124">
                  <c:v>28.988700000000001</c:v>
                </c:pt>
                <c:pt idx="125">
                  <c:v>28.824699999999996</c:v>
                </c:pt>
                <c:pt idx="126">
                  <c:v>28.616200000000003</c:v>
                </c:pt>
                <c:pt idx="127">
                  <c:v>28.4255</c:v>
                </c:pt>
                <c:pt idx="128">
                  <c:v>28.208600000000001</c:v>
                </c:pt>
                <c:pt idx="129">
                  <c:v>28.051300000000001</c:v>
                </c:pt>
                <c:pt idx="130">
                  <c:v>27.993299999999998</c:v>
                </c:pt>
                <c:pt idx="131">
                  <c:v>27.893000000000001</c:v>
                </c:pt>
                <c:pt idx="132">
                  <c:v>27.716600000000003</c:v>
                </c:pt>
                <c:pt idx="133">
                  <c:v>27.628799999999998</c:v>
                </c:pt>
                <c:pt idx="134">
                  <c:v>27.586699999999997</c:v>
                </c:pt>
                <c:pt idx="135">
                  <c:v>27.697699999999998</c:v>
                </c:pt>
                <c:pt idx="136">
                  <c:v>27.683900000000001</c:v>
                </c:pt>
                <c:pt idx="137">
                  <c:v>27.539400000000004</c:v>
                </c:pt>
                <c:pt idx="138">
                  <c:v>27.5853</c:v>
                </c:pt>
                <c:pt idx="139">
                  <c:v>27.735700000000001</c:v>
                </c:pt>
                <c:pt idx="140">
                  <c:v>27.8721</c:v>
                </c:pt>
                <c:pt idx="141">
                  <c:v>27.8352</c:v>
                </c:pt>
                <c:pt idx="142">
                  <c:v>27.971800000000002</c:v>
                </c:pt>
                <c:pt idx="143">
                  <c:v>28.626200000000001</c:v>
                </c:pt>
                <c:pt idx="144">
                  <c:v>28.812100000000001</c:v>
                </c:pt>
                <c:pt idx="145">
                  <c:v>29.087600000000002</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48.047499999999999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48.047499999999999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48.047499999999999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48.047499999999999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48.047499999999999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48.047499999999999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48.047499999999999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48.047499999999999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48.047499999999999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48.047499999999999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48.047499999999999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48.047499999999999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48.047499999999999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48.047499999999999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48.047499999999999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48.047499999999999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48.047499999999999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48.047499999999999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48.047499999999999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48.047499999999999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48.047499999999999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48.047499999999999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48.047499999999999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48.047499999999999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0.39987499999999998</c:v>
                </c:pt>
                <c:pt idx="2">
                  <c:v>0.80407499999999998</c:v>
                </c:pt>
                <c:pt idx="3">
                  <c:v>1.21122</c:v>
                </c:pt>
                <c:pt idx="4">
                  <c:v>1.61724</c:v>
                </c:pt>
                <c:pt idx="5">
                  <c:v>2.0243199999999999</c:v>
                </c:pt>
                <c:pt idx="6">
                  <c:v>2.4302600000000001</c:v>
                </c:pt>
                <c:pt idx="7">
                  <c:v>2.83731</c:v>
                </c:pt>
                <c:pt idx="8">
                  <c:v>3.2441499999999999</c:v>
                </c:pt>
                <c:pt idx="9">
                  <c:v>3.6503399999999999</c:v>
                </c:pt>
                <c:pt idx="10">
                  <c:v>4.0558500000000004</c:v>
                </c:pt>
                <c:pt idx="11">
                  <c:v>4.4600499999999998</c:v>
                </c:pt>
                <c:pt idx="12">
                  <c:v>4.8684099999999999</c:v>
                </c:pt>
                <c:pt idx="13">
                  <c:v>5.2747799999999998</c:v>
                </c:pt>
                <c:pt idx="14">
                  <c:v>5.6828700000000003</c:v>
                </c:pt>
                <c:pt idx="15">
                  <c:v>6.0883900000000004</c:v>
                </c:pt>
                <c:pt idx="16">
                  <c:v>6.4931799999999997</c:v>
                </c:pt>
                <c:pt idx="17">
                  <c:v>6.90036</c:v>
                </c:pt>
                <c:pt idx="18">
                  <c:v>7.3071400000000004</c:v>
                </c:pt>
                <c:pt idx="19">
                  <c:v>7.7107799999999997</c:v>
                </c:pt>
                <c:pt idx="20">
                  <c:v>8.1196199999999994</c:v>
                </c:pt>
                <c:pt idx="21">
                  <c:v>8.5241299999999995</c:v>
                </c:pt>
                <c:pt idx="22">
                  <c:v>8.9289400000000008</c:v>
                </c:pt>
                <c:pt idx="23">
                  <c:v>9.3378800000000002</c:v>
                </c:pt>
                <c:pt idx="24">
                  <c:v>9.7417400000000001</c:v>
                </c:pt>
                <c:pt idx="25">
                  <c:v>10.151400000000001</c:v>
                </c:pt>
                <c:pt idx="26">
                  <c:v>10.557</c:v>
                </c:pt>
                <c:pt idx="27">
                  <c:v>10.9611</c:v>
                </c:pt>
                <c:pt idx="28">
                  <c:v>11.366300000000001</c:v>
                </c:pt>
                <c:pt idx="29">
                  <c:v>11.7728</c:v>
                </c:pt>
                <c:pt idx="30">
                  <c:v>12.182499999999999</c:v>
                </c:pt>
                <c:pt idx="31">
                  <c:v>12.5885</c:v>
                </c:pt>
                <c:pt idx="32">
                  <c:v>12.992900000000001</c:v>
                </c:pt>
                <c:pt idx="33">
                  <c:v>13.3978</c:v>
                </c:pt>
                <c:pt idx="34">
                  <c:v>13.8065</c:v>
                </c:pt>
                <c:pt idx="35">
                  <c:v>14.212300000000001</c:v>
                </c:pt>
                <c:pt idx="36">
                  <c:v>14.621700000000001</c:v>
                </c:pt>
                <c:pt idx="37">
                  <c:v>15.023400000000001</c:v>
                </c:pt>
                <c:pt idx="38">
                  <c:v>15.4308</c:v>
                </c:pt>
                <c:pt idx="39">
                  <c:v>15.839600000000001</c:v>
                </c:pt>
                <c:pt idx="40">
                  <c:v>16.242100000000001</c:v>
                </c:pt>
                <c:pt idx="41">
                  <c:v>16.650700000000001</c:v>
                </c:pt>
                <c:pt idx="42">
                  <c:v>17.055199999999999</c:v>
                </c:pt>
                <c:pt idx="43">
                  <c:v>17.461400000000001</c:v>
                </c:pt>
                <c:pt idx="44">
                  <c:v>17.872499999999999</c:v>
                </c:pt>
                <c:pt idx="45">
                  <c:v>18.2742</c:v>
                </c:pt>
                <c:pt idx="46">
                  <c:v>18.680900000000001</c:v>
                </c:pt>
                <c:pt idx="47">
                  <c:v>19.089200000000002</c:v>
                </c:pt>
                <c:pt idx="48">
                  <c:v>19.490400000000001</c:v>
                </c:pt>
                <c:pt idx="49">
                  <c:v>19.901199999999999</c:v>
                </c:pt>
                <c:pt idx="50">
                  <c:v>20.306000000000001</c:v>
                </c:pt>
                <c:pt idx="51">
                  <c:v>20.7117</c:v>
                </c:pt>
                <c:pt idx="52">
                  <c:v>21.119399999999999</c:v>
                </c:pt>
                <c:pt idx="53">
                  <c:v>21.523</c:v>
                </c:pt>
                <c:pt idx="54">
                  <c:v>21.9285</c:v>
                </c:pt>
                <c:pt idx="55">
                  <c:v>22.336200000000002</c:v>
                </c:pt>
                <c:pt idx="56">
                  <c:v>22.742100000000001</c:v>
                </c:pt>
                <c:pt idx="57">
                  <c:v>23.152699999999999</c:v>
                </c:pt>
                <c:pt idx="58">
                  <c:v>23.555299999999999</c:v>
                </c:pt>
                <c:pt idx="59">
                  <c:v>23.9602</c:v>
                </c:pt>
                <c:pt idx="60">
                  <c:v>24.367799999999999</c:v>
                </c:pt>
                <c:pt idx="61">
                  <c:v>24.773499999999999</c:v>
                </c:pt>
                <c:pt idx="62">
                  <c:v>25.1783</c:v>
                </c:pt>
                <c:pt idx="63">
                  <c:v>25.587299999999999</c:v>
                </c:pt>
                <c:pt idx="64">
                  <c:v>25.992599999999999</c:v>
                </c:pt>
                <c:pt idx="65">
                  <c:v>26.397600000000001</c:v>
                </c:pt>
                <c:pt idx="66">
                  <c:v>26.803799999999999</c:v>
                </c:pt>
                <c:pt idx="67">
                  <c:v>27.209700000000002</c:v>
                </c:pt>
                <c:pt idx="68">
                  <c:v>27.6174</c:v>
                </c:pt>
                <c:pt idx="69">
                  <c:v>28.024100000000001</c:v>
                </c:pt>
                <c:pt idx="70">
                  <c:v>28.4297</c:v>
                </c:pt>
                <c:pt idx="71">
                  <c:v>28.8354</c:v>
                </c:pt>
                <c:pt idx="72">
                  <c:v>29.241700000000002</c:v>
                </c:pt>
                <c:pt idx="73">
                  <c:v>29.648499999999999</c:v>
                </c:pt>
                <c:pt idx="74">
                  <c:v>30.057500000000001</c:v>
                </c:pt>
                <c:pt idx="75">
                  <c:v>30.459599999999998</c:v>
                </c:pt>
                <c:pt idx="76">
                  <c:v>30.869199999999999</c:v>
                </c:pt>
                <c:pt idx="77">
                  <c:v>31.279699999999998</c:v>
                </c:pt>
                <c:pt idx="78">
                  <c:v>31.679200000000002</c:v>
                </c:pt>
                <c:pt idx="79">
                  <c:v>32.087899999999998</c:v>
                </c:pt>
                <c:pt idx="80">
                  <c:v>32.491500000000002</c:v>
                </c:pt>
                <c:pt idx="81">
                  <c:v>32.900300000000001</c:v>
                </c:pt>
                <c:pt idx="82">
                  <c:v>33.307099999999998</c:v>
                </c:pt>
                <c:pt idx="83">
                  <c:v>33.712000000000003</c:v>
                </c:pt>
                <c:pt idx="84">
                  <c:v>34.118099999999998</c:v>
                </c:pt>
                <c:pt idx="85">
                  <c:v>34.523099999999999</c:v>
                </c:pt>
                <c:pt idx="86">
                  <c:v>34.930700000000002</c:v>
                </c:pt>
                <c:pt idx="87">
                  <c:v>35.341500000000003</c:v>
                </c:pt>
                <c:pt idx="88">
                  <c:v>35.741999999999997</c:v>
                </c:pt>
                <c:pt idx="89">
                  <c:v>36.1492</c:v>
                </c:pt>
                <c:pt idx="90">
                  <c:v>36.555</c:v>
                </c:pt>
                <c:pt idx="91">
                  <c:v>36.959899999999998</c:v>
                </c:pt>
                <c:pt idx="92">
                  <c:v>37.369300000000003</c:v>
                </c:pt>
                <c:pt idx="93">
                  <c:v>37.773699999999998</c:v>
                </c:pt>
                <c:pt idx="94">
                  <c:v>38.181100000000001</c:v>
                </c:pt>
                <c:pt idx="95">
                  <c:v>38.5867</c:v>
                </c:pt>
                <c:pt idx="96">
                  <c:v>38.991999999999997</c:v>
                </c:pt>
                <c:pt idx="97">
                  <c:v>39.399000000000001</c:v>
                </c:pt>
                <c:pt idx="98">
                  <c:v>39.804099999999998</c:v>
                </c:pt>
                <c:pt idx="99">
                  <c:v>40.209299999999999</c:v>
                </c:pt>
                <c:pt idx="100">
                  <c:v>40.618200000000002</c:v>
                </c:pt>
                <c:pt idx="101">
                  <c:v>41.024099999999997</c:v>
                </c:pt>
                <c:pt idx="102">
                  <c:v>41.430700000000002</c:v>
                </c:pt>
                <c:pt idx="103">
                  <c:v>41.837000000000003</c:v>
                </c:pt>
                <c:pt idx="104">
                  <c:v>42.241399999999999</c:v>
                </c:pt>
                <c:pt idx="105">
                  <c:v>42.648400000000002</c:v>
                </c:pt>
                <c:pt idx="106">
                  <c:v>43.055500000000002</c:v>
                </c:pt>
                <c:pt idx="107">
                  <c:v>43.461100000000002</c:v>
                </c:pt>
                <c:pt idx="108">
                  <c:v>43.8688</c:v>
                </c:pt>
                <c:pt idx="109">
                  <c:v>44.272599999999997</c:v>
                </c:pt>
                <c:pt idx="110">
                  <c:v>44.679099999999998</c:v>
                </c:pt>
                <c:pt idx="111">
                  <c:v>45.088500000000003</c:v>
                </c:pt>
                <c:pt idx="112">
                  <c:v>45.495699999999999</c:v>
                </c:pt>
                <c:pt idx="113">
                  <c:v>45.901800000000001</c:v>
                </c:pt>
                <c:pt idx="114">
                  <c:v>46.304600000000001</c:v>
                </c:pt>
                <c:pt idx="115">
                  <c:v>46.711799999999997</c:v>
                </c:pt>
                <c:pt idx="116">
                  <c:v>47.118600000000001</c:v>
                </c:pt>
                <c:pt idx="117">
                  <c:v>47.527999999999999</c:v>
                </c:pt>
                <c:pt idx="118">
                  <c:v>47.930399999999999</c:v>
                </c:pt>
                <c:pt idx="119">
                  <c:v>48.340699999999998</c:v>
                </c:pt>
                <c:pt idx="120">
                  <c:v>48.741500000000002</c:v>
                </c:pt>
                <c:pt idx="121">
                  <c:v>49.1494</c:v>
                </c:pt>
                <c:pt idx="122">
                  <c:v>49.554000000000002</c:v>
                </c:pt>
                <c:pt idx="123">
                  <c:v>49.960900000000002</c:v>
                </c:pt>
                <c:pt idx="124">
                  <c:v>50.368899999999996</c:v>
                </c:pt>
                <c:pt idx="125">
                  <c:v>50.7746</c:v>
                </c:pt>
                <c:pt idx="126">
                  <c:v>51.1813</c:v>
                </c:pt>
                <c:pt idx="127">
                  <c:v>51.587499999999999</c:v>
                </c:pt>
                <c:pt idx="128">
                  <c:v>51.991599999999998</c:v>
                </c:pt>
                <c:pt idx="129">
                  <c:v>52.400500000000001</c:v>
                </c:pt>
                <c:pt idx="130">
                  <c:v>52.805300000000003</c:v>
                </c:pt>
                <c:pt idx="131">
                  <c:v>53.2117</c:v>
                </c:pt>
                <c:pt idx="132">
                  <c:v>53.619700000000002</c:v>
                </c:pt>
                <c:pt idx="133">
                  <c:v>54.024099999999997</c:v>
                </c:pt>
                <c:pt idx="134">
                  <c:v>54.430700000000002</c:v>
                </c:pt>
                <c:pt idx="135">
                  <c:v>54.8369</c:v>
                </c:pt>
                <c:pt idx="136">
                  <c:v>55.241599999999998</c:v>
                </c:pt>
                <c:pt idx="137">
                  <c:v>55.651800000000001</c:v>
                </c:pt>
                <c:pt idx="138">
                  <c:v>56.055700000000002</c:v>
                </c:pt>
                <c:pt idx="139">
                  <c:v>56.462699999999998</c:v>
                </c:pt>
                <c:pt idx="140">
                  <c:v>56.866700000000002</c:v>
                </c:pt>
                <c:pt idx="141">
                  <c:v>57.274500000000003</c:v>
                </c:pt>
                <c:pt idx="142">
                  <c:v>57.683999999999997</c:v>
                </c:pt>
                <c:pt idx="143">
                  <c:v>58.088200000000001</c:v>
                </c:pt>
                <c:pt idx="144">
                  <c:v>58.491999999999997</c:v>
                </c:pt>
                <c:pt idx="145">
                  <c:v>58.899299999999997</c:v>
                </c:pt>
              </c:numCache>
            </c:numRef>
          </c:xVal>
          <c:yVal>
            <c:numRef>
              <c:f>FT!$L$2:$L$2000</c:f>
              <c:numCache>
                <c:formatCode>General</c:formatCode>
                <c:ptCount val="1999"/>
                <c:pt idx="0">
                  <c:v>10.260771701433379</c:v>
                </c:pt>
                <c:pt idx="1">
                  <c:v>10.492712111564348</c:v>
                </c:pt>
                <c:pt idx="2">
                  <c:v>10.724583187723667</c:v>
                </c:pt>
                <c:pt idx="3">
                  <c:v>10.955078678684082</c:v>
                </c:pt>
                <c:pt idx="4">
                  <c:v>11.183752577130866</c:v>
                </c:pt>
                <c:pt idx="5">
                  <c:v>11.394725515059154</c:v>
                </c:pt>
                <c:pt idx="6">
                  <c:v>11.603532336778457</c:v>
                </c:pt>
                <c:pt idx="7">
                  <c:v>11.81759126932571</c:v>
                </c:pt>
                <c:pt idx="8">
                  <c:v>12.01611245938858</c:v>
                </c:pt>
                <c:pt idx="9">
                  <c:v>12.193797004164338</c:v>
                </c:pt>
                <c:pt idx="10">
                  <c:v>12.31216660060741</c:v>
                </c:pt>
                <c:pt idx="11">
                  <c:v>12.427719889907692</c:v>
                </c:pt>
                <c:pt idx="12">
                  <c:v>12.552185028403025</c:v>
                </c:pt>
                <c:pt idx="13">
                  <c:v>12.702497225158213</c:v>
                </c:pt>
                <c:pt idx="14">
                  <c:v>12.864694301356563</c:v>
                </c:pt>
                <c:pt idx="15">
                  <c:v>13.005792247721534</c:v>
                </c:pt>
                <c:pt idx="16">
                  <c:v>13.162781205531994</c:v>
                </c:pt>
                <c:pt idx="17">
                  <c:v>13.355513443426471</c:v>
                </c:pt>
                <c:pt idx="18">
                  <c:v>13.550188302317411</c:v>
                </c:pt>
                <c:pt idx="19">
                  <c:v>13.729303338085407</c:v>
                </c:pt>
                <c:pt idx="20">
                  <c:v>13.890919059942098</c:v>
                </c:pt>
                <c:pt idx="21">
                  <c:v>14.016128487624284</c:v>
                </c:pt>
                <c:pt idx="22">
                  <c:v>14.104661309845895</c:v>
                </c:pt>
                <c:pt idx="23">
                  <c:v>14.212307230665605</c:v>
                </c:pt>
                <c:pt idx="24">
                  <c:v>14.3590622429394</c:v>
                </c:pt>
                <c:pt idx="25">
                  <c:v>14.583570219852986</c:v>
                </c:pt>
                <c:pt idx="26">
                  <c:v>14.819182120453844</c:v>
                </c:pt>
                <c:pt idx="27">
                  <c:v>15.007304961051915</c:v>
                </c:pt>
                <c:pt idx="28">
                  <c:v>15.219276761273592</c:v>
                </c:pt>
                <c:pt idx="29">
                  <c:v>15.501928289091763</c:v>
                </c:pt>
                <c:pt idx="30">
                  <c:v>15.866609944810143</c:v>
                </c:pt>
                <c:pt idx="31">
                  <c:v>16.246409403951315</c:v>
                </c:pt>
                <c:pt idx="32">
                  <c:v>16.545020314263045</c:v>
                </c:pt>
                <c:pt idx="33">
                  <c:v>16.751904531422223</c:v>
                </c:pt>
                <c:pt idx="34">
                  <c:v>16.955502348740296</c:v>
                </c:pt>
                <c:pt idx="35">
                  <c:v>17.139110153079265</c:v>
                </c:pt>
                <c:pt idx="36">
                  <c:v>17.348323451149501</c:v>
                </c:pt>
                <c:pt idx="37">
                  <c:v>17.457019031794854</c:v>
                </c:pt>
                <c:pt idx="38">
                  <c:v>17.497263868560204</c:v>
                </c:pt>
                <c:pt idx="39">
                  <c:v>17.465722974054383</c:v>
                </c:pt>
                <c:pt idx="40">
                  <c:v>17.477281005076645</c:v>
                </c:pt>
                <c:pt idx="41">
                  <c:v>17.52741080970463</c:v>
                </c:pt>
                <c:pt idx="42">
                  <c:v>17.526520931771799</c:v>
                </c:pt>
                <c:pt idx="43">
                  <c:v>17.495855911072727</c:v>
                </c:pt>
                <c:pt idx="44">
                  <c:v>17.443644949125861</c:v>
                </c:pt>
                <c:pt idx="45">
                  <c:v>17.418791477471181</c:v>
                </c:pt>
                <c:pt idx="46">
                  <c:v>17.358503113762783</c:v>
                </c:pt>
                <c:pt idx="47">
                  <c:v>17.180470676914119</c:v>
                </c:pt>
                <c:pt idx="48">
                  <c:v>16.964123066892935</c:v>
                </c:pt>
                <c:pt idx="49">
                  <c:v>16.814738424765796</c:v>
                </c:pt>
                <c:pt idx="50">
                  <c:v>16.673543712830046</c:v>
                </c:pt>
                <c:pt idx="51">
                  <c:v>16.475820413562356</c:v>
                </c:pt>
                <c:pt idx="52">
                  <c:v>16.214416481558327</c:v>
                </c:pt>
                <c:pt idx="53">
                  <c:v>15.931422246384265</c:v>
                </c:pt>
                <c:pt idx="54">
                  <c:v>15.719227896371429</c:v>
                </c:pt>
                <c:pt idx="55">
                  <c:v>15.578519940201597</c:v>
                </c:pt>
                <c:pt idx="56">
                  <c:v>15.404514893806491</c:v>
                </c:pt>
                <c:pt idx="57">
                  <c:v>15.177036476194717</c:v>
                </c:pt>
                <c:pt idx="58">
                  <c:v>14.944206475610118</c:v>
                </c:pt>
                <c:pt idx="59">
                  <c:v>14.781930310526496</c:v>
                </c:pt>
                <c:pt idx="60">
                  <c:v>14.693604917701455</c:v>
                </c:pt>
                <c:pt idx="61">
                  <c:v>14.615475347959423</c:v>
                </c:pt>
                <c:pt idx="62">
                  <c:v>14.519353071248263</c:v>
                </c:pt>
                <c:pt idx="63">
                  <c:v>14.401713141212616</c:v>
                </c:pt>
                <c:pt idx="64">
                  <c:v>14.402562826453551</c:v>
                </c:pt>
                <c:pt idx="65">
                  <c:v>14.379600925223867</c:v>
                </c:pt>
                <c:pt idx="66">
                  <c:v>14.281723520901547</c:v>
                </c:pt>
                <c:pt idx="67">
                  <c:v>14.186855621435855</c:v>
                </c:pt>
                <c:pt idx="68">
                  <c:v>14.154434688031806</c:v>
                </c:pt>
                <c:pt idx="69">
                  <c:v>14.127471299164009</c:v>
                </c:pt>
                <c:pt idx="70">
                  <c:v>14.058095860021581</c:v>
                </c:pt>
                <c:pt idx="71">
                  <c:v>13.924024394737813</c:v>
                </c:pt>
                <c:pt idx="72">
                  <c:v>13.893854851143494</c:v>
                </c:pt>
                <c:pt idx="73">
                  <c:v>13.977485499251499</c:v>
                </c:pt>
                <c:pt idx="74">
                  <c:v>14.005924845612196</c:v>
                </c:pt>
                <c:pt idx="75">
                  <c:v>13.992081237612762</c:v>
                </c:pt>
                <c:pt idx="76">
                  <c:v>13.956500135513595</c:v>
                </c:pt>
                <c:pt idx="77">
                  <c:v>13.929586714406518</c:v>
                </c:pt>
                <c:pt idx="78">
                  <c:v>13.957839875704645</c:v>
                </c:pt>
                <c:pt idx="79">
                  <c:v>13.943547884603403</c:v>
                </c:pt>
                <c:pt idx="80">
                  <c:v>13.876502978358877</c:v>
                </c:pt>
                <c:pt idx="81">
                  <c:v>13.702121519518682</c:v>
                </c:pt>
                <c:pt idx="82">
                  <c:v>13.56139408794464</c:v>
                </c:pt>
                <c:pt idx="83">
                  <c:v>13.496183664625852</c:v>
                </c:pt>
                <c:pt idx="84">
                  <c:v>13.407857321981885</c:v>
                </c:pt>
                <c:pt idx="85">
                  <c:v>13.219356440016997</c:v>
                </c:pt>
                <c:pt idx="86">
                  <c:v>13.062698485467321</c:v>
                </c:pt>
                <c:pt idx="87">
                  <c:v>12.947400616676726</c:v>
                </c:pt>
                <c:pt idx="88">
                  <c:v>12.846934552710618</c:v>
                </c:pt>
                <c:pt idx="89">
                  <c:v>12.678954518725794</c:v>
                </c:pt>
                <c:pt idx="90">
                  <c:v>12.541828343955446</c:v>
                </c:pt>
                <c:pt idx="91">
                  <c:v>12.428127753391777</c:v>
                </c:pt>
                <c:pt idx="92">
                  <c:v>12.370107521777314</c:v>
                </c:pt>
                <c:pt idx="93">
                  <c:v>12.298006748803267</c:v>
                </c:pt>
                <c:pt idx="94">
                  <c:v>12.240820650226659</c:v>
                </c:pt>
                <c:pt idx="95">
                  <c:v>12.177530027098804</c:v>
                </c:pt>
                <c:pt idx="96">
                  <c:v>12.144199280614162</c:v>
                </c:pt>
                <c:pt idx="97">
                  <c:v>12.105743281766696</c:v>
                </c:pt>
                <c:pt idx="98">
                  <c:v>12.032587953222096</c:v>
                </c:pt>
                <c:pt idx="99">
                  <c:v>11.879859104584314</c:v>
                </c:pt>
                <c:pt idx="100">
                  <c:v>11.770685570485872</c:v>
                </c:pt>
                <c:pt idx="101">
                  <c:v>11.7457699479294</c:v>
                </c:pt>
                <c:pt idx="102">
                  <c:v>11.708563216730695</c:v>
                </c:pt>
                <c:pt idx="103">
                  <c:v>11.607705566836657</c:v>
                </c:pt>
                <c:pt idx="104">
                  <c:v>11.452797652842085</c:v>
                </c:pt>
                <c:pt idx="105">
                  <c:v>11.238687112888506</c:v>
                </c:pt>
                <c:pt idx="106">
                  <c:v>11.095738774496789</c:v>
                </c:pt>
                <c:pt idx="107">
                  <c:v>10.974219281366313</c:v>
                </c:pt>
                <c:pt idx="108">
                  <c:v>10.790425243770313</c:v>
                </c:pt>
                <c:pt idx="109">
                  <c:v>10.607901919248549</c:v>
                </c:pt>
                <c:pt idx="110">
                  <c:v>10.440893781045631</c:v>
                </c:pt>
                <c:pt idx="111">
                  <c:v>10.31322375299427</c:v>
                </c:pt>
                <c:pt idx="112">
                  <c:v>10.223340404189894</c:v>
                </c:pt>
                <c:pt idx="113">
                  <c:v>10.100424925008424</c:v>
                </c:pt>
                <c:pt idx="114">
                  <c:v>9.9679583197655486</c:v>
                </c:pt>
                <c:pt idx="115">
                  <c:v>9.8609846435017605</c:v>
                </c:pt>
                <c:pt idx="116">
                  <c:v>9.7602849096592497</c:v>
                </c:pt>
                <c:pt idx="117">
                  <c:v>9.6357266377703432</c:v>
                </c:pt>
                <c:pt idx="118">
                  <c:v>9.48380573258566</c:v>
                </c:pt>
                <c:pt idx="119">
                  <c:v>9.3739295365448285</c:v>
                </c:pt>
                <c:pt idx="120">
                  <c:v>9.290196845179155</c:v>
                </c:pt>
                <c:pt idx="121">
                  <c:v>9.2152081469974423</c:v>
                </c:pt>
                <c:pt idx="122">
                  <c:v>9.1454288342291505</c:v>
                </c:pt>
                <c:pt idx="123">
                  <c:v>9.0750857182078271</c:v>
                </c:pt>
                <c:pt idx="124">
                  <c:v>9.0294818483390173</c:v>
                </c:pt>
                <c:pt idx="125">
                  <c:v>8.9632386780601259</c:v>
                </c:pt>
                <c:pt idx="126">
                  <c:v>8.8782506716968967</c:v>
                </c:pt>
                <c:pt idx="127">
                  <c:v>8.8069537306126495</c:v>
                </c:pt>
                <c:pt idx="128">
                  <c:v>8.7403211863382726</c:v>
                </c:pt>
                <c:pt idx="129">
                  <c:v>8.7001277820509646</c:v>
                </c:pt>
                <c:pt idx="130">
                  <c:v>8.7026524572224435</c:v>
                </c:pt>
                <c:pt idx="131">
                  <c:v>8.6841597290111281</c:v>
                </c:pt>
                <c:pt idx="132">
                  <c:v>8.6369302105276287</c:v>
                </c:pt>
                <c:pt idx="133">
                  <c:v>8.6289844028158615</c:v>
                </c:pt>
                <c:pt idx="134">
                  <c:v>8.628987356817996</c:v>
                </c:pt>
                <c:pt idx="135">
                  <c:v>8.6746697401141262</c:v>
                </c:pt>
                <c:pt idx="136">
                  <c:v>8.6685287182843247</c:v>
                </c:pt>
                <c:pt idx="137">
                  <c:v>8.6054708738774224</c:v>
                </c:pt>
                <c:pt idx="138">
                  <c:v>8.5992306445378244</c:v>
                </c:pt>
                <c:pt idx="139">
                  <c:v>8.6231586670894984</c:v>
                </c:pt>
                <c:pt idx="140">
                  <c:v>8.6265424934307653</c:v>
                </c:pt>
                <c:pt idx="141">
                  <c:v>8.5727220930411612</c:v>
                </c:pt>
                <c:pt idx="142">
                  <c:v>8.5933813409359026</c:v>
                </c:pt>
                <c:pt idx="143">
                  <c:v>8.7918304668304668</c:v>
                </c:pt>
                <c:pt idx="144">
                  <c:v>8.823370888366922</c:v>
                </c:pt>
                <c:pt idx="145">
                  <c:v>8.8972495473009356</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5.460812931162945E-2</c:v>
                </c:pt>
                <c:pt idx="7">
                  <c:v>0</c:v>
                </c:pt>
                <c:pt idx="8">
                  <c:v>0.10545489608260795</c:v>
                </c:pt>
                <c:pt idx="9">
                  <c:v>0</c:v>
                </c:pt>
                <c:pt idx="10">
                  <c:v>0</c:v>
                </c:pt>
                <c:pt idx="11">
                  <c:v>0.16856224962964911</c:v>
                </c:pt>
                <c:pt idx="12">
                  <c:v>0</c:v>
                </c:pt>
                <c:pt idx="13">
                  <c:v>0.15058642543455966</c:v>
                </c:pt>
                <c:pt idx="14">
                  <c:v>0</c:v>
                </c:pt>
                <c:pt idx="15">
                  <c:v>0</c:v>
                </c:pt>
                <c:pt idx="16">
                  <c:v>0.24620971064419137</c:v>
                </c:pt>
                <c:pt idx="17">
                  <c:v>0</c:v>
                </c:pt>
                <c:pt idx="18">
                  <c:v>0</c:v>
                </c:pt>
                <c:pt idx="19">
                  <c:v>0.29907039734925184</c:v>
                </c:pt>
                <c:pt idx="20">
                  <c:v>0</c:v>
                </c:pt>
                <c:pt idx="21">
                  <c:v>0.29764903884082361</c:v>
                </c:pt>
                <c:pt idx="22">
                  <c:v>0</c:v>
                </c:pt>
                <c:pt idx="23">
                  <c:v>0</c:v>
                </c:pt>
                <c:pt idx="24">
                  <c:v>0.42267862308359849</c:v>
                </c:pt>
                <c:pt idx="25">
                  <c:v>0</c:v>
                </c:pt>
                <c:pt idx="26">
                  <c:v>0.53814395035106632</c:v>
                </c:pt>
                <c:pt idx="27">
                  <c:v>0</c:v>
                </c:pt>
                <c:pt idx="28">
                  <c:v>0</c:v>
                </c:pt>
                <c:pt idx="29">
                  <c:v>0.62183010317230736</c:v>
                </c:pt>
                <c:pt idx="30">
                  <c:v>0</c:v>
                </c:pt>
                <c:pt idx="31">
                  <c:v>0.58490458533848755</c:v>
                </c:pt>
                <c:pt idx="32">
                  <c:v>0</c:v>
                </c:pt>
                <c:pt idx="33">
                  <c:v>0</c:v>
                </c:pt>
                <c:pt idx="34">
                  <c:v>0.72328871591237798</c:v>
                </c:pt>
                <c:pt idx="35">
                  <c:v>0</c:v>
                </c:pt>
                <c:pt idx="36">
                  <c:v>0</c:v>
                </c:pt>
                <c:pt idx="37">
                  <c:v>0.76510549521830973</c:v>
                </c:pt>
                <c:pt idx="38">
                  <c:v>0</c:v>
                </c:pt>
                <c:pt idx="39">
                  <c:v>0.66545261700020153</c:v>
                </c:pt>
                <c:pt idx="40">
                  <c:v>0</c:v>
                </c:pt>
                <c:pt idx="41">
                  <c:v>0</c:v>
                </c:pt>
                <c:pt idx="42">
                  <c:v>0.71621041190031642</c:v>
                </c:pt>
                <c:pt idx="43">
                  <c:v>0</c:v>
                </c:pt>
                <c:pt idx="44">
                  <c:v>0.74031609119835895</c:v>
                </c:pt>
                <c:pt idx="45">
                  <c:v>0</c:v>
                </c:pt>
                <c:pt idx="46">
                  <c:v>0</c:v>
                </c:pt>
                <c:pt idx="47">
                  <c:v>0.77828034466738538</c:v>
                </c:pt>
                <c:pt idx="48">
                  <c:v>0</c:v>
                </c:pt>
                <c:pt idx="49">
                  <c:v>0.9556981443009791</c:v>
                </c:pt>
                <c:pt idx="50">
                  <c:v>0</c:v>
                </c:pt>
                <c:pt idx="51">
                  <c:v>0</c:v>
                </c:pt>
                <c:pt idx="52">
                  <c:v>0.86265022221053456</c:v>
                </c:pt>
                <c:pt idx="53">
                  <c:v>0</c:v>
                </c:pt>
                <c:pt idx="54">
                  <c:v>0</c:v>
                </c:pt>
                <c:pt idx="55">
                  <c:v>0.86513968145440512</c:v>
                </c:pt>
                <c:pt idx="56">
                  <c:v>0</c:v>
                </c:pt>
                <c:pt idx="57">
                  <c:v>0.94314127681208948</c:v>
                </c:pt>
                <c:pt idx="58">
                  <c:v>0</c:v>
                </c:pt>
                <c:pt idx="59">
                  <c:v>0</c:v>
                </c:pt>
                <c:pt idx="60">
                  <c:v>0.8948115812449049</c:v>
                </c:pt>
                <c:pt idx="61">
                  <c:v>0</c:v>
                </c:pt>
                <c:pt idx="62">
                  <c:v>1</c:v>
                </c:pt>
                <c:pt idx="63">
                  <c:v>0</c:v>
                </c:pt>
                <c:pt idx="64">
                  <c:v>0</c:v>
                </c:pt>
                <c:pt idx="65">
                  <c:v>0.8827280616404134</c:v>
                </c:pt>
                <c:pt idx="66">
                  <c:v>0</c:v>
                </c:pt>
                <c:pt idx="67">
                  <c:v>0.89463626721364642</c:v>
                </c:pt>
                <c:pt idx="68">
                  <c:v>0</c:v>
                </c:pt>
                <c:pt idx="69">
                  <c:v>0</c:v>
                </c:pt>
                <c:pt idx="70">
                  <c:v>0.82906881952297051</c:v>
                </c:pt>
                <c:pt idx="71">
                  <c:v>0</c:v>
                </c:pt>
                <c:pt idx="72">
                  <c:v>0</c:v>
                </c:pt>
                <c:pt idx="73">
                  <c:v>0.88290775852245329</c:v>
                </c:pt>
                <c:pt idx="74">
                  <c:v>0</c:v>
                </c:pt>
                <c:pt idx="75">
                  <c:v>0.85438854848747814</c:v>
                </c:pt>
                <c:pt idx="76">
                  <c:v>0</c:v>
                </c:pt>
                <c:pt idx="77">
                  <c:v>0</c:v>
                </c:pt>
                <c:pt idx="78">
                  <c:v>0.8693428353538275</c:v>
                </c:pt>
                <c:pt idx="79">
                  <c:v>0</c:v>
                </c:pt>
                <c:pt idx="80">
                  <c:v>0.75553773196237761</c:v>
                </c:pt>
                <c:pt idx="81">
                  <c:v>0</c:v>
                </c:pt>
                <c:pt idx="82">
                  <c:v>0</c:v>
                </c:pt>
                <c:pt idx="83">
                  <c:v>0.78233886449101941</c:v>
                </c:pt>
                <c:pt idx="84">
                  <c:v>0</c:v>
                </c:pt>
                <c:pt idx="85">
                  <c:v>0</c:v>
                </c:pt>
                <c:pt idx="86">
                  <c:v>0.75079987026761674</c:v>
                </c:pt>
                <c:pt idx="87">
                  <c:v>0</c:v>
                </c:pt>
                <c:pt idx="88">
                  <c:v>0.59864482253837181</c:v>
                </c:pt>
                <c:pt idx="89">
                  <c:v>0</c:v>
                </c:pt>
                <c:pt idx="90">
                  <c:v>0</c:v>
                </c:pt>
                <c:pt idx="91">
                  <c:v>0.53432210446963113</c:v>
                </c:pt>
                <c:pt idx="92">
                  <c:v>0</c:v>
                </c:pt>
                <c:pt idx="93">
                  <c:v>0.50234044231730079</c:v>
                </c:pt>
                <c:pt idx="94">
                  <c:v>0</c:v>
                </c:pt>
                <c:pt idx="95">
                  <c:v>0</c:v>
                </c:pt>
                <c:pt idx="96">
                  <c:v>0.35963087630718521</c:v>
                </c:pt>
                <c:pt idx="97">
                  <c:v>0</c:v>
                </c:pt>
                <c:pt idx="98">
                  <c:v>0.34044100244563069</c:v>
                </c:pt>
                <c:pt idx="99">
                  <c:v>0</c:v>
                </c:pt>
                <c:pt idx="100">
                  <c:v>0</c:v>
                </c:pt>
                <c:pt idx="101">
                  <c:v>0.2720921976490388</c:v>
                </c:pt>
                <c:pt idx="102">
                  <c:v>0</c:v>
                </c:pt>
                <c:pt idx="103">
                  <c:v>0</c:v>
                </c:pt>
                <c:pt idx="104">
                  <c:v>0.23386059028234321</c:v>
                </c:pt>
                <c:pt idx="105">
                  <c:v>0</c:v>
                </c:pt>
                <c:pt idx="106">
                  <c:v>0.23673311068451364</c:v>
                </c:pt>
                <c:pt idx="107">
                  <c:v>0</c:v>
                </c:pt>
                <c:pt idx="108">
                  <c:v>0</c:v>
                </c:pt>
                <c:pt idx="109">
                  <c:v>0.20738598013692022</c:v>
                </c:pt>
                <c:pt idx="110">
                  <c:v>0</c:v>
                </c:pt>
                <c:pt idx="111">
                  <c:v>0.24585426144581476</c:v>
                </c:pt>
                <c:pt idx="112">
                  <c:v>0</c:v>
                </c:pt>
                <c:pt idx="113">
                  <c:v>0</c:v>
                </c:pt>
                <c:pt idx="114">
                  <c:v>0.17353722355168696</c:v>
                </c:pt>
                <c:pt idx="115">
                  <c:v>0</c:v>
                </c:pt>
                <c:pt idx="116">
                  <c:v>0.24324821837115734</c:v>
                </c:pt>
                <c:pt idx="117">
                  <c:v>0</c:v>
                </c:pt>
                <c:pt idx="118">
                  <c:v>0</c:v>
                </c:pt>
                <c:pt idx="119">
                  <c:v>0.22077120642350612</c:v>
                </c:pt>
                <c:pt idx="120">
                  <c:v>0</c:v>
                </c:pt>
                <c:pt idx="121">
                  <c:v>0</c:v>
                </c:pt>
                <c:pt idx="122">
                  <c:v>0.25382053102620067</c:v>
                </c:pt>
                <c:pt idx="123">
                  <c:v>0</c:v>
                </c:pt>
                <c:pt idx="124">
                  <c:v>0.28106520805392654</c:v>
                </c:pt>
                <c:pt idx="125">
                  <c:v>0</c:v>
                </c:pt>
                <c:pt idx="126">
                  <c:v>0</c:v>
                </c:pt>
                <c:pt idx="127">
                  <c:v>0.22213339644638458</c:v>
                </c:pt>
                <c:pt idx="128">
                  <c:v>0</c:v>
                </c:pt>
                <c:pt idx="129">
                  <c:v>0.17377389749388591</c:v>
                </c:pt>
                <c:pt idx="130">
                  <c:v>0</c:v>
                </c:pt>
                <c:pt idx="131">
                  <c:v>0</c:v>
                </c:pt>
                <c:pt idx="132">
                  <c:v>0.23593367870197487</c:v>
                </c:pt>
                <c:pt idx="133">
                  <c:v>0</c:v>
                </c:pt>
                <c:pt idx="134">
                  <c:v>0.29110412776886596</c:v>
                </c:pt>
                <c:pt idx="135">
                  <c:v>0</c:v>
                </c:pt>
                <c:pt idx="136">
                  <c:v>0</c:v>
                </c:pt>
                <c:pt idx="137">
                  <c:v>0.28598101349041466</c:v>
                </c:pt>
                <c:pt idx="138">
                  <c:v>0</c:v>
                </c:pt>
                <c:pt idx="139">
                  <c:v>0</c:v>
                </c:pt>
                <c:pt idx="140">
                  <c:v>0.20220325908784109</c:v>
                </c:pt>
                <c:pt idx="141">
                  <c:v>0</c:v>
                </c:pt>
                <c:pt idx="142">
                  <c:v>0.15464363040295928</c:v>
                </c:pt>
                <c:pt idx="143">
                  <c:v>0</c:v>
                </c:pt>
                <c:pt idx="144">
                  <c:v>0</c:v>
                </c:pt>
                <c:pt idx="145">
                  <c:v>0.11028216793331054</c:v>
                </c:pt>
                <c:pt idx="146">
                  <c:v>0</c:v>
                </c:pt>
                <c:pt idx="147">
                  <c:v>0.21973466221369026</c:v>
                </c:pt>
                <c:pt idx="148">
                  <c:v>0</c:v>
                </c:pt>
                <c:pt idx="149">
                  <c:v>0</c:v>
                </c:pt>
                <c:pt idx="150">
                  <c:v>0.2405830068109501</c:v>
                </c:pt>
                <c:pt idx="151">
                  <c:v>0</c:v>
                </c:pt>
                <c:pt idx="152">
                  <c:v>0.21730656288076014</c:v>
                </c:pt>
                <c:pt idx="153">
                  <c:v>0</c:v>
                </c:pt>
                <c:pt idx="154">
                  <c:v>0</c:v>
                </c:pt>
                <c:pt idx="155">
                  <c:v>0.1638239496498102</c:v>
                </c:pt>
                <c:pt idx="156">
                  <c:v>0</c:v>
                </c:pt>
                <c:pt idx="157">
                  <c:v>0</c:v>
                </c:pt>
                <c:pt idx="158">
                  <c:v>0.10317449882101314</c:v>
                </c:pt>
                <c:pt idx="159">
                  <c:v>0</c:v>
                </c:pt>
                <c:pt idx="160">
                  <c:v>6.8200664440178457E-2</c:v>
                </c:pt>
                <c:pt idx="161">
                  <c:v>0</c:v>
                </c:pt>
                <c:pt idx="162">
                  <c:v>0</c:v>
                </c:pt>
                <c:pt idx="163">
                  <c:v>3.4855497409735182E-2</c:v>
                </c:pt>
                <c:pt idx="164">
                  <c:v>0</c:v>
                </c:pt>
                <c:pt idx="165">
                  <c:v>1.4540414267055863E-2</c:v>
                </c:pt>
                <c:pt idx="166">
                  <c:v>0</c:v>
                </c:pt>
                <c:pt idx="167">
                  <c:v>0</c:v>
                </c:pt>
                <c:pt idx="168">
                  <c:v>1.2526669647005198E-2</c:v>
                </c:pt>
                <c:pt idx="169">
                  <c:v>0</c:v>
                </c:pt>
                <c:pt idx="170">
                  <c:v>0</c:v>
                </c:pt>
                <c:pt idx="171">
                  <c:v>7.8180415669568109E-3</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0.72249363809390166</c:v>
                </c:pt>
                <c:pt idx="7">
                  <c:v>0</c:v>
                </c:pt>
                <c:pt idx="8">
                  <c:v>0.55579881163281109</c:v>
                </c:pt>
                <c:pt idx="9">
                  <c:v>0</c:v>
                </c:pt>
                <c:pt idx="10">
                  <c:v>0</c:v>
                </c:pt>
                <c:pt idx="11">
                  <c:v>0.49402594734142308</c:v>
                </c:pt>
                <c:pt idx="12">
                  <c:v>0</c:v>
                </c:pt>
                <c:pt idx="13">
                  <c:v>0.41869628981583135</c:v>
                </c:pt>
                <c:pt idx="14">
                  <c:v>0</c:v>
                </c:pt>
                <c:pt idx="15">
                  <c:v>0</c:v>
                </c:pt>
                <c:pt idx="16">
                  <c:v>0.39063982751887266</c:v>
                </c:pt>
                <c:pt idx="17">
                  <c:v>0</c:v>
                </c:pt>
                <c:pt idx="18">
                  <c:v>0</c:v>
                </c:pt>
                <c:pt idx="19">
                  <c:v>0.342895194375964</c:v>
                </c:pt>
                <c:pt idx="20">
                  <c:v>0</c:v>
                </c:pt>
                <c:pt idx="21">
                  <c:v>0.30471641953464029</c:v>
                </c:pt>
                <c:pt idx="22">
                  <c:v>0</c:v>
                </c:pt>
                <c:pt idx="23">
                  <c:v>0</c:v>
                </c:pt>
                <c:pt idx="24">
                  <c:v>0.27205225121448062</c:v>
                </c:pt>
                <c:pt idx="25">
                  <c:v>0</c:v>
                </c:pt>
                <c:pt idx="26">
                  <c:v>0.25178382155376916</c:v>
                </c:pt>
                <c:pt idx="27">
                  <c:v>0</c:v>
                </c:pt>
                <c:pt idx="28">
                  <c:v>0</c:v>
                </c:pt>
                <c:pt idx="29">
                  <c:v>0.22106661664723523</c:v>
                </c:pt>
                <c:pt idx="30">
                  <c:v>0</c:v>
                </c:pt>
                <c:pt idx="31">
                  <c:v>0.20062887025649156</c:v>
                </c:pt>
                <c:pt idx="32">
                  <c:v>0</c:v>
                </c:pt>
                <c:pt idx="33">
                  <c:v>0</c:v>
                </c:pt>
                <c:pt idx="34">
                  <c:v>0.1836619378496632</c:v>
                </c:pt>
                <c:pt idx="35">
                  <c:v>0</c:v>
                </c:pt>
                <c:pt idx="36">
                  <c:v>0</c:v>
                </c:pt>
                <c:pt idx="37">
                  <c:v>0.16636836375963324</c:v>
                </c:pt>
                <c:pt idx="38">
                  <c:v>0</c:v>
                </c:pt>
                <c:pt idx="39">
                  <c:v>0.14464875011678557</c:v>
                </c:pt>
                <c:pt idx="40">
                  <c:v>0</c:v>
                </c:pt>
                <c:pt idx="41">
                  <c:v>0</c:v>
                </c:pt>
                <c:pt idx="42">
                  <c:v>0.12874586417934542</c:v>
                </c:pt>
                <c:pt idx="43">
                  <c:v>0</c:v>
                </c:pt>
                <c:pt idx="44">
                  <c:v>0.12129646500316262</c:v>
                </c:pt>
                <c:pt idx="45">
                  <c:v>0</c:v>
                </c:pt>
                <c:pt idx="46">
                  <c:v>0</c:v>
                </c:pt>
                <c:pt idx="47">
                  <c:v>0.1068569338064656</c:v>
                </c:pt>
                <c:pt idx="48">
                  <c:v>0</c:v>
                </c:pt>
                <c:pt idx="49">
                  <c:v>9.8754430245623817E-2</c:v>
                </c:pt>
                <c:pt idx="50">
                  <c:v>0</c:v>
                </c:pt>
                <c:pt idx="51">
                  <c:v>0</c:v>
                </c:pt>
                <c:pt idx="52">
                  <c:v>8.8257329928861913E-2</c:v>
                </c:pt>
                <c:pt idx="53">
                  <c:v>0</c:v>
                </c:pt>
                <c:pt idx="54">
                  <c:v>0</c:v>
                </c:pt>
                <c:pt idx="55">
                  <c:v>8.1714831250642092E-2</c:v>
                </c:pt>
                <c:pt idx="56">
                  <c:v>0</c:v>
                </c:pt>
                <c:pt idx="57">
                  <c:v>7.2741581504169733E-2</c:v>
                </c:pt>
                <c:pt idx="58">
                  <c:v>0</c:v>
                </c:pt>
                <c:pt idx="59">
                  <c:v>0</c:v>
                </c:pt>
                <c:pt idx="60">
                  <c:v>6.2087335215982635E-2</c:v>
                </c:pt>
                <c:pt idx="61">
                  <c:v>0</c:v>
                </c:pt>
                <c:pt idx="62">
                  <c:v>6.1240751565821788E-2</c:v>
                </c:pt>
                <c:pt idx="63">
                  <c:v>0</c:v>
                </c:pt>
                <c:pt idx="64">
                  <c:v>0</c:v>
                </c:pt>
                <c:pt idx="65">
                  <c:v>4.8349233474884026E-2</c:v>
                </c:pt>
                <c:pt idx="66">
                  <c:v>0</c:v>
                </c:pt>
                <c:pt idx="67">
                  <c:v>4.8385566768960699E-2</c:v>
                </c:pt>
                <c:pt idx="68">
                  <c:v>0</c:v>
                </c:pt>
                <c:pt idx="69">
                  <c:v>0</c:v>
                </c:pt>
                <c:pt idx="70">
                  <c:v>4.4987240391454547E-2</c:v>
                </c:pt>
                <c:pt idx="71">
                  <c:v>0</c:v>
                </c:pt>
                <c:pt idx="72">
                  <c:v>0</c:v>
                </c:pt>
                <c:pt idx="73">
                  <c:v>4.2979781148282437E-2</c:v>
                </c:pt>
                <c:pt idx="74">
                  <c:v>0</c:v>
                </c:pt>
                <c:pt idx="75">
                  <c:v>4.1093313564203073E-2</c:v>
                </c:pt>
                <c:pt idx="76">
                  <c:v>0</c:v>
                </c:pt>
                <c:pt idx="77">
                  <c:v>0</c:v>
                </c:pt>
                <c:pt idx="78">
                  <c:v>3.7840141381259393E-2</c:v>
                </c:pt>
                <c:pt idx="79">
                  <c:v>0</c:v>
                </c:pt>
                <c:pt idx="80">
                  <c:v>3.4804610999287292E-2</c:v>
                </c:pt>
                <c:pt idx="81">
                  <c:v>0</c:v>
                </c:pt>
                <c:pt idx="82">
                  <c:v>0</c:v>
                </c:pt>
                <c:pt idx="83">
                  <c:v>3.5929332279966107E-2</c:v>
                </c:pt>
                <c:pt idx="84">
                  <c:v>0</c:v>
                </c:pt>
                <c:pt idx="85">
                  <c:v>0</c:v>
                </c:pt>
                <c:pt idx="86">
                  <c:v>3.4768456686954843E-2</c:v>
                </c:pt>
                <c:pt idx="87">
                  <c:v>0</c:v>
                </c:pt>
                <c:pt idx="88">
                  <c:v>3.4272498273721072E-2</c:v>
                </c:pt>
                <c:pt idx="89">
                  <c:v>0</c:v>
                </c:pt>
                <c:pt idx="90">
                  <c:v>0</c:v>
                </c:pt>
                <c:pt idx="91">
                  <c:v>3.93638129698047E-2</c:v>
                </c:pt>
                <c:pt idx="92">
                  <c:v>0</c:v>
                </c:pt>
                <c:pt idx="93">
                  <c:v>3.9351821192941963E-2</c:v>
                </c:pt>
                <c:pt idx="94">
                  <c:v>0</c:v>
                </c:pt>
                <c:pt idx="95">
                  <c:v>0</c:v>
                </c:pt>
                <c:pt idx="96">
                  <c:v>3.8215108135400404E-2</c:v>
                </c:pt>
                <c:pt idx="97">
                  <c:v>0</c:v>
                </c:pt>
                <c:pt idx="98">
                  <c:v>3.5602869578508729E-2</c:v>
                </c:pt>
                <c:pt idx="99">
                  <c:v>0</c:v>
                </c:pt>
                <c:pt idx="100">
                  <c:v>0</c:v>
                </c:pt>
                <c:pt idx="101">
                  <c:v>3.5663365408055106E-2</c:v>
                </c:pt>
                <c:pt idx="102">
                  <c:v>0</c:v>
                </c:pt>
                <c:pt idx="103">
                  <c:v>0</c:v>
                </c:pt>
                <c:pt idx="104">
                  <c:v>3.5457715383946271E-2</c:v>
                </c:pt>
                <c:pt idx="105">
                  <c:v>0</c:v>
                </c:pt>
                <c:pt idx="106">
                  <c:v>3.5481877919415976E-2</c:v>
                </c:pt>
                <c:pt idx="107">
                  <c:v>0</c:v>
                </c:pt>
                <c:pt idx="108">
                  <c:v>0</c:v>
                </c:pt>
                <c:pt idx="109">
                  <c:v>3.2954476709284607E-2</c:v>
                </c:pt>
                <c:pt idx="110">
                  <c:v>0</c:v>
                </c:pt>
                <c:pt idx="111">
                  <c:v>3.0874350877959148E-2</c:v>
                </c:pt>
                <c:pt idx="112">
                  <c:v>0</c:v>
                </c:pt>
                <c:pt idx="113">
                  <c:v>0</c:v>
                </c:pt>
                <c:pt idx="114">
                  <c:v>2.9012045829349496E-2</c:v>
                </c:pt>
                <c:pt idx="115">
                  <c:v>0</c:v>
                </c:pt>
                <c:pt idx="116">
                  <c:v>2.8637079075208488E-2</c:v>
                </c:pt>
                <c:pt idx="117">
                  <c:v>0</c:v>
                </c:pt>
                <c:pt idx="118">
                  <c:v>0</c:v>
                </c:pt>
                <c:pt idx="119">
                  <c:v>2.6956082533493745E-2</c:v>
                </c:pt>
                <c:pt idx="120">
                  <c:v>0</c:v>
                </c:pt>
                <c:pt idx="121">
                  <c:v>0</c:v>
                </c:pt>
                <c:pt idx="122">
                  <c:v>2.3545764379124857E-2</c:v>
                </c:pt>
                <c:pt idx="123">
                  <c:v>0</c:v>
                </c:pt>
                <c:pt idx="124">
                  <c:v>1.943401676915758E-2</c:v>
                </c:pt>
                <c:pt idx="125">
                  <c:v>0</c:v>
                </c:pt>
                <c:pt idx="126">
                  <c:v>0</c:v>
                </c:pt>
                <c:pt idx="127">
                  <c:v>1.7692524397896463E-2</c:v>
                </c:pt>
                <c:pt idx="128">
                  <c:v>0</c:v>
                </c:pt>
                <c:pt idx="129">
                  <c:v>1.4173385343041779E-2</c:v>
                </c:pt>
                <c:pt idx="130">
                  <c:v>0</c:v>
                </c:pt>
                <c:pt idx="131">
                  <c:v>0</c:v>
                </c:pt>
                <c:pt idx="132">
                  <c:v>1.0847725553688976E-2</c:v>
                </c:pt>
                <c:pt idx="133">
                  <c:v>0</c:v>
                </c:pt>
                <c:pt idx="134">
                  <c:v>8.4291452440433973E-3</c:v>
                </c:pt>
                <c:pt idx="135">
                  <c:v>0</c:v>
                </c:pt>
                <c:pt idx="136">
                  <c:v>0</c:v>
                </c:pt>
                <c:pt idx="137">
                  <c:v>6.2765318063088202E-3</c:v>
                </c:pt>
                <c:pt idx="138">
                  <c:v>0</c:v>
                </c:pt>
                <c:pt idx="139">
                  <c:v>0</c:v>
                </c:pt>
                <c:pt idx="140">
                  <c:v>5.7927441516820158E-3</c:v>
                </c:pt>
                <c:pt idx="141">
                  <c:v>0</c:v>
                </c:pt>
                <c:pt idx="142">
                  <c:v>5.3816230852085549E-3</c:v>
                </c:pt>
                <c:pt idx="143">
                  <c:v>0</c:v>
                </c:pt>
                <c:pt idx="144">
                  <c:v>0</c:v>
                </c:pt>
                <c:pt idx="145">
                  <c:v>4.3777144818782773E-3</c:v>
                </c:pt>
                <c:pt idx="146">
                  <c:v>0</c:v>
                </c:pt>
                <c:pt idx="147">
                  <c:v>3.821439220842352E-3</c:v>
                </c:pt>
                <c:pt idx="148">
                  <c:v>0</c:v>
                </c:pt>
                <c:pt idx="149">
                  <c:v>0</c:v>
                </c:pt>
                <c:pt idx="150">
                  <c:v>3.0596929174418067E-3</c:v>
                </c:pt>
                <c:pt idx="151">
                  <c:v>0</c:v>
                </c:pt>
                <c:pt idx="152">
                  <c:v>1.9832967077024078E-3</c:v>
                </c:pt>
                <c:pt idx="153">
                  <c:v>0</c:v>
                </c:pt>
                <c:pt idx="154">
                  <c:v>0</c:v>
                </c:pt>
                <c:pt idx="155">
                  <c:v>1.0883879866021426E-3</c:v>
                </c:pt>
                <c:pt idx="156">
                  <c:v>0</c:v>
                </c:pt>
                <c:pt idx="157">
                  <c:v>0</c:v>
                </c:pt>
                <c:pt idx="158">
                  <c:v>8.2242111469114378E-4</c:v>
                </c:pt>
                <c:pt idx="159">
                  <c:v>0</c:v>
                </c:pt>
                <c:pt idx="160">
                  <c:v>5.5627526103592482E-4</c:v>
                </c:pt>
                <c:pt idx="161">
                  <c:v>0</c:v>
                </c:pt>
                <c:pt idx="162">
                  <c:v>0</c:v>
                </c:pt>
                <c:pt idx="163">
                  <c:v>3.0230016598766955E-4</c:v>
                </c:pt>
                <c:pt idx="164">
                  <c:v>0</c:v>
                </c:pt>
                <c:pt idx="165">
                  <c:v>1.2099165909275584E-4</c:v>
                </c:pt>
                <c:pt idx="166">
                  <c:v>0</c:v>
                </c:pt>
                <c:pt idx="167">
                  <c:v>0</c:v>
                </c:pt>
                <c:pt idx="168">
                  <c:v>8.4658365016085081E-5</c:v>
                </c:pt>
                <c:pt idx="169">
                  <c:v>0</c:v>
                </c:pt>
                <c:pt idx="170">
                  <c:v>3.633329407667077E-5</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(29.8 , 22.6)
쓸쓸한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29.786670989794573</c:v>
                </c:pt>
              </c:numCache>
            </c:numRef>
          </c:xVal>
          <c:yVal>
            <c:numRef>
              <c:f>info!$W$20:$W$21</c:f>
              <c:numCache>
                <c:formatCode>General</c:formatCode>
                <c:ptCount val="2"/>
                <c:pt idx="0">
                  <c:v>50</c:v>
                </c:pt>
                <c:pt idx="1">
                  <c:v>22.588137132423032</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43.644100000000002</c:v>
                      </c:pt>
                    </c:numCache>
                  </c:numRef>
                </c:xVal>
                <c:yVal>
                  <c:numRef>
                    <c:extLst>
                      <c:ext uri="{02D57815-91ED-43cb-92C2-25804820EDAC}">
                        <c15:formulaRef>
                          <c15:sqref>info!$W$18</c15:sqref>
                        </c15:formulaRef>
                      </c:ext>
                    </c:extLst>
                    <c:numCache>
                      <c:formatCode>General</c:formatCode>
                      <c:ptCount val="1"/>
                      <c:pt idx="0">
                        <c:v>35.224800000000002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(29.8 , 22.6)
쓸쓸한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29.786670989794573</c:v>
                </c:pt>
              </c:numCache>
            </c:numRef>
          </c:xVal>
          <c:yVal>
            <c:numRef>
              <c:f>info!$W$20:$W$21</c:f>
              <c:numCache>
                <c:formatCode>General</c:formatCode>
                <c:ptCount val="2"/>
                <c:pt idx="0">
                  <c:v>50</c:v>
                </c:pt>
                <c:pt idx="1">
                  <c:v>22.588137132423032</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37.569400000000002</c:v>
                </c:pt>
                <c:pt idx="1">
                  <c:v>37.999000000000002</c:v>
                </c:pt>
                <c:pt idx="2">
                  <c:v>24.008800000000001</c:v>
                </c:pt>
                <c:pt idx="3">
                  <c:v>33.051000000000002</c:v>
                </c:pt>
                <c:pt idx="4">
                  <c:v>57.651200000000003</c:v>
                </c:pt>
                <c:pt idx="5">
                  <c:v>57.650399999999998</c:v>
                </c:pt>
                <c:pt idx="6">
                  <c:v>14.3443</c:v>
                </c:pt>
                <c:pt idx="7">
                  <c:v>60.696100000000001</c:v>
                </c:pt>
                <c:pt idx="8">
                  <c:v>18.409800000000001</c:v>
                </c:pt>
                <c:pt idx="9">
                  <c:v>31.004200000000001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0.45126318699321155</c:v>
                </c:pt>
                <c:pt idx="1">
                  <c:v>0.31443519673625919</c:v>
                </c:pt>
                <c:pt idx="2">
                  <c:v>0.23430161627052939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5.460812931162945E-2</c:v>
                </c:pt>
                <c:pt idx="7">
                  <c:v>0</c:v>
                </c:pt>
                <c:pt idx="8">
                  <c:v>0.10545489608260795</c:v>
                </c:pt>
                <c:pt idx="9">
                  <c:v>0</c:v>
                </c:pt>
                <c:pt idx="10">
                  <c:v>0</c:v>
                </c:pt>
                <c:pt idx="11">
                  <c:v>0.16856224962964911</c:v>
                </c:pt>
                <c:pt idx="12">
                  <c:v>0</c:v>
                </c:pt>
                <c:pt idx="13">
                  <c:v>0.15058642543455966</c:v>
                </c:pt>
                <c:pt idx="14">
                  <c:v>0</c:v>
                </c:pt>
                <c:pt idx="15">
                  <c:v>0</c:v>
                </c:pt>
                <c:pt idx="16">
                  <c:v>0.24620971064419137</c:v>
                </c:pt>
                <c:pt idx="17">
                  <c:v>0</c:v>
                </c:pt>
                <c:pt idx="18">
                  <c:v>0</c:v>
                </c:pt>
                <c:pt idx="19">
                  <c:v>0.29907039734925184</c:v>
                </c:pt>
                <c:pt idx="20">
                  <c:v>0</c:v>
                </c:pt>
                <c:pt idx="21">
                  <c:v>0.29764903884082361</c:v>
                </c:pt>
                <c:pt idx="22">
                  <c:v>0</c:v>
                </c:pt>
                <c:pt idx="23">
                  <c:v>0</c:v>
                </c:pt>
                <c:pt idx="24">
                  <c:v>0.42267862308359849</c:v>
                </c:pt>
                <c:pt idx="25">
                  <c:v>0</c:v>
                </c:pt>
                <c:pt idx="26">
                  <c:v>0.53814395035106632</c:v>
                </c:pt>
                <c:pt idx="27">
                  <c:v>0</c:v>
                </c:pt>
                <c:pt idx="28">
                  <c:v>0</c:v>
                </c:pt>
                <c:pt idx="29">
                  <c:v>0.62183010317230736</c:v>
                </c:pt>
                <c:pt idx="30">
                  <c:v>0</c:v>
                </c:pt>
                <c:pt idx="31">
                  <c:v>0.58490458533848755</c:v>
                </c:pt>
                <c:pt idx="32">
                  <c:v>0</c:v>
                </c:pt>
                <c:pt idx="33">
                  <c:v>0</c:v>
                </c:pt>
                <c:pt idx="34">
                  <c:v>0.72328871591237798</c:v>
                </c:pt>
                <c:pt idx="35">
                  <c:v>0</c:v>
                </c:pt>
                <c:pt idx="36">
                  <c:v>0</c:v>
                </c:pt>
                <c:pt idx="37">
                  <c:v>0.76510549521830973</c:v>
                </c:pt>
                <c:pt idx="38">
                  <c:v>0</c:v>
                </c:pt>
                <c:pt idx="39">
                  <c:v>0.66545261700020153</c:v>
                </c:pt>
                <c:pt idx="40">
                  <c:v>0</c:v>
                </c:pt>
                <c:pt idx="41">
                  <c:v>0</c:v>
                </c:pt>
                <c:pt idx="42">
                  <c:v>0.71621041190031642</c:v>
                </c:pt>
                <c:pt idx="43">
                  <c:v>0</c:v>
                </c:pt>
                <c:pt idx="44">
                  <c:v>0.74031609119835895</c:v>
                </c:pt>
                <c:pt idx="45">
                  <c:v>0</c:v>
                </c:pt>
                <c:pt idx="46">
                  <c:v>0</c:v>
                </c:pt>
                <c:pt idx="47">
                  <c:v>0.77828034466738538</c:v>
                </c:pt>
                <c:pt idx="48">
                  <c:v>0</c:v>
                </c:pt>
                <c:pt idx="49">
                  <c:v>0.9556981443009791</c:v>
                </c:pt>
                <c:pt idx="50">
                  <c:v>0</c:v>
                </c:pt>
                <c:pt idx="51">
                  <c:v>0</c:v>
                </c:pt>
                <c:pt idx="52">
                  <c:v>0.86265022221053456</c:v>
                </c:pt>
                <c:pt idx="53">
                  <c:v>0</c:v>
                </c:pt>
                <c:pt idx="54">
                  <c:v>0</c:v>
                </c:pt>
                <c:pt idx="55">
                  <c:v>0.86513968145440512</c:v>
                </c:pt>
                <c:pt idx="56">
                  <c:v>0</c:v>
                </c:pt>
                <c:pt idx="57">
                  <c:v>0.94314127681208948</c:v>
                </c:pt>
                <c:pt idx="58">
                  <c:v>0</c:v>
                </c:pt>
                <c:pt idx="59">
                  <c:v>0</c:v>
                </c:pt>
                <c:pt idx="60">
                  <c:v>0.8948115812449049</c:v>
                </c:pt>
                <c:pt idx="61">
                  <c:v>0</c:v>
                </c:pt>
                <c:pt idx="62">
                  <c:v>1</c:v>
                </c:pt>
                <c:pt idx="63">
                  <c:v>0</c:v>
                </c:pt>
                <c:pt idx="64">
                  <c:v>0</c:v>
                </c:pt>
                <c:pt idx="65">
                  <c:v>0.8827280616404134</c:v>
                </c:pt>
                <c:pt idx="66">
                  <c:v>0</c:v>
                </c:pt>
                <c:pt idx="67">
                  <c:v>0.89463626721364642</c:v>
                </c:pt>
                <c:pt idx="68">
                  <c:v>0</c:v>
                </c:pt>
                <c:pt idx="69">
                  <c:v>0</c:v>
                </c:pt>
                <c:pt idx="70">
                  <c:v>0.82906881952297051</c:v>
                </c:pt>
                <c:pt idx="71">
                  <c:v>0</c:v>
                </c:pt>
                <c:pt idx="72">
                  <c:v>0</c:v>
                </c:pt>
                <c:pt idx="73">
                  <c:v>0.88290775852245329</c:v>
                </c:pt>
                <c:pt idx="74">
                  <c:v>0</c:v>
                </c:pt>
                <c:pt idx="75">
                  <c:v>0.85438854848747814</c:v>
                </c:pt>
                <c:pt idx="76">
                  <c:v>0</c:v>
                </c:pt>
                <c:pt idx="77">
                  <c:v>0</c:v>
                </c:pt>
                <c:pt idx="78">
                  <c:v>0.8693428353538275</c:v>
                </c:pt>
                <c:pt idx="79">
                  <c:v>0</c:v>
                </c:pt>
                <c:pt idx="80">
                  <c:v>0.75553773196237761</c:v>
                </c:pt>
                <c:pt idx="81">
                  <c:v>0</c:v>
                </c:pt>
                <c:pt idx="82">
                  <c:v>0</c:v>
                </c:pt>
                <c:pt idx="83">
                  <c:v>0.78233886449101941</c:v>
                </c:pt>
                <c:pt idx="84">
                  <c:v>0</c:v>
                </c:pt>
                <c:pt idx="85">
                  <c:v>0</c:v>
                </c:pt>
                <c:pt idx="86">
                  <c:v>0.75079987026761674</c:v>
                </c:pt>
                <c:pt idx="87">
                  <c:v>0</c:v>
                </c:pt>
                <c:pt idx="88">
                  <c:v>0.59864482253837181</c:v>
                </c:pt>
                <c:pt idx="89">
                  <c:v>0</c:v>
                </c:pt>
                <c:pt idx="90">
                  <c:v>0</c:v>
                </c:pt>
                <c:pt idx="91">
                  <c:v>0.53432210446963113</c:v>
                </c:pt>
                <c:pt idx="92">
                  <c:v>0</c:v>
                </c:pt>
                <c:pt idx="93">
                  <c:v>0.50234044231730079</c:v>
                </c:pt>
                <c:pt idx="94">
                  <c:v>0</c:v>
                </c:pt>
                <c:pt idx="95">
                  <c:v>0</c:v>
                </c:pt>
                <c:pt idx="96">
                  <c:v>0.35963087630718521</c:v>
                </c:pt>
                <c:pt idx="97">
                  <c:v>0</c:v>
                </c:pt>
                <c:pt idx="98">
                  <c:v>0.34044100244563069</c:v>
                </c:pt>
                <c:pt idx="99">
                  <c:v>0</c:v>
                </c:pt>
                <c:pt idx="100">
                  <c:v>0</c:v>
                </c:pt>
                <c:pt idx="101">
                  <c:v>0.2720921976490388</c:v>
                </c:pt>
                <c:pt idx="102">
                  <c:v>0</c:v>
                </c:pt>
                <c:pt idx="103">
                  <c:v>0</c:v>
                </c:pt>
                <c:pt idx="104">
                  <c:v>0.23386059028234321</c:v>
                </c:pt>
                <c:pt idx="105">
                  <c:v>0</c:v>
                </c:pt>
                <c:pt idx="106">
                  <c:v>0.23673311068451364</c:v>
                </c:pt>
                <c:pt idx="107">
                  <c:v>0</c:v>
                </c:pt>
                <c:pt idx="108">
                  <c:v>0</c:v>
                </c:pt>
                <c:pt idx="109">
                  <c:v>0.20738598013692022</c:v>
                </c:pt>
                <c:pt idx="110">
                  <c:v>0</c:v>
                </c:pt>
                <c:pt idx="111">
                  <c:v>0.24585426144581476</c:v>
                </c:pt>
                <c:pt idx="112">
                  <c:v>0</c:v>
                </c:pt>
                <c:pt idx="113">
                  <c:v>0</c:v>
                </c:pt>
                <c:pt idx="114">
                  <c:v>0.17353722355168696</c:v>
                </c:pt>
                <c:pt idx="115">
                  <c:v>0</c:v>
                </c:pt>
                <c:pt idx="116">
                  <c:v>0.24324821837115734</c:v>
                </c:pt>
                <c:pt idx="117">
                  <c:v>0</c:v>
                </c:pt>
                <c:pt idx="118">
                  <c:v>0</c:v>
                </c:pt>
                <c:pt idx="119">
                  <c:v>0.22077120642350612</c:v>
                </c:pt>
                <c:pt idx="120">
                  <c:v>0</c:v>
                </c:pt>
                <c:pt idx="121">
                  <c:v>0</c:v>
                </c:pt>
                <c:pt idx="122">
                  <c:v>0.25382053102620067</c:v>
                </c:pt>
                <c:pt idx="123">
                  <c:v>0</c:v>
                </c:pt>
                <c:pt idx="124">
                  <c:v>0.28106520805392654</c:v>
                </c:pt>
                <c:pt idx="125">
                  <c:v>0</c:v>
                </c:pt>
                <c:pt idx="126">
                  <c:v>0</c:v>
                </c:pt>
                <c:pt idx="127">
                  <c:v>0.22213339644638458</c:v>
                </c:pt>
                <c:pt idx="128">
                  <c:v>0</c:v>
                </c:pt>
                <c:pt idx="129">
                  <c:v>0.17377389749388591</c:v>
                </c:pt>
                <c:pt idx="130">
                  <c:v>0</c:v>
                </c:pt>
                <c:pt idx="131">
                  <c:v>0</c:v>
                </c:pt>
                <c:pt idx="132">
                  <c:v>0.23593367870197487</c:v>
                </c:pt>
                <c:pt idx="133">
                  <c:v>0</c:v>
                </c:pt>
                <c:pt idx="134">
                  <c:v>0.29110412776886596</c:v>
                </c:pt>
                <c:pt idx="135">
                  <c:v>0</c:v>
                </c:pt>
                <c:pt idx="136">
                  <c:v>0</c:v>
                </c:pt>
                <c:pt idx="137">
                  <c:v>0.28598101349041466</c:v>
                </c:pt>
                <c:pt idx="138">
                  <c:v>0</c:v>
                </c:pt>
                <c:pt idx="139">
                  <c:v>0</c:v>
                </c:pt>
                <c:pt idx="140">
                  <c:v>0.20220325908784109</c:v>
                </c:pt>
                <c:pt idx="141">
                  <c:v>0</c:v>
                </c:pt>
                <c:pt idx="142">
                  <c:v>0.15464363040295928</c:v>
                </c:pt>
                <c:pt idx="143">
                  <c:v>0</c:v>
                </c:pt>
                <c:pt idx="144">
                  <c:v>0</c:v>
                </c:pt>
                <c:pt idx="145">
                  <c:v>0.11028216793331054</c:v>
                </c:pt>
                <c:pt idx="146">
                  <c:v>0</c:v>
                </c:pt>
                <c:pt idx="147">
                  <c:v>0.21973466221369026</c:v>
                </c:pt>
                <c:pt idx="148">
                  <c:v>0</c:v>
                </c:pt>
                <c:pt idx="149">
                  <c:v>0</c:v>
                </c:pt>
                <c:pt idx="150">
                  <c:v>0.2405830068109501</c:v>
                </c:pt>
                <c:pt idx="151">
                  <c:v>0</c:v>
                </c:pt>
                <c:pt idx="152">
                  <c:v>0.21730656288076014</c:v>
                </c:pt>
                <c:pt idx="153">
                  <c:v>0</c:v>
                </c:pt>
                <c:pt idx="154">
                  <c:v>0</c:v>
                </c:pt>
                <c:pt idx="155">
                  <c:v>0.1638239496498102</c:v>
                </c:pt>
                <c:pt idx="156">
                  <c:v>0</c:v>
                </c:pt>
                <c:pt idx="157">
                  <c:v>0</c:v>
                </c:pt>
                <c:pt idx="158">
                  <c:v>0.10317449882101314</c:v>
                </c:pt>
                <c:pt idx="159">
                  <c:v>0</c:v>
                </c:pt>
                <c:pt idx="160">
                  <c:v>6.8200664440178457E-2</c:v>
                </c:pt>
                <c:pt idx="161">
                  <c:v>0</c:v>
                </c:pt>
                <c:pt idx="162">
                  <c:v>0</c:v>
                </c:pt>
                <c:pt idx="163">
                  <c:v>3.4855497409735182E-2</c:v>
                </c:pt>
                <c:pt idx="164">
                  <c:v>0</c:v>
                </c:pt>
                <c:pt idx="165">
                  <c:v>1.4540414267055863E-2</c:v>
                </c:pt>
                <c:pt idx="166">
                  <c:v>0</c:v>
                </c:pt>
                <c:pt idx="167">
                  <c:v>0</c:v>
                </c:pt>
                <c:pt idx="168">
                  <c:v>1.2526669647005198E-2</c:v>
                </c:pt>
                <c:pt idx="169">
                  <c:v>0</c:v>
                </c:pt>
                <c:pt idx="170">
                  <c:v>0</c:v>
                </c:pt>
                <c:pt idx="171">
                  <c:v>7.8180415669568109E-3</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6"/>
                <c:pt idx="0">
                  <c:v>4.6826400000000001</c:v>
                </c:pt>
                <c:pt idx="1">
                  <c:v>4.6014699999999999</c:v>
                </c:pt>
                <c:pt idx="2">
                  <c:v>4.5212200000000005</c:v>
                </c:pt>
                <c:pt idx="3">
                  <c:v>4.4446600000000007</c:v>
                </c:pt>
                <c:pt idx="4">
                  <c:v>4.3701699999999999</c:v>
                </c:pt>
                <c:pt idx="5">
                  <c:v>4.2980499999999999</c:v>
                </c:pt>
                <c:pt idx="6">
                  <c:v>4.2272300000000005</c:v>
                </c:pt>
                <c:pt idx="7">
                  <c:v>4.1563800000000004</c:v>
                </c:pt>
                <c:pt idx="8">
                  <c:v>4.0875199999999996</c:v>
                </c:pt>
                <c:pt idx="9">
                  <c:v>4.0222499999999997</c:v>
                </c:pt>
                <c:pt idx="10">
                  <c:v>3.96109</c:v>
                </c:pt>
                <c:pt idx="11">
                  <c:v>3.90218</c:v>
                </c:pt>
                <c:pt idx="12">
                  <c:v>3.8411400000000002</c:v>
                </c:pt>
                <c:pt idx="13">
                  <c:v>3.7749899999999998</c:v>
                </c:pt>
                <c:pt idx="14">
                  <c:v>3.7079</c:v>
                </c:pt>
                <c:pt idx="15">
                  <c:v>3.6427999999999998</c:v>
                </c:pt>
                <c:pt idx="16">
                  <c:v>3.57701</c:v>
                </c:pt>
                <c:pt idx="17">
                  <c:v>3.50915</c:v>
                </c:pt>
                <c:pt idx="18">
                  <c:v>3.4439299999999999</c:v>
                </c:pt>
                <c:pt idx="19">
                  <c:v>3.3809800000000001</c:v>
                </c:pt>
                <c:pt idx="20">
                  <c:v>3.3193699999999997</c:v>
                </c:pt>
                <c:pt idx="21">
                  <c:v>3.2575900000000004</c:v>
                </c:pt>
                <c:pt idx="22">
                  <c:v>3.1971699999999998</c:v>
                </c:pt>
                <c:pt idx="23">
                  <c:v>3.1326300000000002</c:v>
                </c:pt>
                <c:pt idx="24">
                  <c:v>3.0634800000000002</c:v>
                </c:pt>
                <c:pt idx="25">
                  <c:v>2.9901800000000001</c:v>
                </c:pt>
                <c:pt idx="26">
                  <c:v>2.9173</c:v>
                </c:pt>
                <c:pt idx="27">
                  <c:v>2.8473799999999998</c:v>
                </c:pt>
                <c:pt idx="28">
                  <c:v>2.7763999999999998</c:v>
                </c:pt>
                <c:pt idx="29">
                  <c:v>2.7044699999999997</c:v>
                </c:pt>
                <c:pt idx="30">
                  <c:v>2.6327299999999996</c:v>
                </c:pt>
                <c:pt idx="31">
                  <c:v>2.5657299999999998</c:v>
                </c:pt>
                <c:pt idx="32">
                  <c:v>2.5080900000000002</c:v>
                </c:pt>
                <c:pt idx="33">
                  <c:v>2.4586100000000002</c:v>
                </c:pt>
                <c:pt idx="34">
                  <c:v>2.4140600000000001</c:v>
                </c:pt>
                <c:pt idx="35">
                  <c:v>2.3752400000000002</c:v>
                </c:pt>
                <c:pt idx="36">
                  <c:v>2.3375399999999997</c:v>
                </c:pt>
                <c:pt idx="37">
                  <c:v>2.3050899999999999</c:v>
                </c:pt>
                <c:pt idx="38">
                  <c:v>2.2751099999999997</c:v>
                </c:pt>
                <c:pt idx="39">
                  <c:v>2.24932</c:v>
                </c:pt>
                <c:pt idx="40">
                  <c:v>2.2239100000000001</c:v>
                </c:pt>
                <c:pt idx="41">
                  <c:v>2.19895</c:v>
                </c:pt>
                <c:pt idx="42">
                  <c:v>2.17564</c:v>
                </c:pt>
                <c:pt idx="43">
                  <c:v>2.15367</c:v>
                </c:pt>
                <c:pt idx="44">
                  <c:v>2.1346799999999999</c:v>
                </c:pt>
                <c:pt idx="45">
                  <c:v>2.1186199999999999</c:v>
                </c:pt>
                <c:pt idx="46">
                  <c:v>2.1051700000000002</c:v>
                </c:pt>
                <c:pt idx="47">
                  <c:v>2.09613</c:v>
                </c:pt>
                <c:pt idx="48">
                  <c:v>2.08602</c:v>
                </c:pt>
                <c:pt idx="49">
                  <c:v>2.0751200000000001</c:v>
                </c:pt>
                <c:pt idx="50">
                  <c:v>2.0648400000000002</c:v>
                </c:pt>
                <c:pt idx="51">
                  <c:v>2.0562800000000001</c:v>
                </c:pt>
                <c:pt idx="52">
                  <c:v>2.0483500000000001</c:v>
                </c:pt>
                <c:pt idx="53">
                  <c:v>2.0417700000000001</c:v>
                </c:pt>
                <c:pt idx="54">
                  <c:v>2.0349599999999999</c:v>
                </c:pt>
                <c:pt idx="55">
                  <c:v>2.0268100000000002</c:v>
                </c:pt>
                <c:pt idx="56">
                  <c:v>2.0213100000000002</c:v>
                </c:pt>
                <c:pt idx="57">
                  <c:v>2.0207700000000002</c:v>
                </c:pt>
                <c:pt idx="58">
                  <c:v>2.0217399999999999</c:v>
                </c:pt>
                <c:pt idx="59">
                  <c:v>2.0252699999999999</c:v>
                </c:pt>
                <c:pt idx="60">
                  <c:v>2.0285900000000003</c:v>
                </c:pt>
                <c:pt idx="61">
                  <c:v>2.0347200000000001</c:v>
                </c:pt>
                <c:pt idx="62">
                  <c:v>2.0441199999999999</c:v>
                </c:pt>
                <c:pt idx="63">
                  <c:v>2.0570399999999998</c:v>
                </c:pt>
                <c:pt idx="64">
                  <c:v>2.0695899999999998</c:v>
                </c:pt>
                <c:pt idx="65">
                  <c:v>2.0838200000000002</c:v>
                </c:pt>
                <c:pt idx="66">
                  <c:v>2.10128</c:v>
                </c:pt>
                <c:pt idx="67">
                  <c:v>2.1183199999999998</c:v>
                </c:pt>
                <c:pt idx="68">
                  <c:v>2.13307</c:v>
                </c:pt>
                <c:pt idx="69">
                  <c:v>2.1471499999999999</c:v>
                </c:pt>
                <c:pt idx="70">
                  <c:v>2.1591900000000002</c:v>
                </c:pt>
                <c:pt idx="71">
                  <c:v>2.17096</c:v>
                </c:pt>
                <c:pt idx="72">
                  <c:v>2.1792800000000003</c:v>
                </c:pt>
                <c:pt idx="73">
                  <c:v>2.1843699999999999</c:v>
                </c:pt>
                <c:pt idx="74">
                  <c:v>2.19415</c:v>
                </c:pt>
                <c:pt idx="75">
                  <c:v>2.2048899999999998</c:v>
                </c:pt>
                <c:pt idx="76">
                  <c:v>2.2138</c:v>
                </c:pt>
                <c:pt idx="77">
                  <c:v>2.22316</c:v>
                </c:pt>
                <c:pt idx="78">
                  <c:v>2.23339</c:v>
                </c:pt>
                <c:pt idx="79">
                  <c:v>2.2468599999999999</c:v>
                </c:pt>
                <c:pt idx="80">
                  <c:v>2.2646700000000002</c:v>
                </c:pt>
                <c:pt idx="81">
                  <c:v>2.2870399999999997</c:v>
                </c:pt>
                <c:pt idx="82">
                  <c:v>2.30918</c:v>
                </c:pt>
                <c:pt idx="83">
                  <c:v>2.3307700000000002</c:v>
                </c:pt>
                <c:pt idx="84">
                  <c:v>2.3527100000000001</c:v>
                </c:pt>
                <c:pt idx="85">
                  <c:v>2.3770899999999999</c:v>
                </c:pt>
                <c:pt idx="86">
                  <c:v>2.3994200000000001</c:v>
                </c:pt>
                <c:pt idx="87">
                  <c:v>2.4194199999999997</c:v>
                </c:pt>
                <c:pt idx="88">
                  <c:v>2.4405899999999998</c:v>
                </c:pt>
                <c:pt idx="89">
                  <c:v>2.4658500000000001</c:v>
                </c:pt>
                <c:pt idx="90">
                  <c:v>2.4869500000000002</c:v>
                </c:pt>
                <c:pt idx="91">
                  <c:v>2.5082700000000004</c:v>
                </c:pt>
                <c:pt idx="92">
                  <c:v>2.52786</c:v>
                </c:pt>
                <c:pt idx="93">
                  <c:v>2.5485999999999995</c:v>
                </c:pt>
                <c:pt idx="94">
                  <c:v>2.56772</c:v>
                </c:pt>
                <c:pt idx="95">
                  <c:v>2.58683</c:v>
                </c:pt>
                <c:pt idx="96">
                  <c:v>2.60778</c:v>
                </c:pt>
                <c:pt idx="97">
                  <c:v>2.6309</c:v>
                </c:pt>
                <c:pt idx="98">
                  <c:v>2.6568100000000001</c:v>
                </c:pt>
                <c:pt idx="99">
                  <c:v>2.6856799999999996</c:v>
                </c:pt>
                <c:pt idx="100">
                  <c:v>2.7140900000000001</c:v>
                </c:pt>
                <c:pt idx="101">
                  <c:v>2.74051</c:v>
                </c:pt>
                <c:pt idx="102">
                  <c:v>2.76952</c:v>
                </c:pt>
                <c:pt idx="103">
                  <c:v>2.80213</c:v>
                </c:pt>
                <c:pt idx="104">
                  <c:v>2.8357700000000001</c:v>
                </c:pt>
                <c:pt idx="105">
                  <c:v>2.8706199999999997</c:v>
                </c:pt>
                <c:pt idx="106">
                  <c:v>2.8998699999999999</c:v>
                </c:pt>
                <c:pt idx="107">
                  <c:v>2.9258299999999999</c:v>
                </c:pt>
                <c:pt idx="108">
                  <c:v>2.9536000000000002</c:v>
                </c:pt>
                <c:pt idx="109">
                  <c:v>2.9787699999999999</c:v>
                </c:pt>
                <c:pt idx="110">
                  <c:v>3.00163</c:v>
                </c:pt>
                <c:pt idx="111">
                  <c:v>3.02244</c:v>
                </c:pt>
                <c:pt idx="112">
                  <c:v>3.0406499999999999</c:v>
                </c:pt>
                <c:pt idx="113">
                  <c:v>3.05701</c:v>
                </c:pt>
                <c:pt idx="114">
                  <c:v>3.0709999999999997</c:v>
                </c:pt>
                <c:pt idx="115">
                  <c:v>3.0859900000000002</c:v>
                </c:pt>
                <c:pt idx="116">
                  <c:v>3.0999300000000001</c:v>
                </c:pt>
                <c:pt idx="117">
                  <c:v>3.1168899999999997</c:v>
                </c:pt>
                <c:pt idx="118">
                  <c:v>3.1350600000000002</c:v>
                </c:pt>
                <c:pt idx="119">
                  <c:v>3.1528400000000003</c:v>
                </c:pt>
                <c:pt idx="120">
                  <c:v>3.1710199999999999</c:v>
                </c:pt>
                <c:pt idx="121">
                  <c:v>3.1864500000000002</c:v>
                </c:pt>
                <c:pt idx="122">
                  <c:v>3.1963399999999997</c:v>
                </c:pt>
                <c:pt idx="123">
                  <c:v>3.2052700000000001</c:v>
                </c:pt>
                <c:pt idx="124">
                  <c:v>3.2104500000000002</c:v>
                </c:pt>
                <c:pt idx="125">
                  <c:v>3.2158799999999998</c:v>
                </c:pt>
                <c:pt idx="126">
                  <c:v>3.2231800000000002</c:v>
                </c:pt>
                <c:pt idx="127">
                  <c:v>3.2276199999999999</c:v>
                </c:pt>
                <c:pt idx="128">
                  <c:v>3.2274099999999999</c:v>
                </c:pt>
                <c:pt idx="129">
                  <c:v>3.22424</c:v>
                </c:pt>
                <c:pt idx="130">
                  <c:v>3.2166399999999999</c:v>
                </c:pt>
                <c:pt idx="131">
                  <c:v>3.2119399999999998</c:v>
                </c:pt>
                <c:pt idx="132">
                  <c:v>3.2090800000000002</c:v>
                </c:pt>
                <c:pt idx="133">
                  <c:v>3.2018600000000004</c:v>
                </c:pt>
                <c:pt idx="134">
                  <c:v>3.1969799999999999</c:v>
                </c:pt>
                <c:pt idx="135">
                  <c:v>3.1929400000000001</c:v>
                </c:pt>
                <c:pt idx="136">
                  <c:v>3.1936100000000001</c:v>
                </c:pt>
                <c:pt idx="137">
                  <c:v>3.2002199999999998</c:v>
                </c:pt>
                <c:pt idx="138">
                  <c:v>3.2078800000000003</c:v>
                </c:pt>
                <c:pt idx="139">
                  <c:v>3.2164199999999998</c:v>
                </c:pt>
                <c:pt idx="140">
                  <c:v>3.2309700000000001</c:v>
                </c:pt>
                <c:pt idx="141">
                  <c:v>3.24695</c:v>
                </c:pt>
                <c:pt idx="142">
                  <c:v>3.2550400000000002</c:v>
                </c:pt>
                <c:pt idx="143">
                  <c:v>3.2560000000000002</c:v>
                </c:pt>
                <c:pt idx="144">
                  <c:v>3.2654300000000003</c:v>
                </c:pt>
                <c:pt idx="145">
                  <c:v>3.2692800000000002</c:v>
                </c:pt>
              </c:numCache>
              <c:extLst xmlns:c15="http://schemas.microsoft.com/office/drawing/2012/chart"/>
            </c:numRef>
          </c:xVal>
          <c:yVal>
            <c:numRef>
              <c:f>[0]!FT_PH</c:f>
              <c:numCache>
                <c:formatCode>0.00</c:formatCode>
                <c:ptCount val="146"/>
                <c:pt idx="0">
                  <c:v>48.047499999999999</c:v>
                </c:pt>
                <c:pt idx="1">
                  <c:v>48.2819</c:v>
                </c:pt>
                <c:pt idx="2">
                  <c:v>48.488199999999999</c:v>
                </c:pt>
                <c:pt idx="3">
                  <c:v>48.691600000000001</c:v>
                </c:pt>
                <c:pt idx="4">
                  <c:v>48.874899999999997</c:v>
                </c:pt>
                <c:pt idx="5">
                  <c:v>48.975099999999998</c:v>
                </c:pt>
                <c:pt idx="6">
                  <c:v>49.050800000000002</c:v>
                </c:pt>
                <c:pt idx="7">
                  <c:v>49.118400000000001</c:v>
                </c:pt>
                <c:pt idx="8">
                  <c:v>49.116100000000003</c:v>
                </c:pt>
                <c:pt idx="9">
                  <c:v>49.046500000000002</c:v>
                </c:pt>
                <c:pt idx="10">
                  <c:v>48.769600000000004</c:v>
                </c:pt>
                <c:pt idx="11">
                  <c:v>48.495199999999997</c:v>
                </c:pt>
                <c:pt idx="12">
                  <c:v>48.214700000000001</c:v>
                </c:pt>
                <c:pt idx="13">
                  <c:v>47.951799999999999</c:v>
                </c:pt>
                <c:pt idx="14">
                  <c:v>47.701000000000001</c:v>
                </c:pt>
                <c:pt idx="15">
                  <c:v>47.377499999999998</c:v>
                </c:pt>
                <c:pt idx="16">
                  <c:v>47.083399999999997</c:v>
                </c:pt>
                <c:pt idx="17">
                  <c:v>46.866500000000002</c:v>
                </c:pt>
                <c:pt idx="18">
                  <c:v>46.665900000000001</c:v>
                </c:pt>
                <c:pt idx="19">
                  <c:v>46.418500000000002</c:v>
                </c:pt>
                <c:pt idx="20">
                  <c:v>46.109099999999998</c:v>
                </c:pt>
                <c:pt idx="21">
                  <c:v>45.658799999999999</c:v>
                </c:pt>
                <c:pt idx="22">
                  <c:v>45.094999999999999</c:v>
                </c:pt>
                <c:pt idx="23">
                  <c:v>44.521899999999995</c:v>
                </c:pt>
                <c:pt idx="24">
                  <c:v>43.988699999999994</c:v>
                </c:pt>
                <c:pt idx="25">
                  <c:v>43.607500000000002</c:v>
                </c:pt>
                <c:pt idx="26">
                  <c:v>43.231999999999999</c:v>
                </c:pt>
                <c:pt idx="27">
                  <c:v>42.731499999999997</c:v>
                </c:pt>
                <c:pt idx="28">
                  <c:v>42.254799999999996</c:v>
                </c:pt>
                <c:pt idx="29">
                  <c:v>41.924499999999995</c:v>
                </c:pt>
                <c:pt idx="30">
                  <c:v>41.772500000000001</c:v>
                </c:pt>
                <c:pt idx="31">
                  <c:v>41.683900000000001</c:v>
                </c:pt>
                <c:pt idx="32">
                  <c:v>41.496400000000001</c:v>
                </c:pt>
                <c:pt idx="33">
                  <c:v>41.186399999999999</c:v>
                </c:pt>
                <c:pt idx="34">
                  <c:v>40.931600000000003</c:v>
                </c:pt>
                <c:pt idx="35">
                  <c:v>40.709499999999998</c:v>
                </c:pt>
                <c:pt idx="36">
                  <c:v>40.552399999999999</c:v>
                </c:pt>
                <c:pt idx="37">
                  <c:v>40.239999999999995</c:v>
                </c:pt>
                <c:pt idx="38">
                  <c:v>39.808199999999999</c:v>
                </c:pt>
                <c:pt idx="39">
                  <c:v>39.286000000000001</c:v>
                </c:pt>
                <c:pt idx="40">
                  <c:v>38.867899999999999</c:v>
                </c:pt>
                <c:pt idx="41">
                  <c:v>38.541899999999998</c:v>
                </c:pt>
                <c:pt idx="42">
                  <c:v>38.131399999999999</c:v>
                </c:pt>
                <c:pt idx="43">
                  <c:v>37.680300000000003</c:v>
                </c:pt>
                <c:pt idx="44">
                  <c:v>37.236599999999996</c:v>
                </c:pt>
                <c:pt idx="45">
                  <c:v>36.903799999999997</c:v>
                </c:pt>
                <c:pt idx="46">
                  <c:v>36.5426</c:v>
                </c:pt>
                <c:pt idx="47">
                  <c:v>36.012499999999996</c:v>
                </c:pt>
                <c:pt idx="48">
                  <c:v>35.387500000000003</c:v>
                </c:pt>
                <c:pt idx="49">
                  <c:v>34.892600000000002</c:v>
                </c:pt>
                <c:pt idx="50">
                  <c:v>34.428199999999997</c:v>
                </c:pt>
                <c:pt idx="51">
                  <c:v>33.878900000000002</c:v>
                </c:pt>
                <c:pt idx="52">
                  <c:v>33.212800000000001</c:v>
                </c:pt>
                <c:pt idx="53">
                  <c:v>32.528300000000002</c:v>
                </c:pt>
                <c:pt idx="54">
                  <c:v>31.988</c:v>
                </c:pt>
                <c:pt idx="55">
                  <c:v>31.5747</c:v>
                </c:pt>
                <c:pt idx="56">
                  <c:v>31.1373</c:v>
                </c:pt>
                <c:pt idx="57">
                  <c:v>30.6693</c:v>
                </c:pt>
                <c:pt idx="58">
                  <c:v>30.213299999999997</c:v>
                </c:pt>
                <c:pt idx="59">
                  <c:v>29.937399999999997</c:v>
                </c:pt>
                <c:pt idx="60">
                  <c:v>29.807299999999998</c:v>
                </c:pt>
                <c:pt idx="61">
                  <c:v>29.738399999999999</c:v>
                </c:pt>
                <c:pt idx="62">
                  <c:v>29.679299999999998</c:v>
                </c:pt>
                <c:pt idx="63">
                  <c:v>29.624899999999997</c:v>
                </c:pt>
                <c:pt idx="64">
                  <c:v>29.807400000000001</c:v>
                </c:pt>
                <c:pt idx="65">
                  <c:v>29.964500000000001</c:v>
                </c:pt>
                <c:pt idx="66">
                  <c:v>30.009900000000002</c:v>
                </c:pt>
                <c:pt idx="67">
                  <c:v>30.052299999999999</c:v>
                </c:pt>
                <c:pt idx="68">
                  <c:v>30.192400000000003</c:v>
                </c:pt>
                <c:pt idx="69">
                  <c:v>30.3338</c:v>
                </c:pt>
                <c:pt idx="70">
                  <c:v>30.354099999999999</c:v>
                </c:pt>
                <c:pt idx="71">
                  <c:v>30.228500000000004</c:v>
                </c:pt>
                <c:pt idx="72">
                  <c:v>30.278600000000001</c:v>
                </c:pt>
                <c:pt idx="73">
                  <c:v>30.531999999999996</c:v>
                </c:pt>
                <c:pt idx="74">
                  <c:v>30.731100000000001</c:v>
                </c:pt>
                <c:pt idx="75">
                  <c:v>30.850999999999999</c:v>
                </c:pt>
                <c:pt idx="76">
                  <c:v>30.896899999999999</c:v>
                </c:pt>
                <c:pt idx="77">
                  <c:v>30.967699999999997</c:v>
                </c:pt>
                <c:pt idx="78">
                  <c:v>31.173299999999998</c:v>
                </c:pt>
                <c:pt idx="79">
                  <c:v>31.3292</c:v>
                </c:pt>
                <c:pt idx="80">
                  <c:v>31.425699999999999</c:v>
                </c:pt>
                <c:pt idx="81">
                  <c:v>31.337300000000003</c:v>
                </c:pt>
                <c:pt idx="82">
                  <c:v>31.315700000000003</c:v>
                </c:pt>
                <c:pt idx="83">
                  <c:v>31.456499999999998</c:v>
                </c:pt>
                <c:pt idx="84">
                  <c:v>31.544800000000002</c:v>
                </c:pt>
                <c:pt idx="85">
                  <c:v>31.4236</c:v>
                </c:pt>
                <c:pt idx="86">
                  <c:v>31.3429</c:v>
                </c:pt>
                <c:pt idx="87">
                  <c:v>31.325199999999999</c:v>
                </c:pt>
                <c:pt idx="88">
                  <c:v>31.354100000000003</c:v>
                </c:pt>
                <c:pt idx="89">
                  <c:v>31.264399999999998</c:v>
                </c:pt>
                <c:pt idx="90">
                  <c:v>31.190899999999999</c:v>
                </c:pt>
                <c:pt idx="91">
                  <c:v>31.173099999999998</c:v>
                </c:pt>
                <c:pt idx="92">
                  <c:v>31.2699</c:v>
                </c:pt>
                <c:pt idx="93">
                  <c:v>31.342700000000001</c:v>
                </c:pt>
                <c:pt idx="94">
                  <c:v>31.430999999999997</c:v>
                </c:pt>
                <c:pt idx="95">
                  <c:v>31.501200000000001</c:v>
                </c:pt>
                <c:pt idx="96">
                  <c:v>31.669399999999996</c:v>
                </c:pt>
                <c:pt idx="97">
                  <c:v>31.849</c:v>
                </c:pt>
                <c:pt idx="98">
                  <c:v>31.968299999999999</c:v>
                </c:pt>
                <c:pt idx="99">
                  <c:v>31.905499999999996</c:v>
                </c:pt>
                <c:pt idx="100">
                  <c:v>31.9467</c:v>
                </c:pt>
                <c:pt idx="101">
                  <c:v>32.189399999999999</c:v>
                </c:pt>
                <c:pt idx="102">
                  <c:v>32.427099999999996</c:v>
                </c:pt>
                <c:pt idx="103">
                  <c:v>32.526299999999999</c:v>
                </c:pt>
                <c:pt idx="104">
                  <c:v>32.477499999999999</c:v>
                </c:pt>
                <c:pt idx="105">
                  <c:v>32.262</c:v>
                </c:pt>
                <c:pt idx="106">
                  <c:v>32.176200000000001</c:v>
                </c:pt>
                <c:pt idx="107">
                  <c:v>32.108699999999999</c:v>
                </c:pt>
                <c:pt idx="108">
                  <c:v>31.8706</c:v>
                </c:pt>
                <c:pt idx="109">
                  <c:v>31.598500000000001</c:v>
                </c:pt>
                <c:pt idx="110">
                  <c:v>31.339699999999997</c:v>
                </c:pt>
                <c:pt idx="111">
                  <c:v>31.171100000000003</c:v>
                </c:pt>
                <c:pt idx="112">
                  <c:v>31.085600000000003</c:v>
                </c:pt>
                <c:pt idx="113">
                  <c:v>30.877100000000002</c:v>
                </c:pt>
                <c:pt idx="114">
                  <c:v>30.611599999999999</c:v>
                </c:pt>
                <c:pt idx="115">
                  <c:v>30.430900000000001</c:v>
                </c:pt>
                <c:pt idx="116">
                  <c:v>30.2562</c:v>
                </c:pt>
                <c:pt idx="117">
                  <c:v>30.033500000000004</c:v>
                </c:pt>
                <c:pt idx="118">
                  <c:v>29.732300000000002</c:v>
                </c:pt>
                <c:pt idx="119">
                  <c:v>29.554500000000001</c:v>
                </c:pt>
                <c:pt idx="120">
                  <c:v>29.459400000000002</c:v>
                </c:pt>
                <c:pt idx="121">
                  <c:v>29.363800000000001</c:v>
                </c:pt>
                <c:pt idx="122">
                  <c:v>29.2319</c:v>
                </c:pt>
                <c:pt idx="123">
                  <c:v>29.088100000000001</c:v>
                </c:pt>
                <c:pt idx="124">
                  <c:v>28.988700000000001</c:v>
                </c:pt>
                <c:pt idx="125">
                  <c:v>28.824699999999996</c:v>
                </c:pt>
                <c:pt idx="126">
                  <c:v>28.616200000000003</c:v>
                </c:pt>
                <c:pt idx="127">
                  <c:v>28.4255</c:v>
                </c:pt>
                <c:pt idx="128">
                  <c:v>28.208600000000001</c:v>
                </c:pt>
                <c:pt idx="129">
                  <c:v>28.051300000000001</c:v>
                </c:pt>
                <c:pt idx="130">
                  <c:v>27.993299999999998</c:v>
                </c:pt>
                <c:pt idx="131">
                  <c:v>27.893000000000001</c:v>
                </c:pt>
                <c:pt idx="132">
                  <c:v>27.716600000000003</c:v>
                </c:pt>
                <c:pt idx="133">
                  <c:v>27.628799999999998</c:v>
                </c:pt>
                <c:pt idx="134">
                  <c:v>27.586699999999997</c:v>
                </c:pt>
                <c:pt idx="135">
                  <c:v>27.697699999999998</c:v>
                </c:pt>
                <c:pt idx="136">
                  <c:v>27.683900000000001</c:v>
                </c:pt>
                <c:pt idx="137">
                  <c:v>27.539400000000004</c:v>
                </c:pt>
                <c:pt idx="138">
                  <c:v>27.5853</c:v>
                </c:pt>
                <c:pt idx="139">
                  <c:v>27.735700000000001</c:v>
                </c:pt>
                <c:pt idx="140">
                  <c:v>27.8721</c:v>
                </c:pt>
                <c:pt idx="141">
                  <c:v>27.8352</c:v>
                </c:pt>
                <c:pt idx="142">
                  <c:v>27.971800000000002</c:v>
                </c:pt>
                <c:pt idx="143">
                  <c:v>28.626200000000001</c:v>
                </c:pt>
                <c:pt idx="144">
                  <c:v>28.812100000000001</c:v>
                </c:pt>
                <c:pt idx="145">
                  <c:v>29.087600000000002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4.6826400000000001</c:v>
                </c:pt>
              </c:numCache>
            </c:numRef>
          </c:xVal>
          <c:yVal>
            <c:numRef>
              <c:f>[0]!FT_PH01</c:f>
              <c:numCache>
                <c:formatCode>0.00</c:formatCode>
                <c:ptCount val="1"/>
                <c:pt idx="0">
                  <c:v>48.047499999999999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4.6826400000000001</c:v>
                </c:pt>
              </c:numCache>
            </c:numRef>
          </c:xVal>
          <c:yVal>
            <c:numRef>
              <c:f>[0]!FT_PH02</c:f>
              <c:numCache>
                <c:formatCode>0.00</c:formatCode>
                <c:ptCount val="1"/>
                <c:pt idx="0">
                  <c:v>48.047499999999999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4.6826400000000001</c:v>
                </c:pt>
              </c:numCache>
            </c:numRef>
          </c:xVal>
          <c:yVal>
            <c:numRef>
              <c:f>[0]!FT_PH03</c:f>
              <c:numCache>
                <c:formatCode>0.00</c:formatCode>
                <c:ptCount val="1"/>
                <c:pt idx="0">
                  <c:v>48.047499999999999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4.6826400000000001</c:v>
                </c:pt>
              </c:numCache>
            </c:numRef>
          </c:xVal>
          <c:yVal>
            <c:numRef>
              <c:f>[0]!FT_PH04</c:f>
              <c:numCache>
                <c:formatCode>0.00</c:formatCode>
                <c:ptCount val="1"/>
                <c:pt idx="0">
                  <c:v>48.047499999999999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4.6826400000000001</c:v>
                </c:pt>
              </c:numCache>
            </c:numRef>
          </c:xVal>
          <c:yVal>
            <c:numRef>
              <c:f>[0]!FT_PH05</c:f>
              <c:numCache>
                <c:formatCode>0.00</c:formatCode>
                <c:ptCount val="1"/>
                <c:pt idx="0">
                  <c:v>48.047499999999999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4.6826400000000001</c:v>
                </c:pt>
              </c:numCache>
            </c:numRef>
          </c:xVal>
          <c:yVal>
            <c:numRef>
              <c:f>[0]!FT_PH06</c:f>
              <c:numCache>
                <c:formatCode>0.00</c:formatCode>
                <c:ptCount val="1"/>
                <c:pt idx="0">
                  <c:v>48.047499999999999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4.6826400000000001</c:v>
                </c:pt>
              </c:numCache>
            </c:numRef>
          </c:xVal>
          <c:yVal>
            <c:numRef>
              <c:f>[0]!FT_PH07</c:f>
              <c:numCache>
                <c:formatCode>0.00</c:formatCode>
                <c:ptCount val="1"/>
                <c:pt idx="0">
                  <c:v>48.047499999999999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4.6826400000000001</c:v>
                </c:pt>
              </c:numCache>
            </c:numRef>
          </c:xVal>
          <c:yVal>
            <c:numRef>
              <c:f>[0]!FT_PH08</c:f>
              <c:numCache>
                <c:formatCode>0.00</c:formatCode>
                <c:ptCount val="1"/>
                <c:pt idx="0">
                  <c:v>48.047499999999999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4.6826400000000001</c:v>
                </c:pt>
              </c:numCache>
            </c:numRef>
          </c:xVal>
          <c:yVal>
            <c:numRef>
              <c:f>[0]!FT_PH09</c:f>
              <c:numCache>
                <c:formatCode>0.00</c:formatCode>
                <c:ptCount val="1"/>
                <c:pt idx="0">
                  <c:v>48.047499999999999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4.6826400000000001</c:v>
                </c:pt>
              </c:numCache>
            </c:numRef>
          </c:xVal>
          <c:yVal>
            <c:numRef>
              <c:f>[0]!FT_PH10</c:f>
              <c:numCache>
                <c:formatCode>0.00</c:formatCode>
                <c:ptCount val="1"/>
                <c:pt idx="0">
                  <c:v>48.047499999999999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4.6826400000000001</c:v>
                </c:pt>
              </c:numCache>
            </c:numRef>
          </c:xVal>
          <c:yVal>
            <c:numRef>
              <c:f>[0]!FT_PH11</c:f>
              <c:numCache>
                <c:formatCode>0.00</c:formatCode>
                <c:ptCount val="1"/>
                <c:pt idx="0">
                  <c:v>48.047499999999999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4.6826400000000001</c:v>
                </c:pt>
              </c:numCache>
            </c:numRef>
          </c:xVal>
          <c:yVal>
            <c:numRef>
              <c:f>[0]!FT_PH12</c:f>
              <c:numCache>
                <c:formatCode>0.00</c:formatCode>
                <c:ptCount val="1"/>
                <c:pt idx="0">
                  <c:v>48.047499999999999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4.6826400000000001</c:v>
                </c:pt>
              </c:numCache>
            </c:numRef>
          </c:xVal>
          <c:yVal>
            <c:numRef>
              <c:f>[0]!FT_PH13</c:f>
              <c:numCache>
                <c:formatCode>0.00</c:formatCode>
                <c:ptCount val="1"/>
                <c:pt idx="0">
                  <c:v>48.047499999999999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4.6826400000000001</c:v>
                </c:pt>
              </c:numCache>
            </c:numRef>
          </c:xVal>
          <c:yVal>
            <c:numRef>
              <c:f>[0]!FT_PH14</c:f>
              <c:numCache>
                <c:formatCode>0.00</c:formatCode>
                <c:ptCount val="1"/>
                <c:pt idx="0">
                  <c:v>48.047499999999999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4.6826400000000001</c:v>
                </c:pt>
              </c:numCache>
            </c:numRef>
          </c:xVal>
          <c:yVal>
            <c:numRef>
              <c:f>[0]!FT_PH15</c:f>
              <c:numCache>
                <c:formatCode>0.00</c:formatCode>
                <c:ptCount val="1"/>
                <c:pt idx="0">
                  <c:v>48.047499999999999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4.6826400000000001</c:v>
                </c:pt>
              </c:numCache>
            </c:numRef>
          </c:xVal>
          <c:yVal>
            <c:numRef>
              <c:f>[0]!FT_PH16</c:f>
              <c:numCache>
                <c:formatCode>0.00</c:formatCode>
                <c:ptCount val="1"/>
                <c:pt idx="0">
                  <c:v>48.047499999999999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4.6826400000000001</c:v>
                </c:pt>
              </c:numCache>
            </c:numRef>
          </c:xVal>
          <c:yVal>
            <c:numRef>
              <c:f>[0]!FT_PH17</c:f>
              <c:numCache>
                <c:formatCode>0.00</c:formatCode>
                <c:ptCount val="1"/>
                <c:pt idx="0">
                  <c:v>48.047499999999999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4.6826400000000001</c:v>
                </c:pt>
              </c:numCache>
            </c:numRef>
          </c:xVal>
          <c:yVal>
            <c:numRef>
              <c:f>[0]!FT_PH18</c:f>
              <c:numCache>
                <c:formatCode>0.00</c:formatCode>
                <c:ptCount val="1"/>
                <c:pt idx="0">
                  <c:v>48.047499999999999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4.6826400000000001</c:v>
                </c:pt>
              </c:numCache>
            </c:numRef>
          </c:xVal>
          <c:yVal>
            <c:numRef>
              <c:f>[0]!FT_PH19</c:f>
              <c:numCache>
                <c:formatCode>0.00</c:formatCode>
                <c:ptCount val="1"/>
                <c:pt idx="0">
                  <c:v>48.047499999999999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4.6826400000000001</c:v>
                </c:pt>
              </c:numCache>
            </c:numRef>
          </c:xVal>
          <c:yVal>
            <c:numRef>
              <c:f>[0]!FT_PH20</c:f>
              <c:numCache>
                <c:formatCode>0.00</c:formatCode>
                <c:ptCount val="1"/>
                <c:pt idx="0">
                  <c:v>48.047499999999999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4.6826400000000001</c:v>
                </c:pt>
              </c:numCache>
            </c:numRef>
          </c:xVal>
          <c:yVal>
            <c:numRef>
              <c:f>[0]!FT_PH21</c:f>
              <c:numCache>
                <c:formatCode>0.00</c:formatCode>
                <c:ptCount val="1"/>
                <c:pt idx="0">
                  <c:v>48.047499999999999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4.6826400000000001</c:v>
                </c:pt>
              </c:numCache>
            </c:numRef>
          </c:xVal>
          <c:yVal>
            <c:numRef>
              <c:f>[0]!FT_PH22</c:f>
              <c:numCache>
                <c:formatCode>0.00</c:formatCode>
                <c:ptCount val="1"/>
                <c:pt idx="0">
                  <c:v>48.047499999999999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4.6826400000000001</c:v>
                </c:pt>
              </c:numCache>
            </c:numRef>
          </c:xVal>
          <c:yVal>
            <c:numRef>
              <c:f>[0]!FT_PH23</c:f>
              <c:numCache>
                <c:formatCode>0.00</c:formatCode>
                <c:ptCount val="1"/>
                <c:pt idx="0">
                  <c:v>48.047499999999999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4.6826400000000001</c:v>
                </c:pt>
              </c:numCache>
            </c:numRef>
          </c:xVal>
          <c:yVal>
            <c:numRef>
              <c:f>[0]!FT_PH24</c:f>
              <c:numCache>
                <c:formatCode>0.00</c:formatCode>
                <c:ptCount val="1"/>
                <c:pt idx="0">
                  <c:v>48.047499999999999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4.6826400000000001</c:v>
                </c:pt>
              </c:numCache>
            </c:numRef>
          </c:xVal>
          <c:yVal>
            <c:numRef>
              <c:f>info!$H$2</c:f>
              <c:numCache>
                <c:formatCode>0.00</c:formatCode>
                <c:ptCount val="1"/>
                <c:pt idx="0">
                  <c:v>48.047499999999999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0.46534512145176227</c:v>
                </c:pt>
                <c:pt idx="1">
                  <c:v>0.20008529673615119</c:v>
                </c:pt>
                <c:pt idx="2">
                  <c:v>0.33456958181208651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6"/>
                <c:pt idx="0">
                  <c:v>0</c:v>
                </c:pt>
                <c:pt idx="1">
                  <c:v>0.39987499999999998</c:v>
                </c:pt>
                <c:pt idx="2">
                  <c:v>0.80407499999999998</c:v>
                </c:pt>
                <c:pt idx="3">
                  <c:v>1.21122</c:v>
                </c:pt>
                <c:pt idx="4">
                  <c:v>1.61724</c:v>
                </c:pt>
                <c:pt idx="5">
                  <c:v>2.0243199999999999</c:v>
                </c:pt>
                <c:pt idx="6">
                  <c:v>2.4302600000000001</c:v>
                </c:pt>
                <c:pt idx="7">
                  <c:v>2.83731</c:v>
                </c:pt>
                <c:pt idx="8">
                  <c:v>3.2441499999999999</c:v>
                </c:pt>
                <c:pt idx="9">
                  <c:v>3.6503399999999999</c:v>
                </c:pt>
                <c:pt idx="10">
                  <c:v>4.0558500000000004</c:v>
                </c:pt>
                <c:pt idx="11">
                  <c:v>4.4600499999999998</c:v>
                </c:pt>
                <c:pt idx="12">
                  <c:v>4.8684099999999999</c:v>
                </c:pt>
                <c:pt idx="13">
                  <c:v>5.2747799999999998</c:v>
                </c:pt>
                <c:pt idx="14">
                  <c:v>5.6828700000000003</c:v>
                </c:pt>
                <c:pt idx="15">
                  <c:v>6.0883900000000004</c:v>
                </c:pt>
                <c:pt idx="16">
                  <c:v>6.4931799999999997</c:v>
                </c:pt>
                <c:pt idx="17">
                  <c:v>6.90036</c:v>
                </c:pt>
                <c:pt idx="18">
                  <c:v>7.3071400000000004</c:v>
                </c:pt>
                <c:pt idx="19">
                  <c:v>7.7107799999999997</c:v>
                </c:pt>
                <c:pt idx="20">
                  <c:v>8.1196199999999994</c:v>
                </c:pt>
                <c:pt idx="21">
                  <c:v>8.5241299999999995</c:v>
                </c:pt>
                <c:pt idx="22">
                  <c:v>8.9289400000000008</c:v>
                </c:pt>
                <c:pt idx="23">
                  <c:v>9.3378800000000002</c:v>
                </c:pt>
                <c:pt idx="24">
                  <c:v>9.7417400000000001</c:v>
                </c:pt>
                <c:pt idx="25">
                  <c:v>10.151400000000001</c:v>
                </c:pt>
                <c:pt idx="26">
                  <c:v>10.557</c:v>
                </c:pt>
                <c:pt idx="27">
                  <c:v>10.9611</c:v>
                </c:pt>
                <c:pt idx="28">
                  <c:v>11.366300000000001</c:v>
                </c:pt>
                <c:pt idx="29">
                  <c:v>11.7728</c:v>
                </c:pt>
                <c:pt idx="30">
                  <c:v>12.182499999999999</c:v>
                </c:pt>
                <c:pt idx="31">
                  <c:v>12.5885</c:v>
                </c:pt>
                <c:pt idx="32">
                  <c:v>12.992900000000001</c:v>
                </c:pt>
                <c:pt idx="33">
                  <c:v>13.3978</c:v>
                </c:pt>
                <c:pt idx="34">
                  <c:v>13.8065</c:v>
                </c:pt>
                <c:pt idx="35">
                  <c:v>14.212300000000001</c:v>
                </c:pt>
                <c:pt idx="36">
                  <c:v>14.621700000000001</c:v>
                </c:pt>
                <c:pt idx="37">
                  <c:v>15.023400000000001</c:v>
                </c:pt>
                <c:pt idx="38">
                  <c:v>15.4308</c:v>
                </c:pt>
                <c:pt idx="39">
                  <c:v>15.839600000000001</c:v>
                </c:pt>
                <c:pt idx="40">
                  <c:v>16.242100000000001</c:v>
                </c:pt>
                <c:pt idx="41">
                  <c:v>16.650700000000001</c:v>
                </c:pt>
                <c:pt idx="42">
                  <c:v>17.055199999999999</c:v>
                </c:pt>
                <c:pt idx="43">
                  <c:v>17.461400000000001</c:v>
                </c:pt>
                <c:pt idx="44">
                  <c:v>17.872499999999999</c:v>
                </c:pt>
                <c:pt idx="45">
                  <c:v>18.2742</c:v>
                </c:pt>
                <c:pt idx="46">
                  <c:v>18.680900000000001</c:v>
                </c:pt>
                <c:pt idx="47">
                  <c:v>19.089200000000002</c:v>
                </c:pt>
                <c:pt idx="48">
                  <c:v>19.490400000000001</c:v>
                </c:pt>
                <c:pt idx="49">
                  <c:v>19.901199999999999</c:v>
                </c:pt>
                <c:pt idx="50">
                  <c:v>20.306000000000001</c:v>
                </c:pt>
                <c:pt idx="51">
                  <c:v>20.7117</c:v>
                </c:pt>
                <c:pt idx="52">
                  <c:v>21.119399999999999</c:v>
                </c:pt>
                <c:pt idx="53">
                  <c:v>21.523</c:v>
                </c:pt>
                <c:pt idx="54">
                  <c:v>21.9285</c:v>
                </c:pt>
                <c:pt idx="55">
                  <c:v>22.336200000000002</c:v>
                </c:pt>
                <c:pt idx="56">
                  <c:v>22.742100000000001</c:v>
                </c:pt>
                <c:pt idx="57">
                  <c:v>23.152699999999999</c:v>
                </c:pt>
                <c:pt idx="58">
                  <c:v>23.555299999999999</c:v>
                </c:pt>
                <c:pt idx="59">
                  <c:v>23.9602</c:v>
                </c:pt>
                <c:pt idx="60">
                  <c:v>24.367799999999999</c:v>
                </c:pt>
                <c:pt idx="61">
                  <c:v>24.773499999999999</c:v>
                </c:pt>
                <c:pt idx="62">
                  <c:v>25.1783</c:v>
                </c:pt>
                <c:pt idx="63">
                  <c:v>25.587299999999999</c:v>
                </c:pt>
                <c:pt idx="64">
                  <c:v>25.992599999999999</c:v>
                </c:pt>
                <c:pt idx="65">
                  <c:v>26.397600000000001</c:v>
                </c:pt>
                <c:pt idx="66">
                  <c:v>26.803799999999999</c:v>
                </c:pt>
                <c:pt idx="67">
                  <c:v>27.209700000000002</c:v>
                </c:pt>
                <c:pt idx="68">
                  <c:v>27.6174</c:v>
                </c:pt>
                <c:pt idx="69">
                  <c:v>28.024100000000001</c:v>
                </c:pt>
                <c:pt idx="70">
                  <c:v>28.4297</c:v>
                </c:pt>
                <c:pt idx="71">
                  <c:v>28.8354</c:v>
                </c:pt>
                <c:pt idx="72">
                  <c:v>29.241700000000002</c:v>
                </c:pt>
                <c:pt idx="73">
                  <c:v>29.648499999999999</c:v>
                </c:pt>
                <c:pt idx="74">
                  <c:v>30.057500000000001</c:v>
                </c:pt>
                <c:pt idx="75">
                  <c:v>30.459599999999998</c:v>
                </c:pt>
                <c:pt idx="76">
                  <c:v>30.869199999999999</c:v>
                </c:pt>
                <c:pt idx="77">
                  <c:v>31.279699999999998</c:v>
                </c:pt>
                <c:pt idx="78">
                  <c:v>31.679200000000002</c:v>
                </c:pt>
                <c:pt idx="79">
                  <c:v>32.087899999999998</c:v>
                </c:pt>
                <c:pt idx="80">
                  <c:v>32.491500000000002</c:v>
                </c:pt>
                <c:pt idx="81">
                  <c:v>32.900300000000001</c:v>
                </c:pt>
                <c:pt idx="82">
                  <c:v>33.307099999999998</c:v>
                </c:pt>
                <c:pt idx="83">
                  <c:v>33.712000000000003</c:v>
                </c:pt>
                <c:pt idx="84">
                  <c:v>34.118099999999998</c:v>
                </c:pt>
                <c:pt idx="85">
                  <c:v>34.523099999999999</c:v>
                </c:pt>
                <c:pt idx="86">
                  <c:v>34.930700000000002</c:v>
                </c:pt>
                <c:pt idx="87">
                  <c:v>35.341500000000003</c:v>
                </c:pt>
                <c:pt idx="88">
                  <c:v>35.741999999999997</c:v>
                </c:pt>
                <c:pt idx="89">
                  <c:v>36.1492</c:v>
                </c:pt>
                <c:pt idx="90">
                  <c:v>36.555</c:v>
                </c:pt>
                <c:pt idx="91">
                  <c:v>36.959899999999998</c:v>
                </c:pt>
                <c:pt idx="92">
                  <c:v>37.369300000000003</c:v>
                </c:pt>
                <c:pt idx="93">
                  <c:v>37.773699999999998</c:v>
                </c:pt>
                <c:pt idx="94">
                  <c:v>38.181100000000001</c:v>
                </c:pt>
                <c:pt idx="95">
                  <c:v>38.5867</c:v>
                </c:pt>
                <c:pt idx="96">
                  <c:v>38.991999999999997</c:v>
                </c:pt>
                <c:pt idx="97">
                  <c:v>39.399000000000001</c:v>
                </c:pt>
                <c:pt idx="98">
                  <c:v>39.804099999999998</c:v>
                </c:pt>
                <c:pt idx="99">
                  <c:v>40.209299999999999</c:v>
                </c:pt>
                <c:pt idx="100">
                  <c:v>40.618200000000002</c:v>
                </c:pt>
                <c:pt idx="101">
                  <c:v>41.024099999999997</c:v>
                </c:pt>
                <c:pt idx="102">
                  <c:v>41.430700000000002</c:v>
                </c:pt>
                <c:pt idx="103">
                  <c:v>41.837000000000003</c:v>
                </c:pt>
                <c:pt idx="104">
                  <c:v>42.241399999999999</c:v>
                </c:pt>
                <c:pt idx="105">
                  <c:v>42.648400000000002</c:v>
                </c:pt>
                <c:pt idx="106">
                  <c:v>43.055500000000002</c:v>
                </c:pt>
                <c:pt idx="107">
                  <c:v>43.461100000000002</c:v>
                </c:pt>
                <c:pt idx="108">
                  <c:v>43.8688</c:v>
                </c:pt>
                <c:pt idx="109">
                  <c:v>44.272599999999997</c:v>
                </c:pt>
                <c:pt idx="110">
                  <c:v>44.679099999999998</c:v>
                </c:pt>
                <c:pt idx="111">
                  <c:v>45.088500000000003</c:v>
                </c:pt>
                <c:pt idx="112">
                  <c:v>45.495699999999999</c:v>
                </c:pt>
                <c:pt idx="113">
                  <c:v>45.901800000000001</c:v>
                </c:pt>
                <c:pt idx="114">
                  <c:v>46.304600000000001</c:v>
                </c:pt>
                <c:pt idx="115">
                  <c:v>46.711799999999997</c:v>
                </c:pt>
                <c:pt idx="116">
                  <c:v>47.118600000000001</c:v>
                </c:pt>
                <c:pt idx="117">
                  <c:v>47.527999999999999</c:v>
                </c:pt>
                <c:pt idx="118">
                  <c:v>47.930399999999999</c:v>
                </c:pt>
                <c:pt idx="119">
                  <c:v>48.340699999999998</c:v>
                </c:pt>
                <c:pt idx="120">
                  <c:v>48.741500000000002</c:v>
                </c:pt>
                <c:pt idx="121">
                  <c:v>49.1494</c:v>
                </c:pt>
                <c:pt idx="122">
                  <c:v>49.554000000000002</c:v>
                </c:pt>
                <c:pt idx="123">
                  <c:v>49.960900000000002</c:v>
                </c:pt>
                <c:pt idx="124">
                  <c:v>50.368899999999996</c:v>
                </c:pt>
                <c:pt idx="125">
                  <c:v>50.7746</c:v>
                </c:pt>
                <c:pt idx="126">
                  <c:v>51.1813</c:v>
                </c:pt>
                <c:pt idx="127">
                  <c:v>51.587499999999999</c:v>
                </c:pt>
                <c:pt idx="128">
                  <c:v>51.991599999999998</c:v>
                </c:pt>
                <c:pt idx="129">
                  <c:v>52.400500000000001</c:v>
                </c:pt>
                <c:pt idx="130">
                  <c:v>52.805300000000003</c:v>
                </c:pt>
                <c:pt idx="131">
                  <c:v>53.2117</c:v>
                </c:pt>
                <c:pt idx="132">
                  <c:v>53.619700000000002</c:v>
                </c:pt>
                <c:pt idx="133">
                  <c:v>54.024099999999997</c:v>
                </c:pt>
                <c:pt idx="134">
                  <c:v>54.430700000000002</c:v>
                </c:pt>
                <c:pt idx="135">
                  <c:v>54.8369</c:v>
                </c:pt>
                <c:pt idx="136">
                  <c:v>55.241599999999998</c:v>
                </c:pt>
                <c:pt idx="137">
                  <c:v>55.651800000000001</c:v>
                </c:pt>
                <c:pt idx="138">
                  <c:v>56.055700000000002</c:v>
                </c:pt>
                <c:pt idx="139">
                  <c:v>56.462699999999998</c:v>
                </c:pt>
                <c:pt idx="140">
                  <c:v>56.866700000000002</c:v>
                </c:pt>
                <c:pt idx="141">
                  <c:v>57.274500000000003</c:v>
                </c:pt>
                <c:pt idx="142">
                  <c:v>57.683999999999997</c:v>
                </c:pt>
                <c:pt idx="143">
                  <c:v>58.088200000000001</c:v>
                </c:pt>
                <c:pt idx="144">
                  <c:v>58.491999999999997</c:v>
                </c:pt>
                <c:pt idx="145">
                  <c:v>58.899299999999997</c:v>
                </c:pt>
              </c:numCache>
            </c:numRef>
          </c:xVal>
          <c:yVal>
            <c:numRef>
              <c:f>[0]!FT_E</c:f>
              <c:numCache>
                <c:formatCode>0.00</c:formatCode>
                <c:ptCount val="146"/>
                <c:pt idx="0">
                  <c:v>4.6826400000000001</c:v>
                </c:pt>
                <c:pt idx="1">
                  <c:v>4.6014699999999999</c:v>
                </c:pt>
                <c:pt idx="2">
                  <c:v>4.5212200000000005</c:v>
                </c:pt>
                <c:pt idx="3">
                  <c:v>4.4446600000000007</c:v>
                </c:pt>
                <c:pt idx="4">
                  <c:v>4.3701699999999999</c:v>
                </c:pt>
                <c:pt idx="5">
                  <c:v>4.2980499999999999</c:v>
                </c:pt>
                <c:pt idx="6">
                  <c:v>4.2272300000000005</c:v>
                </c:pt>
                <c:pt idx="7">
                  <c:v>4.1563800000000004</c:v>
                </c:pt>
                <c:pt idx="8">
                  <c:v>4.0875199999999996</c:v>
                </c:pt>
                <c:pt idx="9">
                  <c:v>4.0222499999999997</c:v>
                </c:pt>
                <c:pt idx="10">
                  <c:v>3.96109</c:v>
                </c:pt>
                <c:pt idx="11">
                  <c:v>3.90218</c:v>
                </c:pt>
                <c:pt idx="12">
                  <c:v>3.8411400000000002</c:v>
                </c:pt>
                <c:pt idx="13">
                  <c:v>3.7749899999999998</c:v>
                </c:pt>
                <c:pt idx="14">
                  <c:v>3.7079</c:v>
                </c:pt>
                <c:pt idx="15">
                  <c:v>3.6427999999999998</c:v>
                </c:pt>
                <c:pt idx="16">
                  <c:v>3.57701</c:v>
                </c:pt>
                <c:pt idx="17">
                  <c:v>3.50915</c:v>
                </c:pt>
                <c:pt idx="18">
                  <c:v>3.4439299999999999</c:v>
                </c:pt>
                <c:pt idx="19">
                  <c:v>3.3809800000000001</c:v>
                </c:pt>
                <c:pt idx="20">
                  <c:v>3.3193699999999997</c:v>
                </c:pt>
                <c:pt idx="21">
                  <c:v>3.2575900000000004</c:v>
                </c:pt>
                <c:pt idx="22">
                  <c:v>3.1971699999999998</c:v>
                </c:pt>
                <c:pt idx="23">
                  <c:v>3.1326300000000002</c:v>
                </c:pt>
                <c:pt idx="24">
                  <c:v>3.0634800000000002</c:v>
                </c:pt>
                <c:pt idx="25">
                  <c:v>2.9901800000000001</c:v>
                </c:pt>
                <c:pt idx="26">
                  <c:v>2.9173</c:v>
                </c:pt>
                <c:pt idx="27">
                  <c:v>2.8473799999999998</c:v>
                </c:pt>
                <c:pt idx="28">
                  <c:v>2.7763999999999998</c:v>
                </c:pt>
                <c:pt idx="29">
                  <c:v>2.7044699999999997</c:v>
                </c:pt>
                <c:pt idx="30">
                  <c:v>2.6327299999999996</c:v>
                </c:pt>
                <c:pt idx="31">
                  <c:v>2.5657299999999998</c:v>
                </c:pt>
                <c:pt idx="32">
                  <c:v>2.5080900000000002</c:v>
                </c:pt>
                <c:pt idx="33">
                  <c:v>2.4586100000000002</c:v>
                </c:pt>
                <c:pt idx="34">
                  <c:v>2.4140600000000001</c:v>
                </c:pt>
                <c:pt idx="35">
                  <c:v>2.3752400000000002</c:v>
                </c:pt>
                <c:pt idx="36">
                  <c:v>2.3375399999999997</c:v>
                </c:pt>
                <c:pt idx="37">
                  <c:v>2.3050899999999999</c:v>
                </c:pt>
                <c:pt idx="38">
                  <c:v>2.2751099999999997</c:v>
                </c:pt>
                <c:pt idx="39">
                  <c:v>2.24932</c:v>
                </c:pt>
                <c:pt idx="40">
                  <c:v>2.2239100000000001</c:v>
                </c:pt>
                <c:pt idx="41">
                  <c:v>2.19895</c:v>
                </c:pt>
                <c:pt idx="42">
                  <c:v>2.17564</c:v>
                </c:pt>
                <c:pt idx="43">
                  <c:v>2.15367</c:v>
                </c:pt>
                <c:pt idx="44">
                  <c:v>2.1346799999999999</c:v>
                </c:pt>
                <c:pt idx="45">
                  <c:v>2.1186199999999999</c:v>
                </c:pt>
                <c:pt idx="46">
                  <c:v>2.1051700000000002</c:v>
                </c:pt>
                <c:pt idx="47">
                  <c:v>2.09613</c:v>
                </c:pt>
                <c:pt idx="48">
                  <c:v>2.08602</c:v>
                </c:pt>
                <c:pt idx="49">
                  <c:v>2.0751200000000001</c:v>
                </c:pt>
                <c:pt idx="50">
                  <c:v>2.0648400000000002</c:v>
                </c:pt>
                <c:pt idx="51">
                  <c:v>2.0562800000000001</c:v>
                </c:pt>
                <c:pt idx="52">
                  <c:v>2.0483500000000001</c:v>
                </c:pt>
                <c:pt idx="53">
                  <c:v>2.0417700000000001</c:v>
                </c:pt>
                <c:pt idx="54">
                  <c:v>2.0349599999999999</c:v>
                </c:pt>
                <c:pt idx="55">
                  <c:v>2.0268100000000002</c:v>
                </c:pt>
                <c:pt idx="56">
                  <c:v>2.0213100000000002</c:v>
                </c:pt>
                <c:pt idx="57">
                  <c:v>2.0207700000000002</c:v>
                </c:pt>
                <c:pt idx="58">
                  <c:v>2.0217399999999999</c:v>
                </c:pt>
                <c:pt idx="59">
                  <c:v>2.0252699999999999</c:v>
                </c:pt>
                <c:pt idx="60">
                  <c:v>2.0285900000000003</c:v>
                </c:pt>
                <c:pt idx="61">
                  <c:v>2.0347200000000001</c:v>
                </c:pt>
                <c:pt idx="62">
                  <c:v>2.0441199999999999</c:v>
                </c:pt>
                <c:pt idx="63">
                  <c:v>2.0570399999999998</c:v>
                </c:pt>
                <c:pt idx="64">
                  <c:v>2.0695899999999998</c:v>
                </c:pt>
                <c:pt idx="65">
                  <c:v>2.0838200000000002</c:v>
                </c:pt>
                <c:pt idx="66">
                  <c:v>2.10128</c:v>
                </c:pt>
                <c:pt idx="67">
                  <c:v>2.1183199999999998</c:v>
                </c:pt>
                <c:pt idx="68">
                  <c:v>2.13307</c:v>
                </c:pt>
                <c:pt idx="69">
                  <c:v>2.1471499999999999</c:v>
                </c:pt>
                <c:pt idx="70">
                  <c:v>2.1591900000000002</c:v>
                </c:pt>
                <c:pt idx="71">
                  <c:v>2.17096</c:v>
                </c:pt>
                <c:pt idx="72">
                  <c:v>2.1792800000000003</c:v>
                </c:pt>
                <c:pt idx="73">
                  <c:v>2.1843699999999999</c:v>
                </c:pt>
                <c:pt idx="74">
                  <c:v>2.19415</c:v>
                </c:pt>
                <c:pt idx="75">
                  <c:v>2.2048899999999998</c:v>
                </c:pt>
                <c:pt idx="76">
                  <c:v>2.2138</c:v>
                </c:pt>
                <c:pt idx="77">
                  <c:v>2.22316</c:v>
                </c:pt>
                <c:pt idx="78">
                  <c:v>2.23339</c:v>
                </c:pt>
                <c:pt idx="79">
                  <c:v>2.2468599999999999</c:v>
                </c:pt>
                <c:pt idx="80">
                  <c:v>2.2646700000000002</c:v>
                </c:pt>
                <c:pt idx="81">
                  <c:v>2.2870399999999997</c:v>
                </c:pt>
                <c:pt idx="82">
                  <c:v>2.30918</c:v>
                </c:pt>
                <c:pt idx="83">
                  <c:v>2.3307700000000002</c:v>
                </c:pt>
                <c:pt idx="84">
                  <c:v>2.3527100000000001</c:v>
                </c:pt>
                <c:pt idx="85">
                  <c:v>2.3770899999999999</c:v>
                </c:pt>
                <c:pt idx="86">
                  <c:v>2.3994200000000001</c:v>
                </c:pt>
                <c:pt idx="87">
                  <c:v>2.4194199999999997</c:v>
                </c:pt>
                <c:pt idx="88">
                  <c:v>2.4405899999999998</c:v>
                </c:pt>
                <c:pt idx="89">
                  <c:v>2.4658500000000001</c:v>
                </c:pt>
                <c:pt idx="90">
                  <c:v>2.4869500000000002</c:v>
                </c:pt>
                <c:pt idx="91">
                  <c:v>2.5082700000000004</c:v>
                </c:pt>
                <c:pt idx="92">
                  <c:v>2.52786</c:v>
                </c:pt>
                <c:pt idx="93">
                  <c:v>2.5485999999999995</c:v>
                </c:pt>
                <c:pt idx="94">
                  <c:v>2.56772</c:v>
                </c:pt>
                <c:pt idx="95">
                  <c:v>2.58683</c:v>
                </c:pt>
                <c:pt idx="96">
                  <c:v>2.60778</c:v>
                </c:pt>
                <c:pt idx="97">
                  <c:v>2.6309</c:v>
                </c:pt>
                <c:pt idx="98">
                  <c:v>2.6568100000000001</c:v>
                </c:pt>
                <c:pt idx="99">
                  <c:v>2.6856799999999996</c:v>
                </c:pt>
                <c:pt idx="100">
                  <c:v>2.7140900000000001</c:v>
                </c:pt>
                <c:pt idx="101">
                  <c:v>2.74051</c:v>
                </c:pt>
                <c:pt idx="102">
                  <c:v>2.76952</c:v>
                </c:pt>
                <c:pt idx="103">
                  <c:v>2.80213</c:v>
                </c:pt>
                <c:pt idx="104">
                  <c:v>2.8357700000000001</c:v>
                </c:pt>
                <c:pt idx="105">
                  <c:v>2.8706199999999997</c:v>
                </c:pt>
                <c:pt idx="106">
                  <c:v>2.8998699999999999</c:v>
                </c:pt>
                <c:pt idx="107">
                  <c:v>2.9258299999999999</c:v>
                </c:pt>
                <c:pt idx="108">
                  <c:v>2.9536000000000002</c:v>
                </c:pt>
                <c:pt idx="109">
                  <c:v>2.9787699999999999</c:v>
                </c:pt>
                <c:pt idx="110">
                  <c:v>3.00163</c:v>
                </c:pt>
                <c:pt idx="111">
                  <c:v>3.02244</c:v>
                </c:pt>
                <c:pt idx="112">
                  <c:v>3.0406499999999999</c:v>
                </c:pt>
                <c:pt idx="113">
                  <c:v>3.05701</c:v>
                </c:pt>
                <c:pt idx="114">
                  <c:v>3.0709999999999997</c:v>
                </c:pt>
                <c:pt idx="115">
                  <c:v>3.0859900000000002</c:v>
                </c:pt>
                <c:pt idx="116">
                  <c:v>3.0999300000000001</c:v>
                </c:pt>
                <c:pt idx="117">
                  <c:v>3.1168899999999997</c:v>
                </c:pt>
                <c:pt idx="118">
                  <c:v>3.1350600000000002</c:v>
                </c:pt>
                <c:pt idx="119">
                  <c:v>3.1528400000000003</c:v>
                </c:pt>
                <c:pt idx="120">
                  <c:v>3.1710199999999999</c:v>
                </c:pt>
                <c:pt idx="121">
                  <c:v>3.1864500000000002</c:v>
                </c:pt>
                <c:pt idx="122">
                  <c:v>3.1963399999999997</c:v>
                </c:pt>
                <c:pt idx="123">
                  <c:v>3.2052700000000001</c:v>
                </c:pt>
                <c:pt idx="124">
                  <c:v>3.2104500000000002</c:v>
                </c:pt>
                <c:pt idx="125">
                  <c:v>3.2158799999999998</c:v>
                </c:pt>
                <c:pt idx="126">
                  <c:v>3.2231800000000002</c:v>
                </c:pt>
                <c:pt idx="127">
                  <c:v>3.2276199999999999</c:v>
                </c:pt>
                <c:pt idx="128">
                  <c:v>3.2274099999999999</c:v>
                </c:pt>
                <c:pt idx="129">
                  <c:v>3.22424</c:v>
                </c:pt>
                <c:pt idx="130">
                  <c:v>3.2166399999999999</c:v>
                </c:pt>
                <c:pt idx="131">
                  <c:v>3.2119399999999998</c:v>
                </c:pt>
                <c:pt idx="132">
                  <c:v>3.2090800000000002</c:v>
                </c:pt>
                <c:pt idx="133">
                  <c:v>3.2018600000000004</c:v>
                </c:pt>
                <c:pt idx="134">
                  <c:v>3.1969799999999999</c:v>
                </c:pt>
                <c:pt idx="135">
                  <c:v>3.1929400000000001</c:v>
                </c:pt>
                <c:pt idx="136">
                  <c:v>3.1936100000000001</c:v>
                </c:pt>
                <c:pt idx="137">
                  <c:v>3.2002199999999998</c:v>
                </c:pt>
                <c:pt idx="138">
                  <c:v>3.2078800000000003</c:v>
                </c:pt>
                <c:pt idx="139">
                  <c:v>3.2164199999999998</c:v>
                </c:pt>
                <c:pt idx="140">
                  <c:v>3.2309700000000001</c:v>
                </c:pt>
                <c:pt idx="141">
                  <c:v>3.24695</c:v>
                </c:pt>
                <c:pt idx="142">
                  <c:v>3.2550400000000002</c:v>
                </c:pt>
                <c:pt idx="143">
                  <c:v>3.2560000000000002</c:v>
                </c:pt>
                <c:pt idx="144">
                  <c:v>3.2654300000000003</c:v>
                </c:pt>
                <c:pt idx="145">
                  <c:v>3.2692800000000002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4.6826400000000001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4.6826400000000001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4.6826400000000001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4.6826400000000001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4.6826400000000001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4.6826400000000001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4.6826400000000001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4.6826400000000001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4.6826400000000001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4.6826400000000001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4.6826400000000001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4.6826400000000001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4.6826400000000001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4.6826400000000001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4.6826400000000001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4.6826400000000001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4.6826400000000001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4.6826400000000001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4.6826400000000001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4.6826400000000001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4.6826400000000001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4.6826400000000001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4.6826400000000001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4.6826400000000001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6"/>
                <c:pt idx="0">
                  <c:v>0</c:v>
                </c:pt>
                <c:pt idx="1">
                  <c:v>0.39987499999999998</c:v>
                </c:pt>
                <c:pt idx="2">
                  <c:v>0.80407499999999998</c:v>
                </c:pt>
                <c:pt idx="3">
                  <c:v>1.21122</c:v>
                </c:pt>
                <c:pt idx="4">
                  <c:v>1.61724</c:v>
                </c:pt>
                <c:pt idx="5">
                  <c:v>2.0243199999999999</c:v>
                </c:pt>
                <c:pt idx="6">
                  <c:v>2.4302600000000001</c:v>
                </c:pt>
                <c:pt idx="7">
                  <c:v>2.83731</c:v>
                </c:pt>
                <c:pt idx="8">
                  <c:v>3.2441499999999999</c:v>
                </c:pt>
                <c:pt idx="9">
                  <c:v>3.6503399999999999</c:v>
                </c:pt>
                <c:pt idx="10">
                  <c:v>4.0558500000000004</c:v>
                </c:pt>
                <c:pt idx="11">
                  <c:v>4.4600499999999998</c:v>
                </c:pt>
                <c:pt idx="12">
                  <c:v>4.8684099999999999</c:v>
                </c:pt>
                <c:pt idx="13">
                  <c:v>5.2747799999999998</c:v>
                </c:pt>
                <c:pt idx="14">
                  <c:v>5.6828700000000003</c:v>
                </c:pt>
                <c:pt idx="15">
                  <c:v>6.0883900000000004</c:v>
                </c:pt>
                <c:pt idx="16">
                  <c:v>6.4931799999999997</c:v>
                </c:pt>
                <c:pt idx="17">
                  <c:v>6.90036</c:v>
                </c:pt>
                <c:pt idx="18">
                  <c:v>7.3071400000000004</c:v>
                </c:pt>
                <c:pt idx="19">
                  <c:v>7.7107799999999997</c:v>
                </c:pt>
                <c:pt idx="20">
                  <c:v>8.1196199999999994</c:v>
                </c:pt>
                <c:pt idx="21">
                  <c:v>8.5241299999999995</c:v>
                </c:pt>
                <c:pt idx="22">
                  <c:v>8.9289400000000008</c:v>
                </c:pt>
                <c:pt idx="23">
                  <c:v>9.3378800000000002</c:v>
                </c:pt>
                <c:pt idx="24">
                  <c:v>9.7417400000000001</c:v>
                </c:pt>
                <c:pt idx="25">
                  <c:v>10.151400000000001</c:v>
                </c:pt>
                <c:pt idx="26">
                  <c:v>10.557</c:v>
                </c:pt>
                <c:pt idx="27">
                  <c:v>10.9611</c:v>
                </c:pt>
                <c:pt idx="28">
                  <c:v>11.366300000000001</c:v>
                </c:pt>
                <c:pt idx="29">
                  <c:v>11.7728</c:v>
                </c:pt>
                <c:pt idx="30">
                  <c:v>12.182499999999999</c:v>
                </c:pt>
                <c:pt idx="31">
                  <c:v>12.5885</c:v>
                </c:pt>
                <c:pt idx="32">
                  <c:v>12.992900000000001</c:v>
                </c:pt>
                <c:pt idx="33">
                  <c:v>13.3978</c:v>
                </c:pt>
                <c:pt idx="34">
                  <c:v>13.8065</c:v>
                </c:pt>
                <c:pt idx="35">
                  <c:v>14.212300000000001</c:v>
                </c:pt>
                <c:pt idx="36">
                  <c:v>14.621700000000001</c:v>
                </c:pt>
                <c:pt idx="37">
                  <c:v>15.023400000000001</c:v>
                </c:pt>
                <c:pt idx="38">
                  <c:v>15.4308</c:v>
                </c:pt>
                <c:pt idx="39">
                  <c:v>15.839600000000001</c:v>
                </c:pt>
                <c:pt idx="40">
                  <c:v>16.242100000000001</c:v>
                </c:pt>
                <c:pt idx="41">
                  <c:v>16.650700000000001</c:v>
                </c:pt>
                <c:pt idx="42">
                  <c:v>17.055199999999999</c:v>
                </c:pt>
                <c:pt idx="43">
                  <c:v>17.461400000000001</c:v>
                </c:pt>
                <c:pt idx="44">
                  <c:v>17.872499999999999</c:v>
                </c:pt>
                <c:pt idx="45">
                  <c:v>18.2742</c:v>
                </c:pt>
                <c:pt idx="46">
                  <c:v>18.680900000000001</c:v>
                </c:pt>
                <c:pt idx="47">
                  <c:v>19.089200000000002</c:v>
                </c:pt>
                <c:pt idx="48">
                  <c:v>19.490400000000001</c:v>
                </c:pt>
                <c:pt idx="49">
                  <c:v>19.901199999999999</c:v>
                </c:pt>
                <c:pt idx="50">
                  <c:v>20.306000000000001</c:v>
                </c:pt>
                <c:pt idx="51">
                  <c:v>20.7117</c:v>
                </c:pt>
                <c:pt idx="52">
                  <c:v>21.119399999999999</c:v>
                </c:pt>
                <c:pt idx="53">
                  <c:v>21.523</c:v>
                </c:pt>
                <c:pt idx="54">
                  <c:v>21.9285</c:v>
                </c:pt>
                <c:pt idx="55">
                  <c:v>22.336200000000002</c:v>
                </c:pt>
                <c:pt idx="56">
                  <c:v>22.742100000000001</c:v>
                </c:pt>
                <c:pt idx="57">
                  <c:v>23.152699999999999</c:v>
                </c:pt>
                <c:pt idx="58">
                  <c:v>23.555299999999999</c:v>
                </c:pt>
                <c:pt idx="59">
                  <c:v>23.9602</c:v>
                </c:pt>
                <c:pt idx="60">
                  <c:v>24.367799999999999</c:v>
                </c:pt>
                <c:pt idx="61">
                  <c:v>24.773499999999999</c:v>
                </c:pt>
                <c:pt idx="62">
                  <c:v>25.1783</c:v>
                </c:pt>
                <c:pt idx="63">
                  <c:v>25.587299999999999</c:v>
                </c:pt>
                <c:pt idx="64">
                  <c:v>25.992599999999999</c:v>
                </c:pt>
                <c:pt idx="65">
                  <c:v>26.397600000000001</c:v>
                </c:pt>
                <c:pt idx="66">
                  <c:v>26.803799999999999</c:v>
                </c:pt>
                <c:pt idx="67">
                  <c:v>27.209700000000002</c:v>
                </c:pt>
                <c:pt idx="68">
                  <c:v>27.6174</c:v>
                </c:pt>
                <c:pt idx="69">
                  <c:v>28.024100000000001</c:v>
                </c:pt>
                <c:pt idx="70">
                  <c:v>28.4297</c:v>
                </c:pt>
                <c:pt idx="71">
                  <c:v>28.8354</c:v>
                </c:pt>
                <c:pt idx="72">
                  <c:v>29.241700000000002</c:v>
                </c:pt>
                <c:pt idx="73">
                  <c:v>29.648499999999999</c:v>
                </c:pt>
                <c:pt idx="74">
                  <c:v>30.057500000000001</c:v>
                </c:pt>
                <c:pt idx="75">
                  <c:v>30.459599999999998</c:v>
                </c:pt>
                <c:pt idx="76">
                  <c:v>30.869199999999999</c:v>
                </c:pt>
                <c:pt idx="77">
                  <c:v>31.279699999999998</c:v>
                </c:pt>
                <c:pt idx="78">
                  <c:v>31.679200000000002</c:v>
                </c:pt>
                <c:pt idx="79">
                  <c:v>32.087899999999998</c:v>
                </c:pt>
                <c:pt idx="80">
                  <c:v>32.491500000000002</c:v>
                </c:pt>
                <c:pt idx="81">
                  <c:v>32.900300000000001</c:v>
                </c:pt>
                <c:pt idx="82">
                  <c:v>33.307099999999998</c:v>
                </c:pt>
                <c:pt idx="83">
                  <c:v>33.712000000000003</c:v>
                </c:pt>
                <c:pt idx="84">
                  <c:v>34.118099999999998</c:v>
                </c:pt>
                <c:pt idx="85">
                  <c:v>34.523099999999999</c:v>
                </c:pt>
                <c:pt idx="86">
                  <c:v>34.930700000000002</c:v>
                </c:pt>
                <c:pt idx="87">
                  <c:v>35.341500000000003</c:v>
                </c:pt>
                <c:pt idx="88">
                  <c:v>35.741999999999997</c:v>
                </c:pt>
                <c:pt idx="89">
                  <c:v>36.1492</c:v>
                </c:pt>
                <c:pt idx="90">
                  <c:v>36.555</c:v>
                </c:pt>
                <c:pt idx="91">
                  <c:v>36.959899999999998</c:v>
                </c:pt>
                <c:pt idx="92">
                  <c:v>37.369300000000003</c:v>
                </c:pt>
                <c:pt idx="93">
                  <c:v>37.773699999999998</c:v>
                </c:pt>
                <c:pt idx="94">
                  <c:v>38.181100000000001</c:v>
                </c:pt>
                <c:pt idx="95">
                  <c:v>38.5867</c:v>
                </c:pt>
                <c:pt idx="96">
                  <c:v>38.991999999999997</c:v>
                </c:pt>
                <c:pt idx="97">
                  <c:v>39.399000000000001</c:v>
                </c:pt>
                <c:pt idx="98">
                  <c:v>39.804099999999998</c:v>
                </c:pt>
                <c:pt idx="99">
                  <c:v>40.209299999999999</c:v>
                </c:pt>
                <c:pt idx="100">
                  <c:v>40.618200000000002</c:v>
                </c:pt>
                <c:pt idx="101">
                  <c:v>41.024099999999997</c:v>
                </c:pt>
                <c:pt idx="102">
                  <c:v>41.430700000000002</c:v>
                </c:pt>
                <c:pt idx="103">
                  <c:v>41.837000000000003</c:v>
                </c:pt>
                <c:pt idx="104">
                  <c:v>42.241399999999999</c:v>
                </c:pt>
                <c:pt idx="105">
                  <c:v>42.648400000000002</c:v>
                </c:pt>
                <c:pt idx="106">
                  <c:v>43.055500000000002</c:v>
                </c:pt>
                <c:pt idx="107">
                  <c:v>43.461100000000002</c:v>
                </c:pt>
                <c:pt idx="108">
                  <c:v>43.8688</c:v>
                </c:pt>
                <c:pt idx="109">
                  <c:v>44.272599999999997</c:v>
                </c:pt>
                <c:pt idx="110">
                  <c:v>44.679099999999998</c:v>
                </c:pt>
                <c:pt idx="111">
                  <c:v>45.088500000000003</c:v>
                </c:pt>
                <c:pt idx="112">
                  <c:v>45.495699999999999</c:v>
                </c:pt>
                <c:pt idx="113">
                  <c:v>45.901800000000001</c:v>
                </c:pt>
                <c:pt idx="114">
                  <c:v>46.304600000000001</c:v>
                </c:pt>
                <c:pt idx="115">
                  <c:v>46.711799999999997</c:v>
                </c:pt>
                <c:pt idx="116">
                  <c:v>47.118600000000001</c:v>
                </c:pt>
                <c:pt idx="117">
                  <c:v>47.527999999999999</c:v>
                </c:pt>
                <c:pt idx="118">
                  <c:v>47.930399999999999</c:v>
                </c:pt>
                <c:pt idx="119">
                  <c:v>48.340699999999998</c:v>
                </c:pt>
                <c:pt idx="120">
                  <c:v>48.741500000000002</c:v>
                </c:pt>
                <c:pt idx="121">
                  <c:v>49.1494</c:v>
                </c:pt>
                <c:pt idx="122">
                  <c:v>49.554000000000002</c:v>
                </c:pt>
                <c:pt idx="123">
                  <c:v>49.960900000000002</c:v>
                </c:pt>
                <c:pt idx="124">
                  <c:v>50.368899999999996</c:v>
                </c:pt>
                <c:pt idx="125">
                  <c:v>50.7746</c:v>
                </c:pt>
                <c:pt idx="126">
                  <c:v>51.1813</c:v>
                </c:pt>
                <c:pt idx="127">
                  <c:v>51.587499999999999</c:v>
                </c:pt>
                <c:pt idx="128">
                  <c:v>51.991599999999998</c:v>
                </c:pt>
                <c:pt idx="129">
                  <c:v>52.400500000000001</c:v>
                </c:pt>
                <c:pt idx="130">
                  <c:v>52.805300000000003</c:v>
                </c:pt>
                <c:pt idx="131">
                  <c:v>53.2117</c:v>
                </c:pt>
                <c:pt idx="132">
                  <c:v>53.619700000000002</c:v>
                </c:pt>
                <c:pt idx="133">
                  <c:v>54.024099999999997</c:v>
                </c:pt>
                <c:pt idx="134">
                  <c:v>54.430700000000002</c:v>
                </c:pt>
                <c:pt idx="135">
                  <c:v>54.8369</c:v>
                </c:pt>
                <c:pt idx="136">
                  <c:v>55.241599999999998</c:v>
                </c:pt>
                <c:pt idx="137">
                  <c:v>55.651800000000001</c:v>
                </c:pt>
                <c:pt idx="138">
                  <c:v>56.055700000000002</c:v>
                </c:pt>
                <c:pt idx="139">
                  <c:v>56.462699999999998</c:v>
                </c:pt>
                <c:pt idx="140">
                  <c:v>56.866700000000002</c:v>
                </c:pt>
                <c:pt idx="141">
                  <c:v>57.274500000000003</c:v>
                </c:pt>
                <c:pt idx="142">
                  <c:v>57.683999999999997</c:v>
                </c:pt>
                <c:pt idx="143">
                  <c:v>58.088200000000001</c:v>
                </c:pt>
                <c:pt idx="144">
                  <c:v>58.491999999999997</c:v>
                </c:pt>
                <c:pt idx="145">
                  <c:v>58.899299999999997</c:v>
                </c:pt>
              </c:numCache>
            </c:numRef>
          </c:xVal>
          <c:yVal>
            <c:numRef>
              <c:f>[0]!FT_PH</c:f>
              <c:numCache>
                <c:formatCode>0.00</c:formatCode>
                <c:ptCount val="146"/>
                <c:pt idx="0">
                  <c:v>48.047499999999999</c:v>
                </c:pt>
                <c:pt idx="1">
                  <c:v>48.2819</c:v>
                </c:pt>
                <c:pt idx="2">
                  <c:v>48.488199999999999</c:v>
                </c:pt>
                <c:pt idx="3">
                  <c:v>48.691600000000001</c:v>
                </c:pt>
                <c:pt idx="4">
                  <c:v>48.874899999999997</c:v>
                </c:pt>
                <c:pt idx="5">
                  <c:v>48.975099999999998</c:v>
                </c:pt>
                <c:pt idx="6">
                  <c:v>49.050800000000002</c:v>
                </c:pt>
                <c:pt idx="7">
                  <c:v>49.118400000000001</c:v>
                </c:pt>
                <c:pt idx="8">
                  <c:v>49.116100000000003</c:v>
                </c:pt>
                <c:pt idx="9">
                  <c:v>49.046500000000002</c:v>
                </c:pt>
                <c:pt idx="10">
                  <c:v>48.769600000000004</c:v>
                </c:pt>
                <c:pt idx="11">
                  <c:v>48.495199999999997</c:v>
                </c:pt>
                <c:pt idx="12">
                  <c:v>48.214700000000001</c:v>
                </c:pt>
                <c:pt idx="13">
                  <c:v>47.951799999999999</c:v>
                </c:pt>
                <c:pt idx="14">
                  <c:v>47.701000000000001</c:v>
                </c:pt>
                <c:pt idx="15">
                  <c:v>47.377499999999998</c:v>
                </c:pt>
                <c:pt idx="16">
                  <c:v>47.083399999999997</c:v>
                </c:pt>
                <c:pt idx="17">
                  <c:v>46.866500000000002</c:v>
                </c:pt>
                <c:pt idx="18">
                  <c:v>46.665900000000001</c:v>
                </c:pt>
                <c:pt idx="19">
                  <c:v>46.418500000000002</c:v>
                </c:pt>
                <c:pt idx="20">
                  <c:v>46.109099999999998</c:v>
                </c:pt>
                <c:pt idx="21">
                  <c:v>45.658799999999999</c:v>
                </c:pt>
                <c:pt idx="22">
                  <c:v>45.094999999999999</c:v>
                </c:pt>
                <c:pt idx="23">
                  <c:v>44.521899999999995</c:v>
                </c:pt>
                <c:pt idx="24">
                  <c:v>43.988699999999994</c:v>
                </c:pt>
                <c:pt idx="25">
                  <c:v>43.607500000000002</c:v>
                </c:pt>
                <c:pt idx="26">
                  <c:v>43.231999999999999</c:v>
                </c:pt>
                <c:pt idx="27">
                  <c:v>42.731499999999997</c:v>
                </c:pt>
                <c:pt idx="28">
                  <c:v>42.254799999999996</c:v>
                </c:pt>
                <c:pt idx="29">
                  <c:v>41.924499999999995</c:v>
                </c:pt>
                <c:pt idx="30">
                  <c:v>41.772500000000001</c:v>
                </c:pt>
                <c:pt idx="31">
                  <c:v>41.683900000000001</c:v>
                </c:pt>
                <c:pt idx="32">
                  <c:v>41.496400000000001</c:v>
                </c:pt>
                <c:pt idx="33">
                  <c:v>41.186399999999999</c:v>
                </c:pt>
                <c:pt idx="34">
                  <c:v>40.931600000000003</c:v>
                </c:pt>
                <c:pt idx="35">
                  <c:v>40.709499999999998</c:v>
                </c:pt>
                <c:pt idx="36">
                  <c:v>40.552399999999999</c:v>
                </c:pt>
                <c:pt idx="37">
                  <c:v>40.239999999999995</c:v>
                </c:pt>
                <c:pt idx="38">
                  <c:v>39.808199999999999</c:v>
                </c:pt>
                <c:pt idx="39">
                  <c:v>39.286000000000001</c:v>
                </c:pt>
                <c:pt idx="40">
                  <c:v>38.867899999999999</c:v>
                </c:pt>
                <c:pt idx="41">
                  <c:v>38.541899999999998</c:v>
                </c:pt>
                <c:pt idx="42">
                  <c:v>38.131399999999999</c:v>
                </c:pt>
                <c:pt idx="43">
                  <c:v>37.680300000000003</c:v>
                </c:pt>
                <c:pt idx="44">
                  <c:v>37.236599999999996</c:v>
                </c:pt>
                <c:pt idx="45">
                  <c:v>36.903799999999997</c:v>
                </c:pt>
                <c:pt idx="46">
                  <c:v>36.5426</c:v>
                </c:pt>
                <c:pt idx="47">
                  <c:v>36.012499999999996</c:v>
                </c:pt>
                <c:pt idx="48">
                  <c:v>35.387500000000003</c:v>
                </c:pt>
                <c:pt idx="49">
                  <c:v>34.892600000000002</c:v>
                </c:pt>
                <c:pt idx="50">
                  <c:v>34.428199999999997</c:v>
                </c:pt>
                <c:pt idx="51">
                  <c:v>33.878900000000002</c:v>
                </c:pt>
                <c:pt idx="52">
                  <c:v>33.212800000000001</c:v>
                </c:pt>
                <c:pt idx="53">
                  <c:v>32.528300000000002</c:v>
                </c:pt>
                <c:pt idx="54">
                  <c:v>31.988</c:v>
                </c:pt>
                <c:pt idx="55">
                  <c:v>31.5747</c:v>
                </c:pt>
                <c:pt idx="56">
                  <c:v>31.1373</c:v>
                </c:pt>
                <c:pt idx="57">
                  <c:v>30.6693</c:v>
                </c:pt>
                <c:pt idx="58">
                  <c:v>30.213299999999997</c:v>
                </c:pt>
                <c:pt idx="59">
                  <c:v>29.937399999999997</c:v>
                </c:pt>
                <c:pt idx="60">
                  <c:v>29.807299999999998</c:v>
                </c:pt>
                <c:pt idx="61">
                  <c:v>29.738399999999999</c:v>
                </c:pt>
                <c:pt idx="62">
                  <c:v>29.679299999999998</c:v>
                </c:pt>
                <c:pt idx="63">
                  <c:v>29.624899999999997</c:v>
                </c:pt>
                <c:pt idx="64">
                  <c:v>29.807400000000001</c:v>
                </c:pt>
                <c:pt idx="65">
                  <c:v>29.964500000000001</c:v>
                </c:pt>
                <c:pt idx="66">
                  <c:v>30.009900000000002</c:v>
                </c:pt>
                <c:pt idx="67">
                  <c:v>30.052299999999999</c:v>
                </c:pt>
                <c:pt idx="68">
                  <c:v>30.192400000000003</c:v>
                </c:pt>
                <c:pt idx="69">
                  <c:v>30.3338</c:v>
                </c:pt>
                <c:pt idx="70">
                  <c:v>30.354099999999999</c:v>
                </c:pt>
                <c:pt idx="71">
                  <c:v>30.228500000000004</c:v>
                </c:pt>
                <c:pt idx="72">
                  <c:v>30.278600000000001</c:v>
                </c:pt>
                <c:pt idx="73">
                  <c:v>30.531999999999996</c:v>
                </c:pt>
                <c:pt idx="74">
                  <c:v>30.731100000000001</c:v>
                </c:pt>
                <c:pt idx="75">
                  <c:v>30.850999999999999</c:v>
                </c:pt>
                <c:pt idx="76">
                  <c:v>30.896899999999999</c:v>
                </c:pt>
                <c:pt idx="77">
                  <c:v>30.967699999999997</c:v>
                </c:pt>
                <c:pt idx="78">
                  <c:v>31.173299999999998</c:v>
                </c:pt>
                <c:pt idx="79">
                  <c:v>31.3292</c:v>
                </c:pt>
                <c:pt idx="80">
                  <c:v>31.425699999999999</c:v>
                </c:pt>
                <c:pt idx="81">
                  <c:v>31.337300000000003</c:v>
                </c:pt>
                <c:pt idx="82">
                  <c:v>31.315700000000003</c:v>
                </c:pt>
                <c:pt idx="83">
                  <c:v>31.456499999999998</c:v>
                </c:pt>
                <c:pt idx="84">
                  <c:v>31.544800000000002</c:v>
                </c:pt>
                <c:pt idx="85">
                  <c:v>31.4236</c:v>
                </c:pt>
                <c:pt idx="86">
                  <c:v>31.3429</c:v>
                </c:pt>
                <c:pt idx="87">
                  <c:v>31.325199999999999</c:v>
                </c:pt>
                <c:pt idx="88">
                  <c:v>31.354100000000003</c:v>
                </c:pt>
                <c:pt idx="89">
                  <c:v>31.264399999999998</c:v>
                </c:pt>
                <c:pt idx="90">
                  <c:v>31.190899999999999</c:v>
                </c:pt>
                <c:pt idx="91">
                  <c:v>31.173099999999998</c:v>
                </c:pt>
                <c:pt idx="92">
                  <c:v>31.2699</c:v>
                </c:pt>
                <c:pt idx="93">
                  <c:v>31.342700000000001</c:v>
                </c:pt>
                <c:pt idx="94">
                  <c:v>31.430999999999997</c:v>
                </c:pt>
                <c:pt idx="95">
                  <c:v>31.501200000000001</c:v>
                </c:pt>
                <c:pt idx="96">
                  <c:v>31.669399999999996</c:v>
                </c:pt>
                <c:pt idx="97">
                  <c:v>31.849</c:v>
                </c:pt>
                <c:pt idx="98">
                  <c:v>31.968299999999999</c:v>
                </c:pt>
                <c:pt idx="99">
                  <c:v>31.905499999999996</c:v>
                </c:pt>
                <c:pt idx="100">
                  <c:v>31.9467</c:v>
                </c:pt>
                <c:pt idx="101">
                  <c:v>32.189399999999999</c:v>
                </c:pt>
                <c:pt idx="102">
                  <c:v>32.427099999999996</c:v>
                </c:pt>
                <c:pt idx="103">
                  <c:v>32.526299999999999</c:v>
                </c:pt>
                <c:pt idx="104">
                  <c:v>32.477499999999999</c:v>
                </c:pt>
                <c:pt idx="105">
                  <c:v>32.262</c:v>
                </c:pt>
                <c:pt idx="106">
                  <c:v>32.176200000000001</c:v>
                </c:pt>
                <c:pt idx="107">
                  <c:v>32.108699999999999</c:v>
                </c:pt>
                <c:pt idx="108">
                  <c:v>31.8706</c:v>
                </c:pt>
                <c:pt idx="109">
                  <c:v>31.598500000000001</c:v>
                </c:pt>
                <c:pt idx="110">
                  <c:v>31.339699999999997</c:v>
                </c:pt>
                <c:pt idx="111">
                  <c:v>31.171100000000003</c:v>
                </c:pt>
                <c:pt idx="112">
                  <c:v>31.085600000000003</c:v>
                </c:pt>
                <c:pt idx="113">
                  <c:v>30.877100000000002</c:v>
                </c:pt>
                <c:pt idx="114">
                  <c:v>30.611599999999999</c:v>
                </c:pt>
                <c:pt idx="115">
                  <c:v>30.430900000000001</c:v>
                </c:pt>
                <c:pt idx="116">
                  <c:v>30.2562</c:v>
                </c:pt>
                <c:pt idx="117">
                  <c:v>30.033500000000004</c:v>
                </c:pt>
                <c:pt idx="118">
                  <c:v>29.732300000000002</c:v>
                </c:pt>
                <c:pt idx="119">
                  <c:v>29.554500000000001</c:v>
                </c:pt>
                <c:pt idx="120">
                  <c:v>29.459400000000002</c:v>
                </c:pt>
                <c:pt idx="121">
                  <c:v>29.363800000000001</c:v>
                </c:pt>
                <c:pt idx="122">
                  <c:v>29.2319</c:v>
                </c:pt>
                <c:pt idx="123">
                  <c:v>29.088100000000001</c:v>
                </c:pt>
                <c:pt idx="124">
                  <c:v>28.988700000000001</c:v>
                </c:pt>
                <c:pt idx="125">
                  <c:v>28.824699999999996</c:v>
                </c:pt>
                <c:pt idx="126">
                  <c:v>28.616200000000003</c:v>
                </c:pt>
                <c:pt idx="127">
                  <c:v>28.4255</c:v>
                </c:pt>
                <c:pt idx="128">
                  <c:v>28.208600000000001</c:v>
                </c:pt>
                <c:pt idx="129">
                  <c:v>28.051300000000001</c:v>
                </c:pt>
                <c:pt idx="130">
                  <c:v>27.993299999999998</c:v>
                </c:pt>
                <c:pt idx="131">
                  <c:v>27.893000000000001</c:v>
                </c:pt>
                <c:pt idx="132">
                  <c:v>27.716600000000003</c:v>
                </c:pt>
                <c:pt idx="133">
                  <c:v>27.628799999999998</c:v>
                </c:pt>
                <c:pt idx="134">
                  <c:v>27.586699999999997</c:v>
                </c:pt>
                <c:pt idx="135">
                  <c:v>27.697699999999998</c:v>
                </c:pt>
                <c:pt idx="136">
                  <c:v>27.683900000000001</c:v>
                </c:pt>
                <c:pt idx="137">
                  <c:v>27.539400000000004</c:v>
                </c:pt>
                <c:pt idx="138">
                  <c:v>27.5853</c:v>
                </c:pt>
                <c:pt idx="139">
                  <c:v>27.735700000000001</c:v>
                </c:pt>
                <c:pt idx="140">
                  <c:v>27.8721</c:v>
                </c:pt>
                <c:pt idx="141">
                  <c:v>27.8352</c:v>
                </c:pt>
                <c:pt idx="142">
                  <c:v>27.971800000000002</c:v>
                </c:pt>
                <c:pt idx="143">
                  <c:v>28.626200000000001</c:v>
                </c:pt>
                <c:pt idx="144">
                  <c:v>28.812100000000001</c:v>
                </c:pt>
                <c:pt idx="145">
                  <c:v>29.087600000000002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48.047499999999999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48.047499999999999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48.047499999999999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48.047499999999999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48.047499999999999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48.047499999999999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48.047499999999999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48.047499999999999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48.047499999999999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48.047499999999999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48.047499999999999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48.047499999999999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48.047499999999999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48.047499999999999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48.047499999999999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48.047499999999999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48.047499999999999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48.047499999999999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48.047499999999999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48.047499999999999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48.047499999999999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48.047499999999999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48.047499999999999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48.047499999999999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17.63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-2.3947062579708165</c:v>
                </c:pt>
                <c:pt idx="1">
                  <c:v>-2.3947062579708165</c:v>
                </c:pt>
                <c:pt idx="2">
                  <c:v>-7</c:v>
                </c:pt>
              </c:numCache>
            </c:numRef>
          </c:xVal>
          <c:yVal>
            <c:numRef>
              <c:f>'R'!$I$5:$I$7</c:f>
              <c:numCache>
                <c:formatCode>0.0_ </c:formatCode>
                <c:ptCount val="3"/>
                <c:pt idx="0">
                  <c:v>0</c:v>
                </c:pt>
                <c:pt idx="1">
                  <c:v>17.625361495615429</c:v>
                </c:pt>
                <c:pt idx="2">
                  <c:v>17.625361495615429</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-2.3947062579708165</c:v>
                </c:pt>
                <c:pt idx="1">
                  <c:v>-2.3947062579708165</c:v>
                </c:pt>
                <c:pt idx="2">
                  <c:v>-7</c:v>
                </c:pt>
              </c:numCache>
            </c:numRef>
          </c:xVal>
          <c:yVal>
            <c:numRef>
              <c:f>'R'!$I$5:$I$7</c:f>
              <c:numCache>
                <c:formatCode>0.0_ </c:formatCode>
                <c:ptCount val="3"/>
                <c:pt idx="0">
                  <c:v>0</c:v>
                </c:pt>
                <c:pt idx="1">
                  <c:v>17.625361495615429</c:v>
                </c:pt>
                <c:pt idx="2">
                  <c:v>17.625361495615429</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-2.3947062579708165</c:v>
                </c:pt>
              </c:numCache>
            </c:numRef>
          </c:xVal>
          <c:yVal>
            <c:numRef>
              <c:f>'R'!$I$4</c:f>
              <c:numCache>
                <c:formatCode>0.00_ </c:formatCode>
                <c:ptCount val="1"/>
                <c:pt idx="0">
                  <c:v>17.625361495615429</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33.46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33.462099999999992</c:v>
                </c:pt>
                <c:pt idx="1">
                  <c:v>33.462099999999992</c:v>
                </c:pt>
                <c:pt idx="2">
                  <c:v>0</c:v>
                </c:pt>
              </c:numCache>
            </c:numRef>
          </c:xVal>
          <c:yVal>
            <c:numRef>
              <c:f>'R2'!$I$5:$I$7</c:f>
              <c:numCache>
                <c:formatCode>0.0_ </c:formatCode>
                <c:ptCount val="3"/>
                <c:pt idx="0">
                  <c:v>0</c:v>
                </c:pt>
                <c:pt idx="1">
                  <c:v>22.815083731495967</c:v>
                </c:pt>
                <c:pt idx="2">
                  <c:v>22.815083731495967</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1.36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1.36355</c:v>
                </c:pt>
                <c:pt idx="1">
                  <c:v>1.36355</c:v>
                </c:pt>
                <c:pt idx="2">
                  <c:v>0</c:v>
                </c:pt>
              </c:numCache>
            </c:numRef>
          </c:xVal>
          <c:yVal>
            <c:numRef>
              <c:f>'R3'!$I$6:$I$8</c:f>
              <c:numCache>
                <c:formatCode>0.0_ </c:formatCode>
                <c:ptCount val="3"/>
                <c:pt idx="0">
                  <c:v>0</c:v>
                </c:pt>
                <c:pt idx="1">
                  <c:v>22.588137132423032</c:v>
                </c:pt>
                <c:pt idx="2">
                  <c:v>22.588137132423032</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감정변이도1.36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1.36355</c:v>
                </c:pt>
                <c:pt idx="1">
                  <c:v>1.36355</c:v>
                </c:pt>
                <c:pt idx="2">
                  <c:v>0</c:v>
                </c:pt>
              </c:numCache>
            </c:numRef>
          </c:xVal>
          <c:yVal>
            <c:numRef>
              <c:f>'R4'!$I$5:$I$7</c:f>
              <c:numCache>
                <c:formatCode>0.0_ </c:formatCode>
                <c:ptCount val="3"/>
                <c:pt idx="0">
                  <c:v>0</c:v>
                </c:pt>
                <c:pt idx="1">
                  <c:v>4.3847529343750198E-2</c:v>
                </c:pt>
                <c:pt idx="2">
                  <c:v>4.3847529343750198E-2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(29.8 , 22.6)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29.786670989794573</c:v>
                      </c:pt>
                    </c:numCache>
                  </c:numRef>
                </c:xVal>
                <c:yVal>
                  <c:numRef>
                    <c:extLst>
                      <c:ext uri="{02D57815-91ED-43cb-92C2-25804820EDAC}">
                        <c15:formulaRef>
                          <c15:sqref>info!$W$20:$W$21</c15:sqref>
                        </c15:formulaRef>
                      </c:ext>
                    </c:extLst>
                    <c:numCache>
                      <c:formatCode>General</c:formatCode>
                      <c:ptCount val="2"/>
                      <c:pt idx="0">
                        <c:v>50</c:v>
                      </c:pt>
                      <c:pt idx="1">
                        <c:v>22.588137132423032</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(29.8 , 22.6)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29.786670989794573</c:v>
                      </c:pt>
                    </c:numCache>
                  </c:numRef>
                </c:xVal>
                <c:yVal>
                  <c:numRef>
                    <c:extLst>
                      <c:ext uri="{02D57815-91ED-43cb-92C2-25804820EDAC}">
                        <c15:formulaRef>
                          <c15:sqref>info!$W$20:$W$21</c15:sqref>
                        </c15:formulaRef>
                      </c:ext>
                    </c:extLst>
                    <c:numCache>
                      <c:formatCode>General</c:formatCode>
                      <c:ptCount val="2"/>
                      <c:pt idx="0">
                        <c:v>50</c:v>
                      </c:pt>
                      <c:pt idx="1">
                        <c:v>22.588137132423032</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(29.8 , 22.6)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29.786670989794573</c:v>
                      </c:pt>
                    </c:numCache>
                  </c:numRef>
                </c:xVal>
                <c:yVal>
                  <c:numRef>
                    <c:extLst>
                      <c:ext uri="{02D57815-91ED-43cb-92C2-25804820EDAC}">
                        <c15:formulaRef>
                          <c15:sqref>info!$W$20:$W$21</c15:sqref>
                        </c15:formulaRef>
                      </c:ext>
                    </c:extLst>
                    <c:numCache>
                      <c:formatCode>General</c:formatCode>
                      <c:ptCount val="2"/>
                      <c:pt idx="0">
                        <c:v>50</c:v>
                      </c:pt>
                      <c:pt idx="1">
                        <c:v>22.588137132423032</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(29.8 , 22.6)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29.786670989794573</c:v>
                      </c:pt>
                    </c:numCache>
                  </c:numRef>
                </c:xVal>
                <c:yVal>
                  <c:numRef>
                    <c:extLst>
                      <c:ext uri="{02D57815-91ED-43cb-92C2-25804820EDAC}">
                        <c15:formulaRef>
                          <c15:sqref>info!$W$20:$W$21</c15:sqref>
                        </c15:formulaRef>
                      </c:ext>
                    </c:extLst>
                    <c:numCache>
                      <c:formatCode>General</c:formatCode>
                      <c:ptCount val="2"/>
                      <c:pt idx="0">
                        <c:v>50</c:v>
                      </c:pt>
                      <c:pt idx="1">
                        <c:v>22.588137132423032</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(29.8 , 22.6)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29.786670989794573</c:v>
                      </c:pt>
                    </c:numCache>
                  </c:numRef>
                </c:xVal>
                <c:yVal>
                  <c:numRef>
                    <c:extLst>
                      <c:ext uri="{02D57815-91ED-43cb-92C2-25804820EDAC}">
                        <c15:formulaRef>
                          <c15:sqref>info!$W$20:$W$21</c15:sqref>
                        </c15:formulaRef>
                      </c:ext>
                    </c:extLst>
                    <c:numCache>
                      <c:formatCode>General</c:formatCode>
                      <c:ptCount val="2"/>
                      <c:pt idx="0">
                        <c:v>50</c:v>
                      </c:pt>
                      <c:pt idx="1">
                        <c:v>22.588137132423032</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(29.8 , 22.6)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29.786670989794573</c:v>
                      </c:pt>
                    </c:numCache>
                  </c:numRef>
                </c:xVal>
                <c:yVal>
                  <c:numRef>
                    <c:extLst>
                      <c:ext uri="{02D57815-91ED-43cb-92C2-25804820EDAC}">
                        <c15:formulaRef>
                          <c15:sqref>info!$W$20:$W$21</c15:sqref>
                        </c15:formulaRef>
                      </c:ext>
                    </c:extLst>
                    <c:numCache>
                      <c:formatCode>General</c:formatCode>
                      <c:ptCount val="2"/>
                      <c:pt idx="0">
                        <c:v>50</c:v>
                      </c:pt>
                      <c:pt idx="1">
                        <c:v>22.588137132423032</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(29.8 , 22.6)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29.786670989794573</c:v>
                      </c:pt>
                    </c:numCache>
                  </c:numRef>
                </c:xVal>
                <c:yVal>
                  <c:numRef>
                    <c:extLst>
                      <c:ext uri="{02D57815-91ED-43cb-92C2-25804820EDAC}">
                        <c15:formulaRef>
                          <c15:sqref>info!$W$20:$W$21</c15:sqref>
                        </c15:formulaRef>
                      </c:ext>
                    </c:extLst>
                    <c:numCache>
                      <c:formatCode>General</c:formatCode>
                      <c:ptCount val="2"/>
                      <c:pt idx="0">
                        <c:v>50</c:v>
                      </c:pt>
                      <c:pt idx="1">
                        <c:v>22.588137132423032</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(29.8 , 22.6)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29.786670989794573</c:v>
                      </c:pt>
                    </c:numCache>
                  </c:numRef>
                </c:xVal>
                <c:yVal>
                  <c:numRef>
                    <c:extLst>
                      <c:ext uri="{02D57815-91ED-43cb-92C2-25804820EDAC}">
                        <c15:formulaRef>
                          <c15:sqref>info!$W$20:$W$21</c15:sqref>
                        </c15:formulaRef>
                      </c:ext>
                    </c:extLst>
                    <c:numCache>
                      <c:formatCode>General</c:formatCode>
                      <c:ptCount val="2"/>
                      <c:pt idx="0">
                        <c:v>50</c:v>
                      </c:pt>
                      <c:pt idx="1">
                        <c:v>22.588137132423032</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(29.8 , 22.6)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29.786670989794573</c:v>
                      </c:pt>
                    </c:numCache>
                  </c:numRef>
                </c:xVal>
                <c:yVal>
                  <c:numRef>
                    <c:extLst>
                      <c:ext uri="{02D57815-91ED-43cb-92C2-25804820EDAC}">
                        <c15:formulaRef>
                          <c15:sqref>info!$W$20:$W$21</c15:sqref>
                        </c15:formulaRef>
                      </c:ext>
                    </c:extLst>
                    <c:numCache>
                      <c:formatCode>General</c:formatCode>
                      <c:ptCount val="2"/>
                      <c:pt idx="0">
                        <c:v>50</c:v>
                      </c:pt>
                      <c:pt idx="1">
                        <c:v>22.588137132423032</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(29.8 , 22.6)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29.786670989794573</c:v>
                      </c:pt>
                    </c:numCache>
                  </c:numRef>
                </c:xVal>
                <c:yVal>
                  <c:numRef>
                    <c:extLst>
                      <c:ext uri="{02D57815-91ED-43cb-92C2-25804820EDAC}">
                        <c15:formulaRef>
                          <c15:sqref>info!$W$20:$W$21</c15:sqref>
                        </c15:formulaRef>
                      </c:ext>
                    </c:extLst>
                    <c:numCache>
                      <c:formatCode>General</c:formatCode>
                      <c:ptCount val="2"/>
                      <c:pt idx="0">
                        <c:v>50</c:v>
                      </c:pt>
                      <c:pt idx="1">
                        <c:v>22.588137132423032</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(29.8 , 22.6)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29.786670989794573</c:v>
                      </c:pt>
                    </c:numCache>
                  </c:numRef>
                </c:xVal>
                <c:yVal>
                  <c:numRef>
                    <c:extLst>
                      <c:ext uri="{02D57815-91ED-43cb-92C2-25804820EDAC}">
                        <c15:formulaRef>
                          <c15:sqref>info!$W$20:$W$21</c15:sqref>
                        </c15:formulaRef>
                      </c:ext>
                    </c:extLst>
                    <c:numCache>
                      <c:formatCode>General</c:formatCode>
                      <c:ptCount val="2"/>
                      <c:pt idx="0">
                        <c:v>50</c:v>
                      </c:pt>
                      <c:pt idx="1">
                        <c:v>22.588137132423032</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(29.8 , 22.6)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29.786670989794573</c:v>
                      </c:pt>
                    </c:numCache>
                  </c:numRef>
                </c:xVal>
                <c:yVal>
                  <c:numRef>
                    <c:extLst>
                      <c:ext uri="{02D57815-91ED-43cb-92C2-25804820EDAC}">
                        <c15:formulaRef>
                          <c15:sqref>info!$W$20:$W$21</c15:sqref>
                        </c15:formulaRef>
                      </c:ext>
                    </c:extLst>
                    <c:numCache>
                      <c:formatCode>General</c:formatCode>
                      <c:ptCount val="2"/>
                      <c:pt idx="0">
                        <c:v>50</c:v>
                      </c:pt>
                      <c:pt idx="1">
                        <c:v>22.588137132423032</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(29.8 , 22.6)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29.786670989794573</c:v>
                      </c:pt>
                    </c:numCache>
                  </c:numRef>
                </c:xVal>
                <c:yVal>
                  <c:numRef>
                    <c:extLst>
                      <c:ext uri="{02D57815-91ED-43cb-92C2-25804820EDAC}">
                        <c15:formulaRef>
                          <c15:sqref>info!$W$20:$W$21</c15:sqref>
                        </c15:formulaRef>
                      </c:ext>
                    </c:extLst>
                    <c:numCache>
                      <c:formatCode>General</c:formatCode>
                      <c:ptCount val="2"/>
                      <c:pt idx="0">
                        <c:v>50</c:v>
                      </c:pt>
                      <c:pt idx="1">
                        <c:v>22.588137132423032</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(29.8 , 22.6)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29.786670989794573</c:v>
                      </c:pt>
                    </c:numCache>
                  </c:numRef>
                </c:xVal>
                <c:yVal>
                  <c:numRef>
                    <c:extLst>
                      <c:ext uri="{02D57815-91ED-43cb-92C2-25804820EDAC}">
                        <c15:formulaRef>
                          <c15:sqref>info!$W$20:$W$21</c15:sqref>
                        </c15:formulaRef>
                      </c:ext>
                    </c:extLst>
                    <c:numCache>
                      <c:formatCode>General</c:formatCode>
                      <c:ptCount val="2"/>
                      <c:pt idx="0">
                        <c:v>50</c:v>
                      </c:pt>
                      <c:pt idx="1">
                        <c:v>22.588137132423032</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608;&#48372;&#49440;%5e2%5e50%5e\2025-07-18%2013_37_13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608;&#48372;&#49440;%5e2%5e50%5e\2025-07-18%2013_37_13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9C920A84-732F-9C64-036C-940D7F217E0D}"/>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34412F6D-3FEC-50FC-A0E1-6D4B9A44D937}"/>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45856.56821759259</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김보선</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50</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45856.56821759259</v>
      </c>
      <c r="H7" s="876"/>
      <c r="I7" s="877"/>
      <c r="J7" s="166" t="str">
        <f>lang!B160</f>
        <v>나이</v>
      </c>
      <c r="K7" s="878" t="str">
        <f>IF(FH_info!B2="","",TRIM(MID(SUBSTITUTE(FH_info!B2,"^",REPT(" ",LEN(FH_info!B2))),LEN(FH_info!B2)*4-LEN(FH_info!B2)+1,LEN(FH_info!B2))))</f>
        <v>50</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김보선</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( 74 , 15 )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-2.3947062579708165</v>
      </c>
      <c r="I20" s="862"/>
      <c r="J20" s="311" t="str">
        <f>lang!B174</f>
        <v>정보량</v>
      </c>
      <c r="K20" s="236">
        <f ca="1">info!N9</f>
        <v>34.915301369863009</v>
      </c>
      <c r="L20" s="312" t="str">
        <f>lang!B175</f>
        <v>에너지</v>
      </c>
      <c r="M20" s="863">
        <f ca="1">info!M9</f>
        <v>2.817982191780823</v>
      </c>
      <c r="N20" s="864"/>
      <c r="O20" s="846" t="str">
        <f>lang!B180</f>
        <v>유형</v>
      </c>
      <c r="P20" s="865"/>
      <c r="Q20" s="846" t="str">
        <f>IF(info!CB24&lt;&gt;"", info!CB24,"")</f>
        <v>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기분이 낮은 정서 상태이다.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31.613499999999998</v>
      </c>
      <c r="N32" s="816"/>
      <c r="O32" s="817">
        <f>Measurement!N7</f>
        <v>37.569400000000002</v>
      </c>
      <c r="P32" s="818"/>
      <c r="Q32" s="819">
        <f>Measurement!T7</f>
        <v>47.635300000000001</v>
      </c>
      <c r="R32" s="820"/>
    </row>
    <row r="33" spans="3:18" ht="12.75" customHeight="1">
      <c r="C33" s="77"/>
      <c r="I33" s="502">
        <f>Measurement!L8</f>
        <v>4</v>
      </c>
      <c r="J33" s="139" t="str">
        <f>lang!B15</f>
        <v>스트레스</v>
      </c>
      <c r="K33" s="90" t="s">
        <v>226</v>
      </c>
      <c r="L33" s="504" t="str">
        <f>Measurement!Y8</f>
        <v>높음</v>
      </c>
      <c r="M33" s="792">
        <f>Measurement!R8</f>
        <v>16.016200000000001</v>
      </c>
      <c r="N33" s="793"/>
      <c r="O33" s="806">
        <f>Measurement!N8</f>
        <v>37.999000000000002</v>
      </c>
      <c r="P33" s="807"/>
      <c r="Q33" s="792">
        <f>Measurement!T8</f>
        <v>46.532400000000003</v>
      </c>
      <c r="R33" s="808"/>
    </row>
    <row r="34" spans="3:18" ht="12.75" customHeight="1">
      <c r="C34" s="77"/>
      <c r="I34" s="502">
        <f>Measurement!L9</f>
        <v>3</v>
      </c>
      <c r="J34" s="139" t="str">
        <f>lang!B16</f>
        <v>불안</v>
      </c>
      <c r="K34" s="90" t="s">
        <v>227</v>
      </c>
      <c r="L34" s="504" t="str">
        <f>Measurement!Y9</f>
        <v>보통</v>
      </c>
      <c r="M34" s="792">
        <f>Measurement!R9</f>
        <v>11.8497</v>
      </c>
      <c r="N34" s="793"/>
      <c r="O34" s="806">
        <f>Measurement!N9</f>
        <v>24.008800000000001</v>
      </c>
      <c r="P34" s="807"/>
      <c r="Q34" s="792">
        <f>Measurement!T9</f>
        <v>35.095300000000002</v>
      </c>
      <c r="R34" s="808"/>
    </row>
    <row r="35" spans="3:18" ht="12.75" customHeight="1">
      <c r="C35" s="77"/>
      <c r="I35" s="502">
        <f>Measurement!L10</f>
        <v>3</v>
      </c>
      <c r="J35" s="139" t="str">
        <f>lang!B17</f>
        <v>의심</v>
      </c>
      <c r="K35" s="90" t="s">
        <v>225</v>
      </c>
      <c r="L35" s="504" t="str">
        <f>Measurement!Y10</f>
        <v>보통</v>
      </c>
      <c r="M35" s="792">
        <f>Measurement!R10</f>
        <v>24.953700000000001</v>
      </c>
      <c r="N35" s="793"/>
      <c r="O35" s="806">
        <f>Measurement!N10</f>
        <v>33.051000000000002</v>
      </c>
      <c r="P35" s="807"/>
      <c r="Q35" s="792">
        <f>Measurement!T10</f>
        <v>36.247300000000003</v>
      </c>
      <c r="R35" s="808"/>
    </row>
    <row r="36" spans="3:18" ht="12.75" customHeight="1">
      <c r="C36" s="77"/>
      <c r="I36" s="502">
        <f>Measurement!L11</f>
        <v>3</v>
      </c>
      <c r="J36" s="139" t="str">
        <f>lang!B18</f>
        <v>밸런스</v>
      </c>
      <c r="K36" s="90" t="s">
        <v>2171</v>
      </c>
      <c r="L36" s="504" t="str">
        <f>Measurement!Y11</f>
        <v>보통</v>
      </c>
      <c r="M36" s="792">
        <f>Measurement!R11</f>
        <v>23.253</v>
      </c>
      <c r="N36" s="793"/>
      <c r="O36" s="806">
        <f>Measurement!N11</f>
        <v>57.651200000000003</v>
      </c>
      <c r="P36" s="807"/>
      <c r="Q36" s="792">
        <f>Measurement!T11</f>
        <v>73.201400000000007</v>
      </c>
      <c r="R36" s="808"/>
    </row>
    <row r="37" spans="3:18" ht="12.75" customHeight="1">
      <c r="C37" s="77"/>
      <c r="I37" s="502">
        <f>Measurement!L12</f>
        <v>3</v>
      </c>
      <c r="J37" s="139" t="str">
        <f>lang!B19</f>
        <v>카리스마</v>
      </c>
      <c r="K37" s="90" t="s">
        <v>229</v>
      </c>
      <c r="L37" s="504" t="str">
        <f>Measurement!Y12</f>
        <v>보통</v>
      </c>
      <c r="M37" s="792">
        <f>Measurement!R12</f>
        <v>33.784199999999998</v>
      </c>
      <c r="N37" s="793"/>
      <c r="O37" s="806">
        <f>Measurement!N12</f>
        <v>57.650399999999998</v>
      </c>
      <c r="P37" s="807"/>
      <c r="Q37" s="792">
        <f>Measurement!T12</f>
        <v>85.700699999999998</v>
      </c>
      <c r="R37" s="808"/>
    </row>
    <row r="38" spans="3:18" ht="12.75" customHeight="1">
      <c r="C38" s="77"/>
      <c r="I38" s="502">
        <f>Measurement!L13</f>
        <v>1</v>
      </c>
      <c r="J38" s="139" t="str">
        <f>lang!B20</f>
        <v>에너지</v>
      </c>
      <c r="K38" s="90" t="s">
        <v>2170</v>
      </c>
      <c r="L38" s="504" t="str">
        <f>Measurement!Y13</f>
        <v>매우 낮음</v>
      </c>
      <c r="M38" s="792">
        <f>Measurement!R13</f>
        <v>4.9256500000000001</v>
      </c>
      <c r="N38" s="793"/>
      <c r="O38" s="806">
        <f>Measurement!N13</f>
        <v>14.3443</v>
      </c>
      <c r="P38" s="807"/>
      <c r="Q38" s="792">
        <f>Measurement!T13</f>
        <v>48.091999999999999</v>
      </c>
      <c r="R38" s="808"/>
    </row>
    <row r="39" spans="3:18" ht="12.75" customHeight="1">
      <c r="C39" s="77"/>
      <c r="I39" s="502">
        <f>Measurement!L14</f>
        <v>3</v>
      </c>
      <c r="J39" s="139" t="str">
        <f>lang!B21</f>
        <v>자기조절</v>
      </c>
      <c r="K39" s="90" t="s">
        <v>230</v>
      </c>
      <c r="L39" s="504" t="str">
        <f>Measurement!Y14</f>
        <v>보통</v>
      </c>
      <c r="M39" s="792">
        <f>Measurement!R14</f>
        <v>33.351199999999999</v>
      </c>
      <c r="N39" s="793"/>
      <c r="O39" s="806">
        <f>Measurement!N14</f>
        <v>60.696100000000001</v>
      </c>
      <c r="P39" s="807"/>
      <c r="Q39" s="792">
        <f>Measurement!T14</f>
        <v>78.412199999999999</v>
      </c>
      <c r="R39" s="808"/>
    </row>
    <row r="40" spans="3:18" ht="12.75" customHeight="1">
      <c r="C40" s="77"/>
      <c r="I40" s="502">
        <f>Measurement!L15</f>
        <v>3</v>
      </c>
      <c r="J40" s="139" t="str">
        <f>lang!B22</f>
        <v>억제</v>
      </c>
      <c r="K40" s="91" t="s">
        <v>248</v>
      </c>
      <c r="L40" s="504" t="str">
        <f>Measurement!Y15</f>
        <v>보통</v>
      </c>
      <c r="M40" s="792">
        <f>Measurement!R15</f>
        <v>14.6904</v>
      </c>
      <c r="N40" s="793"/>
      <c r="O40" s="806">
        <f>Measurement!N15</f>
        <v>18.409800000000001</v>
      </c>
      <c r="P40" s="807"/>
      <c r="Q40" s="792">
        <f>Measurement!T15</f>
        <v>29.723700000000001</v>
      </c>
      <c r="R40" s="808"/>
    </row>
    <row r="41" spans="3:18" ht="12.75" customHeight="1" thickBot="1">
      <c r="C41" s="77"/>
      <c r="I41" s="502">
        <f>Measurement!L16</f>
        <v>3</v>
      </c>
      <c r="J41" s="140" t="str">
        <f>lang!B23</f>
        <v>신경성</v>
      </c>
      <c r="K41" s="92" t="s">
        <v>231</v>
      </c>
      <c r="L41" s="504" t="str">
        <f>Measurement!Y16</f>
        <v>보통</v>
      </c>
      <c r="M41" s="794">
        <f>Measurement!R16</f>
        <v>1.3761300000000001</v>
      </c>
      <c r="N41" s="795"/>
      <c r="O41" s="796">
        <f>Measurement!N16</f>
        <v>31.004200000000001</v>
      </c>
      <c r="P41" s="797"/>
      <c r="Q41" s="794">
        <f>Measurement!T16</f>
        <v>33.609900000000003</v>
      </c>
      <c r="R41" s="798"/>
    </row>
    <row r="42" spans="3:18" ht="29.25" customHeight="1" thickBot="1">
      <c r="C42" s="77"/>
      <c r="I42" s="84"/>
      <c r="J42" s="780" t="str">
        <f>lang!B215</f>
        <v>감정변이도</v>
      </c>
      <c r="K42" s="781"/>
      <c r="L42" s="319" t="str">
        <f>info!V43</f>
        <v>보통</v>
      </c>
      <c r="M42" s="782">
        <f>info!W43</f>
        <v>24.7423</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1.36355</v>
      </c>
      <c r="E44" s="249" t="s">
        <v>1072</v>
      </c>
      <c r="G44" s="289"/>
      <c r="H44" s="289"/>
      <c r="I44" s="290"/>
      <c r="J44" s="802">
        <f>info!$W$36</f>
        <v>33.462099999999992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3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45856.56821759259</v>
      </c>
      <c r="H7" s="876"/>
      <c r="I7" s="877"/>
      <c r="J7" s="166" t="str">
        <f>lang!B160</f>
        <v>나이</v>
      </c>
      <c r="K7" s="878" t="str">
        <f>IF(FH_info!B2="","",TRIM(MID(SUBSTITUTE(FH_info!B2,"^",REPT(" ",LEN(FH_info!B2))),LEN(FH_info!B2)*4-LEN(FH_info!B2)+1,LEN(FH_info!B2))))</f>
        <v>50</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김보선</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차분한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( 74 , 15 )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-2.3947062579708165</v>
      </c>
      <c r="I20" s="862"/>
      <c r="J20" s="311" t="str">
        <f>lang!B174</f>
        <v>정보량</v>
      </c>
      <c r="K20" s="236">
        <f ca="1">info!N9</f>
        <v>34.915301369863009</v>
      </c>
      <c r="L20" s="312" t="str">
        <f>lang!B175</f>
        <v>에너지</v>
      </c>
      <c r="M20" s="863">
        <f ca="1">info!M9</f>
        <v>2.817982191780823</v>
      </c>
      <c r="N20" s="864"/>
      <c r="O20" s="846" t="str">
        <f>lang!B180</f>
        <v>유형</v>
      </c>
      <c r="P20" s="865"/>
      <c r="Q20" s="846" t="str">
        <f>IF(info!CB24&lt;&gt;"", info!CB24,"")</f>
        <v>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기분이 낮은 정서 상태이다.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31.613499999999998</v>
      </c>
      <c r="N32" s="816"/>
      <c r="O32" s="817">
        <f>Measurement!N7</f>
        <v>37.569400000000002</v>
      </c>
      <c r="P32" s="818"/>
      <c r="Q32" s="819">
        <f>Measurement!T7</f>
        <v>47.635300000000001</v>
      </c>
      <c r="R32" s="820"/>
    </row>
    <row r="33" spans="3:18" ht="12.75" customHeight="1">
      <c r="C33" s="77"/>
      <c r="I33" s="502">
        <f>Measurement!L8</f>
        <v>4</v>
      </c>
      <c r="J33" s="139" t="str">
        <f>lang!B15</f>
        <v>스트레스</v>
      </c>
      <c r="K33" s="90" t="s">
        <v>226</v>
      </c>
      <c r="L33" s="504" t="str">
        <f>Measurement!Y8</f>
        <v>높음</v>
      </c>
      <c r="M33" s="792">
        <f>Measurement!R8</f>
        <v>16.016200000000001</v>
      </c>
      <c r="N33" s="793"/>
      <c r="O33" s="806">
        <f>Measurement!N8</f>
        <v>37.999000000000002</v>
      </c>
      <c r="P33" s="807"/>
      <c r="Q33" s="792">
        <f>Measurement!T8</f>
        <v>46.532400000000003</v>
      </c>
      <c r="R33" s="808"/>
    </row>
    <row r="34" spans="3:18" ht="12.75" customHeight="1">
      <c r="C34" s="77"/>
      <c r="I34" s="502">
        <f>Measurement!L9</f>
        <v>3</v>
      </c>
      <c r="J34" s="139" t="str">
        <f>lang!B16</f>
        <v>불안</v>
      </c>
      <c r="K34" s="90" t="s">
        <v>227</v>
      </c>
      <c r="L34" s="504" t="str">
        <f>Measurement!Y9</f>
        <v>보통</v>
      </c>
      <c r="M34" s="792">
        <f>Measurement!R9</f>
        <v>11.8497</v>
      </c>
      <c r="N34" s="793"/>
      <c r="O34" s="806">
        <f>Measurement!N9</f>
        <v>24.008800000000001</v>
      </c>
      <c r="P34" s="807"/>
      <c r="Q34" s="792">
        <f>Measurement!T9</f>
        <v>35.095300000000002</v>
      </c>
      <c r="R34" s="808"/>
    </row>
    <row r="35" spans="3:18" ht="12.75" customHeight="1">
      <c r="C35" s="77"/>
      <c r="I35" s="502">
        <f>Measurement!L10</f>
        <v>3</v>
      </c>
      <c r="J35" s="139" t="str">
        <f>lang!B17</f>
        <v>의심</v>
      </c>
      <c r="K35" s="90" t="s">
        <v>225</v>
      </c>
      <c r="L35" s="504" t="str">
        <f>Measurement!Y10</f>
        <v>보통</v>
      </c>
      <c r="M35" s="792">
        <f>Measurement!R10</f>
        <v>24.953700000000001</v>
      </c>
      <c r="N35" s="793"/>
      <c r="O35" s="806">
        <f>Measurement!N10</f>
        <v>33.051000000000002</v>
      </c>
      <c r="P35" s="807"/>
      <c r="Q35" s="792">
        <f>Measurement!T10</f>
        <v>36.247300000000003</v>
      </c>
      <c r="R35" s="808"/>
    </row>
    <row r="36" spans="3:18" ht="12.75" customHeight="1">
      <c r="C36" s="77"/>
      <c r="I36" s="502">
        <f>Measurement!L11</f>
        <v>3</v>
      </c>
      <c r="J36" s="139" t="str">
        <f>lang!B18</f>
        <v>밸런스</v>
      </c>
      <c r="K36" s="90" t="s">
        <v>2171</v>
      </c>
      <c r="L36" s="504" t="str">
        <f>Measurement!Y11</f>
        <v>보통</v>
      </c>
      <c r="M36" s="792">
        <f>Measurement!R11</f>
        <v>23.253</v>
      </c>
      <c r="N36" s="793"/>
      <c r="O36" s="806">
        <f>Measurement!N11</f>
        <v>57.651200000000003</v>
      </c>
      <c r="P36" s="807"/>
      <c r="Q36" s="792">
        <f>Measurement!T11</f>
        <v>73.201400000000007</v>
      </c>
      <c r="R36" s="808"/>
    </row>
    <row r="37" spans="3:18" ht="12.75" customHeight="1">
      <c r="C37" s="77"/>
      <c r="I37" s="502">
        <f>Measurement!L12</f>
        <v>3</v>
      </c>
      <c r="J37" s="139" t="str">
        <f>lang!B19</f>
        <v>카리스마</v>
      </c>
      <c r="K37" s="90" t="s">
        <v>229</v>
      </c>
      <c r="L37" s="504" t="str">
        <f>Measurement!Y12</f>
        <v>보통</v>
      </c>
      <c r="M37" s="792">
        <f>Measurement!R12</f>
        <v>33.784199999999998</v>
      </c>
      <c r="N37" s="793"/>
      <c r="O37" s="806">
        <f>Measurement!N12</f>
        <v>57.650399999999998</v>
      </c>
      <c r="P37" s="807"/>
      <c r="Q37" s="792">
        <f>Measurement!T12</f>
        <v>85.700699999999998</v>
      </c>
      <c r="R37" s="808"/>
    </row>
    <row r="38" spans="3:18" ht="12.75" customHeight="1">
      <c r="C38" s="77"/>
      <c r="I38" s="502">
        <f>Measurement!L13</f>
        <v>1</v>
      </c>
      <c r="J38" s="139" t="str">
        <f>lang!B20</f>
        <v>에너지</v>
      </c>
      <c r="K38" s="90" t="s">
        <v>2170</v>
      </c>
      <c r="L38" s="504" t="str">
        <f>Measurement!Y13</f>
        <v>매우 낮음</v>
      </c>
      <c r="M38" s="792">
        <f>Measurement!R13</f>
        <v>4.9256500000000001</v>
      </c>
      <c r="N38" s="793"/>
      <c r="O38" s="806">
        <f>Measurement!N13</f>
        <v>14.3443</v>
      </c>
      <c r="P38" s="807"/>
      <c r="Q38" s="792">
        <f>Measurement!T13</f>
        <v>48.091999999999999</v>
      </c>
      <c r="R38" s="808"/>
    </row>
    <row r="39" spans="3:18" ht="12.75" customHeight="1">
      <c r="C39" s="77"/>
      <c r="I39" s="502">
        <f>Measurement!L14</f>
        <v>3</v>
      </c>
      <c r="J39" s="139" t="str">
        <f>lang!B21</f>
        <v>자기조절</v>
      </c>
      <c r="K39" s="90" t="s">
        <v>230</v>
      </c>
      <c r="L39" s="504" t="str">
        <f>Measurement!Y14</f>
        <v>보통</v>
      </c>
      <c r="M39" s="792">
        <f>Measurement!R14</f>
        <v>33.351199999999999</v>
      </c>
      <c r="N39" s="793"/>
      <c r="O39" s="806">
        <f>Measurement!N14</f>
        <v>60.696100000000001</v>
      </c>
      <c r="P39" s="807"/>
      <c r="Q39" s="792">
        <f>Measurement!T14</f>
        <v>78.412199999999999</v>
      </c>
      <c r="R39" s="808"/>
    </row>
    <row r="40" spans="3:18" ht="12.75" customHeight="1">
      <c r="C40" s="77"/>
      <c r="I40" s="502">
        <f>Measurement!L15</f>
        <v>3</v>
      </c>
      <c r="J40" s="139" t="str">
        <f>lang!B22</f>
        <v>억제</v>
      </c>
      <c r="K40" s="91" t="s">
        <v>248</v>
      </c>
      <c r="L40" s="504" t="str">
        <f>Measurement!Y15</f>
        <v>보통</v>
      </c>
      <c r="M40" s="792">
        <f>Measurement!R15</f>
        <v>14.6904</v>
      </c>
      <c r="N40" s="793"/>
      <c r="O40" s="806">
        <f>Measurement!N15</f>
        <v>18.409800000000001</v>
      </c>
      <c r="P40" s="807"/>
      <c r="Q40" s="792">
        <f>Measurement!T15</f>
        <v>29.723700000000001</v>
      </c>
      <c r="R40" s="808"/>
    </row>
    <row r="41" spans="3:18" ht="12.75" customHeight="1" thickBot="1">
      <c r="C41" s="77"/>
      <c r="I41" s="502">
        <f>Measurement!L16</f>
        <v>3</v>
      </c>
      <c r="J41" s="140" t="str">
        <f>lang!B23</f>
        <v>신경성</v>
      </c>
      <c r="K41" s="92" t="s">
        <v>231</v>
      </c>
      <c r="L41" s="504" t="str">
        <f>Measurement!Y16</f>
        <v>보통</v>
      </c>
      <c r="M41" s="794">
        <f>Measurement!R16</f>
        <v>1.3761300000000001</v>
      </c>
      <c r="N41" s="795"/>
      <c r="O41" s="796">
        <f>Measurement!N16</f>
        <v>31.004200000000001</v>
      </c>
      <c r="P41" s="797"/>
      <c r="Q41" s="794">
        <f>Measurement!T16</f>
        <v>33.609900000000003</v>
      </c>
      <c r="R41" s="798"/>
    </row>
    <row r="42" spans="3:18" ht="29.25" customHeight="1" thickBot="1">
      <c r="C42" s="77"/>
      <c r="I42" s="84"/>
      <c r="J42" s="780" t="str">
        <f>lang!B215</f>
        <v>감정변이도</v>
      </c>
      <c r="K42" s="781"/>
      <c r="L42" s="319" t="str">
        <f>info!V43</f>
        <v>보통</v>
      </c>
      <c r="M42" s="782">
        <f>info!W43</f>
        <v>24.7423</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1.36355</v>
      </c>
      <c r="E44" s="249" t="s">
        <v>1195</v>
      </c>
      <c r="G44" s="289"/>
      <c r="H44" s="289"/>
      <c r="I44" s="290"/>
      <c r="J44" s="802">
        <f>info!$W$36</f>
        <v>33.462099999999992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31"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45856.56821759259</v>
      </c>
      <c r="I7" s="914"/>
      <c r="J7" s="915"/>
      <c r="K7" s="166" t="str">
        <f>lang!B160</f>
        <v>나이</v>
      </c>
      <c r="L7" s="878" t="str">
        <f>IF(FH_info!B2="","",TRIM(MID(SUBSTITUTE(FH_info!B2,"^",REPT(" ",LEN(FH_info!B2))),LEN(FH_info!B2)*4-LEN(FH_info!B2)+1,LEN(FH_info!B2))))</f>
        <v>50</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김보선</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(0.25,0.48)</v>
      </c>
      <c r="S18" s="966"/>
      <c r="T18" s="967"/>
    </row>
    <row r="19" spans="2:22" ht="16.5" customHeight="1">
      <c r="C19" s="136" t="str">
        <f>lang!B328</f>
        <v>최소값</v>
      </c>
      <c r="D19" s="105">
        <f ca="1">info!M7</f>
        <v>27.539400000000004</v>
      </c>
      <c r="E19" s="94" t="str">
        <f>lang!B330</f>
        <v>평균값</v>
      </c>
      <c r="F19" s="971">
        <f ca="1">info!N9</f>
        <v>34.915301369863009</v>
      </c>
      <c r="G19" s="972"/>
      <c r="H19" s="912" t="str">
        <f>lang!B329</f>
        <v>최대값</v>
      </c>
      <c r="I19" s="913"/>
      <c r="J19" s="105">
        <f ca="1">info!M8</f>
        <v>49.118400000000001</v>
      </c>
      <c r="K19" s="137" t="str">
        <f>lang!B328</f>
        <v>최소값</v>
      </c>
      <c r="L19" s="105">
        <f ca="1">info!M5</f>
        <v>2.0207700000000002</v>
      </c>
      <c r="M19" s="94" t="str">
        <f>lang!B330</f>
        <v>평균값</v>
      </c>
      <c r="N19" s="971">
        <f ca="1">info!M9</f>
        <v>2.817982191780823</v>
      </c>
      <c r="O19" s="972">
        <f>info!T9</f>
        <v>1</v>
      </c>
      <c r="P19" s="94" t="str">
        <f>lang!B329</f>
        <v>최대값</v>
      </c>
      <c r="Q19" s="105">
        <f ca="1">info!M6</f>
        <v>4.6826400000000001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12.784766341458383</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1.3635470000000001</v>
      </c>
      <c r="N47" s="986"/>
      <c r="O47" s="451"/>
      <c r="P47" s="491" t="s">
        <v>1101</v>
      </c>
      <c r="Q47" s="987">
        <f>hist!M3</f>
        <v>0.56259599999999998</v>
      </c>
      <c r="R47" s="986"/>
      <c r="S47" s="451"/>
      <c r="T47" s="452"/>
    </row>
    <row r="48" spans="3:20" ht="18" customHeight="1">
      <c r="C48" s="931"/>
      <c r="D48" s="910"/>
      <c r="E48" s="910"/>
      <c r="F48" s="355"/>
      <c r="G48" s="355"/>
      <c r="H48" s="356"/>
      <c r="I48" s="356"/>
      <c r="J48" s="951"/>
      <c r="K48" s="951"/>
      <c r="L48" s="936"/>
      <c r="M48" s="988">
        <f>hist!N2</f>
        <v>0.66537900000000005</v>
      </c>
      <c r="N48" s="989"/>
      <c r="O48" s="451"/>
      <c r="P48" s="491" t="s">
        <v>1102</v>
      </c>
      <c r="Q48" s="986">
        <f>hist!N3</f>
        <v>0.57961300000000004</v>
      </c>
      <c r="R48" s="989"/>
      <c r="S48" s="451"/>
      <c r="T48" s="452"/>
    </row>
    <row r="49" spans="3:20" ht="22.5" customHeight="1" thickBot="1">
      <c r="C49" s="932"/>
      <c r="D49" s="934" t="str">
        <f>lang!B353</f>
        <v>저활력도 (0%)</v>
      </c>
      <c r="E49" s="934"/>
      <c r="F49" s="934"/>
      <c r="G49" s="934"/>
      <c r="H49" s="934"/>
      <c r="I49" s="934"/>
      <c r="J49" s="934"/>
      <c r="K49" s="934"/>
      <c r="L49" s="937"/>
      <c r="M49" s="990">
        <f>hist!O2</f>
        <v>0.44272899999999998</v>
      </c>
      <c r="N49" s="991"/>
      <c r="O49" s="453"/>
      <c r="P49" s="454" t="s">
        <v>1588</v>
      </c>
      <c r="Q49" s="992">
        <f>hist!O3</f>
        <v>0.33595199999999997</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vision^김보선^2^50^</v>
      </c>
      <c r="D4" s="1104"/>
      <c r="E4" s="1104"/>
      <c r="F4" s="1105"/>
      <c r="G4" s="38" t="str">
        <f>lang!B27</f>
        <v>ID</v>
      </c>
      <c r="H4" s="1103"/>
      <c r="I4" s="1104"/>
      <c r="J4" s="1104"/>
      <c r="K4" s="1106"/>
      <c r="AF4" s="169" t="str">
        <f>'Report-뇌피로'!K7</f>
        <v>50</v>
      </c>
      <c r="AG4" s="168" t="s">
        <v>1049</v>
      </c>
      <c r="AZ4" t="s">
        <v>1092</v>
      </c>
      <c r="BK4" t="s">
        <v>1096</v>
      </c>
      <c r="BV4" t="s">
        <v>1094</v>
      </c>
      <c r="CG4" s="305">
        <f>IF(SUM($AY$7:$AY$13)&gt;0,HLOOKUP(1,$BV$6:$CE$8,3,FALSE),"")</f>
        <v>8</v>
      </c>
      <c r="CH4" s="305">
        <f>IF(SUM($AY$7:$AY$13)&gt;0,HLOOKUP(2,$BV$6:$CE$8,3,FALSE),"")</f>
        <v>7</v>
      </c>
      <c r="CI4" t="s">
        <v>1570</v>
      </c>
      <c r="CJ4" s="426">
        <f>DK17*100</f>
        <v>29.786670989794573</v>
      </c>
      <c r="CK4" s="422">
        <f>info!W21</f>
        <v>22.588137132423032</v>
      </c>
      <c r="CL4">
        <f>100-M!B19*100</f>
        <v>35.224800000000002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45856.56821759259</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24.7423</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8</v>
      </c>
      <c r="BW6" s="220">
        <f t="shared" ref="BW6:CE6" si="0">IF(BW7&lt;&gt;"",RANK(BW7,$BV$7:$CE$7),"")</f>
        <v>3</v>
      </c>
      <c r="BX6" s="220">
        <f t="shared" si="0"/>
        <v>5</v>
      </c>
      <c r="BY6" s="220">
        <f t="shared" si="0"/>
        <v>4</v>
      </c>
      <c r="BZ6" s="220">
        <f t="shared" si="0"/>
        <v>9</v>
      </c>
      <c r="CA6" s="220">
        <f t="shared" si="0"/>
        <v>10</v>
      </c>
      <c r="CB6" s="220">
        <f t="shared" si="0"/>
        <v>2</v>
      </c>
      <c r="CC6" s="220">
        <f t="shared" si="0"/>
        <v>1</v>
      </c>
      <c r="CD6" s="220">
        <f t="shared" si="0"/>
        <v>6</v>
      </c>
      <c r="CE6" s="220">
        <f t="shared" si="0"/>
        <v>7</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37.569400000000002</v>
      </c>
      <c r="O7" s="48">
        <f>M!C5*1</f>
        <v>4.3460000000000001</v>
      </c>
      <c r="P7" s="48">
        <f>M!D5*1</f>
        <v>11.5679</v>
      </c>
      <c r="Q7" s="48">
        <f>M!E5*1</f>
        <v>20</v>
      </c>
      <c r="R7" s="48">
        <f>IF(M!B5="","",M!F5*1)</f>
        <v>31.613499999999998</v>
      </c>
      <c r="S7" s="48">
        <f>M!G5*1</f>
        <v>50</v>
      </c>
      <c r="T7" s="48">
        <f>IF(M!B5="","",M!H5*1)</f>
        <v>47.635300000000001</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-0.13305273960781325</v>
      </c>
      <c r="AI7" s="98">
        <v>2.5024862326905418E-2</v>
      </c>
      <c r="AJ7" s="98">
        <v>-7.7313821231156016E-2</v>
      </c>
      <c r="AK7" s="98">
        <v>0.50012525104428274</v>
      </c>
      <c r="AL7" s="98">
        <v>-8.545985269705475E-2</v>
      </c>
      <c r="AM7" s="98">
        <f>$AH7*AI7+$AH8*AI8+$AH9*AI9+$AH10*AI10+$AH11*AI11+$AH12*AI12+$AH13*AI13+$AH14*AI14+$AH15*AI15+$AH16*AI16</f>
        <v>-0.92340284927246119</v>
      </c>
      <c r="AN7" s="98">
        <f t="shared" ref="AN7:AP7" si="2">$AH7*AJ7+$AH8*AJ8+$AH9*AJ9+$AH10*AJ10+$AH11*AJ11+$AH12*AJ12+$AH13*AJ13+$AH14*AJ14+$AH15*AJ15+$AH16*AJ16</f>
        <v>-0.41649440677528465</v>
      </c>
      <c r="AO7" s="98">
        <f t="shared" si="2"/>
        <v>-0.7462442675350357</v>
      </c>
      <c r="AP7" s="98">
        <f t="shared" si="2"/>
        <v>-1.2254553091561278</v>
      </c>
      <c r="AQ7" s="335">
        <f>IF(SUM(N7:N16)&gt;0, 0.8608*AM7+0.333*AN7+0.104*AO7+1.129*AP7,"")</f>
        <v>-2.3947062579708165</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37.569400000000002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271.3221027730001</v>
      </c>
      <c r="BL7" s="56">
        <f t="shared" ref="BL7:BT7" si="3">BB7*$AY7+BB8*$AY8+BB9*$AY9+BB10*$AY10+BB11*$AY11+BB12*$AY12+BB13*$AY13+BB14</f>
        <v>277.60324953999992</v>
      </c>
      <c r="BM7" s="56">
        <f t="shared" si="3"/>
        <v>274.757554175</v>
      </c>
      <c r="BN7" s="56">
        <f t="shared" si="3"/>
        <v>275.97781557700006</v>
      </c>
      <c r="BO7" s="56">
        <f t="shared" si="3"/>
        <v>263.49792299400008</v>
      </c>
      <c r="BP7" s="56">
        <f t="shared" si="3"/>
        <v>257.94921518199999</v>
      </c>
      <c r="BQ7" s="56">
        <f t="shared" si="3"/>
        <v>278.14528651299997</v>
      </c>
      <c r="BR7" s="56">
        <f t="shared" si="3"/>
        <v>279.75497417199995</v>
      </c>
      <c r="BS7" s="56">
        <f t="shared" si="3"/>
        <v>274.40669062100011</v>
      </c>
      <c r="BT7" s="56">
        <f t="shared" si="3"/>
        <v>273.114606638</v>
      </c>
      <c r="BU7" s="56">
        <f>EXP(BK7)+EXP(BL7)+EXP(BM7)+EXP(BN7)+EXP(BO7)+EXP(BP7)+EXP(BQ7)+EXP(BR7)+EXP(BS7)+EXP(BT7)</f>
        <v>4.237099813658329E+121</v>
      </c>
      <c r="BV7" s="56">
        <f>IF(SUM($AY$7:$AY$13)&gt;0,EXP(BK7)/$BU$7,"")</f>
        <v>1.6092494074001272E-4</v>
      </c>
      <c r="BW7" s="56">
        <f t="shared" ref="BW7:CE7" si="4">IF(SUM($AY$7:$AY$13)&gt;0,EXP(BL7)/$BU$7,"")</f>
        <v>8.5998472778844925E-2</v>
      </c>
      <c r="BX7" s="56">
        <f t="shared" si="4"/>
        <v>4.9959829159426407E-3</v>
      </c>
      <c r="BY7" s="56">
        <f t="shared" si="4"/>
        <v>1.6926756159916682E-2</v>
      </c>
      <c r="BZ7" s="56">
        <f t="shared" si="4"/>
        <v>6.4361366219654034E-8</v>
      </c>
      <c r="CA7" s="56">
        <f t="shared" si="4"/>
        <v>2.5052557638663377E-10</v>
      </c>
      <c r="CB7" s="56">
        <f t="shared" si="4"/>
        <v>0.14787487998644397</v>
      </c>
      <c r="CC7" s="56">
        <f t="shared" si="4"/>
        <v>0.73955907921004538</v>
      </c>
      <c r="CD7" s="56">
        <f t="shared" si="4"/>
        <v>3.5175707330777801E-3</v>
      </c>
      <c r="CE7" s="56">
        <f t="shared" si="4"/>
        <v>9.662686630969267E-4</v>
      </c>
      <c r="CF7" s="418" t="s">
        <v>1870</v>
      </c>
      <c r="CG7" s="221">
        <f>IF(SUM($AY$7:$AY$13)&gt;0,HLOOKUP(1,$BV$6:$CE$7,2,FALSE),"")</f>
        <v>0.73955907921004538</v>
      </c>
      <c r="CH7" s="221">
        <f>IF(SUM($AY$7:$AY$13)&gt;0,HLOOKUP(2,$BV$6:$CE$7,2,FALSE),"")</f>
        <v>0.14787487998644397</v>
      </c>
      <c r="CI7" s="425" t="str">
        <f>"( "&amp;IF(CG7&lt;&gt;"",ROUND(CG7*100,0),"")&amp;" , "&amp;IF(CH7&lt;&gt;"",ROUND(CH7*100,0),"")&amp;" )"</f>
        <v>( 74 , 15 )</v>
      </c>
      <c r="CJ7" s="420">
        <f>CG7</f>
        <v>0.73955907921004538</v>
      </c>
      <c r="CK7" s="420">
        <f>CH7</f>
        <v>0.14787487998644397</v>
      </c>
      <c r="CL7" s="425" t="str">
        <f>CI7</f>
        <v>( 74 , 15 )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37.569400000000002</v>
      </c>
      <c r="DJ7" s="265">
        <f>(DI7-$DB7)/$DC7</f>
        <v>0.18044479868553315</v>
      </c>
      <c r="DK7" s="266">
        <f>IF(DH7=1,(DJ7-DF7)^2,0)</f>
        <v>0.93301881901600459</v>
      </c>
      <c r="DL7" s="267">
        <f>IF(DH7=1,(DJ7-DG7)^2,0)</f>
        <v>3.4294906402908087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37.999000000000002</v>
      </c>
      <c r="O8" s="48">
        <f>M!C6*1</f>
        <v>9.0248100000000004</v>
      </c>
      <c r="P8" s="48">
        <f>M!D6*1</f>
        <v>23.7501</v>
      </c>
      <c r="Q8" s="48">
        <f>M!E6*1</f>
        <v>20</v>
      </c>
      <c r="R8" s="48">
        <f>IF(M!B6="","",M!F6*1)</f>
        <v>16.016200000000001</v>
      </c>
      <c r="S8" s="48">
        <f>M!G6*1</f>
        <v>40</v>
      </c>
      <c r="T8" s="48">
        <f>IF(M!B6="","",M!H6*1)</f>
        <v>46.532400000000003</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1.1572939249672272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37.999000000000002</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8</v>
      </c>
      <c r="CH8" s="222">
        <f>IF(CH4&lt;&gt;10,CH4,IF(info!N9&lt;30,11,IF(info!M7=0,11,10)))</f>
        <v>7</v>
      </c>
      <c r="CI8" t="s">
        <v>1571</v>
      </c>
      <c r="CJ8" s="421">
        <f>IF(CG8=5,IF(CK5=1,5,4),IF(CG8=8,IF(N8&gt;=38,8,3),IF(CG8=7,IF(N11&lt;=51,7,3),IF(CG8=9,IF(AQ7&lt;-1.5,IF(info!Z2&lt;-10,IF(info!W36&lt;33.3,IF(DK17&lt;0.3,12,CG8),CG8),CG8),CG8),CG8))))</f>
        <v>3</v>
      </c>
      <c r="CK8" s="305">
        <f>IF(CH8=5,IF(CK5=1,5,4),IF(CH8=8,IF(N8&gt;=38,8,3),IF(CH8=7,IF(N11&lt;=51,7,3),IF(CH8=9,IF(AQ7&lt;-1.5,IF(info!Z2&lt;-10,IF(info!W36&lt;33.3,IF(DK17&lt;0.3,12,CH8),CH8),CH8),CH8),CH8))))</f>
        <v>3</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37.999000000000002</v>
      </c>
      <c r="DJ8" s="265">
        <f t="shared" ref="DJ8:DJ14" si="8">(DI8-$DB8)/$DC8</f>
        <v>0.79293308954637587</v>
      </c>
      <c r="DK8" s="273">
        <f t="shared" ref="DK8:DK14" si="9">IF(DH8=1,(DJ8-DF8)^2,0)</f>
        <v>5.1782310287555378</v>
      </c>
      <c r="DL8" s="274">
        <f t="shared" ref="DL8:DL14" si="10">IF(DH8=1,(DJ8-DG8)^2,0)</f>
        <v>0.27189122749040651</v>
      </c>
    </row>
    <row r="9" spans="2:119" s="5" customFormat="1" ht="24.75" customHeight="1" thickBot="1">
      <c r="B9" s="62" t="str">
        <f>CONCATENATE(M7,"
(20 ~ 50)")</f>
        <v>적극/공격성
(20 ~ 50)</v>
      </c>
      <c r="C9" s="63">
        <f>R7</f>
        <v>31.613499999999998</v>
      </c>
      <c r="D9" s="64">
        <f>N7</f>
        <v>37.569400000000002</v>
      </c>
      <c r="E9" s="65">
        <f>T7</f>
        <v>47.635300000000001</v>
      </c>
      <c r="F9" s="65">
        <f>P7</f>
        <v>11.5679</v>
      </c>
      <c r="G9" s="66" t="str">
        <f>CONCATENATE(M8,"
(20 ~ 40)")</f>
        <v>스트레스
(20 ~ 40)</v>
      </c>
      <c r="H9" s="63">
        <f>R8</f>
        <v>16.016200000000001</v>
      </c>
      <c r="I9" s="67">
        <f>N8</f>
        <v>37.999000000000002</v>
      </c>
      <c r="J9" s="63">
        <f>T8</f>
        <v>46.532400000000003</v>
      </c>
      <c r="K9" s="68">
        <f>P8</f>
        <v>23.7501</v>
      </c>
      <c r="L9" s="1">
        <f>IF(M!B7="","",IF(N9&lt;U9,1,IF(N9&lt;V9,2,IF(N9&lt;W9,3,IF(N9&lt;X9,4,5)))))</f>
        <v>3</v>
      </c>
      <c r="M9" s="162" t="str">
        <f>lang!B16</f>
        <v>불안</v>
      </c>
      <c r="N9" s="48">
        <f>IF(M!B7="","",M!B7*1)</f>
        <v>24.008800000000001</v>
      </c>
      <c r="O9" s="48">
        <f>M!C7*1</f>
        <v>3.59463</v>
      </c>
      <c r="P9" s="48">
        <f>M!D7*1</f>
        <v>14.972200000000001</v>
      </c>
      <c r="Q9" s="48">
        <f>M!E7*1</f>
        <v>15</v>
      </c>
      <c r="R9" s="48">
        <f>IF(M!B7="","",M!F7*1)</f>
        <v>11.8497</v>
      </c>
      <c r="S9" s="48">
        <f>M!G7*1</f>
        <v>40</v>
      </c>
      <c r="T9" s="48">
        <f>IF(M!B7="","",M!H7*1)</f>
        <v>35.095300000000002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-0.60816440493179313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24.008800000000001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24.008800000000001</v>
      </c>
      <c r="DJ9" s="265">
        <f t="shared" si="8"/>
        <v>-0.62000429136413893</v>
      </c>
      <c r="DK9" s="273">
        <f t="shared" si="9"/>
        <v>0.35782080837054947</v>
      </c>
      <c r="DL9" s="274">
        <f t="shared" si="10"/>
        <v>0.60573367518871302</v>
      </c>
      <c r="DM9"/>
      <c r="DN9"/>
    </row>
    <row r="10" spans="2:119" s="4" customFormat="1" ht="30.3" thickBot="1">
      <c r="B10" s="57" t="str">
        <f>CONCATENATE(M9,"
(15 ~ 40)")</f>
        <v>불안
(15 ~ 40)</v>
      </c>
      <c r="C10" s="17">
        <f>R9</f>
        <v>11.8497</v>
      </c>
      <c r="D10" s="41">
        <f>N9</f>
        <v>24.008800000000001</v>
      </c>
      <c r="E10" s="43">
        <f>T9</f>
        <v>35.095300000000002</v>
      </c>
      <c r="F10" s="43">
        <f>P9</f>
        <v>14.972200000000001</v>
      </c>
      <c r="G10" s="59" t="str">
        <f>CONCATENATE(M10,"
(20 ~ 50)")</f>
        <v>의심
(20 ~ 50)</v>
      </c>
      <c r="H10" s="17">
        <f>R10</f>
        <v>24.953700000000001</v>
      </c>
      <c r="I10" s="42">
        <f>N10</f>
        <v>33.051000000000002</v>
      </c>
      <c r="J10" s="17">
        <f>T10</f>
        <v>36.247300000000003</v>
      </c>
      <c r="K10" s="18">
        <f>P10</f>
        <v>9.1606299999999994</v>
      </c>
      <c r="L10" s="1">
        <f>IF(M!B8="","",IF(N10&lt;U10,1,IF(N10&lt;V10,2,IF(N10&lt;W10,3,IF(N10&lt;X10,4,5)))))</f>
        <v>3</v>
      </c>
      <c r="M10" s="162" t="str">
        <f>lang!B17</f>
        <v>의심</v>
      </c>
      <c r="N10" s="48">
        <f>IF(M!B8="","",M!B8*1)</f>
        <v>33.051000000000002</v>
      </c>
      <c r="O10" s="48">
        <f>M!C8*1</f>
        <v>3.0276800000000001</v>
      </c>
      <c r="P10" s="48">
        <f>M!D8*1</f>
        <v>9.1606299999999994</v>
      </c>
      <c r="Q10" s="48">
        <f>M!E8*1</f>
        <v>20</v>
      </c>
      <c r="R10" s="48">
        <f>IF(M!B8="","",M!F8*1)</f>
        <v>24.953700000000001</v>
      </c>
      <c r="S10" s="48">
        <f>M!G8*1</f>
        <v>50</v>
      </c>
      <c r="T10" s="48">
        <f>IF(M!B8="","",M!H8*1)</f>
        <v>36.247300000000003</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-4.8288700314492609E-2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57.651200000000003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스트레스</v>
      </c>
      <c r="CH10" s="228" t="str">
        <f>IF(CH8&lt;&gt;"",HLOOKUP(CH8,$CN$8:$CY$12,3,FALSE),"")</f>
        <v>피곤</v>
      </c>
      <c r="CI10" s="363"/>
      <c r="CJ10" s="516" t="str">
        <f>IF(CJ8&lt;&gt;"",HLOOKUP(CJ8,$CN$8:$CY$12,3,FALSE),"")</f>
        <v>차분한 상태</v>
      </c>
      <c r="CK10" s="228" t="str">
        <f>IF(CK8&lt;&gt;"",HLOOKUP(CK8,$CN$8:$CY$12,3,FALSE),"")</f>
        <v>차분한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57.651200000000003</v>
      </c>
      <c r="DJ10" s="265">
        <f t="shared" si="8"/>
        <v>-0.97523902857964195</v>
      </c>
      <c r="DK10" s="273">
        <f t="shared" si="9"/>
        <v>0.51518711390273597</v>
      </c>
      <c r="DL10" s="274">
        <f t="shared" si="10"/>
        <v>0.34691353238186434</v>
      </c>
      <c r="DM10"/>
      <c r="DN10"/>
    </row>
    <row r="11" spans="2:119" s="4" customFormat="1" ht="24.75" customHeight="1" thickBot="1">
      <c r="B11" s="57" t="str">
        <f>CONCATENATE(M11,"
(50 ~ 100)")</f>
        <v>밸런스
(50 ~ 100)</v>
      </c>
      <c r="C11" s="17">
        <f>R11</f>
        <v>23.253</v>
      </c>
      <c r="D11" s="42">
        <f>N11</f>
        <v>57.651200000000003</v>
      </c>
      <c r="E11" s="17">
        <f>T11</f>
        <v>73.201400000000007</v>
      </c>
      <c r="F11" s="17">
        <f>P11</f>
        <v>19.998999999999999</v>
      </c>
      <c r="G11" s="59" t="str">
        <f>CONCATENATE(M12,"
(40 ~ 100)")</f>
        <v>카리스마
(40 ~ 100)</v>
      </c>
      <c r="H11" s="17">
        <f>R12</f>
        <v>33.784199999999998</v>
      </c>
      <c r="I11" s="42">
        <f>N12</f>
        <v>57.650399999999998</v>
      </c>
      <c r="J11" s="17">
        <f>T12</f>
        <v>85.700699999999998</v>
      </c>
      <c r="K11" s="18">
        <f>P12</f>
        <v>24.838100000000001</v>
      </c>
      <c r="L11" s="1">
        <f>IF(M!B9="","",IF(N11&lt;U11,1,IF(N11&lt;V11,2,IF(N11&lt;W11,3,IF(N11&lt;X11,4,5)))))</f>
        <v>3</v>
      </c>
      <c r="M11" s="162" t="str">
        <f>lang!B18</f>
        <v>밸런스</v>
      </c>
      <c r="N11" s="48">
        <f>IF(M!B9="","",M!B9*1)</f>
        <v>57.651200000000003</v>
      </c>
      <c r="O11" s="48">
        <f>M!C9*1</f>
        <v>11.5297</v>
      </c>
      <c r="P11" s="48">
        <f>M!D9*1</f>
        <v>19.998999999999999</v>
      </c>
      <c r="Q11" s="48">
        <f>M!E9*1</f>
        <v>50</v>
      </c>
      <c r="R11" s="48">
        <f>IF(M!B9="","",M!F9*1)</f>
        <v>23.253</v>
      </c>
      <c r="S11" s="48">
        <f>M!G9*1</f>
        <v>100</v>
      </c>
      <c r="T11" s="48">
        <f>IF(M!B9="","",M!H9*1)</f>
        <v>73.201400000000007</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-1.2751649221055734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57.650399999999998</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스트레스 상태입니다.</v>
      </c>
      <c r="CH11" s="228" t="str">
        <f>IF(CH8&lt;&gt;"",HLOOKUP(CH8,$CN$8:$CY$12,4,FALSE),"")</f>
        <v>피곤 상태입니다.</v>
      </c>
      <c r="CI11" s="364" t="s">
        <v>1566</v>
      </c>
      <c r="CJ11" s="516" t="str">
        <f>IF(CJ8&lt;&gt;"",HLOOKUP(CJ8,$CN$8:$CY$12,4,FALSE),"")</f>
        <v>차분한 상태입니다.</v>
      </c>
      <c r="CK11" s="228" t="str">
        <f>IF(CK8&lt;&gt;"",HLOOKUP(CK8,$CN$8:$CY$12,4,FALSE),"")</f>
        <v>차분한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57.650399999999998</v>
      </c>
      <c r="DJ11" s="265">
        <f t="shared" si="8"/>
        <v>-0.60637715165677486</v>
      </c>
      <c r="DK11" s="273">
        <f t="shared" si="9"/>
        <v>2.614036720138611</v>
      </c>
      <c r="DL11" s="274">
        <f t="shared" si="10"/>
        <v>5.2902572116248832E-2</v>
      </c>
      <c r="DM11"/>
      <c r="DN11"/>
    </row>
    <row r="12" spans="2:119" s="4" customFormat="1" ht="24.75" customHeight="1" thickBot="1">
      <c r="B12" s="57" t="str">
        <f>CONCATENATE(M13,"
(10 ~ 50)")</f>
        <v>에너지
(10 ~ 50)</v>
      </c>
      <c r="C12" s="17">
        <f>R13</f>
        <v>4.9256500000000001</v>
      </c>
      <c r="D12" s="41">
        <f>N13</f>
        <v>14.3443</v>
      </c>
      <c r="E12" s="43">
        <f>T13</f>
        <v>48.091999999999999</v>
      </c>
      <c r="F12" s="43">
        <f>P13</f>
        <v>73.821299999999994</v>
      </c>
      <c r="G12" s="59" t="str">
        <f>CONCATENATE(M14,"
(50 ~ 100)")</f>
        <v>자기조절
(50 ~ 100)</v>
      </c>
      <c r="H12" s="17">
        <f>R14</f>
        <v>33.351199999999999</v>
      </c>
      <c r="I12" s="42">
        <f>N14</f>
        <v>60.696100000000001</v>
      </c>
      <c r="J12" s="17">
        <f>T14</f>
        <v>78.412199999999999</v>
      </c>
      <c r="K12" s="18">
        <f>P14</f>
        <v>19.6084</v>
      </c>
      <c r="L12" s="1">
        <f>IF(M!B10="","",IF(N12&lt;U12,1,IF(N12&lt;V12,2,IF(N12&lt;W12,3,IF(N12&lt;X12,4,5)))))</f>
        <v>3</v>
      </c>
      <c r="M12" s="162" t="str">
        <f>lang!B19</f>
        <v>카리스마</v>
      </c>
      <c r="N12" s="48">
        <f>IF(M!B10="","",M!B10*1)</f>
        <v>57.650399999999998</v>
      </c>
      <c r="O12" s="48">
        <f>M!C10*1</f>
        <v>14.3193</v>
      </c>
      <c r="P12" s="48">
        <f>M!D10*1</f>
        <v>24.838100000000001</v>
      </c>
      <c r="Q12" s="48">
        <f>M!E10*1</f>
        <v>40</v>
      </c>
      <c r="R12" s="48">
        <f>IF(M!B10="","",M!F10*1)</f>
        <v>33.784199999999998</v>
      </c>
      <c r="S12" s="48">
        <f>M!G10*1</f>
        <v>100</v>
      </c>
      <c r="T12" s="48">
        <f>IF(M!B10="","",M!H10*1)</f>
        <v>85.700699999999998</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-0.83075355617383118</v>
      </c>
      <c r="AI12" s="98">
        <v>0.31913434649697919</v>
      </c>
      <c r="AJ12" s="98">
        <v>3.8587997439955973E-2</v>
      </c>
      <c r="AK12" s="98">
        <v>1.0272327081707585E-2</v>
      </c>
      <c r="AL12" s="98">
        <v>1.9404033844491575E-2</v>
      </c>
      <c r="AM12" s="101"/>
      <c r="AN12" s="101"/>
      <c r="AO12" s="101"/>
      <c r="AP12" s="101"/>
      <c r="AX12" s="171"/>
      <c r="AY12" s="219">
        <f>N13</f>
        <v>14.3443</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H12" s="228" t="str">
        <f>IF(CH8&lt;&gt;"",HLOOKUP(CH8,$CN$8:$CY$12,5,FALSE),"")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I12" s="364" t="s">
        <v>1568</v>
      </c>
      <c r="CJ12" s="516" t="str">
        <f>IF(CJ8&lt;&gt;"",HLOOKUP(CJ8,$CN$8:$CY$12,5,FALSE),"")</f>
        <v>뇌 피로도 수준이 평균입니다. 에너지가 낮아 정적이고 지금 하는 일에 집중을 잘하고 있습니다. 일에 만족도를 높이기 위해선 신체적인 활력에너지를 높여주면 좋습니다.</v>
      </c>
      <c r="CK12" s="228" t="str">
        <f>IF(CK8&lt;&gt;"",HLOOKUP(CK8,$CN$8:$CY$12,5,FALSE),"")</f>
        <v>뇌 피로도 수준이 평균입니다. 에너지가 낮아 정적이고 지금 하는 일에 집중을 잘하고 있습니다. 일에 만족도를 높이기 위해선 신체적인 활력에너지를 높여주면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14.3443</v>
      </c>
      <c r="DJ12" s="265">
        <f t="shared" si="8"/>
        <v>-0.56697800904450268</v>
      </c>
      <c r="DK12" s="273">
        <f t="shared" si="9"/>
        <v>6.0259211520047309</v>
      </c>
      <c r="DL12" s="274">
        <f t="shared" si="10"/>
        <v>0.82511615225141044</v>
      </c>
      <c r="DM12"/>
      <c r="DN12"/>
    </row>
    <row r="13" spans="2:119" ht="24.75" customHeight="1" thickBot="1">
      <c r="B13" s="58" t="str">
        <f>CONCATENATE(M15,"
(10 ~ 25)")</f>
        <v>억제
(10 ~ 25)</v>
      </c>
      <c r="C13" s="44">
        <f>R15</f>
        <v>14.6904</v>
      </c>
      <c r="D13" s="45">
        <f>N15</f>
        <v>18.409800000000001</v>
      </c>
      <c r="E13" s="46">
        <f>T15</f>
        <v>29.723700000000001</v>
      </c>
      <c r="F13" s="46">
        <f>P15</f>
        <v>16.841200000000001</v>
      </c>
      <c r="G13" s="60" t="str">
        <f>CONCATENATE(M16,"
(10 ~ 50)")</f>
        <v>신경성
(10 ~ 50)</v>
      </c>
      <c r="H13" s="44">
        <f>R16</f>
        <v>1.3761300000000001</v>
      </c>
      <c r="I13" s="45">
        <f>N16</f>
        <v>31.004200000000001</v>
      </c>
      <c r="J13" s="46">
        <f>T16</f>
        <v>33.609900000000003</v>
      </c>
      <c r="K13" s="47">
        <f>P16</f>
        <v>32.863700000000001</v>
      </c>
      <c r="L13" s="1">
        <f>IF(M!B11="","",IF(N13&lt;U13,1,IF(N13&lt;V13,2,IF(N13&lt;W13,3,IF(N13&lt;X13,4,5)))))</f>
        <v>1</v>
      </c>
      <c r="M13" s="162" t="str">
        <f>lang!B20</f>
        <v>에너지</v>
      </c>
      <c r="N13" s="48">
        <f>IF(M!B11="","",M!B11*1)</f>
        <v>14.3443</v>
      </c>
      <c r="O13" s="48">
        <f>M!C11*1</f>
        <v>10.5891</v>
      </c>
      <c r="P13" s="48">
        <f>M!D11*1</f>
        <v>73.821299999999994</v>
      </c>
      <c r="Q13" s="48">
        <f>M!E11*1</f>
        <v>10</v>
      </c>
      <c r="R13" s="48">
        <f>IF(M!B11="","",M!F11*1)</f>
        <v>4.9256500000000001</v>
      </c>
      <c r="S13" s="48">
        <f>M!G11*1</f>
        <v>50</v>
      </c>
      <c r="T13" s="48">
        <f>IF(M!B11="","",M!H11*1)</f>
        <v>48.091999999999999</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20.2</v>
      </c>
      <c r="AG13" s="172">
        <f t="shared" si="7"/>
        <v>3.991924</v>
      </c>
      <c r="AH13" s="97">
        <f t="shared" si="1"/>
        <v>-1.4668866441345072</v>
      </c>
      <c r="AI13" s="98">
        <v>0.16093442074971984</v>
      </c>
      <c r="AJ13" s="98">
        <v>-1.0988594420247608E-2</v>
      </c>
      <c r="AK13" s="98">
        <v>0.37151940745754808</v>
      </c>
      <c r="AL13" s="98">
        <v>8.9062029657998948E-2</v>
      </c>
      <c r="AM13" s="96"/>
      <c r="AN13" s="96"/>
      <c r="AO13" s="96"/>
      <c r="AP13" s="96"/>
      <c r="AX13" s="171"/>
      <c r="AY13" s="219">
        <f>info!W36</f>
        <v>33.462099999999992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스트레스 해소 프로그램과 평상 생활에서  Anti-스트레스에 대해 가이드하는 활동을 구성. 현실을 일시적으로 잊게 할수 있는 Dream 프로그램 구성맛집 탐방,럭셔리한 케어 서비스(스파,마사지 등).</v>
      </c>
      <c r="CH13" s="243" t="str">
        <f>IF(CH8&lt;&gt;"",HLOOKUP(CH8,$CN$8:$CY$13,6,FALSE),"")</f>
        <v>일시적인 피곤/피로 상태로 저강도의 신체적 활동과 휴식과 재충전 프로그램의 구성. 충분한 수면이 중요하며, 유쾌하고 즐거운(예: 노래방, 활동적인 춤,댄스)놀이로 컨디션을 회복시킴.</v>
      </c>
      <c r="CI13" s="364" t="s">
        <v>1177</v>
      </c>
      <c r="CJ13" s="243" t="str">
        <f>IF(CJ8&lt;&gt;"",HLOOKUP(CJ8,$CN$8:$CY$13,6,FALSE),"")</f>
        <v>저/중강도의 신체활동과 뇌 자극/뇌 휴식 프로그램을 Mix. 문제 해결 과제도 바람직. 단 개인화 성향이 있어 집단및 협력 프로그램을 일정 수준 구성.</v>
      </c>
      <c r="CK13" s="243" t="str">
        <f>IF(CK8&lt;&gt;"",HLOOKUP(CK8,$CN$8:$CY$13,6,FALSE),"")</f>
        <v>저/중강도의 신체활동과 뇌 자극/뇌 휴식 프로그램을 Mix. 문제 해결 과제도 바람직. 단 개인화 성향이 있어 집단및 협력 프로그램을 일정 수준 구성.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31.004200000000001</v>
      </c>
      <c r="DJ13" s="265">
        <f t="shared" si="8"/>
        <v>0.13337167652811721</v>
      </c>
      <c r="DK13" s="273">
        <f>IF(DH13=1,(DJ13-DF13)^2,0)</f>
        <v>9.3919238185100271E-2</v>
      </c>
      <c r="DL13" s="274">
        <f t="shared" si="10"/>
        <v>0.25129255447757948</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60.696100000000001</v>
      </c>
      <c r="O14" s="48">
        <f>M!C12*1</f>
        <v>11.9015</v>
      </c>
      <c r="P14" s="48">
        <f>M!D12*1</f>
        <v>19.6084</v>
      </c>
      <c r="Q14" s="48">
        <f>M!E12*1</f>
        <v>50</v>
      </c>
      <c r="R14" s="48">
        <f>IF(M!B12="","",M!F12*1)</f>
        <v>33.351199999999999</v>
      </c>
      <c r="S14" s="48">
        <f>M!G12*1</f>
        <v>100</v>
      </c>
      <c r="T14" s="48">
        <f>IF(M!B12="","",M!H12*1)</f>
        <v>78.412199999999999</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-0.91466106546916914</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43.644100000000002</v>
      </c>
      <c r="DJ14" s="265">
        <f t="shared" si="8"/>
        <v>-1.0152424415919872</v>
      </c>
      <c r="DK14" s="279">
        <f t="shared" si="9"/>
        <v>0.89412888505654264</v>
      </c>
      <c r="DL14" s="280">
        <f t="shared" si="10"/>
        <v>1.2640969650706768</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18.409800000000001</v>
      </c>
      <c r="O15" s="48">
        <f>M!C13*1</f>
        <v>3.1004200000000002</v>
      </c>
      <c r="P15" s="48">
        <f>M!D13*1</f>
        <v>16.841200000000001</v>
      </c>
      <c r="Q15" s="48">
        <f>M!E13*1</f>
        <v>10</v>
      </c>
      <c r="R15" s="48">
        <f>IF(M!B13="","",M!F13*1)</f>
        <v>14.6904</v>
      </c>
      <c r="S15" s="48">
        <f>M!G13*1</f>
        <v>25</v>
      </c>
      <c r="T15" s="48">
        <f>IF(M!B13="","",M!H13*1)</f>
        <v>29.723700000000001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0.13888041643791069</v>
      </c>
      <c r="AI15" s="98">
        <v>-8.3250321124619289E-2</v>
      </c>
      <c r="AJ15" s="98">
        <v>-0.44690513063775733</v>
      </c>
      <c r="AK15" s="98">
        <v>0.12052818186953573</v>
      </c>
      <c r="AL15" s="98">
        <v>-2.4174505446491225E-2</v>
      </c>
      <c r="AM15" s="96"/>
      <c r="AN15" s="96"/>
      <c r="AO15" s="96"/>
      <c r="AP15" s="96"/>
      <c r="AX15" s="171"/>
      <c r="AY15" s="50">
        <f>SUM(AY7:AY14)</f>
        <v>262.68520000000001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16.612263765429812</v>
      </c>
      <c r="DL15" s="281">
        <f>IF(SUM($DI$7:$DI$14)&gt;0,SUM(DL7:DL14),0)</f>
        <v>7.0474373192677087</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31.004200000000001</v>
      </c>
      <c r="O16" s="48">
        <f>M!C14*1</f>
        <v>10.1891</v>
      </c>
      <c r="P16" s="48">
        <f>M!D14*1</f>
        <v>32.863700000000001</v>
      </c>
      <c r="Q16" s="48">
        <f>M!E14*1</f>
        <v>10</v>
      </c>
      <c r="R16" s="48">
        <f>IF(M!B14="","",M!F14*1)</f>
        <v>1.3761300000000001</v>
      </c>
      <c r="S16" s="48">
        <f>M!G14*1</f>
        <v>50</v>
      </c>
      <c r="T16" s="48">
        <f>IF(M!B14="","",M!H14*1)</f>
        <v>33.609900000000003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0.17588793086303844</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6.0196491827983374E-2</v>
      </c>
      <c r="DL16" s="281">
        <f>IF(DL15&gt;0,1/DL15,0)</f>
        <v>0.14189555077928795</v>
      </c>
      <c r="DM16" t="s">
        <v>1207</v>
      </c>
    </row>
    <row r="17" spans="2:117" ht="21" customHeight="1" thickBot="1">
      <c r="B17" s="20"/>
      <c r="C17"/>
      <c r="D17"/>
      <c r="E17"/>
      <c r="F17"/>
      <c r="G17" s="1071"/>
      <c r="H17" s="827"/>
      <c r="I17" s="827"/>
      <c r="J17" s="827"/>
      <c r="K17" s="828"/>
      <c r="M17" s="163" t="str">
        <f>lang!B7</f>
        <v>긍정감정</v>
      </c>
      <c r="N17" s="54">
        <f>SUM(N11:N14)/4</f>
        <v>47.585500000000003</v>
      </c>
      <c r="O17" s="16">
        <f>N17/(N17+N18+N19)</f>
        <v>0.45126318699321155</v>
      </c>
      <c r="P17" s="54">
        <f>SUM(P11:P14)/4</f>
        <v>34.566699999999997</v>
      </c>
      <c r="Q17" s="16">
        <f>P17/(P17+P18+P19)</f>
        <v>0.46534512145176227</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0.29786670989794573</v>
      </c>
      <c r="DL17" s="283"/>
      <c r="DM17" s="284" t="s">
        <v>1208</v>
      </c>
    </row>
    <row r="18" spans="2:117" ht="21" customHeight="1">
      <c r="B18" s="20"/>
      <c r="C18"/>
      <c r="D18"/>
      <c r="E18"/>
      <c r="F18"/>
      <c r="G18" s="1071"/>
      <c r="H18" s="827"/>
      <c r="I18" s="827"/>
      <c r="J18" s="827"/>
      <c r="K18" s="828"/>
      <c r="M18" s="163" t="str">
        <f>lang!B8</f>
        <v>부정감정</v>
      </c>
      <c r="N18" s="14">
        <f>SUM(N7:N10)/4</f>
        <v>33.157049999999998</v>
      </c>
      <c r="O18" s="16">
        <f>N18/(N17+N18+N19)</f>
        <v>0.31443519673625919</v>
      </c>
      <c r="P18" s="14">
        <f>SUM(P7:P10)/4</f>
        <v>14.862707499999999</v>
      </c>
      <c r="Q18" s="16">
        <f>P18/(P17+P18+P19)</f>
        <v>0.20008529673615119</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24.707000000000001</v>
      </c>
      <c r="O19" s="16">
        <f>N19/(N17+N18+N19)</f>
        <v>0.23430161627052939</v>
      </c>
      <c r="P19" s="14">
        <f>(P15+P16)/2</f>
        <v>24.852450000000001</v>
      </c>
      <c r="Q19" s="16">
        <f>P19/(P17+P18+P19)</f>
        <v>0.33456958181208651</v>
      </c>
      <c r="R19" s="11"/>
      <c r="S19" s="11"/>
      <c r="T19" s="11"/>
      <c r="U19" s="15"/>
      <c r="V19" s="15"/>
      <c r="W19" s="15"/>
      <c r="X19" s="15"/>
      <c r="Y19" s="15"/>
      <c r="CI19" s="519" t="s">
        <v>1176</v>
      </c>
      <c r="CJ19" s="517" t="str">
        <f>IF(CJ8&lt;&gt;"",HLOOKUP(CJ8,$CN$8:$CY$17,5,FALSE),"")</f>
        <v>뇌 피로도 수준이 평균입니다. 에너지가 낮아 정적이고 지금 하는 일에 집중을 잘하고 있습니다. 일에 만족도를 높이기 위해선 신체적인 활력에너지를 높여주면 좋습니다.</v>
      </c>
      <c r="CK19" s="205" t="str">
        <f>IF(CK8&lt;&gt;"",HLOOKUP(CK8,$CN$8:$CY$17,5,FALSE),"")</f>
        <v>뇌 피로도 수준이 평균입니다. 에너지가 낮아 정적이고 지금 하는 일에 집중을 잘하고 있습니다. 일에 만족도를 높이기 위해선 신체적인 활력에너지를 높여주면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1.36355</v>
      </c>
      <c r="D24" s="34" t="str">
        <f>lang!B11</f>
        <v>편차</v>
      </c>
      <c r="E24" s="1077">
        <f>FH_info!G2*1</f>
        <v>0.66537900000000005</v>
      </c>
      <c r="F24" s="1078"/>
      <c r="G24" s="1075" t="str">
        <f>lang!B12</f>
        <v>정보(I)변화량</v>
      </c>
      <c r="H24" s="1076"/>
      <c r="I24" s="51" t="str">
        <f ca="1">CONCATENATE(info!N7,"-",info!N8)</f>
        <v>27.5-49.1</v>
      </c>
      <c r="J24" s="32" t="str">
        <f>lang!B13</f>
        <v>Kcal/분</v>
      </c>
      <c r="K24" s="31" t="str">
        <f ca="1">CONCATENATE(info!N5,"-",info!N6)</f>
        <v>2-4.7</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43.644100000000002</v>
      </c>
      <c r="F27" s="1043"/>
      <c r="G27" s="1055" t="str">
        <f>lang!B33</f>
        <v>정서안정성</v>
      </c>
      <c r="H27" s="1056"/>
      <c r="I27" s="1057"/>
      <c r="J27" s="993">
        <f>M!B19*100</f>
        <v>64.775199999999998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4.6826400000000001</v>
      </c>
      <c r="H2" s="50">
        <f>IF(FT!B2&lt;&gt;"",FT!B2*100,"")</f>
        <v>48.047499999999999</v>
      </c>
      <c r="I2" s="50">
        <f>(IF(G2&lt;&gt;"",1,""))</f>
        <v>1</v>
      </c>
      <c r="J2" t="str">
        <f>IF(FT!B2&lt;&gt;"",FT!E2,"")</f>
        <v>0 [0.000000]</v>
      </c>
      <c r="K2">
        <f>IF(FT!B2&lt;&gt;"",IF(FT!C2&lt;&gt;"",FT!C2,F2/$M$3*$M$4),"")</f>
        <v>0</v>
      </c>
      <c r="L2" t="s">
        <v>52</v>
      </c>
      <c r="M2">
        <f>FH_info!E2</f>
        <v>4.9234099999999996</v>
      </c>
      <c r="N2" s="75">
        <f>LOOKUP(O3,A2:A1000,B2:B1000)</f>
        <v>1.1970643921568627</v>
      </c>
      <c r="O2" s="50">
        <f>MAX(C2:C1000)</f>
        <v>1</v>
      </c>
      <c r="P2" t="s">
        <v>60</v>
      </c>
      <c r="Q2" t="s">
        <v>61</v>
      </c>
      <c r="R2" t="s">
        <v>62</v>
      </c>
      <c r="S2" t="s">
        <v>63</v>
      </c>
      <c r="T2" t="s">
        <v>64</v>
      </c>
      <c r="V2" s="50">
        <f>FT!G2*10</f>
        <v>3.7749899999999998</v>
      </c>
      <c r="W2" s="50">
        <f>FT!H2*100</f>
        <v>47.951799999999999</v>
      </c>
      <c r="Y2">
        <f>IF(I2=1,H2/G2,"")</f>
        <v>10.260771701433379</v>
      </c>
      <c r="Z2">
        <f>AVERAGE(Y2:Y2000)</f>
        <v>12.784766341458383</v>
      </c>
      <c r="AB2" s="827" t="s">
        <v>450</v>
      </c>
      <c r="AC2" s="827"/>
      <c r="AD2" s="1" t="s">
        <v>2012</v>
      </c>
      <c r="AE2" s="1" t="s">
        <v>2013</v>
      </c>
      <c r="AF2" s="110"/>
      <c r="AG2" s="427">
        <f>AD3</f>
        <v>0</v>
      </c>
      <c r="AH2" s="428">
        <f>AD4</f>
        <v>0</v>
      </c>
      <c r="AI2" s="428">
        <f>AD5</f>
        <v>1</v>
      </c>
      <c r="AJ2" s="428">
        <f>AD6</f>
        <v>0</v>
      </c>
      <c r="AK2" s="429">
        <f>AD7</f>
        <v>0</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4.6014699999999999</v>
      </c>
      <c r="H3" s="50">
        <f>IF(FT!B3&lt;&gt;"",FT!B3*100,"")</f>
        <v>48.2819</v>
      </c>
      <c r="I3" s="50">
        <f t="shared" ref="I3:I66" si="2">(IF(G3&lt;&gt;"",1,""))</f>
        <v>1</v>
      </c>
      <c r="J3" t="str">
        <f>IF(FT!B3&lt;&gt;"",FT!E3,"")</f>
        <v>0 [0.399875]</v>
      </c>
      <c r="K3">
        <f>IF(FT!B3&lt;&gt;"",IF(FT!C3&lt;&gt;"",FT!C3,F3/$M$3*$M$4),"")</f>
        <v>0.39987499999999998</v>
      </c>
      <c r="L3" t="s">
        <v>53</v>
      </c>
      <c r="M3">
        <f>SUM(I2:I2005)</f>
        <v>146</v>
      </c>
      <c r="O3" s="104">
        <f>MATCH(O2,C2:C1000,0)-1</f>
        <v>62</v>
      </c>
      <c r="P3">
        <v>0</v>
      </c>
      <c r="Q3">
        <v>0</v>
      </c>
      <c r="R3">
        <f>IF(S4=0,M3,0)</f>
        <v>146</v>
      </c>
      <c r="S3">
        <f t="array" ref="S3">MAX(IF(ft_nq=0,row_n))</f>
        <v>1998</v>
      </c>
      <c r="T3">
        <f>R3-Q3</f>
        <v>146</v>
      </c>
      <c r="V3" s="50">
        <f>FT!G3*10</f>
        <v>3.2166399999999999</v>
      </c>
      <c r="W3" s="50">
        <f>FT!H3*100</f>
        <v>27.993299999999998</v>
      </c>
      <c r="Y3" s="75">
        <f t="shared" ref="Y3:Y66" si="3">IF(I3=1,H3/G3,"")</f>
        <v>10.492712111564348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4.5212200000000005</v>
      </c>
      <c r="H4" s="50">
        <f>IF(FT!B4&lt;&gt;"",FT!B4*100,"")</f>
        <v>48.488199999999999</v>
      </c>
      <c r="I4" s="50">
        <f t="shared" si="2"/>
        <v>1</v>
      </c>
      <c r="J4" t="str">
        <f>IF(FT!B4&lt;&gt;"",FT!E4,"")</f>
        <v>0 [0.804075]</v>
      </c>
      <c r="K4">
        <f>IF(FT!B4&lt;&gt;"",IF(FT!C4&lt;&gt;"",FT!C4,F4/$M$3*$M$4),"")</f>
        <v>0.80407499999999998</v>
      </c>
      <c r="L4" t="s">
        <v>246</v>
      </c>
      <c r="M4">
        <f>IF(M2&lt;&gt;0,M3/M2*2,0)</f>
        <v>59.308487410148665</v>
      </c>
      <c r="P4">
        <f>P3+1</f>
        <v>1</v>
      </c>
      <c r="Q4">
        <v>0</v>
      </c>
      <c r="R4">
        <f>IF(S4=1998,0,S4)</f>
        <v>0</v>
      </c>
      <c r="S4">
        <f t="array" ref="S4">MAX(IF(ft_nq=P4,row_n))</f>
        <v>0</v>
      </c>
      <c r="T4">
        <f>R4-Q4+1</f>
        <v>1</v>
      </c>
      <c r="V4" t="s">
        <v>209</v>
      </c>
      <c r="W4" s="23">
        <f>IF(ISERROR(V3-V2)=FALSE,(V3-V2)*10,0)</f>
        <v>-5.583499999999999</v>
      </c>
      <c r="Y4" s="75">
        <f t="shared" si="3"/>
        <v>10.724583187723667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4.4446600000000007</v>
      </c>
      <c r="H5" s="50">
        <f>IF(FT!B5&lt;&gt;"",FT!B5*100,"")</f>
        <v>48.691600000000001</v>
      </c>
      <c r="I5" s="50">
        <f t="shared" si="2"/>
        <v>1</v>
      </c>
      <c r="J5" t="str">
        <f>IF(FT!B5&lt;&gt;"",FT!E5,"")</f>
        <v>0 [1.211218]</v>
      </c>
      <c r="K5">
        <f>IF(FT!B5&lt;&gt;"",IF(FT!C5&lt;&gt;"",FT!C5,F5/$M$3*$M$4),"")</f>
        <v>1.21122</v>
      </c>
      <c r="L5" t="s">
        <v>54</v>
      </c>
      <c r="M5" s="52">
        <f ca="1">IF(M3&gt;0,MIN(FT_E),0)</f>
        <v>2.0207700000000002</v>
      </c>
      <c r="N5" s="52">
        <f ca="1">IF(M3&gt;0,ROUND(M5,1),0)</f>
        <v>2</v>
      </c>
      <c r="P5">
        <f t="shared" ref="P5:P27" si="10">P4+1</f>
        <v>2</v>
      </c>
      <c r="Q5">
        <f>IF(S5=1998,0,R4)</f>
        <v>0</v>
      </c>
      <c r="R5">
        <f>IF(S5=1998,0,S5)</f>
        <v>0</v>
      </c>
      <c r="S5">
        <f t="array" ref="S5">MAX(IF(ft_nq=P5,row_n))</f>
        <v>0</v>
      </c>
      <c r="T5">
        <f t="shared" ref="T5:T27" si="11">R5-Q5+1</f>
        <v>1</v>
      </c>
      <c r="V5" t="s">
        <v>210</v>
      </c>
      <c r="W5" s="23">
        <f>IF(ISERROR(W3-W2)=FALSE,W3-W2,0)</f>
        <v>-19.958500000000001</v>
      </c>
      <c r="Y5" s="75">
        <f t="shared" si="3"/>
        <v>10.955078678684082</v>
      </c>
      <c r="Z5" s="52"/>
      <c r="AB5" s="1">
        <v>20</v>
      </c>
      <c r="AC5" s="1">
        <v>30</v>
      </c>
      <c r="AD5" s="1">
        <f t="shared" si="7"/>
        <v>1</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4.3701699999999999</v>
      </c>
      <c r="H6" s="50">
        <f>IF(FT!B6&lt;&gt;"",FT!B6*100,"")</f>
        <v>48.874899999999997</v>
      </c>
      <c r="I6" s="50">
        <f t="shared" si="2"/>
        <v>1</v>
      </c>
      <c r="J6" t="str">
        <f>IF(FT!B6&lt;&gt;"",FT!E6,"")</f>
        <v>0 [1.617242]</v>
      </c>
      <c r="K6">
        <f>IF(FT!B6&lt;&gt;"",IF(FT!C6&lt;&gt;"",FT!C6,F6/$M$3*$M$4),"")</f>
        <v>1.61724</v>
      </c>
      <c r="L6" t="s">
        <v>55</v>
      </c>
      <c r="M6" s="52">
        <f ca="1">IF(M3&gt;0,MAX(FT_E),0)</f>
        <v>4.6826400000000001</v>
      </c>
      <c r="N6" s="52">
        <f ca="1">IF(M3&gt;0,ROUND(M6,1),0)</f>
        <v>4.7</v>
      </c>
      <c r="P6">
        <f t="shared" si="10"/>
        <v>3</v>
      </c>
      <c r="Q6">
        <f t="shared" ref="Q6:Q27" si="12">IF(S6=1998,0,R5)</f>
        <v>0</v>
      </c>
      <c r="R6">
        <f t="shared" ref="R6:R27" si="13">IF(S6=1998,0,S6)</f>
        <v>0</v>
      </c>
      <c r="S6">
        <f t="array" ref="S6">MAX(IF(ft_nq=P6,row_n))</f>
        <v>0</v>
      </c>
      <c r="T6">
        <f t="shared" si="11"/>
        <v>1</v>
      </c>
      <c r="V6" t="s">
        <v>211</v>
      </c>
      <c r="W6" s="23">
        <f>IF(W4&lt;&gt;0,W5/W4,0)</f>
        <v>3.5745500134324355</v>
      </c>
      <c r="Y6" s="75">
        <f t="shared" si="3"/>
        <v>11.183752577130866</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4.2980499999999999</v>
      </c>
      <c r="H7" s="50">
        <f>IF(FT!B7&lt;&gt;"",FT!B7*100,"")</f>
        <v>48.975099999999998</v>
      </c>
      <c r="I7" s="50">
        <f t="shared" si="2"/>
        <v>1</v>
      </c>
      <c r="J7" t="str">
        <f>IF(FT!B7&lt;&gt;"",FT!E7,"")</f>
        <v>0 [2.024316]</v>
      </c>
      <c r="K7">
        <f>IF(FT!B7&lt;&gt;"",IF(FT!C7&lt;&gt;"",FT!C7,F7/$M$3*$M$4),"")</f>
        <v>2.0243199999999999</v>
      </c>
      <c r="L7" t="s">
        <v>56</v>
      </c>
      <c r="M7" s="366">
        <f ca="1">IF(M3&gt;0,MIN(FT_PH),0)</f>
        <v>27.539400000000004</v>
      </c>
      <c r="N7" s="52">
        <f ca="1">IF(M3&gt;0,ROUND(M7,1),0)</f>
        <v>27.5</v>
      </c>
      <c r="P7">
        <f t="shared" si="10"/>
        <v>4</v>
      </c>
      <c r="Q7">
        <f t="shared" si="12"/>
        <v>0</v>
      </c>
      <c r="R7">
        <f t="shared" si="13"/>
        <v>0</v>
      </c>
      <c r="S7">
        <f t="array" ref="S7">MAX(IF(ft_nq=P7,row_n))</f>
        <v>0</v>
      </c>
      <c r="T7">
        <f t="shared" si="11"/>
        <v>1</v>
      </c>
      <c r="V7" t="s">
        <v>212</v>
      </c>
      <c r="W7" s="23">
        <f>DEGREES(ATAN(W6))</f>
        <v>74.370745130851063</v>
      </c>
      <c r="X7" s="106">
        <v>0.05</v>
      </c>
      <c r="Y7" s="75">
        <f t="shared" si="3"/>
        <v>11.394725515059154</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5.460812931162945E-2</v>
      </c>
      <c r="D8" s="50">
        <f>IF(hist!$D$2&gt;0,hist!B8/hist!$D$2,0)</f>
        <v>0.72249363809390166</v>
      </c>
      <c r="E8" s="50">
        <f t="shared" si="1"/>
        <v>4.239235128206329E-5</v>
      </c>
      <c r="F8">
        <f t="shared" si="6"/>
        <v>6</v>
      </c>
      <c r="G8" s="50">
        <f>IF(FT!A8&lt;&gt;"",FT!A8*10,"")</f>
        <v>4.2272300000000005</v>
      </c>
      <c r="H8" s="50">
        <f>IF(FT!B8&lt;&gt;"",FT!B8*100,"")</f>
        <v>49.050800000000002</v>
      </c>
      <c r="I8" s="50">
        <f t="shared" si="2"/>
        <v>1</v>
      </c>
      <c r="J8" t="str">
        <f>IF(FT!B8&lt;&gt;"",FT!E8,"")</f>
        <v>0 [2.430257]</v>
      </c>
      <c r="K8">
        <f>IF(FT!B8&lt;&gt;"",IF(FT!C8&lt;&gt;"",FT!C8,F8/$M$3*$M$4),"")</f>
        <v>2.4302600000000001</v>
      </c>
      <c r="L8" t="s">
        <v>57</v>
      </c>
      <c r="M8" s="52">
        <f ca="1">IF(M3&gt;0,MAX(FT_PH),0)</f>
        <v>49.118400000000001</v>
      </c>
      <c r="N8" s="52">
        <f ca="1">IF(M3&gt;0,ROUND(M8,1),0)</f>
        <v>49.1</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11.603532336778457</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4.1563800000000004</v>
      </c>
      <c r="H9" s="50">
        <f>IF(FT!B9&lt;&gt;"",FT!B9*100,"")</f>
        <v>49.118400000000001</v>
      </c>
      <c r="I9" s="50">
        <f t="shared" si="2"/>
        <v>1</v>
      </c>
      <c r="J9" t="str">
        <f>IF(FT!B9&lt;&gt;"",FT!E9,"")</f>
        <v>0 [2.837313]</v>
      </c>
      <c r="K9">
        <f>IF(FT!B9&lt;&gt;"",IF(FT!C9&lt;&gt;"",FT!C9,F9/$M$3*$M$4),"")</f>
        <v>2.83731</v>
      </c>
      <c r="L9" t="s">
        <v>222</v>
      </c>
      <c r="M9" s="74">
        <f ca="1">IF(M3&gt;0,IF(COUNT(FT_E)&gt;0,AVERAGE(FT_E),0),0)</f>
        <v>2.817982191780823</v>
      </c>
      <c r="N9" s="365">
        <f ca="1">IF(M3&gt;0,IF(COUNT(FT_PH)&gt;0,AVERAGE(FT_PH),0),0)</f>
        <v>34.915301369863009</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4</v>
      </c>
      <c r="X9">
        <v>2</v>
      </c>
      <c r="Y9" s="75">
        <f t="shared" si="3"/>
        <v>11.81759126932571</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0.10545489608260795</v>
      </c>
      <c r="D10" s="50">
        <f>IF(hist!$D$2&gt;0,hist!B10/hist!$D$2,0)</f>
        <v>0.55579881163281109</v>
      </c>
      <c r="E10" s="50">
        <f t="shared" si="1"/>
        <v>6.3640932711193118E-5</v>
      </c>
      <c r="F10">
        <f t="shared" si="6"/>
        <v>8</v>
      </c>
      <c r="G10" s="50">
        <f>IF(FT!A10&lt;&gt;"",FT!A10*10,"")</f>
        <v>4.0875199999999996</v>
      </c>
      <c r="H10" s="50">
        <f>IF(FT!B10&lt;&gt;"",FT!B10*100,"")</f>
        <v>49.116100000000003</v>
      </c>
      <c r="I10" s="50">
        <f t="shared" si="2"/>
        <v>1</v>
      </c>
      <c r="J10" t="str">
        <f>IF(FT!B10&lt;&gt;"",FT!E10,"")</f>
        <v>0 [3.244151]</v>
      </c>
      <c r="K10">
        <f>IF(FT!B10&lt;&gt;"",IF(FT!C10&lt;&gt;"",FT!C10,F10/$M$3*$M$4),"")</f>
        <v>3.2441499999999999</v>
      </c>
      <c r="M10">
        <v>2</v>
      </c>
      <c r="P10">
        <f t="shared" si="10"/>
        <v>7</v>
      </c>
      <c r="Q10">
        <f t="shared" si="12"/>
        <v>0</v>
      </c>
      <c r="R10">
        <f t="shared" si="13"/>
        <v>0</v>
      </c>
      <c r="S10">
        <f t="array" ref="S10">MAX(IF(ft_nq=P10,row_n))</f>
        <v>0</v>
      </c>
      <c r="T10">
        <f t="shared" si="11"/>
        <v>1</v>
      </c>
      <c r="V10" t="s">
        <v>215</v>
      </c>
      <c r="X10" s="71" t="s">
        <v>270</v>
      </c>
      <c r="Y10" s="75">
        <f t="shared" si="3"/>
        <v>12.01611245938858</v>
      </c>
      <c r="AB10" s="1">
        <v>70</v>
      </c>
      <c r="AC10" s="1">
        <v>80</v>
      </c>
      <c r="AD10" s="1">
        <f t="shared" si="7"/>
        <v>0</v>
      </c>
      <c r="AE10" s="1">
        <f t="shared" si="8"/>
        <v>0</v>
      </c>
      <c r="AF10" s="430">
        <f>AE5</f>
        <v>1</v>
      </c>
      <c r="AG10" s="113">
        <f t="shared" si="9"/>
        <v>0</v>
      </c>
      <c r="AH10">
        <f t="shared" si="9"/>
        <v>0</v>
      </c>
      <c r="AI10">
        <f t="shared" si="4"/>
        <v>1</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4.0222499999999997</v>
      </c>
      <c r="H11" s="50">
        <f>IF(FT!B11&lt;&gt;"",FT!B11*100,"")</f>
        <v>49.046500000000002</v>
      </c>
      <c r="I11" s="50">
        <f t="shared" si="2"/>
        <v>1</v>
      </c>
      <c r="J11" t="str">
        <f>IF(FT!B11&lt;&gt;"",FT!E11,"")</f>
        <v>0 [3.650338]</v>
      </c>
      <c r="K11">
        <f>IF(FT!B11&lt;&gt;"",IF(FT!C11&lt;&gt;"",FT!C11,F11/$M$3*$M$4),"")</f>
        <v>3.6503399999999999</v>
      </c>
      <c r="M11" s="49">
        <f>MAX(IF(ft_nq=1,row_n))</f>
        <v>0</v>
      </c>
      <c r="P11">
        <f t="shared" si="10"/>
        <v>8</v>
      </c>
      <c r="Q11">
        <f t="shared" si="12"/>
        <v>0</v>
      </c>
      <c r="R11">
        <f t="shared" si="13"/>
        <v>0</v>
      </c>
      <c r="S11">
        <f t="array" ref="S11">MAX(IF(ft_nq=P11,row_n))</f>
        <v>0</v>
      </c>
      <c r="T11">
        <f t="shared" si="11"/>
        <v>1</v>
      </c>
      <c r="V11" s="71" t="s">
        <v>216</v>
      </c>
      <c r="W11" s="23">
        <f>FT!H11*100</f>
        <v>27.539400000000004</v>
      </c>
      <c r="Y11" s="75">
        <f t="shared" si="3"/>
        <v>12.193797004164338</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3.96109</v>
      </c>
      <c r="H12" s="50">
        <f>IF(FT!B12&lt;&gt;"",FT!B12*100,"")</f>
        <v>48.769600000000004</v>
      </c>
      <c r="I12" s="50">
        <f t="shared" si="2"/>
        <v>1</v>
      </c>
      <c r="J12" t="str">
        <f>IF(FT!B12&lt;&gt;"",FT!E12,"")</f>
        <v>0 [4.055852]</v>
      </c>
      <c r="K12">
        <f>IF(FT!B12&lt;&gt;"",IF(FT!C12&lt;&gt;"",FT!C12,F12/$M$3*$M$4),"")</f>
        <v>4.0558500000000004</v>
      </c>
      <c r="M12">
        <f>M11+1</f>
        <v>1</v>
      </c>
      <c r="P12">
        <f t="shared" si="10"/>
        <v>9</v>
      </c>
      <c r="Q12">
        <f t="shared" si="12"/>
        <v>0</v>
      </c>
      <c r="R12">
        <f t="shared" si="13"/>
        <v>0</v>
      </c>
      <c r="S12">
        <f t="array" ref="S12">MAX(IF(ft_nq=P12,row_n))</f>
        <v>0</v>
      </c>
      <c r="T12">
        <f t="shared" si="11"/>
        <v>1</v>
      </c>
      <c r="V12" s="71" t="s">
        <v>217</v>
      </c>
      <c r="W12" s="23">
        <f>FT!H12*100</f>
        <v>49.118400000000001</v>
      </c>
      <c r="Y12" s="75">
        <f t="shared" si="3"/>
        <v>12.31216660060741</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0.16856224962964911</v>
      </c>
      <c r="D13" s="50">
        <f>IF(hist!$D$2&gt;0,hist!B13/hist!$D$2,0)</f>
        <v>0.49402594734142308</v>
      </c>
      <c r="E13" s="50">
        <f t="shared" si="1"/>
        <v>1.1522836836240688E-4</v>
      </c>
      <c r="F13">
        <f t="shared" si="6"/>
        <v>11</v>
      </c>
      <c r="G13" s="50">
        <f>IF(FT!A13&lt;&gt;"",FT!A13*10,"")</f>
        <v>3.90218</v>
      </c>
      <c r="H13" s="50">
        <f>IF(FT!B13&lt;&gt;"",FT!B13*100,"")</f>
        <v>48.495199999999997</v>
      </c>
      <c r="I13" s="50">
        <f t="shared" si="2"/>
        <v>1</v>
      </c>
      <c r="J13" t="str">
        <f>IF(FT!B13&lt;&gt;"",FT!E13,"")</f>
        <v>0 [4.460048]</v>
      </c>
      <c r="K13">
        <f>IF(FT!B13&lt;&gt;"",IF(FT!C13&lt;&gt;"",FT!C13,F13/$M$3*$M$4),"")</f>
        <v>4.4600499999999998</v>
      </c>
      <c r="M13" s="49">
        <f t="array" ref="M13">MAX(IF(ft_nq=2,row_n))</f>
        <v>0</v>
      </c>
      <c r="P13">
        <f t="shared" si="10"/>
        <v>10</v>
      </c>
      <c r="Q13">
        <f t="shared" si="12"/>
        <v>0</v>
      </c>
      <c r="R13">
        <f t="shared" si="13"/>
        <v>0</v>
      </c>
      <c r="S13">
        <f t="array" ref="S13">MAX(IF(ft_nq=P13,row_n))</f>
        <v>0</v>
      </c>
      <c r="T13">
        <f t="shared" si="11"/>
        <v>1</v>
      </c>
      <c r="V13" s="71" t="s">
        <v>219</v>
      </c>
      <c r="W13">
        <f>FT!H13</f>
        <v>138</v>
      </c>
      <c r="Y13" s="75">
        <f t="shared" si="3"/>
        <v>12.427719889907692</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3.8411400000000002</v>
      </c>
      <c r="H14" s="50">
        <f>IF(FT!B14&lt;&gt;"",FT!B14*100,"")</f>
        <v>48.214700000000001</v>
      </c>
      <c r="I14" s="50">
        <f t="shared" si="2"/>
        <v>1</v>
      </c>
      <c r="J14" t="str">
        <f>IF(FT!B14&lt;&gt;"",FT!E14,"")</f>
        <v>0 [4.868408]</v>
      </c>
      <c r="K14">
        <f>IF(FT!B14&lt;&gt;"",IF(FT!C14&lt;&gt;"",FT!C14,F14/$M$3*$M$4),"")</f>
        <v>4.8684099999999999</v>
      </c>
      <c r="M14">
        <f>M13+1</f>
        <v>1</v>
      </c>
      <c r="P14">
        <f t="shared" si="10"/>
        <v>11</v>
      </c>
      <c r="Q14">
        <f t="shared" si="12"/>
        <v>0</v>
      </c>
      <c r="R14">
        <f t="shared" si="13"/>
        <v>0</v>
      </c>
      <c r="S14">
        <f t="array" ref="S14">MAX(IF(ft_nq=P14,row_n))</f>
        <v>0</v>
      </c>
      <c r="T14">
        <f t="shared" si="11"/>
        <v>1</v>
      </c>
      <c r="V14" s="71" t="s">
        <v>221</v>
      </c>
      <c r="W14">
        <f>FT!H14</f>
        <v>8</v>
      </c>
      <c r="Y14" s="75">
        <f t="shared" si="3"/>
        <v>12.552185028403025</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0.15058642543455966</v>
      </c>
      <c r="D15" s="50">
        <f>IF(hist!$D$2&gt;0,hist!B15/hist!$D$2,0)</f>
        <v>0.41869628981583135</v>
      </c>
      <c r="E15" s="50">
        <f t="shared" si="1"/>
        <v>1.6938471460455832E-4</v>
      </c>
      <c r="F15">
        <f t="shared" si="6"/>
        <v>13</v>
      </c>
      <c r="G15" s="50">
        <f>IF(FT!A15&lt;&gt;"",FT!A15*10,"")</f>
        <v>3.7749899999999998</v>
      </c>
      <c r="H15" s="50">
        <f>IF(FT!B15&lt;&gt;"",FT!B15*100,"")</f>
        <v>47.951799999999999</v>
      </c>
      <c r="I15" s="50">
        <f t="shared" si="2"/>
        <v>1</v>
      </c>
      <c r="J15" t="str">
        <f>IF(FT!B15&lt;&gt;"",FT!E15,"")</f>
        <v>0 [5.274783]</v>
      </c>
      <c r="K15">
        <f>IF(FT!B15&lt;&gt;"",IF(FT!C15&lt;&gt;"",FT!C15,F15/$M$3*$M$4),"")</f>
        <v>5.2747799999999998</v>
      </c>
      <c r="M15">
        <f t="array" ref="M15">MAX(IF(ft_nq=3,row_n))</f>
        <v>0</v>
      </c>
      <c r="P15">
        <f t="shared" si="10"/>
        <v>12</v>
      </c>
      <c r="Q15">
        <f t="shared" si="12"/>
        <v>0</v>
      </c>
      <c r="R15">
        <f t="shared" si="13"/>
        <v>0</v>
      </c>
      <c r="S15">
        <f t="array" ref="S15">MAX(IF(ft_nq=P15,row_n))</f>
        <v>0</v>
      </c>
      <c r="T15">
        <f t="shared" si="11"/>
        <v>1</v>
      </c>
      <c r="V15" s="23">
        <f>FT!G15*10</f>
        <v>3.2002199999999998</v>
      </c>
      <c r="W15" s="23">
        <f>FT!H15*100</f>
        <v>27.539400000000004</v>
      </c>
      <c r="Y15" s="75">
        <f t="shared" si="3"/>
        <v>12.702497225158213</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3.7079</v>
      </c>
      <c r="H16" s="50">
        <f>IF(FT!B16&lt;&gt;"",FT!B16*100,"")</f>
        <v>47.701000000000001</v>
      </c>
      <c r="I16" s="50">
        <f t="shared" si="2"/>
        <v>1</v>
      </c>
      <c r="J16" t="str">
        <f>IF(FT!B16&lt;&gt;"",FT!E16,"")</f>
        <v>0 [5.682869]</v>
      </c>
      <c r="K16">
        <f>IF(FT!B16&lt;&gt;"",IF(FT!C16&lt;&gt;"",FT!C16,F16/$M$3*$M$4),"")</f>
        <v>5.6828700000000003</v>
      </c>
      <c r="M16">
        <f>M15+1</f>
        <v>1</v>
      </c>
      <c r="P16">
        <f t="shared" si="10"/>
        <v>13</v>
      </c>
      <c r="Q16">
        <f t="shared" si="12"/>
        <v>0</v>
      </c>
      <c r="R16">
        <f t="shared" si="13"/>
        <v>0</v>
      </c>
      <c r="S16">
        <f t="array" ref="S16">MAX(IF(ft_nq=P16,row_n))</f>
        <v>0</v>
      </c>
      <c r="T16">
        <f t="shared" si="11"/>
        <v>1</v>
      </c>
      <c r="V16" s="23">
        <f>FT!G16*10</f>
        <v>4.1563800000000004</v>
      </c>
      <c r="W16" s="23">
        <f>FT!H16*100</f>
        <v>49.118400000000001</v>
      </c>
      <c r="Y16" s="75">
        <f t="shared" si="3"/>
        <v>12.864694301356563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3.6427999999999998</v>
      </c>
      <c r="H17" s="50">
        <f>IF(FT!B17&lt;&gt;"",FT!B17*100,"")</f>
        <v>47.377499999999998</v>
      </c>
      <c r="I17" s="50">
        <f t="shared" si="2"/>
        <v>1</v>
      </c>
      <c r="J17" t="str">
        <f>IF(FT!B17&lt;&gt;"",FT!E17,"")</f>
        <v>0 [6.088391]</v>
      </c>
      <c r="K17">
        <f>IF(FT!B17&lt;&gt;"",IF(FT!C17&lt;&gt;"",FT!C17,F17/$M$3*$M$4),"")</f>
        <v>6.0883900000000004</v>
      </c>
      <c r="M17">
        <f>M3+1</f>
        <v>147</v>
      </c>
      <c r="P17">
        <f t="shared" si="10"/>
        <v>14</v>
      </c>
      <c r="Q17">
        <f t="shared" si="12"/>
        <v>0</v>
      </c>
      <c r="R17">
        <f t="shared" si="13"/>
        <v>0</v>
      </c>
      <c r="S17">
        <f t="array" ref="S17">MAX(IF(ft_nq=P17,row_n))</f>
        <v>0</v>
      </c>
      <c r="T17">
        <f t="shared" si="11"/>
        <v>1</v>
      </c>
      <c r="V17" t="s">
        <v>1522</v>
      </c>
      <c r="Y17" s="75">
        <f t="shared" si="3"/>
        <v>13.005792247721534</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0.24620971064419137</v>
      </c>
      <c r="D18" s="50">
        <f>IF(hist!$D$2&gt;0,hist!B18/hist!$D$2,0)</f>
        <v>0.39063982751887266</v>
      </c>
      <c r="E18" s="50">
        <f t="shared" si="1"/>
        <v>2.9716369761879154E-4</v>
      </c>
      <c r="F18">
        <f t="shared" si="6"/>
        <v>16</v>
      </c>
      <c r="G18" s="50">
        <f>IF(FT!A18&lt;&gt;"",FT!A18*10,"")</f>
        <v>3.57701</v>
      </c>
      <c r="H18" s="50">
        <f>IF(FT!B18&lt;&gt;"",FT!B18*100,"")</f>
        <v>47.083399999999997</v>
      </c>
      <c r="I18" s="50">
        <f t="shared" si="2"/>
        <v>1</v>
      </c>
      <c r="J18" t="str">
        <f>IF(FT!B18&lt;&gt;"",FT!E18,"")</f>
        <v>0 [6.493177]</v>
      </c>
      <c r="K18">
        <f>IF(FT!B18&lt;&gt;"",IF(FT!C18&lt;&gt;"",FT!C18,F18/$M$3*$M$4),"")</f>
        <v>6.4931799999999997</v>
      </c>
      <c r="P18">
        <f t="shared" si="10"/>
        <v>15</v>
      </c>
      <c r="Q18">
        <f t="shared" si="12"/>
        <v>0</v>
      </c>
      <c r="R18">
        <f t="shared" si="13"/>
        <v>0</v>
      </c>
      <c r="S18">
        <f t="array" ref="S18">MAX(IF(ft_nq=P18,row_n))</f>
        <v>0</v>
      </c>
      <c r="T18">
        <f t="shared" si="11"/>
        <v>1</v>
      </c>
      <c r="V18" s="288">
        <f>M!B18*100</f>
        <v>43.644100000000002</v>
      </c>
      <c r="W18" s="287">
        <f>100-M!B19*100</f>
        <v>35.224800000000002</v>
      </c>
      <c r="X18" t="str">
        <f>"(" &amp; ROUND(V18,1) &amp; " , " &amp; ROUND(100-W18,1) &amp; ")"</f>
        <v>(43.6 , 64.8)</v>
      </c>
      <c r="Y18" s="75">
        <f t="shared" si="3"/>
        <v>13.162781205531994</v>
      </c>
      <c r="Z18">
        <f>M!B18*100</f>
        <v>43.644100000000002</v>
      </c>
      <c r="AA18">
        <f>100-M!B19*100</f>
        <v>35.224800000000002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3.50915</v>
      </c>
      <c r="H19" s="50">
        <f>IF(FT!B19&lt;&gt;"",FT!B19*100,"")</f>
        <v>46.866500000000002</v>
      </c>
      <c r="I19" s="50">
        <f t="shared" si="2"/>
        <v>1</v>
      </c>
      <c r="J19" t="str">
        <f>IF(FT!B19&lt;&gt;"",FT!E19,"")</f>
        <v>0 [6.900357]</v>
      </c>
      <c r="K19">
        <f>IF(FT!B19&lt;&gt;"",IF(FT!C19&lt;&gt;"",FT!C19,F19/$M$3*$M$4),"")</f>
        <v>6.90036</v>
      </c>
      <c r="P19">
        <f t="shared" si="10"/>
        <v>16</v>
      </c>
      <c r="Q19">
        <f t="shared" si="12"/>
        <v>0</v>
      </c>
      <c r="R19">
        <f t="shared" si="13"/>
        <v>0</v>
      </c>
      <c r="S19">
        <f t="array" ref="S19">MAX(IF(ft_nq=P19,row_n))</f>
        <v>0</v>
      </c>
      <c r="T19">
        <f t="shared" si="11"/>
        <v>1</v>
      </c>
      <c r="V19" t="s">
        <v>1521</v>
      </c>
      <c r="Y19" s="75">
        <f t="shared" si="3"/>
        <v>13.355513443426471</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3.4439299999999999</v>
      </c>
      <c r="H20" s="50">
        <f>IF(FT!B20&lt;&gt;"",FT!B20*100,"")</f>
        <v>46.665900000000001</v>
      </c>
      <c r="I20" s="50">
        <f t="shared" si="2"/>
        <v>1</v>
      </c>
      <c r="J20" t="str">
        <f>IF(FT!B20&lt;&gt;"",FT!E20,"")</f>
        <v>0 [7.307143]</v>
      </c>
      <c r="K20">
        <f>IF(FT!B20&lt;&gt;"",IF(FT!C20&lt;&gt;"",FT!C20,F20/$M$3*$M$4),"")</f>
        <v>7.3071400000000004</v>
      </c>
      <c r="P20">
        <f t="shared" si="10"/>
        <v>17</v>
      </c>
      <c r="Q20">
        <f t="shared" si="12"/>
        <v>0</v>
      </c>
      <c r="R20">
        <f t="shared" si="13"/>
        <v>0</v>
      </c>
      <c r="S20">
        <f t="array" ref="S20">MAX(IF(ft_nq=P20,row_n))</f>
        <v>0</v>
      </c>
      <c r="T20">
        <f t="shared" si="11"/>
        <v>1</v>
      </c>
      <c r="V20" s="56">
        <v>50</v>
      </c>
      <c r="W20">
        <v>50</v>
      </c>
      <c r="Y20" s="75">
        <f t="shared" si="3"/>
        <v>13.550188302317411</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0.29907039734925184</v>
      </c>
      <c r="D21" s="50">
        <f>IF(hist!$D$2&gt;0,hist!B21/hist!$D$2,0)</f>
        <v>0.342895194375964</v>
      </c>
      <c r="E21" s="50">
        <f t="shared" si="1"/>
        <v>5.1155989191839816E-4</v>
      </c>
      <c r="F21">
        <f t="shared" si="6"/>
        <v>19</v>
      </c>
      <c r="G21" s="50">
        <f>IF(FT!A21&lt;&gt;"",FT!A21*10,"")</f>
        <v>3.3809800000000001</v>
      </c>
      <c r="H21" s="50">
        <f>IF(FT!B21&lt;&gt;"",FT!B21*100,"")</f>
        <v>46.418500000000002</v>
      </c>
      <c r="I21" s="50">
        <f t="shared" si="2"/>
        <v>1</v>
      </c>
      <c r="J21" t="str">
        <f>IF(FT!B21&lt;&gt;"",FT!E21,"")</f>
        <v>0 [7.710777]</v>
      </c>
      <c r="K21">
        <f>IF(FT!B21&lt;&gt;"",IF(FT!C21&lt;&gt;"",FT!C21,F21/$M$3*$M$4),"")</f>
        <v>7.7107799999999997</v>
      </c>
      <c r="P21">
        <f t="shared" si="10"/>
        <v>18</v>
      </c>
      <c r="Q21">
        <f t="shared" si="12"/>
        <v>0</v>
      </c>
      <c r="R21">
        <f t="shared" si="13"/>
        <v>0</v>
      </c>
      <c r="S21">
        <f t="array" ref="S21">MAX(IF(ft_nq=P21,row_n))</f>
        <v>0</v>
      </c>
      <c r="T21">
        <f t="shared" si="11"/>
        <v>1</v>
      </c>
      <c r="V21" s="288">
        <f>Measurement!DK17*100</f>
        <v>29.786670989794573</v>
      </c>
      <c r="W21" s="287">
        <f>'R3'!I3</f>
        <v>22.588137132423032</v>
      </c>
      <c r="X21" t="str">
        <f>"(" &amp; ROUND(V21,1) &amp; " , " &amp; ROUND(W21,1) &amp; ")" &amp; CHAR(10) &amp; AR26</f>
        <v>(29.8 , 22.6)
쓸쓸한</v>
      </c>
      <c r="Y21" s="75">
        <f t="shared" si="3"/>
        <v>13.729303338085407</v>
      </c>
      <c r="AA21">
        <f>100-M!B19*100</f>
        <v>35.224800000000002</v>
      </c>
      <c r="AC21">
        <f>'R3'!I3</f>
        <v>22.588137132423032</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3.3193699999999997</v>
      </c>
      <c r="H22" s="50">
        <f>IF(FT!B22&lt;&gt;"",FT!B22*100,"")</f>
        <v>46.109099999999998</v>
      </c>
      <c r="I22" s="50">
        <f t="shared" si="2"/>
        <v>1</v>
      </c>
      <c r="J22" t="str">
        <f>IF(FT!B22&lt;&gt;"",FT!E22,"")</f>
        <v>0 [8.119615]</v>
      </c>
      <c r="K22">
        <f>IF(FT!B22&lt;&gt;"",IF(FT!C22&lt;&gt;"",FT!C22,F22/$M$3*$M$4),"")</f>
        <v>8.1196199999999994</v>
      </c>
      <c r="P22">
        <f t="shared" si="10"/>
        <v>19</v>
      </c>
      <c r="Q22">
        <f t="shared" si="12"/>
        <v>0</v>
      </c>
      <c r="R22">
        <f t="shared" si="13"/>
        <v>0</v>
      </c>
      <c r="S22">
        <f t="array" ref="S22">MAX(IF(ft_nq=P22,row_n))</f>
        <v>0</v>
      </c>
      <c r="T22">
        <f t="shared" si="11"/>
        <v>1</v>
      </c>
      <c r="V22" s="300">
        <f>X23</f>
        <v>90</v>
      </c>
      <c r="W22" s="300">
        <f>X23</f>
        <v>90</v>
      </c>
      <c r="X22" t="s">
        <v>1188</v>
      </c>
      <c r="Y22" s="75">
        <f t="shared" si="3"/>
        <v>13.890919059942098</v>
      </c>
      <c r="AA22" t="s">
        <v>2225</v>
      </c>
      <c r="AC22" t="s">
        <v>2226</v>
      </c>
      <c r="AQ22">
        <v>3</v>
      </c>
      <c r="AR22" s="440" t="str">
        <f t="shared" si="15"/>
        <v/>
      </c>
      <c r="AS22" s="441" t="str">
        <f t="shared" si="14"/>
        <v/>
      </c>
      <c r="AT22" s="441" t="str">
        <f t="shared" si="14"/>
        <v>쓸쓸한</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0.29764903884082361</v>
      </c>
      <c r="D23" s="50">
        <f>IF(hist!$D$2&gt;0,hist!B23/hist!$D$2,0)</f>
        <v>0.30471641953464029</v>
      </c>
      <c r="E23" s="50">
        <f t="shared" si="1"/>
        <v>7.2710399246906645E-4</v>
      </c>
      <c r="F23">
        <f t="shared" si="6"/>
        <v>21</v>
      </c>
      <c r="G23" s="50">
        <f>IF(FT!A23&lt;&gt;"",FT!A23*10,"")</f>
        <v>3.2575900000000004</v>
      </c>
      <c r="H23" s="50">
        <f>IF(FT!B23&lt;&gt;"",FT!B23*100,"")</f>
        <v>45.658799999999999</v>
      </c>
      <c r="I23" s="50">
        <f t="shared" si="2"/>
        <v>1</v>
      </c>
      <c r="J23" t="str">
        <f>IF(FT!B23&lt;&gt;"",FT!E23,"")</f>
        <v>0 [8.524127]</v>
      </c>
      <c r="K23">
        <f>IF(FT!B23&lt;&gt;"",IF(FT!C23&lt;&gt;"",FT!C23,F23/$M$3*$M$4),"")</f>
        <v>8.5241299999999995</v>
      </c>
      <c r="P23">
        <f t="shared" si="10"/>
        <v>20</v>
      </c>
      <c r="Q23">
        <f t="shared" si="12"/>
        <v>0</v>
      </c>
      <c r="R23">
        <f t="shared" si="13"/>
        <v>0</v>
      </c>
      <c r="S23">
        <f t="array" ref="S23">MAX(IF(ft_nq=P23,row_n))</f>
        <v>0</v>
      </c>
      <c r="T23">
        <f t="shared" si="11"/>
        <v>1</v>
      </c>
      <c r="V23" s="300">
        <f>100-X23</f>
        <v>10</v>
      </c>
      <c r="W23" s="300">
        <f>X23</f>
        <v>90</v>
      </c>
      <c r="X23">
        <v>90</v>
      </c>
      <c r="Y23" s="75">
        <f t="shared" si="3"/>
        <v>14.016128487624284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3.1971699999999998</v>
      </c>
      <c r="H24" s="50">
        <f>IF(FT!B24&lt;&gt;"",FT!B24*100,"")</f>
        <v>45.094999999999999</v>
      </c>
      <c r="I24" s="50">
        <f t="shared" si="2"/>
        <v>1</v>
      </c>
      <c r="J24" t="str">
        <f>IF(FT!B24&lt;&gt;"",FT!E24,"")</f>
        <v>0 [8.928938]</v>
      </c>
      <c r="K24">
        <f>IF(FT!B24&lt;&gt;"",IF(FT!C24&lt;&gt;"",FT!C24,F24/$M$3*$M$4),"")</f>
        <v>8.9289400000000008</v>
      </c>
      <c r="P24">
        <f t="shared" si="10"/>
        <v>21</v>
      </c>
      <c r="Q24">
        <f t="shared" si="12"/>
        <v>0</v>
      </c>
      <c r="R24">
        <f t="shared" si="13"/>
        <v>0</v>
      </c>
      <c r="S24">
        <f t="array" ref="S24">MAX(IF(ft_nq=P24,row_n))</f>
        <v>0</v>
      </c>
      <c r="T24">
        <f t="shared" si="11"/>
        <v>1</v>
      </c>
      <c r="V24" s="300">
        <f>100-X23</f>
        <v>10</v>
      </c>
      <c r="W24" s="300">
        <f>100-X23</f>
        <v>10</v>
      </c>
      <c r="Y24" s="75">
        <f t="shared" si="3"/>
        <v>14.104661309845895</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3.1326300000000002</v>
      </c>
      <c r="H25" s="50">
        <f>IF(FT!B25&lt;&gt;"",FT!B25*100,"")</f>
        <v>44.521899999999995</v>
      </c>
      <c r="I25" s="50">
        <f t="shared" si="2"/>
        <v>1</v>
      </c>
      <c r="J25" t="str">
        <f>IF(FT!B25&lt;&gt;"",FT!E25,"")</f>
        <v>0 [9.337876]</v>
      </c>
      <c r="K25">
        <f>IF(FT!B25&lt;&gt;"",IF(FT!C25&lt;&gt;"",FT!C25,F25/$M$3*$M$4),"")</f>
        <v>9.3378800000000002</v>
      </c>
      <c r="P25">
        <f t="shared" si="10"/>
        <v>22</v>
      </c>
      <c r="Q25">
        <f t="shared" si="12"/>
        <v>0</v>
      </c>
      <c r="R25">
        <f t="shared" si="13"/>
        <v>0</v>
      </c>
      <c r="S25">
        <f t="array" ref="S25">MAX(IF(ft_nq=P25,row_n))</f>
        <v>0</v>
      </c>
      <c r="T25">
        <f t="shared" si="11"/>
        <v>1</v>
      </c>
      <c r="V25" s="300">
        <f>X23</f>
        <v>90</v>
      </c>
      <c r="W25" s="300">
        <f>100-X23</f>
        <v>10</v>
      </c>
      <c r="Y25" s="75">
        <f t="shared" si="3"/>
        <v>14.212307230665605</v>
      </c>
    </row>
    <row r="26" spans="1:120">
      <c r="A26" s="50">
        <f t="shared" si="5"/>
        <v>24</v>
      </c>
      <c r="B26" s="50">
        <f t="shared" si="0"/>
        <v>0.46337976470588232</v>
      </c>
      <c r="C26" s="50">
        <f>IF(FH!$C$2&gt;0,FH!A26/FH!$C$2,0)</f>
        <v>0.42267862308359849</v>
      </c>
      <c r="D26" s="50">
        <f>IF(hist!$D$2&gt;0,hist!B26/hist!$D$2,0)</f>
        <v>0.27205225121448062</v>
      </c>
      <c r="E26" s="50">
        <f t="shared" si="1"/>
        <v>1.2128188079122912E-3</v>
      </c>
      <c r="F26">
        <f t="shared" si="6"/>
        <v>24</v>
      </c>
      <c r="G26" s="50">
        <f>IF(FT!A26&lt;&gt;"",FT!A26*10,"")</f>
        <v>3.0634800000000002</v>
      </c>
      <c r="H26" s="50">
        <f>IF(FT!B26&lt;&gt;"",FT!B26*100,"")</f>
        <v>43.988699999999994</v>
      </c>
      <c r="I26" s="50">
        <f t="shared" si="2"/>
        <v>1</v>
      </c>
      <c r="J26" t="str">
        <f>IF(FT!B26&lt;&gt;"",FT!E26,"")</f>
        <v>0 [9.741742]</v>
      </c>
      <c r="K26">
        <f>IF(FT!B26&lt;&gt;"",IF(FT!C26&lt;&gt;"",FT!C26,F26/$M$3*$M$4),"")</f>
        <v>9.7417400000000001</v>
      </c>
      <c r="P26">
        <f t="shared" si="10"/>
        <v>23</v>
      </c>
      <c r="Q26">
        <f t="shared" si="12"/>
        <v>0</v>
      </c>
      <c r="R26">
        <f t="shared" si="13"/>
        <v>0</v>
      </c>
      <c r="S26">
        <f t="array" ref="S26">MAX(IF(ft_nq=P26,row_n))</f>
        <v>0</v>
      </c>
      <c r="T26">
        <f t="shared" si="11"/>
        <v>1</v>
      </c>
      <c r="V26" s="300">
        <f>X23</f>
        <v>90</v>
      </c>
      <c r="W26" s="300">
        <f>X23</f>
        <v>90</v>
      </c>
      <c r="Y26" s="75">
        <f t="shared" si="3"/>
        <v>14.3590622429394</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쓸쓸한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쓸쓸한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2.9901800000000001</v>
      </c>
      <c r="H27" s="50">
        <f>IF(FT!B27&lt;&gt;"",FT!B27*100,"")</f>
        <v>43.607500000000002</v>
      </c>
      <c r="I27" s="50">
        <f t="shared" si="2"/>
        <v>1</v>
      </c>
      <c r="J27" t="str">
        <f>IF(FT!B27&lt;&gt;"",FT!E27,"")</f>
        <v>0 [10.151370]</v>
      </c>
      <c r="K27">
        <f>IF(FT!B27&lt;&gt;"",IF(FT!C27&lt;&gt;"",FT!C27,F27/$M$3*$M$4),"")</f>
        <v>10.151400000000001</v>
      </c>
      <c r="P27">
        <f t="shared" si="10"/>
        <v>24</v>
      </c>
      <c r="Q27">
        <f t="shared" si="12"/>
        <v>0</v>
      </c>
      <c r="R27">
        <f t="shared" si="13"/>
        <v>0</v>
      </c>
      <c r="S27">
        <f t="array" ref="S27">MAX(IF(ft_nq=P27,row_n))</f>
        <v>0</v>
      </c>
      <c r="T27">
        <f t="shared" si="11"/>
        <v>1</v>
      </c>
      <c r="V27" s="288">
        <v>60</v>
      </c>
      <c r="W27" s="288">
        <v>60</v>
      </c>
      <c r="X27" t="s">
        <v>1189</v>
      </c>
      <c r="Y27" s="75">
        <f t="shared" si="3"/>
        <v>14.583570219852986</v>
      </c>
      <c r="AS27" t="s">
        <v>2144</v>
      </c>
    </row>
    <row r="28" spans="1:120">
      <c r="A28" s="50">
        <f t="shared" si="5"/>
        <v>26</v>
      </c>
      <c r="B28" s="50">
        <f t="shared" si="0"/>
        <v>0.50199474509803921</v>
      </c>
      <c r="C28" s="50">
        <f>IF(FH!$C$2&gt;0,FH!A28/FH!$C$2,0)</f>
        <v>0.53814395035106632</v>
      </c>
      <c r="D28" s="50">
        <f>IF(hist!$D$2&gt;0,hist!B28/hist!$D$2,0)</f>
        <v>0.25178382155376916</v>
      </c>
      <c r="E28" s="50">
        <f t="shared" si="1"/>
        <v>1.6879584006191061E-3</v>
      </c>
      <c r="F28">
        <f t="shared" si="6"/>
        <v>26</v>
      </c>
      <c r="G28" s="50">
        <f>IF(FT!A28&lt;&gt;"",FT!A28*10,"")</f>
        <v>2.9173</v>
      </c>
      <c r="H28" s="50">
        <f>IF(FT!B28&lt;&gt;"",FT!B28*100,"")</f>
        <v>43.231999999999999</v>
      </c>
      <c r="I28" s="50">
        <f t="shared" si="2"/>
        <v>1</v>
      </c>
      <c r="J28" t="str">
        <f>IF(FT!B28&lt;&gt;"",FT!E28,"")</f>
        <v>0 [10.557003]</v>
      </c>
      <c r="K28">
        <f>IF(FT!B28&lt;&gt;"",IF(FT!C28&lt;&gt;"",FT!C28,F28/$M$3*$M$4),"")</f>
        <v>10.557</v>
      </c>
      <c r="V28" s="288">
        <v>40</v>
      </c>
      <c r="W28" s="288">
        <v>60</v>
      </c>
      <c r="Y28" s="75">
        <f t="shared" si="3"/>
        <v>14.819182120453844</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2.8473799999999998</v>
      </c>
      <c r="H29" s="50">
        <f>IF(FT!B29&lt;&gt;"",FT!B29*100,"")</f>
        <v>42.731499999999997</v>
      </c>
      <c r="I29" s="50">
        <f t="shared" si="2"/>
        <v>1</v>
      </c>
      <c r="J29" t="str">
        <f>IF(FT!B29&lt;&gt;"",FT!E29,"")</f>
        <v>0 [10.961071]</v>
      </c>
      <c r="K29">
        <f>IF(FT!B29&lt;&gt;"",IF(FT!C29&lt;&gt;"",FT!C29,F29/$M$3*$M$4),"")</f>
        <v>10.9611</v>
      </c>
      <c r="V29" s="288">
        <v>40</v>
      </c>
      <c r="W29" s="288">
        <v>40</v>
      </c>
      <c r="Y29" s="75">
        <f t="shared" si="3"/>
        <v>15.007304961051915</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2.7763999999999998</v>
      </c>
      <c r="H30" s="50">
        <f>IF(FT!B30&lt;&gt;"",FT!B30*100,"")</f>
        <v>42.254799999999996</v>
      </c>
      <c r="I30" s="50">
        <f t="shared" si="2"/>
        <v>1</v>
      </c>
      <c r="J30" t="str">
        <f>IF(FT!B30&lt;&gt;"",FT!E30,"")</f>
        <v>0 [11.366337]</v>
      </c>
      <c r="K30">
        <f>IF(FT!B30&lt;&gt;"",IF(FT!C30&lt;&gt;"",FT!C30,F30/$M$3*$M$4),"")</f>
        <v>11.366300000000001</v>
      </c>
      <c r="V30" s="288">
        <v>60</v>
      </c>
      <c r="W30" s="288">
        <v>40</v>
      </c>
      <c r="Y30" s="75">
        <f t="shared" si="3"/>
        <v>15.219276761273592</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0.62183010317230736</v>
      </c>
      <c r="D31" s="50">
        <f>IF(hist!$D$2&gt;0,hist!B31/hist!$D$2,0)</f>
        <v>0.22106661664723523</v>
      </c>
      <c r="E31" s="50">
        <f t="shared" si="1"/>
        <v>2.728096910809098E-3</v>
      </c>
      <c r="F31">
        <f t="shared" si="6"/>
        <v>29</v>
      </c>
      <c r="G31" s="50">
        <f>IF(FT!A31&lt;&gt;"",FT!A31*10,"")</f>
        <v>2.7044699999999997</v>
      </c>
      <c r="H31" s="50">
        <f>IF(FT!B31&lt;&gt;"",FT!B31*100,"")</f>
        <v>41.924499999999995</v>
      </c>
      <c r="I31" s="50">
        <f t="shared" si="2"/>
        <v>1</v>
      </c>
      <c r="J31" t="str">
        <f>IF(FT!B31&lt;&gt;"",FT!E31,"")</f>
        <v>0 [11.772849]</v>
      </c>
      <c r="K31">
        <f>IF(FT!B31&lt;&gt;"",IF(FT!C31&lt;&gt;"",FT!C31,F31/$M$3*$M$4),"")</f>
        <v>11.7728</v>
      </c>
      <c r="V31" s="288">
        <v>60</v>
      </c>
      <c r="W31" s="288">
        <v>60</v>
      </c>
      <c r="Y31" s="75">
        <f t="shared" si="3"/>
        <v>15.501928289091763</v>
      </c>
      <c r="CB31" t="str">
        <f ca="1">IF(W8=1,CB33,IF(W8=2,CB34,IF(W8=3,CB35,IF(W8=4,CB36,IF(W8=5,CB37,IF(W8=6,CB38,IF(W8=7,CB39,IF(W8=8,CB40,""))))))))</f>
        <v>심리적으로 기분이 낮은 정서 상태이다. 에너지 대사량이 보통이며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2.6327299999999996</v>
      </c>
      <c r="H32" s="50">
        <f>IF(FT!B32&lt;&gt;"",FT!B32*100,"")</f>
        <v>41.772500000000001</v>
      </c>
      <c r="I32" s="50">
        <f t="shared" si="2"/>
        <v>1</v>
      </c>
      <c r="J32" t="str">
        <f>IF(FT!B32&lt;&gt;"",FT!E32,"")</f>
        <v>0 [12.182540]</v>
      </c>
      <c r="K32">
        <f>IF(FT!B32&lt;&gt;"",IF(FT!C32&lt;&gt;"",FT!C32,F32/$M$3*$M$4),"")</f>
        <v>12.182499999999999</v>
      </c>
      <c r="Y32" s="75">
        <f t="shared" si="3"/>
        <v>15.866609944810143</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0.58490458533848755</v>
      </c>
      <c r="D33" s="50">
        <f>IF(hist!$D$2&gt;0,hist!B33/hist!$D$2,0)</f>
        <v>0.20062887025649156</v>
      </c>
      <c r="E33" s="50">
        <f t="shared" si="1"/>
        <v>3.7178458896922669E-3</v>
      </c>
      <c r="F33">
        <f t="shared" si="6"/>
        <v>31</v>
      </c>
      <c r="G33" s="50">
        <f>IF(FT!A33&lt;&gt;"",FT!A33*10,"")</f>
        <v>2.5657299999999998</v>
      </c>
      <c r="H33" s="50">
        <f>IF(FT!B33&lt;&gt;"",FT!B33*100,"")</f>
        <v>41.683900000000001</v>
      </c>
      <c r="I33" s="50">
        <f t="shared" si="2"/>
        <v>1</v>
      </c>
      <c r="J33" t="str">
        <f>IF(FT!B33&lt;&gt;"",FT!E33,"")</f>
        <v>0 [12.588484]</v>
      </c>
      <c r="K33">
        <f>IF(FT!B33&lt;&gt;"",IF(FT!C33&lt;&gt;"",FT!C33,F33/$M$3*$M$4),"")</f>
        <v>12.5885</v>
      </c>
      <c r="W33" s="23">
        <f>FH_info!G2</f>
        <v>0.66537900000000005</v>
      </c>
      <c r="Y33" s="75">
        <f t="shared" si="3"/>
        <v>16.246409403951315</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있고 긍정적 방향성을 갖고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2.5080900000000002</v>
      </c>
      <c r="H34" s="50">
        <f>IF(FT!B34&lt;&gt;"",FT!B34*100,"")</f>
        <v>41.496400000000001</v>
      </c>
      <c r="I34" s="50">
        <f t="shared" si="2"/>
        <v>1</v>
      </c>
      <c r="J34" t="str">
        <f>IF(FT!B34&lt;&gt;"",FT!E34,"")</f>
        <v>0 [12.992886]</v>
      </c>
      <c r="K34">
        <f>IF(FT!B34&lt;&gt;"",IF(FT!C34&lt;&gt;"",FT!C34,F34/$M$3*$M$4),"")</f>
        <v>12.992900000000001</v>
      </c>
      <c r="V34" t="s">
        <v>1253</v>
      </c>
      <c r="W34" s="23">
        <f>IF(FH_info!G2&lt;&gt;0,(1-FH_info!G2)*100,0)</f>
        <v>33.462099999999992</v>
      </c>
      <c r="X34" t="s">
        <v>1054</v>
      </c>
      <c r="Y34" s="75">
        <f t="shared" si="3"/>
        <v>16.545020314263045</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2.4586100000000002</v>
      </c>
      <c r="H35" s="50">
        <f>IF(FT!B35&lt;&gt;"",FT!B35*100,"")</f>
        <v>41.186399999999999</v>
      </c>
      <c r="I35" s="50">
        <f t="shared" si="2"/>
        <v>1</v>
      </c>
      <c r="J35" t="str">
        <f>IF(FT!B35&lt;&gt;"",FT!E35,"")</f>
        <v>0 [13.397784]</v>
      </c>
      <c r="K35">
        <f>IF(FT!B35&lt;&gt;"",IF(FT!C35&lt;&gt;"",FT!C35,F35/$M$3*$M$4),"")</f>
        <v>13.3978</v>
      </c>
      <c r="V35" s="52">
        <f>IF(V36&gt;3,100,V36/3*100)</f>
        <v>45.451666666666668</v>
      </c>
      <c r="W35" s="23">
        <f>IF(FH_info!G2*1&lt;&gt;0,(1-NORMSDIST((FH_info!G2*1-0.5308)/0.1538))*100,0)</f>
        <v>19.077987738039571</v>
      </c>
      <c r="X35" t="s">
        <v>1053</v>
      </c>
      <c r="Y35" s="75">
        <f t="shared" si="3"/>
        <v>16.751904531422223</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기분이 낮은 정서 상태이다. 점점 기분이 낮아질수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0.72328871591237798</v>
      </c>
      <c r="D36" s="50">
        <f>IF(hist!$D$2&gt;0,hist!B36/hist!$D$2,0)</f>
        <v>0.1836619378496632</v>
      </c>
      <c r="E36" s="50">
        <f t="shared" si="1"/>
        <v>5.8222131217928776E-3</v>
      </c>
      <c r="F36">
        <f t="shared" si="6"/>
        <v>34</v>
      </c>
      <c r="G36" s="50">
        <f>IF(FT!A36&lt;&gt;"",FT!A36*10,"")</f>
        <v>2.4140600000000001</v>
      </c>
      <c r="H36" s="50">
        <f>IF(FT!B36&lt;&gt;"",FT!B36*100,"")</f>
        <v>40.931600000000003</v>
      </c>
      <c r="I36" s="50">
        <f t="shared" si="2"/>
        <v>1</v>
      </c>
      <c r="J36" t="str">
        <f>IF(FT!B36&lt;&gt;"",FT!E36,"")</f>
        <v>0 [13.806527]</v>
      </c>
      <c r="K36">
        <f>IF(FT!B36&lt;&gt;"",IF(FT!C36&lt;&gt;"",FT!C36,F36/$M$3*$M$4),"")</f>
        <v>13.8065</v>
      </c>
      <c r="R36" s="71" t="s">
        <v>2215</v>
      </c>
      <c r="S36" t="s">
        <v>1251</v>
      </c>
      <c r="U36" t="s">
        <v>386</v>
      </c>
      <c r="V36" s="495">
        <f>FH_info!F2*1</f>
        <v>1.36355</v>
      </c>
      <c r="W36" s="495">
        <f>IF(W34&gt;=60,30/40*(W34-60)+70,IF(W34&gt;=35,35/25*(W34-35)+35,IF(W34&gt;=0,W34,0)))</f>
        <v>33.462099999999992</v>
      </c>
      <c r="X36" s="23" t="s">
        <v>388</v>
      </c>
      <c r="Y36" s="75">
        <f t="shared" si="3"/>
        <v>16.955502348740296</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불편함으로 불안정한 정서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2.3752400000000002</v>
      </c>
      <c r="H37" s="50">
        <f>IF(FT!B37&lt;&gt;"",FT!B37*100,"")</f>
        <v>40.709499999999998</v>
      </c>
      <c r="I37" s="50">
        <f t="shared" si="2"/>
        <v>1</v>
      </c>
      <c r="J37" t="str">
        <f>IF(FT!B37&lt;&gt;"",FT!E37,"")</f>
        <v>0 [14.212311]</v>
      </c>
      <c r="K37">
        <f>IF(FT!B37&lt;&gt;"",IF(FT!C37&lt;&gt;"",FT!C37,F37/$M$3*$M$4),"")</f>
        <v>14.212300000000001</v>
      </c>
      <c r="R37" s="71" t="s">
        <v>2222</v>
      </c>
      <c r="S37" t="s">
        <v>2216</v>
      </c>
      <c r="U37" t="s">
        <v>458</v>
      </c>
      <c r="V37" s="130" t="str">
        <f>IF(V36&gt;=2.5,"v","")</f>
        <v/>
      </c>
      <c r="W37" s="130" t="str">
        <f>IF(W36&gt;=60,"v","")</f>
        <v/>
      </c>
      <c r="Y37" s="75">
        <f t="shared" si="3"/>
        <v>17.139110153079265</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 정서 상태이다.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2.3375399999999997</v>
      </c>
      <c r="H38" s="50">
        <f>IF(FT!B38&lt;&gt;"",FT!B38*100,"")</f>
        <v>40.552399999999999</v>
      </c>
      <c r="I38" s="50">
        <f t="shared" si="2"/>
        <v>1</v>
      </c>
      <c r="J38" t="str">
        <f>IF(FT!B38&lt;&gt;"",FT!E38,"")</f>
        <v>0 [14.621749]</v>
      </c>
      <c r="K38">
        <f>IF(FT!B38&lt;&gt;"",IF(FT!C38&lt;&gt;"",FT!C38,F38/$M$3*$M$4),"")</f>
        <v>14.621700000000001</v>
      </c>
      <c r="U38" t="s">
        <v>460</v>
      </c>
      <c r="V38" s="130" t="str">
        <f>IF(V36&gt;=1,IF(V36&lt;2.5,"v",""),"")</f>
        <v>v</v>
      </c>
      <c r="W38" s="130" t="str">
        <f>IF(W36*1&gt;35,IF(W36&lt;60,"v",""),"")</f>
        <v/>
      </c>
      <c r="Y38" s="75">
        <f t="shared" si="3"/>
        <v>17.348323451149501</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0.76510549521830973</v>
      </c>
      <c r="D39" s="50">
        <f>IF(hist!$D$2&gt;0,hist!B39/hist!$D$2,0)</f>
        <v>0.16636836375963324</v>
      </c>
      <c r="E39" s="50">
        <f t="shared" si="1"/>
        <v>8.946723387532881E-3</v>
      </c>
      <c r="F39">
        <f t="shared" si="6"/>
        <v>37</v>
      </c>
      <c r="G39" s="50">
        <f>IF(FT!A39&lt;&gt;"",FT!A39*10,"")</f>
        <v>2.3050899999999999</v>
      </c>
      <c r="H39" s="50">
        <f>IF(FT!B39&lt;&gt;"",FT!B39*100,"")</f>
        <v>40.239999999999995</v>
      </c>
      <c r="I39" s="50">
        <f t="shared" si="2"/>
        <v>1</v>
      </c>
      <c r="J39" t="str">
        <f>IF(FT!B39&lt;&gt;"",FT!E39,"")</f>
        <v>0 [15.023430]</v>
      </c>
      <c r="K39">
        <f>IF(FT!B39&lt;&gt;"",IF(FT!C39&lt;&gt;"",FT!C39,F39/$M$3*$M$4),"")</f>
        <v>15.023400000000001</v>
      </c>
      <c r="U39" t="s">
        <v>462</v>
      </c>
      <c r="V39" s="131" t="str">
        <f>IF(V36&lt;1,"v","")</f>
        <v/>
      </c>
      <c r="W39" s="130" t="str">
        <f>IF(W36&lt;=35,"v","")</f>
        <v>v</v>
      </c>
      <c r="Y39" s="75">
        <f t="shared" si="3"/>
        <v>17.457019031794854</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보통이며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2.2751099999999997</v>
      </c>
      <c r="H40" s="50">
        <f>IF(FT!B40&lt;&gt;"",FT!B40*100,"")</f>
        <v>39.808199999999999</v>
      </c>
      <c r="I40" s="50">
        <f t="shared" si="2"/>
        <v>1</v>
      </c>
      <c r="J40" t="str">
        <f>IF(FT!B40&lt;&gt;"",FT!E40,"")</f>
        <v>0 [15.430752]</v>
      </c>
      <c r="K40">
        <f>IF(FT!B40&lt;&gt;"",IF(FT!C40&lt;&gt;"",FT!C40,F40/$M$3*$M$4),"")</f>
        <v>15.4308</v>
      </c>
      <c r="V40" s="287" t="str">
        <f>IF(V36&lt;1,lang!B231,IF(V36&lt;2.5,lang!B230,lang!B229))</f>
        <v>보 통</v>
      </c>
      <c r="W40" s="287" t="str">
        <f>IF(W36&lt;=35,lang!B242,IF(W36&lt;60,lang!B241,lang!B240))</f>
        <v>낮 음</v>
      </c>
      <c r="X40" t="s">
        <v>1055</v>
      </c>
      <c r="Y40" s="75">
        <f t="shared" si="3"/>
        <v>17.497263868560204</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불쾌한 기분상태에 있지만 점점 기분이 나아지는 긍정적인 방향성을 갖고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0.66545261700020153</v>
      </c>
      <c r="D41" s="50">
        <f>IF(hist!$D$2&gt;0,hist!B41/hist!$D$2,0)</f>
        <v>0.14464875011678557</v>
      </c>
      <c r="E41" s="50">
        <f t="shared" si="1"/>
        <v>1.1789105059485654E-2</v>
      </c>
      <c r="F41">
        <f t="shared" si="6"/>
        <v>39</v>
      </c>
      <c r="G41" s="50">
        <f>IF(FT!A41&lt;&gt;"",FT!A41*10,"")</f>
        <v>2.24932</v>
      </c>
      <c r="H41" s="50">
        <f>IF(FT!B41&lt;&gt;"",FT!B41*100,"")</f>
        <v>39.286000000000001</v>
      </c>
      <c r="I41" s="50">
        <f t="shared" si="2"/>
        <v>1</v>
      </c>
      <c r="J41" t="str">
        <f>IF(FT!B41&lt;&gt;"",FT!E41,"")</f>
        <v>0 [15.839572]</v>
      </c>
      <c r="K41">
        <f>IF(FT!B41&lt;&gt;"",IF(FT!C41&lt;&gt;"",FT!C41,F41/$M$3*$M$4),"")</f>
        <v>15.839600000000001</v>
      </c>
      <c r="V41" t="s">
        <v>2216</v>
      </c>
      <c r="W41" s="287" t="s">
        <v>2154</v>
      </c>
      <c r="X41" t="s">
        <v>1056</v>
      </c>
      <c r="Y41" s="75">
        <f t="shared" si="3"/>
        <v>17.465722974054383</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2.2239100000000001</v>
      </c>
      <c r="H42" s="50">
        <f>IF(FT!B42&lt;&gt;"",FT!B42*100,"")</f>
        <v>38.867899999999999</v>
      </c>
      <c r="I42" s="50">
        <f t="shared" si="2"/>
        <v>1</v>
      </c>
      <c r="J42" t="str">
        <f>IF(FT!B42&lt;&gt;"",FT!E42,"")</f>
        <v>0 [16.242083]</v>
      </c>
      <c r="K42">
        <f>IF(FT!B42&lt;&gt;"",IF(FT!C42&lt;&gt;"",FT!C42,F42/$M$3*$M$4),"")</f>
        <v>16.242100000000001</v>
      </c>
      <c r="U42" t="s">
        <v>464</v>
      </c>
      <c r="V42" t="s">
        <v>273</v>
      </c>
      <c r="Y42" s="75">
        <f t="shared" si="3"/>
        <v>17.477281005076645</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2.19895</v>
      </c>
      <c r="H43" s="50">
        <f>IF(FT!B43&lt;&gt;"",FT!B43*100,"")</f>
        <v>38.541899999999998</v>
      </c>
      <c r="I43" s="50">
        <f t="shared" si="2"/>
        <v>1</v>
      </c>
      <c r="J43" t="str">
        <f>IF(FT!B43&lt;&gt;"",FT!E43,"")</f>
        <v>0 [16.650719]</v>
      </c>
      <c r="K43">
        <f>IF(FT!B43&lt;&gt;"",IF(FT!C43&lt;&gt;"",FT!C43,F43/$M$3*$M$4),"")</f>
        <v>16.650700000000001</v>
      </c>
      <c r="V43" s="287" t="str">
        <f>IF(M!B17="","",IF(W43&lt;5,CJ4,IF(W43&lt;10,CK4,IF(W43&lt;30,CL4,IF(W43&lt;40,CM4,CN4)))))</f>
        <v>보통</v>
      </c>
      <c r="W43" s="287">
        <f>IF(M!B17="","",M!B17*1)</f>
        <v>24.7423</v>
      </c>
      <c r="Y43" s="75">
        <f t="shared" si="3"/>
        <v>17.52741080970463</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0.71621041190031642</v>
      </c>
      <c r="D44" s="50">
        <f>IF(hist!$D$2&gt;0,hist!B44/hist!$D$2,0)</f>
        <v>0.12874586417934542</v>
      </c>
      <c r="E44" s="50">
        <f t="shared" si="1"/>
        <v>1.7553163979956189E-2</v>
      </c>
      <c r="F44">
        <f t="shared" si="6"/>
        <v>42</v>
      </c>
      <c r="G44" s="50">
        <f>IF(FT!A44&lt;&gt;"",FT!A44*10,"")</f>
        <v>2.17564</v>
      </c>
      <c r="H44" s="50">
        <f>IF(FT!B44&lt;&gt;"",FT!B44*100,"")</f>
        <v>38.131399999999999</v>
      </c>
      <c r="I44" s="50">
        <f t="shared" si="2"/>
        <v>1</v>
      </c>
      <c r="J44" t="str">
        <f>IF(FT!B44&lt;&gt;"",FT!E44,"")</f>
        <v>0 [17.055247]</v>
      </c>
      <c r="K44">
        <f>IF(FT!B44&lt;&gt;"",IF(FT!C44&lt;&gt;"",FT!C44,F44/$M$3*$M$4),"")</f>
        <v>17.055199999999999</v>
      </c>
      <c r="V44" s="287" t="str">
        <f>IF(M!B17="","",IF(W43&lt;5,CJ5,IF(W43&lt;10,CK5,IF(W43&lt;30,CL5,IF(W43&lt;40,CM5,CN5)))))</f>
        <v>감정변화가 안정된 정상적인 상태</v>
      </c>
      <c r="Y44" s="75">
        <f t="shared" si="3"/>
        <v>17.526520931771799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2.15367</v>
      </c>
      <c r="H45" s="50">
        <f>IF(FT!B45&lt;&gt;"",FT!B45*100,"")</f>
        <v>37.680300000000003</v>
      </c>
      <c r="I45" s="50">
        <f t="shared" si="2"/>
        <v>1</v>
      </c>
      <c r="J45" t="str">
        <f>IF(FT!B45&lt;&gt;"",FT!E45,"")</f>
        <v>0 [17.461423]</v>
      </c>
      <c r="K45">
        <f>IF(FT!B45&lt;&gt;"",IF(FT!C45&lt;&gt;"",FT!C45,F45/$M$3*$M$4),"")</f>
        <v>17.461400000000001</v>
      </c>
      <c r="V45" s="287">
        <f>IF(M!B17="","",IF(W43&lt;5,CJ3,IF(W43&lt;10,CK3,IF(W43&lt;30,CL3,IF(W43&lt;40,CM3,CN3)))))</f>
        <v>3</v>
      </c>
      <c r="Y45" s="75">
        <f t="shared" si="3"/>
        <v>17.495855911072727</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0.74031609119835895</v>
      </c>
      <c r="D46" s="50">
        <f>IF(hist!$D$2&gt;0,hist!B46/hist!$D$2,0)</f>
        <v>0.12129646500316262</v>
      </c>
      <c r="E46" s="50">
        <f t="shared" si="1"/>
        <v>2.2648425287834031E-2</v>
      </c>
      <c r="F46">
        <f t="shared" si="6"/>
        <v>44</v>
      </c>
      <c r="G46" s="50">
        <f>IF(FT!A46&lt;&gt;"",FT!A46*10,"")</f>
        <v>2.1346799999999999</v>
      </c>
      <c r="H46" s="50">
        <f>IF(FT!B46&lt;&gt;"",FT!B46*100,"")</f>
        <v>37.236599999999996</v>
      </c>
      <c r="I46" s="50">
        <f t="shared" si="2"/>
        <v>1</v>
      </c>
      <c r="J46" t="str">
        <f>IF(FT!B46&lt;&gt;"",FT!E46,"")</f>
        <v>0 [17.872486]</v>
      </c>
      <c r="K46">
        <f>IF(FT!B46&lt;&gt;"",IF(FT!C46&lt;&gt;"",FT!C46,F46/$M$3*$M$4),"")</f>
        <v>17.872499999999999</v>
      </c>
      <c r="Y46" s="75">
        <f t="shared" si="3"/>
        <v>17.443644949125861</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2.1186199999999999</v>
      </c>
      <c r="H47" s="50">
        <f>IF(FT!B47&lt;&gt;"",FT!B47*100,"")</f>
        <v>36.903799999999997</v>
      </c>
      <c r="I47" s="50">
        <f t="shared" si="2"/>
        <v>1</v>
      </c>
      <c r="J47" t="str">
        <f>IF(FT!B47&lt;&gt;"",FT!E47,"")</f>
        <v>0 [18.274173]</v>
      </c>
      <c r="K47">
        <f>IF(FT!B47&lt;&gt;"",IF(FT!C47&lt;&gt;"",FT!C47,F47/$M$3*$M$4),"")</f>
        <v>18.2742</v>
      </c>
      <c r="Y47" s="75">
        <f t="shared" si="3"/>
        <v>17.418791477471181</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2.1051700000000002</v>
      </c>
      <c r="H48" s="50">
        <f>IF(FT!B48&lt;&gt;"",FT!B48*100,"")</f>
        <v>36.5426</v>
      </c>
      <c r="I48" s="50">
        <f t="shared" si="2"/>
        <v>1</v>
      </c>
      <c r="J48" t="str">
        <f>IF(FT!B48&lt;&gt;"",FT!E48,"")</f>
        <v>0 [18.680944]</v>
      </c>
      <c r="K48">
        <f>IF(FT!B48&lt;&gt;"",IF(FT!C48&lt;&gt;"",FT!C48,F48/$M$3*$M$4),"")</f>
        <v>18.680900000000001</v>
      </c>
      <c r="Y48" s="75">
        <f t="shared" si="3"/>
        <v>17.358503113762783</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0.77828034466738538</v>
      </c>
      <c r="D49" s="50">
        <f>IF(hist!$D$2&gt;0,hist!B49/hist!$D$2,0)</f>
        <v>0.1068569338064656</v>
      </c>
      <c r="E49" s="50">
        <f t="shared" si="1"/>
        <v>3.267467256268837E-2</v>
      </c>
      <c r="F49">
        <f t="shared" si="6"/>
        <v>47</v>
      </c>
      <c r="G49" s="50">
        <f>IF(FT!A49&lt;&gt;"",FT!A49*10,"")</f>
        <v>2.09613</v>
      </c>
      <c r="H49" s="50">
        <f>IF(FT!B49&lt;&gt;"",FT!B49*100,"")</f>
        <v>36.012499999999996</v>
      </c>
      <c r="I49" s="50">
        <f t="shared" si="2"/>
        <v>1</v>
      </c>
      <c r="J49" t="str">
        <f>IF(FT!B49&lt;&gt;"",FT!E49,"")</f>
        <v>0 [19.089237]</v>
      </c>
      <c r="K49">
        <f>IF(FT!B49&lt;&gt;"",IF(FT!C49&lt;&gt;"",FT!C49,F49/$M$3*$M$4),"")</f>
        <v>19.089200000000002</v>
      </c>
      <c r="Y49" s="75">
        <f t="shared" si="3"/>
        <v>17.180470676914119</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2.08602</v>
      </c>
      <c r="H50" s="50">
        <f>IF(FT!B50&lt;&gt;"",FT!B50*100,"")</f>
        <v>35.387500000000003</v>
      </c>
      <c r="I50" s="50">
        <f t="shared" si="2"/>
        <v>1</v>
      </c>
      <c r="J50" t="str">
        <f>IF(FT!B50&lt;&gt;"",FT!E50,"")</f>
        <v>0 [19.490386]</v>
      </c>
      <c r="K50">
        <f>IF(FT!B50&lt;&gt;"",IF(FT!C50&lt;&gt;"",FT!C50,F50/$M$3*$M$4),"")</f>
        <v>19.490400000000001</v>
      </c>
      <c r="V50" t="s">
        <v>1427</v>
      </c>
      <c r="Y50" s="75">
        <f t="shared" si="3"/>
        <v>16.964123066892935</v>
      </c>
    </row>
    <row r="51" spans="1:25">
      <c r="A51" s="50">
        <f t="shared" si="5"/>
        <v>49</v>
      </c>
      <c r="B51" s="50">
        <f t="shared" si="0"/>
        <v>0.94606701960784312</v>
      </c>
      <c r="C51" s="50">
        <f>IF(FH!$C$2&gt;0,FH!A51/FH!$C$2,0)</f>
        <v>0.9556981443009791</v>
      </c>
      <c r="D51" s="50">
        <f>IF(hist!$D$2&gt;0,hist!B51/hist!$D$2,0)</f>
        <v>9.8754430245623817E-2</v>
      </c>
      <c r="E51" s="50">
        <f t="shared" si="1"/>
        <v>4.1281894481002994E-2</v>
      </c>
      <c r="F51">
        <f t="shared" si="6"/>
        <v>49</v>
      </c>
      <c r="G51" s="50">
        <f>IF(FT!A51&lt;&gt;"",FT!A51*10,"")</f>
        <v>2.0751200000000001</v>
      </c>
      <c r="H51" s="50">
        <f>IF(FT!B51&lt;&gt;"",FT!B51*100,"")</f>
        <v>34.892600000000002</v>
      </c>
      <c r="I51" s="50">
        <f t="shared" si="2"/>
        <v>1</v>
      </c>
      <c r="J51" t="str">
        <f>IF(FT!B51&lt;&gt;"",FT!E51,"")</f>
        <v>0 [19.901213]</v>
      </c>
      <c r="K51">
        <f>IF(FT!B51&lt;&gt;"",IF(FT!C51&lt;&gt;"",FT!C51,F51/$M$3*$M$4),"")</f>
        <v>19.901199999999999</v>
      </c>
      <c r="V51" s="56">
        <v>50</v>
      </c>
      <c r="W51">
        <v>50</v>
      </c>
      <c r="Y51" s="75">
        <f t="shared" si="3"/>
        <v>16.814738424765796</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2.0648400000000002</v>
      </c>
      <c r="H52" s="50">
        <f>IF(FT!B52&lt;&gt;"",FT!B52*100,"")</f>
        <v>34.428199999999997</v>
      </c>
      <c r="I52" s="50">
        <f t="shared" si="2"/>
        <v>1</v>
      </c>
      <c r="J52" t="str">
        <f>IF(FT!B52&lt;&gt;"",FT!E52,"")</f>
        <v>0 [20.306004]</v>
      </c>
      <c r="K52">
        <f>IF(FT!B52&lt;&gt;"",IF(FT!C52&lt;&gt;"",FT!C52,F52/$M$3*$M$4),"")</f>
        <v>20.306000000000001</v>
      </c>
      <c r="V52" s="288">
        <f>Measurement!DK17*100</f>
        <v>29.786670989794573</v>
      </c>
      <c r="W52" s="303">
        <f ca="1">100-N9</f>
        <v>65.084698630136984</v>
      </c>
      <c r="X52" t="str">
        <f ca="1">"(" &amp; ROUND(V52,1) &amp; " , " &amp; ROUND(100-W52,1) &amp; ")"</f>
        <v>(29.8 , 34.9)</v>
      </c>
      <c r="Y52" s="75">
        <f t="shared" si="3"/>
        <v>16.673543712830046</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2.0562800000000001</v>
      </c>
      <c r="H53" s="50">
        <f>IF(FT!B53&lt;&gt;"",FT!B53*100,"")</f>
        <v>33.878900000000002</v>
      </c>
      <c r="I53" s="50">
        <f t="shared" si="2"/>
        <v>1</v>
      </c>
      <c r="J53" t="str">
        <f>IF(FT!B53&lt;&gt;"",FT!E53,"")</f>
        <v>0 [20.711682]</v>
      </c>
      <c r="K53">
        <f>IF(FT!B53&lt;&gt;"",IF(FT!C53&lt;&gt;"",FT!C53,F53/$M$3*$M$4),"")</f>
        <v>20.7117</v>
      </c>
      <c r="Y53" s="75">
        <f t="shared" si="3"/>
        <v>16.475820413562356</v>
      </c>
    </row>
    <row r="54" spans="1:25">
      <c r="A54" s="50">
        <f t="shared" si="5"/>
        <v>52</v>
      </c>
      <c r="B54" s="50">
        <f t="shared" si="0"/>
        <v>1.0039894901960784</v>
      </c>
      <c r="C54" s="50">
        <f>IF(FH!$C$2&gt;0,FH!A54/FH!$C$2,0)</f>
        <v>0.86265022221053456</v>
      </c>
      <c r="D54" s="50">
        <f>IF(hist!$D$2&gt;0,hist!B54/hist!$D$2,0)</f>
        <v>8.8257329928861913E-2</v>
      </c>
      <c r="E54" s="50">
        <f t="shared" si="1"/>
        <v>5.7707400661275575E-2</v>
      </c>
      <c r="F54">
        <f t="shared" si="6"/>
        <v>52</v>
      </c>
      <c r="G54" s="50">
        <f>IF(FT!A54&lt;&gt;"",FT!A54*10,"")</f>
        <v>2.0483500000000001</v>
      </c>
      <c r="H54" s="50">
        <f>IF(FT!B54&lt;&gt;"",FT!B54*100,"")</f>
        <v>33.212800000000001</v>
      </c>
      <c r="I54" s="50">
        <f t="shared" si="2"/>
        <v>1</v>
      </c>
      <c r="J54" t="str">
        <f>IF(FT!B54&lt;&gt;"",FT!E54,"")</f>
        <v>0 [21.119367]</v>
      </c>
      <c r="K54">
        <f>IF(FT!B54&lt;&gt;"",IF(FT!C54&lt;&gt;"",FT!C54,F54/$M$3*$M$4),"")</f>
        <v>21.119399999999999</v>
      </c>
      <c r="Y54" s="75">
        <f t="shared" si="3"/>
        <v>16.214416481558327</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2.0417700000000001</v>
      </c>
      <c r="H55" s="50">
        <f>IF(FT!B55&lt;&gt;"",FT!B55*100,"")</f>
        <v>32.528300000000002</v>
      </c>
      <c r="I55" s="50">
        <f t="shared" si="2"/>
        <v>1</v>
      </c>
      <c r="J55" t="str">
        <f>IF(FT!B55&lt;&gt;"",FT!E55,"")</f>
        <v>0 [21.523013]</v>
      </c>
      <c r="K55">
        <f>IF(FT!B55&lt;&gt;"",IF(FT!C55&lt;&gt;"",FT!C55,F55/$M$3*$M$4),"")</f>
        <v>21.523</v>
      </c>
      <c r="Y55" s="75">
        <f t="shared" si="3"/>
        <v>15.931422246384265</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2.0349599999999999</v>
      </c>
      <c r="H56" s="50">
        <f>IF(FT!B56&lt;&gt;"",FT!B56*100,"")</f>
        <v>31.988</v>
      </c>
      <c r="I56" s="50">
        <f t="shared" si="2"/>
        <v>1</v>
      </c>
      <c r="J56" t="str">
        <f>IF(FT!B56&lt;&gt;"",FT!E56,"")</f>
        <v>0 [21.928499]</v>
      </c>
      <c r="K56">
        <f>IF(FT!B56&lt;&gt;"",IF(FT!C56&lt;&gt;"",FT!C56,F56/$M$3*$M$4),"")</f>
        <v>21.9285</v>
      </c>
      <c r="Y56" s="75">
        <f t="shared" si="3"/>
        <v>15.719227896371429</v>
      </c>
    </row>
    <row r="57" spans="1:25">
      <c r="A57" s="50">
        <f t="shared" si="5"/>
        <v>55</v>
      </c>
      <c r="B57" s="50">
        <f t="shared" si="0"/>
        <v>1.0619119607843137</v>
      </c>
      <c r="C57" s="50">
        <f>IF(FH!$C$2&gt;0,FH!A57/FH!$C$2,0)</f>
        <v>0.86513968145440512</v>
      </c>
      <c r="D57" s="50">
        <f>IF(hist!$D$2&gt;0,hist!B57/hist!$D$2,0)</f>
        <v>8.1714831250642092E-2</v>
      </c>
      <c r="E57" s="50">
        <f t="shared" si="1"/>
        <v>7.9155774427132328E-2</v>
      </c>
      <c r="F57">
        <f t="shared" si="6"/>
        <v>55</v>
      </c>
      <c r="G57" s="50">
        <f>IF(FT!A57&lt;&gt;"",FT!A57*10,"")</f>
        <v>2.0268100000000002</v>
      </c>
      <c r="H57" s="50">
        <f>IF(FT!B57&lt;&gt;"",FT!B57*100,"")</f>
        <v>31.5747</v>
      </c>
      <c r="I57" s="50">
        <f t="shared" si="2"/>
        <v>1</v>
      </c>
      <c r="J57" t="str">
        <f>IF(FT!B57&lt;&gt;"",FT!E57,"")</f>
        <v>0 [22.336156]</v>
      </c>
      <c r="K57">
        <f>IF(FT!B57&lt;&gt;"",IF(FT!C57&lt;&gt;"",FT!C57,F57/$M$3*$M$4),"")</f>
        <v>22.336200000000002</v>
      </c>
      <c r="Y57" s="75">
        <f t="shared" si="3"/>
        <v>15.578519940201597</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2.0213100000000002</v>
      </c>
      <c r="H58" s="50">
        <f>IF(FT!B58&lt;&gt;"",FT!B58*100,"")</f>
        <v>31.1373</v>
      </c>
      <c r="I58" s="50">
        <f t="shared" si="2"/>
        <v>1</v>
      </c>
      <c r="J58" t="str">
        <f>IF(FT!B58&lt;&gt;"",FT!E58,"")</f>
        <v>0 [22.742149]</v>
      </c>
      <c r="K58">
        <f>IF(FT!B58&lt;&gt;"",IF(FT!C58&lt;&gt;"",FT!C58,F58/$M$3*$M$4),"")</f>
        <v>22.742100000000001</v>
      </c>
      <c r="Y58" s="75">
        <f t="shared" si="3"/>
        <v>15.404514893806491</v>
      </c>
    </row>
    <row r="59" spans="1:25" ht="16.5" customHeight="1">
      <c r="A59" s="50">
        <f t="shared" si="5"/>
        <v>57</v>
      </c>
      <c r="B59" s="50">
        <f t="shared" si="0"/>
        <v>1.1005269411764707</v>
      </c>
      <c r="C59" s="50">
        <f>IF(FH!$C$2&gt;0,FH!A59/FH!$C$2,0)</f>
        <v>0.94314127681208948</v>
      </c>
      <c r="D59" s="50">
        <f>IF(hist!$D$2&gt;0,hist!B59/hist!$D$2,0)</f>
        <v>7.2741581504169733E-2</v>
      </c>
      <c r="E59" s="50">
        <f t="shared" si="1"/>
        <v>9.6697715841044085E-2</v>
      </c>
      <c r="F59">
        <f t="shared" si="6"/>
        <v>57</v>
      </c>
      <c r="G59" s="50">
        <f>IF(FT!A59&lt;&gt;"",FT!A59*10,"")</f>
        <v>2.0207700000000002</v>
      </c>
      <c r="H59" s="50">
        <f>IF(FT!B59&lt;&gt;"",FT!B59*100,"")</f>
        <v>30.6693</v>
      </c>
      <c r="I59" s="50">
        <f t="shared" si="2"/>
        <v>1</v>
      </c>
      <c r="J59" t="str">
        <f>IF(FT!B59&lt;&gt;"",FT!E59,"")</f>
        <v>0 [23.152663]</v>
      </c>
      <c r="K59">
        <f>IF(FT!B59&lt;&gt;"",IF(FT!C59&lt;&gt;"",FT!C59,F59/$M$3*$M$4),"")</f>
        <v>23.152699999999999</v>
      </c>
      <c r="Y59" s="75">
        <f t="shared" si="3"/>
        <v>15.177036476194717</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2.0217399999999999</v>
      </c>
      <c r="H60" s="50">
        <f>IF(FT!B60&lt;&gt;"",FT!B60*100,"")</f>
        <v>30.213299999999997</v>
      </c>
      <c r="I60" s="50">
        <f t="shared" si="2"/>
        <v>1</v>
      </c>
      <c r="J60" t="str">
        <f>IF(FT!B60&lt;&gt;"",FT!E60,"")</f>
        <v>0 [23.555317]</v>
      </c>
      <c r="K60">
        <f>IF(FT!B60&lt;&gt;"",IF(FT!C60&lt;&gt;"",FT!C60,F60/$M$3*$M$4),"")</f>
        <v>23.555299999999999</v>
      </c>
      <c r="Y60" s="75">
        <f t="shared" si="3"/>
        <v>14.944206475610118</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2.0252699999999999</v>
      </c>
      <c r="H61" s="50">
        <f>IF(FT!B61&lt;&gt;"",FT!B61*100,"")</f>
        <v>29.937399999999997</v>
      </c>
      <c r="I61" s="50">
        <f t="shared" si="2"/>
        <v>1</v>
      </c>
      <c r="J61" t="str">
        <f>IF(FT!B61&lt;&gt;"",FT!E61,"")</f>
        <v>0 [23.960175]</v>
      </c>
      <c r="K61">
        <f>IF(FT!B61&lt;&gt;"",IF(FT!C61&lt;&gt;"",FT!C61,F61/$M$3*$M$4),"")</f>
        <v>23.9602</v>
      </c>
      <c r="Y61" s="75">
        <f t="shared" si="3"/>
        <v>14.781930310526496</v>
      </c>
    </row>
    <row r="62" spans="1:25">
      <c r="A62" s="50">
        <f t="shared" si="5"/>
        <v>60</v>
      </c>
      <c r="B62" s="50">
        <f t="shared" si="0"/>
        <v>1.1584494117647057</v>
      </c>
      <c r="C62" s="50">
        <f>IF(FH!$C$2&gt;0,FH!A62/FH!$C$2,0)</f>
        <v>0.8948115812449049</v>
      </c>
      <c r="D62" s="50">
        <f>IF(hist!$D$2&gt;0,hist!B62/hist!$D$2,0)</f>
        <v>6.2087335215982635E-2</v>
      </c>
      <c r="E62" s="50">
        <f t="shared" si="1"/>
        <v>0.12851859397574797</v>
      </c>
      <c r="F62">
        <f t="shared" si="6"/>
        <v>60</v>
      </c>
      <c r="G62" s="50">
        <f>IF(FT!A62&lt;&gt;"",FT!A62*10,"")</f>
        <v>2.0285900000000003</v>
      </c>
      <c r="H62" s="50">
        <f>IF(FT!B62&lt;&gt;"",FT!B62*100,"")</f>
        <v>29.807299999999998</v>
      </c>
      <c r="I62" s="50">
        <f t="shared" si="2"/>
        <v>1</v>
      </c>
      <c r="J62" t="str">
        <f>IF(FT!B62&lt;&gt;"",FT!E62,"")</f>
        <v>0 [24.367832]</v>
      </c>
      <c r="K62">
        <f>IF(FT!B62&lt;&gt;"",IF(FT!C62&lt;&gt;"",FT!C62,F62/$M$3*$M$4),"")</f>
        <v>24.367799999999999</v>
      </c>
      <c r="Y62" s="75">
        <f t="shared" si="3"/>
        <v>14.693604917701455</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2.0347200000000001</v>
      </c>
      <c r="H63" s="50">
        <f>IF(FT!B63&lt;&gt;"",FT!B63*100,"")</f>
        <v>29.738399999999999</v>
      </c>
      <c r="I63" s="50">
        <f t="shared" si="2"/>
        <v>1</v>
      </c>
      <c r="J63" t="str">
        <f>IF(FT!B63&lt;&gt;"",FT!E63,"")</f>
        <v>0 [24.773495]</v>
      </c>
      <c r="K63">
        <f>IF(FT!B63&lt;&gt;"",IF(FT!C63&lt;&gt;"",FT!C63,F63/$M$3*$M$4),"")</f>
        <v>24.773499999999999</v>
      </c>
      <c r="Y63" s="75">
        <f t="shared" si="3"/>
        <v>14.615475347959423</v>
      </c>
    </row>
    <row r="64" spans="1:25">
      <c r="A64" s="50">
        <f t="shared" si="5"/>
        <v>62</v>
      </c>
      <c r="B64" s="50">
        <f t="shared" si="0"/>
        <v>1.1970643921568627</v>
      </c>
      <c r="C64" s="50">
        <f>IF(FH!$C$2&gt;0,FH!A64/FH!$C$2,0)</f>
        <v>1</v>
      </c>
      <c r="D64" s="50">
        <f>IF(hist!$D$2&gt;0,hist!B64/hist!$D$2,0)</f>
        <v>6.1240751565821788E-2</v>
      </c>
      <c r="E64" s="50">
        <f t="shared" si="1"/>
        <v>0.15373238065593908</v>
      </c>
      <c r="F64">
        <f t="shared" si="6"/>
        <v>62</v>
      </c>
      <c r="G64" s="50">
        <f>IF(FT!A64&lt;&gt;"",FT!A64*10,"")</f>
        <v>2.0441199999999999</v>
      </c>
      <c r="H64" s="50">
        <f>IF(FT!B64&lt;&gt;"",FT!B64*100,"")</f>
        <v>29.679299999999998</v>
      </c>
      <c r="I64" s="50">
        <f t="shared" si="2"/>
        <v>1</v>
      </c>
      <c r="J64" t="str">
        <f>IF(FT!B64&lt;&gt;"",FT!E64,"")</f>
        <v>0 [25.178308]</v>
      </c>
      <c r="K64">
        <f>IF(FT!B64&lt;&gt;"",IF(FT!C64&lt;&gt;"",FT!C64,F64/$M$3*$M$4),"")</f>
        <v>25.1783</v>
      </c>
      <c r="Y64" s="75">
        <f t="shared" si="3"/>
        <v>14.519353071248263</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2.0570399999999998</v>
      </c>
      <c r="H65" s="50">
        <f>IF(FT!B65&lt;&gt;"",FT!B65*100,"")</f>
        <v>29.624899999999997</v>
      </c>
      <c r="I65" s="50">
        <f t="shared" si="2"/>
        <v>1</v>
      </c>
      <c r="J65" t="str">
        <f>IF(FT!B65&lt;&gt;"",FT!E65,"")</f>
        <v>0 [25.587309]</v>
      </c>
      <c r="K65">
        <f>IF(FT!B65&lt;&gt;"",IF(FT!C65&lt;&gt;"",FT!C65,F65/$M$3*$M$4),"")</f>
        <v>25.587299999999999</v>
      </c>
      <c r="Y65" s="75">
        <f t="shared" si="3"/>
        <v>14.401713141212616</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2.0695899999999998</v>
      </c>
      <c r="H66" s="50">
        <f>IF(FT!B66&lt;&gt;"",FT!B66*100,"")</f>
        <v>29.807400000000001</v>
      </c>
      <c r="I66" s="50">
        <f t="shared" si="2"/>
        <v>1</v>
      </c>
      <c r="J66" t="str">
        <f>IF(FT!B66&lt;&gt;"",FT!E66,"")</f>
        <v>0 [25.992640]</v>
      </c>
      <c r="K66">
        <f>IF(FT!B66&lt;&gt;"",IF(FT!C66&lt;&gt;"",FT!C66,F66/$M$3*$M$4),"")</f>
        <v>25.992599999999999</v>
      </c>
      <c r="Y66" s="75">
        <f t="shared" si="3"/>
        <v>14.402562826453551</v>
      </c>
    </row>
    <row r="67" spans="1:25">
      <c r="A67" s="50">
        <f t="shared" si="5"/>
        <v>65</v>
      </c>
      <c r="B67" s="50">
        <f t="shared" ref="B67:B130" si="16">A67/255*$M$2</f>
        <v>1.254986862745098</v>
      </c>
      <c r="C67" s="50">
        <f>IF(FH!$C$2&gt;0,FH!A67/FH!$C$2,0)</f>
        <v>0.8827280616404134</v>
      </c>
      <c r="D67" s="50">
        <f>IF(hist!$D$2&gt;0,hist!B67/hist!$D$2,0)</f>
        <v>4.8349233474884026E-2</v>
      </c>
      <c r="E67" s="50">
        <f t="shared" ref="E67:E130" si="17">NORMDIST(B67,2,0.421,FALSE)</f>
        <v>0.19797655525187485</v>
      </c>
      <c r="F67">
        <f t="shared" si="6"/>
        <v>65</v>
      </c>
      <c r="G67" s="50">
        <f>IF(FT!A67&lt;&gt;"",FT!A67*10,"")</f>
        <v>2.0838200000000002</v>
      </c>
      <c r="H67" s="50">
        <f>IF(FT!B67&lt;&gt;"",FT!B67*100,"")</f>
        <v>29.964500000000001</v>
      </c>
      <c r="I67" s="50">
        <f t="shared" ref="I67:I130" si="18">(IF(G67&lt;&gt;"",1,""))</f>
        <v>1</v>
      </c>
      <c r="J67" t="str">
        <f>IF(FT!B67&lt;&gt;"",FT!E67,"")</f>
        <v>0 [26.397571]</v>
      </c>
      <c r="K67">
        <f>IF(FT!B67&lt;&gt;"",IF(FT!C67&lt;&gt;"",FT!C67,F67/$M$3*$M$4),"")</f>
        <v>26.397600000000001</v>
      </c>
      <c r="Y67" s="75">
        <f t="shared" ref="Y67:Y130" si="19">IF(I67=1,H67/G67,"")</f>
        <v>14.379600925223867</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2.10128</v>
      </c>
      <c r="H68" s="50">
        <f>IF(FT!B68&lt;&gt;"",FT!B68*100,"")</f>
        <v>30.009900000000002</v>
      </c>
      <c r="I68" s="50">
        <f t="shared" si="18"/>
        <v>1</v>
      </c>
      <c r="J68" t="str">
        <f>IF(FT!B68&lt;&gt;"",FT!E68,"")</f>
        <v>0 [26.803791]</v>
      </c>
      <c r="K68">
        <f>IF(FT!B68&lt;&gt;"",IF(FT!C68&lt;&gt;"",FT!C68,F68/$M$3*$M$4),"")</f>
        <v>26.803799999999999</v>
      </c>
      <c r="Y68" s="75">
        <f t="shared" si="19"/>
        <v>14.281723520901547</v>
      </c>
    </row>
    <row r="69" spans="1:25" ht="16.5" customHeight="1">
      <c r="A69" s="50">
        <f t="shared" si="20"/>
        <v>67</v>
      </c>
      <c r="B69" s="50">
        <f t="shared" si="16"/>
        <v>1.2936018431372549</v>
      </c>
      <c r="C69" s="50">
        <f>IF(FH!$C$2&gt;0,FH!A69/FH!$C$2,0)</f>
        <v>0.89463626721364642</v>
      </c>
      <c r="D69" s="50">
        <f>IF(hist!$D$2&gt;0,hist!B69/hist!$D$2,0)</f>
        <v>4.8385566768960699E-2</v>
      </c>
      <c r="E69" s="50">
        <f t="shared" si="17"/>
        <v>0.23188834663388441</v>
      </c>
      <c r="F69">
        <f t="shared" si="21"/>
        <v>67</v>
      </c>
      <c r="G69" s="50">
        <f>IF(FT!A69&lt;&gt;"",FT!A69*10,"")</f>
        <v>2.1183199999999998</v>
      </c>
      <c r="H69" s="50">
        <f>IF(FT!B69&lt;&gt;"",FT!B69*100,"")</f>
        <v>30.052299999999999</v>
      </c>
      <c r="I69" s="50">
        <f t="shared" si="18"/>
        <v>1</v>
      </c>
      <c r="J69" t="str">
        <f>IF(FT!B69&lt;&gt;"",FT!E69,"")</f>
        <v>0 [27.209707]</v>
      </c>
      <c r="K69">
        <f>IF(FT!B69&lt;&gt;"",IF(FT!C69&lt;&gt;"",FT!C69,F69/$M$3*$M$4),"")</f>
        <v>27.209700000000002</v>
      </c>
      <c r="Y69" s="75">
        <f t="shared" si="19"/>
        <v>14.186855621435855</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2.13307</v>
      </c>
      <c r="H70" s="50">
        <f>IF(FT!B70&lt;&gt;"",FT!B70*100,"")</f>
        <v>30.192400000000003</v>
      </c>
      <c r="I70" s="50">
        <f t="shared" si="18"/>
        <v>1</v>
      </c>
      <c r="J70" t="str">
        <f>IF(FT!B70&lt;&gt;"",FT!E70,"")</f>
        <v>0 [27.617409]</v>
      </c>
      <c r="K70">
        <f>IF(FT!B70&lt;&gt;"",IF(FT!C70&lt;&gt;"",FT!C70,F70/$M$3*$M$4),"")</f>
        <v>27.6174</v>
      </c>
      <c r="Y70" s="75">
        <f t="shared" si="19"/>
        <v>14.154434688031806</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2.1471499999999999</v>
      </c>
      <c r="H71" s="50">
        <f>IF(FT!B71&lt;&gt;"",FT!B71*100,"")</f>
        <v>30.3338</v>
      </c>
      <c r="I71" s="50">
        <f t="shared" si="18"/>
        <v>1</v>
      </c>
      <c r="J71" t="str">
        <f>IF(FT!B71&lt;&gt;"",FT!E71,"")</f>
        <v>0 [28.024133]</v>
      </c>
      <c r="K71">
        <f>IF(FT!B71&lt;&gt;"",IF(FT!C71&lt;&gt;"",FT!C71,F71/$M$3*$M$4),"")</f>
        <v>28.024100000000001</v>
      </c>
      <c r="Y71" s="75">
        <f t="shared" si="19"/>
        <v>14.127471299164009</v>
      </c>
    </row>
    <row r="72" spans="1:25">
      <c r="A72" s="50">
        <f t="shared" si="20"/>
        <v>70</v>
      </c>
      <c r="B72" s="50">
        <f t="shared" si="16"/>
        <v>1.3515243137254902</v>
      </c>
      <c r="C72" s="50">
        <f>IF(FH!$C$2&gt;0,FH!A72/FH!$C$2,0)</f>
        <v>0.82906881952297051</v>
      </c>
      <c r="D72" s="50">
        <f>IF(hist!$D$2&gt;0,hist!B72/hist!$D$2,0)</f>
        <v>4.4987240391454547E-2</v>
      </c>
      <c r="E72" s="50">
        <f t="shared" si="17"/>
        <v>0.28935167144361945</v>
      </c>
      <c r="F72">
        <f t="shared" si="21"/>
        <v>70</v>
      </c>
      <c r="G72" s="50">
        <f>IF(FT!A72&lt;&gt;"",FT!A72*10,"")</f>
        <v>2.1591900000000002</v>
      </c>
      <c r="H72" s="50">
        <f>IF(FT!B72&lt;&gt;"",FT!B72*100,"")</f>
        <v>30.354099999999999</v>
      </c>
      <c r="I72" s="50">
        <f t="shared" si="18"/>
        <v>1</v>
      </c>
      <c r="J72" t="str">
        <f>IF(FT!B72&lt;&gt;"",FT!E72,"")</f>
        <v>0 [28.429721]</v>
      </c>
      <c r="K72">
        <f>IF(FT!B72&lt;&gt;"",IF(FT!C72&lt;&gt;"",FT!C72,F72/$M$3*$M$4),"")</f>
        <v>28.4297</v>
      </c>
      <c r="Y72" s="75">
        <f t="shared" si="19"/>
        <v>14.058095860021581</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2.17096</v>
      </c>
      <c r="H73" s="50">
        <f>IF(FT!B73&lt;&gt;"",FT!B73*100,"")</f>
        <v>30.228500000000004</v>
      </c>
      <c r="I73" s="50">
        <f t="shared" si="18"/>
        <v>1</v>
      </c>
      <c r="J73" t="str">
        <f>IF(FT!B73&lt;&gt;"",FT!E73,"")</f>
        <v>0 [28.835354]</v>
      </c>
      <c r="K73">
        <f>IF(FT!B73&lt;&gt;"",IF(FT!C73&lt;&gt;"",FT!C73,F73/$M$3*$M$4),"")</f>
        <v>28.8354</v>
      </c>
      <c r="Y73" s="75">
        <f t="shared" si="19"/>
        <v>13.924024394737813</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2.1792800000000003</v>
      </c>
      <c r="H74" s="50">
        <f>IF(FT!B74&lt;&gt;"",FT!B74*100,"")</f>
        <v>30.278600000000001</v>
      </c>
      <c r="I74" s="50">
        <f t="shared" si="18"/>
        <v>1</v>
      </c>
      <c r="J74" t="str">
        <f>IF(FT!B74&lt;&gt;"",FT!E74,"")</f>
        <v>0 [29.241690]</v>
      </c>
      <c r="K74">
        <f>IF(FT!B74&lt;&gt;"",IF(FT!C74&lt;&gt;"",FT!C74,F74/$M$3*$M$4),"")</f>
        <v>29.241700000000002</v>
      </c>
      <c r="Y74" s="75">
        <f t="shared" si="19"/>
        <v>13.893854851143494</v>
      </c>
    </row>
    <row r="75" spans="1:25">
      <c r="A75" s="50">
        <f t="shared" si="20"/>
        <v>73</v>
      </c>
      <c r="B75" s="50">
        <f t="shared" si="16"/>
        <v>1.4094467843137253</v>
      </c>
      <c r="C75" s="50">
        <f>IF(FH!$C$2&gt;0,FH!A75/FH!$C$2,0)</f>
        <v>0.88290775852245329</v>
      </c>
      <c r="D75" s="50">
        <f>IF(hist!$D$2&gt;0,hist!B75/hist!$D$2,0)</f>
        <v>4.2979781148282437E-2</v>
      </c>
      <c r="E75" s="50">
        <f t="shared" si="17"/>
        <v>0.35428459040885235</v>
      </c>
      <c r="F75">
        <f t="shared" si="21"/>
        <v>73</v>
      </c>
      <c r="G75" s="50">
        <f>IF(FT!A75&lt;&gt;"",FT!A75*10,"")</f>
        <v>2.1843699999999999</v>
      </c>
      <c r="H75" s="50">
        <f>IF(FT!B75&lt;&gt;"",FT!B75*100,"")</f>
        <v>30.531999999999996</v>
      </c>
      <c r="I75" s="50">
        <f t="shared" si="18"/>
        <v>1</v>
      </c>
      <c r="J75" t="str">
        <f>IF(FT!B75&lt;&gt;"",FT!E75,"")</f>
        <v>0 [29.648550]</v>
      </c>
      <c r="K75">
        <f>IF(FT!B75&lt;&gt;"",IF(FT!C75&lt;&gt;"",FT!C75,F75/$M$3*$M$4),"")</f>
        <v>29.648499999999999</v>
      </c>
      <c r="Y75" s="75">
        <f t="shared" si="19"/>
        <v>13.977485499251499</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2.19415</v>
      </c>
      <c r="H76" s="50">
        <f>IF(FT!B76&lt;&gt;"",FT!B76*100,"")</f>
        <v>30.731100000000001</v>
      </c>
      <c r="I76" s="50">
        <f t="shared" si="18"/>
        <v>1</v>
      </c>
      <c r="J76" t="str">
        <f>IF(FT!B76&lt;&gt;"",FT!E76,"")</f>
        <v>0 [30.057511]</v>
      </c>
      <c r="K76">
        <f>IF(FT!B76&lt;&gt;"",IF(FT!C76&lt;&gt;"",FT!C76,F76/$M$3*$M$4),"")</f>
        <v>30.057500000000001</v>
      </c>
      <c r="Y76" s="75">
        <f t="shared" si="19"/>
        <v>14.005924845612196</v>
      </c>
    </row>
    <row r="77" spans="1:25">
      <c r="A77" s="50">
        <f t="shared" si="20"/>
        <v>75</v>
      </c>
      <c r="B77" s="50">
        <f t="shared" si="16"/>
        <v>1.4480617647058822</v>
      </c>
      <c r="C77" s="50">
        <f>IF(FH!$C$2&gt;0,FH!A77/FH!$C$2,0)</f>
        <v>0.85438854848747814</v>
      </c>
      <c r="D77" s="50">
        <f>IF(hist!$D$2&gt;0,hist!B77/hist!$D$2,0)</f>
        <v>4.1093313564203073E-2</v>
      </c>
      <c r="E77" s="50">
        <f t="shared" si="17"/>
        <v>0.40123855879074211</v>
      </c>
      <c r="F77">
        <f t="shared" si="21"/>
        <v>75</v>
      </c>
      <c r="G77" s="50">
        <f>IF(FT!A77&lt;&gt;"",FT!A77*10,"")</f>
        <v>2.2048899999999998</v>
      </c>
      <c r="H77" s="50">
        <f>IF(FT!B77&lt;&gt;"",FT!B77*100,"")</f>
        <v>30.850999999999999</v>
      </c>
      <c r="I77" s="50">
        <f t="shared" si="18"/>
        <v>1</v>
      </c>
      <c r="J77" t="str">
        <f>IF(FT!B77&lt;&gt;"",FT!E77,"")</f>
        <v>0 [30.459613]</v>
      </c>
      <c r="K77">
        <f>IF(FT!B77&lt;&gt;"",IF(FT!C77&lt;&gt;"",FT!C77,F77/$M$3*$M$4),"")</f>
        <v>30.459599999999998</v>
      </c>
      <c r="Y77" s="75">
        <f t="shared" si="19"/>
        <v>13.992081237612762</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2.2138</v>
      </c>
      <c r="H78" s="50">
        <f>IF(FT!B78&lt;&gt;"",FT!B78*100,"")</f>
        <v>30.896899999999999</v>
      </c>
      <c r="I78" s="50">
        <f t="shared" si="18"/>
        <v>1</v>
      </c>
      <c r="J78" t="str">
        <f>IF(FT!B78&lt;&gt;"",FT!E78,"")</f>
        <v>0 [30.869193]</v>
      </c>
      <c r="K78">
        <f>IF(FT!B78&lt;&gt;"",IF(FT!C78&lt;&gt;"",FT!C78,F78/$M$3*$M$4),"")</f>
        <v>30.869199999999999</v>
      </c>
      <c r="Y78" s="75">
        <f t="shared" si="19"/>
        <v>13.956500135513595</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2.22316</v>
      </c>
      <c r="H79" s="50">
        <f>IF(FT!B79&lt;&gt;"",FT!B79*100,"")</f>
        <v>30.967699999999997</v>
      </c>
      <c r="I79" s="50">
        <f t="shared" si="18"/>
        <v>1</v>
      </c>
      <c r="J79" t="str">
        <f>IF(FT!B79&lt;&gt;"",FT!E79,"")</f>
        <v>0 [31.279706]</v>
      </c>
      <c r="K79">
        <f>IF(FT!B79&lt;&gt;"",IF(FT!C79&lt;&gt;"",FT!C79,F79/$M$3*$M$4),"")</f>
        <v>31.279699999999998</v>
      </c>
      <c r="Y79" s="75">
        <f t="shared" si="19"/>
        <v>13.929586714406518</v>
      </c>
    </row>
    <row r="80" spans="1:25" ht="16.5" customHeight="1">
      <c r="A80" s="50">
        <f t="shared" si="20"/>
        <v>78</v>
      </c>
      <c r="B80" s="50">
        <f t="shared" si="16"/>
        <v>1.5059842352941177</v>
      </c>
      <c r="C80" s="50">
        <f>IF(FH!$C$2&gt;0,FH!A80/FH!$C$2,0)</f>
        <v>0.8693428353538275</v>
      </c>
      <c r="D80" s="50">
        <f>IF(hist!$D$2&gt;0,hist!B80/hist!$D$2,0)</f>
        <v>3.7840141381259393E-2</v>
      </c>
      <c r="E80" s="50">
        <f t="shared" si="17"/>
        <v>0.47602261974213655</v>
      </c>
      <c r="F80">
        <f t="shared" si="21"/>
        <v>78</v>
      </c>
      <c r="G80" s="50">
        <f>IF(FT!A80&lt;&gt;"",FT!A80*10,"")</f>
        <v>2.23339</v>
      </c>
      <c r="H80" s="50">
        <f>IF(FT!B80&lt;&gt;"",FT!B80*100,"")</f>
        <v>31.173299999999998</v>
      </c>
      <c r="I80" s="50">
        <f t="shared" si="18"/>
        <v>1</v>
      </c>
      <c r="J80" t="str">
        <f>IF(FT!B80&lt;&gt;"",FT!E80,"")</f>
        <v>0 [31.679175]</v>
      </c>
      <c r="K80">
        <f>IF(FT!B80&lt;&gt;"",IF(FT!C80&lt;&gt;"",FT!C80,F80/$M$3*$M$4),"")</f>
        <v>31.679200000000002</v>
      </c>
      <c r="Y80" s="75">
        <f t="shared" si="19"/>
        <v>13.957839875704645</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2.2468599999999999</v>
      </c>
      <c r="H81" s="50">
        <f>IF(FT!B81&lt;&gt;"",FT!B81*100,"")</f>
        <v>31.3292</v>
      </c>
      <c r="I81" s="50">
        <f t="shared" si="18"/>
        <v>1</v>
      </c>
      <c r="J81" t="str">
        <f>IF(FT!B81&lt;&gt;"",FT!E81,"")</f>
        <v>0 [32.087864]</v>
      </c>
      <c r="K81">
        <f>IF(FT!B81&lt;&gt;"",IF(FT!C81&lt;&gt;"",FT!C81,F81/$M$3*$M$4),"")</f>
        <v>32.087899999999998</v>
      </c>
      <c r="Y81" s="75">
        <f t="shared" si="19"/>
        <v>13.943547884603403</v>
      </c>
    </row>
    <row r="82" spans="1:25" ht="16.5" customHeight="1">
      <c r="A82" s="50">
        <f t="shared" si="20"/>
        <v>80</v>
      </c>
      <c r="B82" s="50">
        <f t="shared" si="16"/>
        <v>1.5445992156862745</v>
      </c>
      <c r="C82" s="50">
        <f>IF(FH!$C$2&gt;0,FH!A82/FH!$C$2,0)</f>
        <v>0.75553773196237761</v>
      </c>
      <c r="D82" s="50">
        <f>IF(hist!$D$2&gt;0,hist!B82/hist!$D$2,0)</f>
        <v>3.4804610999287292E-2</v>
      </c>
      <c r="E82" s="50">
        <f t="shared" si="17"/>
        <v>0.52789039798181625</v>
      </c>
      <c r="F82">
        <f t="shared" si="21"/>
        <v>80</v>
      </c>
      <c r="G82" s="50">
        <f>IF(FT!A82&lt;&gt;"",FT!A82*10,"")</f>
        <v>2.2646700000000002</v>
      </c>
      <c r="H82" s="50">
        <f>IF(FT!B82&lt;&gt;"",FT!B82*100,"")</f>
        <v>31.425699999999999</v>
      </c>
      <c r="I82" s="50">
        <f t="shared" si="18"/>
        <v>1</v>
      </c>
      <c r="J82" t="str">
        <f>IF(FT!B82&lt;&gt;"",FT!E82,"")</f>
        <v>0 [32.491521]</v>
      </c>
      <c r="K82">
        <f>IF(FT!B82&lt;&gt;"",IF(FT!C82&lt;&gt;"",FT!C82,F82/$M$3*$M$4),"")</f>
        <v>32.491500000000002</v>
      </c>
      <c r="Y82" s="75">
        <f t="shared" si="19"/>
        <v>13.876502978358877</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2.2870399999999997</v>
      </c>
      <c r="H83" s="50">
        <f>IF(FT!B83&lt;&gt;"",FT!B83*100,"")</f>
        <v>31.337300000000003</v>
      </c>
      <c r="I83" s="50">
        <f t="shared" si="18"/>
        <v>1</v>
      </c>
      <c r="J83" t="str">
        <f>IF(FT!B83&lt;&gt;"",FT!E83,"")</f>
        <v>0 [32.900320]</v>
      </c>
      <c r="K83">
        <f>IF(FT!B83&lt;&gt;"",IF(FT!C83&lt;&gt;"",FT!C83,F83/$M$3*$M$4),"")</f>
        <v>32.900300000000001</v>
      </c>
      <c r="Y83" s="75">
        <f t="shared" si="19"/>
        <v>13.702121519518682</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2.30918</v>
      </c>
      <c r="H84" s="50">
        <f>IF(FT!B84&lt;&gt;"",FT!B84*100,"")</f>
        <v>31.315700000000003</v>
      </c>
      <c r="I84" s="50">
        <f t="shared" si="18"/>
        <v>1</v>
      </c>
      <c r="J84" t="str">
        <f>IF(FT!B84&lt;&gt;"",FT!E84,"")</f>
        <v>0 [33.307091]</v>
      </c>
      <c r="K84">
        <f>IF(FT!B84&lt;&gt;"",IF(FT!C84&lt;&gt;"",FT!C84,F84/$M$3*$M$4),"")</f>
        <v>33.307099999999998</v>
      </c>
      <c r="Y84" s="75">
        <f t="shared" si="19"/>
        <v>13.56139408794464</v>
      </c>
    </row>
    <row r="85" spans="1:25" ht="16.5" customHeight="1">
      <c r="A85" s="50">
        <f t="shared" si="20"/>
        <v>83</v>
      </c>
      <c r="B85" s="50">
        <f t="shared" si="16"/>
        <v>1.6025216862745097</v>
      </c>
      <c r="C85" s="50">
        <f>IF(FH!$C$2&gt;0,FH!A85/FH!$C$2,0)</f>
        <v>0.78233886449101941</v>
      </c>
      <c r="D85" s="50">
        <f>IF(hist!$D$2&gt;0,hist!B85/hist!$D$2,0)</f>
        <v>3.5929332279966107E-2</v>
      </c>
      <c r="E85" s="50">
        <f t="shared" si="17"/>
        <v>0.60683043098510137</v>
      </c>
      <c r="F85">
        <f t="shared" si="21"/>
        <v>83</v>
      </c>
      <c r="G85" s="50">
        <f>IF(FT!A85&lt;&gt;"",FT!A85*10,"")</f>
        <v>2.3307700000000002</v>
      </c>
      <c r="H85" s="50">
        <f>IF(FT!B85&lt;&gt;"",FT!B85*100,"")</f>
        <v>31.456499999999998</v>
      </c>
      <c r="I85" s="50">
        <f t="shared" si="18"/>
        <v>1</v>
      </c>
      <c r="J85" t="str">
        <f>IF(FT!B85&lt;&gt;"",FT!E85,"")</f>
        <v>0 [33.711958]</v>
      </c>
      <c r="K85">
        <f>IF(FT!B85&lt;&gt;"",IF(FT!C85&lt;&gt;"",FT!C85,F85/$M$3*$M$4),"")</f>
        <v>33.712000000000003</v>
      </c>
      <c r="Y85" s="75">
        <f t="shared" si="19"/>
        <v>13.496183664625852</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2.3527100000000001</v>
      </c>
      <c r="H86" s="50">
        <f>IF(FT!B86&lt;&gt;"",FT!B86*100,"")</f>
        <v>31.544800000000002</v>
      </c>
      <c r="I86" s="50">
        <f t="shared" si="18"/>
        <v>1</v>
      </c>
      <c r="J86" t="str">
        <f>IF(FT!B86&lt;&gt;"",FT!E86,"")</f>
        <v>0 [34.118116]</v>
      </c>
      <c r="K86">
        <f>IF(FT!B86&lt;&gt;"",IF(FT!C86&lt;&gt;"",FT!C86,F86/$M$3*$M$4),"")</f>
        <v>34.118099999999998</v>
      </c>
      <c r="Y86" s="75">
        <f t="shared" si="19"/>
        <v>13.407857321981885</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2.3770899999999999</v>
      </c>
      <c r="H87" s="50">
        <f>IF(FT!B87&lt;&gt;"",FT!B87*100,"")</f>
        <v>31.4236</v>
      </c>
      <c r="I87" s="50">
        <f t="shared" si="18"/>
        <v>1</v>
      </c>
      <c r="J87" t="str">
        <f>IF(FT!B87&lt;&gt;"",FT!E87,"")</f>
        <v>0 [34.523095]</v>
      </c>
      <c r="K87">
        <f>IF(FT!B87&lt;&gt;"",IF(FT!C87&lt;&gt;"",FT!C87,F87/$M$3*$M$4),"")</f>
        <v>34.523099999999999</v>
      </c>
      <c r="Y87" s="75">
        <f t="shared" si="19"/>
        <v>13.219356440016997</v>
      </c>
    </row>
    <row r="88" spans="1:25" ht="16.5" customHeight="1">
      <c r="A88" s="50">
        <f t="shared" si="20"/>
        <v>86</v>
      </c>
      <c r="B88" s="50">
        <f t="shared" si="16"/>
        <v>1.660444156862745</v>
      </c>
      <c r="C88" s="50">
        <f>IF(FH!$C$2&gt;0,FH!A88/FH!$C$2,0)</f>
        <v>0.75079987026761674</v>
      </c>
      <c r="D88" s="50">
        <f>IF(hist!$D$2&gt;0,hist!B88/hist!$D$2,0)</f>
        <v>3.4768456686954843E-2</v>
      </c>
      <c r="E88" s="50">
        <f t="shared" si="17"/>
        <v>0.68449477392463509</v>
      </c>
      <c r="F88">
        <f t="shared" si="21"/>
        <v>86</v>
      </c>
      <c r="G88" s="50">
        <f>IF(FT!A88&lt;&gt;"",FT!A88*10,"")</f>
        <v>2.3994200000000001</v>
      </c>
      <c r="H88" s="50">
        <f>IF(FT!B88&lt;&gt;"",FT!B88*100,"")</f>
        <v>31.3429</v>
      </c>
      <c r="I88" s="50">
        <f t="shared" si="18"/>
        <v>1</v>
      </c>
      <c r="J88" t="str">
        <f>IF(FT!B88&lt;&gt;"",FT!E88,"")</f>
        <v>0 [34.930741]</v>
      </c>
      <c r="K88">
        <f>IF(FT!B88&lt;&gt;"",IF(FT!C88&lt;&gt;"",FT!C88,F88/$M$3*$M$4),"")</f>
        <v>34.930700000000002</v>
      </c>
      <c r="Y88" s="75">
        <f t="shared" si="19"/>
        <v>13.062698485467321</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2.4194199999999997</v>
      </c>
      <c r="H89" s="50">
        <f>IF(FT!B89&lt;&gt;"",FT!B89*100,"")</f>
        <v>31.325199999999999</v>
      </c>
      <c r="I89" s="50">
        <f t="shared" si="18"/>
        <v>1</v>
      </c>
      <c r="J89" t="str">
        <f>IF(FT!B89&lt;&gt;"",FT!E89,"")</f>
        <v>0 [35.341544]</v>
      </c>
      <c r="K89">
        <f>IF(FT!B89&lt;&gt;"",IF(FT!C89&lt;&gt;"",FT!C89,F89/$M$3*$M$4),"")</f>
        <v>35.341500000000003</v>
      </c>
      <c r="Y89" s="75">
        <f t="shared" si="19"/>
        <v>12.947400616676726</v>
      </c>
    </row>
    <row r="90" spans="1:25" ht="16.5" customHeight="1">
      <c r="A90" s="50">
        <f t="shared" si="20"/>
        <v>88</v>
      </c>
      <c r="B90" s="50">
        <f t="shared" si="16"/>
        <v>1.6990591372549018</v>
      </c>
      <c r="C90" s="50">
        <f>IF(FH!$C$2&gt;0,FH!A90/FH!$C$2,0)</f>
        <v>0.59864482253837181</v>
      </c>
      <c r="D90" s="50">
        <f>IF(hist!$D$2&gt;0,hist!B90/hist!$D$2,0)</f>
        <v>3.4272498273721072E-2</v>
      </c>
      <c r="E90" s="50">
        <f t="shared" si="17"/>
        <v>0.73395857202345849</v>
      </c>
      <c r="F90">
        <f t="shared" si="21"/>
        <v>88</v>
      </c>
      <c r="G90" s="50">
        <f>IF(FT!A90&lt;&gt;"",FT!A90*10,"")</f>
        <v>2.4405899999999998</v>
      </c>
      <c r="H90" s="50">
        <f>IF(FT!B90&lt;&gt;"",FT!B90*100,"")</f>
        <v>31.354100000000003</v>
      </c>
      <c r="I90" s="50">
        <f t="shared" si="18"/>
        <v>1</v>
      </c>
      <c r="J90" t="str">
        <f>IF(FT!B90&lt;&gt;"",FT!E90,"")</f>
        <v>0 [35.741953]</v>
      </c>
      <c r="K90">
        <f>IF(FT!B90&lt;&gt;"",IF(FT!C90&lt;&gt;"",FT!C90,F90/$M$3*$M$4),"")</f>
        <v>35.741999999999997</v>
      </c>
      <c r="Y90" s="75">
        <f t="shared" si="19"/>
        <v>12.846934552710618</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2.4658500000000001</v>
      </c>
      <c r="H91" s="50">
        <f>IF(FT!B91&lt;&gt;"",FT!B91*100,"")</f>
        <v>31.264399999999998</v>
      </c>
      <c r="I91" s="50">
        <f t="shared" si="18"/>
        <v>1</v>
      </c>
      <c r="J91" t="str">
        <f>IF(FT!B91&lt;&gt;"",FT!E91,"")</f>
        <v>0 [36.149231]</v>
      </c>
      <c r="K91">
        <f>IF(FT!B91&lt;&gt;"",IF(FT!C91&lt;&gt;"",FT!C91,F91/$M$3*$M$4),"")</f>
        <v>36.1492</v>
      </c>
      <c r="Y91" s="75">
        <f t="shared" si="19"/>
        <v>12.678954518725794</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2.4869500000000002</v>
      </c>
      <c r="H92" s="50">
        <f>IF(FT!B92&lt;&gt;"",FT!B92*100,"")</f>
        <v>31.190899999999999</v>
      </c>
      <c r="I92" s="50">
        <f t="shared" si="18"/>
        <v>1</v>
      </c>
      <c r="J92" t="str">
        <f>IF(FT!B92&lt;&gt;"",FT!E92,"")</f>
        <v>0 [36.554992]</v>
      </c>
      <c r="K92">
        <f>IF(FT!B92&lt;&gt;"",IF(FT!C92&lt;&gt;"",FT!C92,F92/$M$3*$M$4),"")</f>
        <v>36.555</v>
      </c>
      <c r="Y92" s="75">
        <f t="shared" si="19"/>
        <v>12.541828343955446</v>
      </c>
    </row>
    <row r="93" spans="1:25" ht="16.5" customHeight="1">
      <c r="A93" s="50">
        <f t="shared" si="20"/>
        <v>91</v>
      </c>
      <c r="B93" s="50">
        <f t="shared" si="16"/>
        <v>1.7569816078431371</v>
      </c>
      <c r="C93" s="50">
        <f>IF(FH!$C$2&gt;0,FH!A93/FH!$C$2,0)</f>
        <v>0.53432210446963113</v>
      </c>
      <c r="D93" s="50">
        <f>IF(hist!$D$2&gt;0,hist!B93/hist!$D$2,0)</f>
        <v>3.93638129698047E-2</v>
      </c>
      <c r="E93" s="50">
        <f t="shared" si="17"/>
        <v>0.80218214811433919</v>
      </c>
      <c r="F93">
        <f t="shared" si="21"/>
        <v>91</v>
      </c>
      <c r="G93" s="50">
        <f>IF(FT!A93&lt;&gt;"",FT!A93*10,"")</f>
        <v>2.5082700000000004</v>
      </c>
      <c r="H93" s="50">
        <f>IF(FT!B93&lt;&gt;"",FT!B93*100,"")</f>
        <v>31.173099999999998</v>
      </c>
      <c r="I93" s="50">
        <f t="shared" si="18"/>
        <v>1</v>
      </c>
      <c r="J93" t="str">
        <f>IF(FT!B93&lt;&gt;"",FT!E93,"")</f>
        <v>0 [36.959928]</v>
      </c>
      <c r="K93">
        <f>IF(FT!B93&lt;&gt;"",IF(FT!C93&lt;&gt;"",FT!C93,F93/$M$3*$M$4),"")</f>
        <v>36.959899999999998</v>
      </c>
      <c r="Y93" s="75">
        <f t="shared" si="19"/>
        <v>12.428127753391777</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2.52786</v>
      </c>
      <c r="H94" s="50">
        <f>IF(FT!B94&lt;&gt;"",FT!B94*100,"")</f>
        <v>31.2699</v>
      </c>
      <c r="I94" s="50">
        <f t="shared" si="18"/>
        <v>1</v>
      </c>
      <c r="J94" t="str">
        <f>IF(FT!B94&lt;&gt;"",FT!E94,"")</f>
        <v>0 [37.369321]</v>
      </c>
      <c r="K94">
        <f>IF(FT!B94&lt;&gt;"",IF(FT!C94&lt;&gt;"",FT!C94,F94/$M$3*$M$4),"")</f>
        <v>37.369300000000003</v>
      </c>
      <c r="Y94" s="75">
        <f t="shared" si="19"/>
        <v>12.370107521777314</v>
      </c>
    </row>
    <row r="95" spans="1:25" ht="16.5" customHeight="1">
      <c r="A95" s="50">
        <f t="shared" si="20"/>
        <v>93</v>
      </c>
      <c r="B95" s="50">
        <f t="shared" si="16"/>
        <v>1.7955965882352938</v>
      </c>
      <c r="C95" s="50">
        <f>IF(FH!$C$2&gt;0,FH!A95/FH!$C$2,0)</f>
        <v>0.50234044231730079</v>
      </c>
      <c r="D95" s="50">
        <f>IF(hist!$D$2&gt;0,hist!B95/hist!$D$2,0)</f>
        <v>3.9351821192941963E-2</v>
      </c>
      <c r="E95" s="50">
        <f t="shared" si="17"/>
        <v>0.84224836579594975</v>
      </c>
      <c r="F95">
        <f t="shared" si="21"/>
        <v>93</v>
      </c>
      <c r="G95" s="50">
        <f>IF(FT!A95&lt;&gt;"",FT!A95*10,"")</f>
        <v>2.5485999999999995</v>
      </c>
      <c r="H95" s="50">
        <f>IF(FT!B95&lt;&gt;"",FT!B95*100,"")</f>
        <v>31.342700000000001</v>
      </c>
      <c r="I95" s="50">
        <f t="shared" si="18"/>
        <v>1</v>
      </c>
      <c r="J95" t="str">
        <f>IF(FT!B95&lt;&gt;"",FT!E95,"")</f>
        <v>0 [37.773668]</v>
      </c>
      <c r="K95">
        <f>IF(FT!B95&lt;&gt;"",IF(FT!C95&lt;&gt;"",FT!C95,F95/$M$3*$M$4),"")</f>
        <v>37.773699999999998</v>
      </c>
      <c r="Y95" s="75">
        <f t="shared" si="19"/>
        <v>12.298006748803267</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2.56772</v>
      </c>
      <c r="H96" s="50">
        <f>IF(FT!B96&lt;&gt;"",FT!B96*100,"")</f>
        <v>31.430999999999997</v>
      </c>
      <c r="I96" s="50">
        <f t="shared" si="18"/>
        <v>1</v>
      </c>
      <c r="J96" t="str">
        <f>IF(FT!B96&lt;&gt;"",FT!E96,"")</f>
        <v>0 [38.181135]</v>
      </c>
      <c r="K96">
        <f>IF(FT!B96&lt;&gt;"",IF(FT!C96&lt;&gt;"",FT!C96,F96/$M$3*$M$4),"")</f>
        <v>38.181100000000001</v>
      </c>
      <c r="Y96" s="75">
        <f t="shared" si="19"/>
        <v>12.240820650226659</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2.58683</v>
      </c>
      <c r="H97" s="50">
        <f>IF(FT!B97&lt;&gt;"",FT!B97*100,"")</f>
        <v>31.501200000000001</v>
      </c>
      <c r="I97" s="50">
        <f t="shared" si="18"/>
        <v>1</v>
      </c>
      <c r="J97" t="str">
        <f>IF(FT!B97&lt;&gt;"",FT!E97,"")</f>
        <v>0 [38.586717]</v>
      </c>
      <c r="K97">
        <f>IF(FT!B97&lt;&gt;"",IF(FT!C97&lt;&gt;"",FT!C97,F97/$M$3*$M$4),"")</f>
        <v>38.5867</v>
      </c>
      <c r="Y97" s="75">
        <f t="shared" si="19"/>
        <v>12.177530027098804</v>
      </c>
    </row>
    <row r="98" spans="1:25" ht="16.5" customHeight="1">
      <c r="A98" s="50">
        <f t="shared" si="20"/>
        <v>96</v>
      </c>
      <c r="B98" s="50">
        <f t="shared" si="16"/>
        <v>1.8535190588235293</v>
      </c>
      <c r="C98" s="50">
        <f>IF(FH!$C$2&gt;0,FH!A98/FH!$C$2,0)</f>
        <v>0.35963087630718521</v>
      </c>
      <c r="D98" s="50">
        <f>IF(hist!$D$2&gt;0,hist!B98/hist!$D$2,0)</f>
        <v>3.8215108135400404E-2</v>
      </c>
      <c r="E98" s="50">
        <f t="shared" si="17"/>
        <v>0.89194953505152708</v>
      </c>
      <c r="F98">
        <f t="shared" si="21"/>
        <v>96</v>
      </c>
      <c r="G98" s="50">
        <f>IF(FT!A98&lt;&gt;"",FT!A98*10,"")</f>
        <v>2.60778</v>
      </c>
      <c r="H98" s="50">
        <f>IF(FT!B98&lt;&gt;"",FT!B98*100,"")</f>
        <v>31.669399999999996</v>
      </c>
      <c r="I98" s="50">
        <f t="shared" si="18"/>
        <v>1</v>
      </c>
      <c r="J98" t="str">
        <f>IF(FT!B98&lt;&gt;"",FT!E98,"")</f>
        <v>0 [38.992009]</v>
      </c>
      <c r="K98">
        <f>IF(FT!B98&lt;&gt;"",IF(FT!C98&lt;&gt;"",FT!C98,F98/$M$3*$M$4),"")</f>
        <v>38.991999999999997</v>
      </c>
      <c r="Y98" s="75">
        <f t="shared" si="19"/>
        <v>12.144199280614162</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2.6309</v>
      </c>
      <c r="H99" s="50">
        <f>IF(FT!B99&lt;&gt;"",FT!B99*100,"")</f>
        <v>31.849</v>
      </c>
      <c r="I99" s="50">
        <f t="shared" si="18"/>
        <v>1</v>
      </c>
      <c r="J99" t="str">
        <f>IF(FT!B99&lt;&gt;"",FT!E99,"")</f>
        <v>0 [39.399034]</v>
      </c>
      <c r="K99">
        <f>IF(FT!B99&lt;&gt;"",IF(FT!C99&lt;&gt;"",FT!C99,F99/$M$3*$M$4),"")</f>
        <v>39.399000000000001</v>
      </c>
      <c r="Y99" s="75">
        <f t="shared" si="19"/>
        <v>12.105743281766696</v>
      </c>
    </row>
    <row r="100" spans="1:25" ht="16.5" customHeight="1">
      <c r="A100" s="50">
        <f t="shared" si="20"/>
        <v>98</v>
      </c>
      <c r="B100" s="50">
        <f t="shared" si="16"/>
        <v>1.8921340392156862</v>
      </c>
      <c r="C100" s="50">
        <f>IF(FH!$C$2&gt;0,FH!A100/FH!$C$2,0)</f>
        <v>0.34044100244563069</v>
      </c>
      <c r="D100" s="50">
        <f>IF(hist!$D$2&gt;0,hist!B100/hist!$D$2,0)</f>
        <v>3.5602869578508729E-2</v>
      </c>
      <c r="E100" s="50">
        <f t="shared" si="17"/>
        <v>0.91700824661412239</v>
      </c>
      <c r="F100">
        <f t="shared" si="21"/>
        <v>98</v>
      </c>
      <c r="G100" s="50">
        <f>IF(FT!A100&lt;&gt;"",FT!A100*10,"")</f>
        <v>2.6568100000000001</v>
      </c>
      <c r="H100" s="50">
        <f>IF(FT!B100&lt;&gt;"",FT!B100*100,"")</f>
        <v>31.968299999999999</v>
      </c>
      <c r="I100" s="50">
        <f t="shared" si="18"/>
        <v>1</v>
      </c>
      <c r="J100" t="str">
        <f>IF(FT!B100&lt;&gt;"",FT!E100,"")</f>
        <v>0 [39.804148]</v>
      </c>
      <c r="K100">
        <f>IF(FT!B100&lt;&gt;"",IF(FT!C100&lt;&gt;"",FT!C100,F100/$M$3*$M$4),"")</f>
        <v>39.804099999999998</v>
      </c>
      <c r="Y100" s="75">
        <f t="shared" si="19"/>
        <v>12.032587953222096</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2.6856799999999996</v>
      </c>
      <c r="H101" s="50">
        <f>IF(FT!B101&lt;&gt;"",FT!B101*100,"")</f>
        <v>31.905499999999996</v>
      </c>
      <c r="I101" s="50">
        <f t="shared" si="18"/>
        <v>1</v>
      </c>
      <c r="J101" t="str">
        <f>IF(FT!B101&lt;&gt;"",FT!E101,"")</f>
        <v>0 [40.209291]</v>
      </c>
      <c r="K101">
        <f>IF(FT!B101&lt;&gt;"",IF(FT!C101&lt;&gt;"",FT!C101,F101/$M$3*$M$4),"")</f>
        <v>40.209299999999999</v>
      </c>
      <c r="Y101" s="75">
        <f t="shared" si="19"/>
        <v>11.879859104584314</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2.7140900000000001</v>
      </c>
      <c r="H102" s="50">
        <f>IF(FT!B102&lt;&gt;"",FT!B102*100,"")</f>
        <v>31.9467</v>
      </c>
      <c r="I102" s="50">
        <f t="shared" si="18"/>
        <v>1</v>
      </c>
      <c r="J102" t="str">
        <f>IF(FT!B102&lt;&gt;"",FT!E102,"")</f>
        <v>0 [40.618219]</v>
      </c>
      <c r="K102">
        <f>IF(FT!B102&lt;&gt;"",IF(FT!C102&lt;&gt;"",FT!C102,F102/$M$3*$M$4),"")</f>
        <v>40.618200000000002</v>
      </c>
      <c r="Y102" s="75">
        <f t="shared" si="19"/>
        <v>11.770685570485872</v>
      </c>
    </row>
    <row r="103" spans="1:25">
      <c r="A103" s="50">
        <f t="shared" si="20"/>
        <v>101</v>
      </c>
      <c r="B103" s="50">
        <f t="shared" si="16"/>
        <v>1.9500565098039213</v>
      </c>
      <c r="C103" s="50">
        <f>IF(FH!$C$2&gt;0,FH!A103/FH!$C$2,0)</f>
        <v>0.2720921976490388</v>
      </c>
      <c r="D103" s="50">
        <f>IF(hist!$D$2&gt;0,hist!B103/hist!$D$2,0)</f>
        <v>3.5663365408055106E-2</v>
      </c>
      <c r="E103" s="50">
        <f t="shared" si="17"/>
        <v>0.94096183355357155</v>
      </c>
      <c r="F103">
        <f t="shared" si="21"/>
        <v>101</v>
      </c>
      <c r="G103" s="50">
        <f>IF(FT!A103&lt;&gt;"",FT!A103*10,"")</f>
        <v>2.74051</v>
      </c>
      <c r="H103" s="50">
        <f>IF(FT!B103&lt;&gt;"",FT!B103*100,"")</f>
        <v>32.189399999999999</v>
      </c>
      <c r="I103" s="50">
        <f t="shared" si="18"/>
        <v>1</v>
      </c>
      <c r="J103" t="str">
        <f>IF(FT!B103&lt;&gt;"",FT!E103,"")</f>
        <v>0 [41.024125]</v>
      </c>
      <c r="K103">
        <f>IF(FT!B103&lt;&gt;"",IF(FT!C103&lt;&gt;"",FT!C103,F103/$M$3*$M$4),"")</f>
        <v>41.024099999999997</v>
      </c>
      <c r="Y103" s="75">
        <f t="shared" si="19"/>
        <v>11.7457699479294</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2.76952</v>
      </c>
      <c r="H104" s="50">
        <f>IF(FT!B104&lt;&gt;"",FT!B104*100,"")</f>
        <v>32.427099999999996</v>
      </c>
      <c r="I104" s="50">
        <f t="shared" si="18"/>
        <v>1</v>
      </c>
      <c r="J104" t="str">
        <f>IF(FT!B104&lt;&gt;"",FT!E104,"")</f>
        <v>0 [41.430733]</v>
      </c>
      <c r="K104">
        <f>IF(FT!B104&lt;&gt;"",IF(FT!C104&lt;&gt;"",FT!C104,F104/$M$3*$M$4),"")</f>
        <v>41.430700000000002</v>
      </c>
      <c r="Y104" s="75">
        <f t="shared" si="19"/>
        <v>11.708563216730695</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2.80213</v>
      </c>
      <c r="H105" s="50">
        <f>IF(FT!B105&lt;&gt;"",FT!B105*100,"")</f>
        <v>32.526299999999999</v>
      </c>
      <c r="I105" s="50">
        <f t="shared" si="18"/>
        <v>1</v>
      </c>
      <c r="J105" t="str">
        <f>IF(FT!B105&lt;&gt;"",FT!E105,"")</f>
        <v>0 [41.837035]</v>
      </c>
      <c r="K105">
        <f>IF(FT!B105&lt;&gt;"",IF(FT!C105&lt;&gt;"",FT!C105,F105/$M$3*$M$4),"")</f>
        <v>41.837000000000003</v>
      </c>
      <c r="Y105" s="75">
        <f t="shared" si="19"/>
        <v>11.607705566836657</v>
      </c>
    </row>
    <row r="106" spans="1:25">
      <c r="A106" s="50">
        <f t="shared" si="20"/>
        <v>104</v>
      </c>
      <c r="B106" s="50">
        <f t="shared" si="16"/>
        <v>2.0079789803921568</v>
      </c>
      <c r="C106" s="50">
        <f>IF(FH!$C$2&gt;0,FH!A106/FH!$C$2,0)</f>
        <v>0.23386059028234321</v>
      </c>
      <c r="D106" s="50">
        <f>IF(hist!$D$2&gt;0,hist!B106/hist!$D$2,0)</f>
        <v>3.5457715383946271E-2</v>
      </c>
      <c r="E106" s="50">
        <f t="shared" si="17"/>
        <v>0.94743619417063019</v>
      </c>
      <c r="F106">
        <f t="shared" si="21"/>
        <v>104</v>
      </c>
      <c r="G106" s="50">
        <f>IF(FT!A106&lt;&gt;"",FT!A106*10,"")</f>
        <v>2.8357700000000001</v>
      </c>
      <c r="H106" s="50">
        <f>IF(FT!B106&lt;&gt;"",FT!B106*100,"")</f>
        <v>32.477499999999999</v>
      </c>
      <c r="I106" s="50">
        <f t="shared" si="18"/>
        <v>1</v>
      </c>
      <c r="J106" t="str">
        <f>IF(FT!B106&lt;&gt;"",FT!E106,"")</f>
        <v>0 [42.241367]</v>
      </c>
      <c r="K106">
        <f>IF(FT!B106&lt;&gt;"",IF(FT!C106&lt;&gt;"",FT!C106,F106/$M$3*$M$4),"")</f>
        <v>42.241399999999999</v>
      </c>
      <c r="Y106" s="75">
        <f t="shared" si="19"/>
        <v>11.452797652842085</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2.8706199999999997</v>
      </c>
      <c r="H107" s="50">
        <f>IF(FT!B107&lt;&gt;"",FT!B107*100,"")</f>
        <v>32.262</v>
      </c>
      <c r="I107" s="50">
        <f t="shared" si="18"/>
        <v>1</v>
      </c>
      <c r="J107" t="str">
        <f>IF(FT!B107&lt;&gt;"",FT!E107,"")</f>
        <v>0 [42.648433]</v>
      </c>
      <c r="K107">
        <f>IF(FT!B107&lt;&gt;"",IF(FT!C107&lt;&gt;"",FT!C107,F107/$M$3*$M$4),"")</f>
        <v>42.648400000000002</v>
      </c>
      <c r="Y107" s="75">
        <f t="shared" si="19"/>
        <v>11.238687112888506</v>
      </c>
    </row>
    <row r="108" spans="1:25">
      <c r="A108" s="50">
        <f t="shared" si="20"/>
        <v>106</v>
      </c>
      <c r="B108" s="50">
        <f t="shared" si="16"/>
        <v>2.0465939607843135</v>
      </c>
      <c r="C108" s="50">
        <f>IF(FH!$C$2&gt;0,FH!A108/FH!$C$2,0)</f>
        <v>0.23673311068451364</v>
      </c>
      <c r="D108" s="50">
        <f>IF(hist!$D$2&gt;0,hist!B108/hist!$D$2,0)</f>
        <v>3.5481877919415976E-2</v>
      </c>
      <c r="E108" s="50">
        <f t="shared" si="17"/>
        <v>0.94182056138490189</v>
      </c>
      <c r="F108">
        <f t="shared" si="21"/>
        <v>106</v>
      </c>
      <c r="G108" s="50">
        <f>IF(FT!A108&lt;&gt;"",FT!A108*10,"")</f>
        <v>2.8998699999999999</v>
      </c>
      <c r="H108" s="50">
        <f>IF(FT!B108&lt;&gt;"",FT!B108*100,"")</f>
        <v>32.176200000000001</v>
      </c>
      <c r="I108" s="50">
        <f t="shared" si="18"/>
        <v>1</v>
      </c>
      <c r="J108" t="str">
        <f>IF(FT!B108&lt;&gt;"",FT!E108,"")</f>
        <v>0 [43.055520]</v>
      </c>
      <c r="K108">
        <f>IF(FT!B108&lt;&gt;"",IF(FT!C108&lt;&gt;"",FT!C108,F108/$M$3*$M$4),"")</f>
        <v>43.055500000000002</v>
      </c>
      <c r="Y108" s="75">
        <f t="shared" si="19"/>
        <v>11.095738774496789</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2.9258299999999999</v>
      </c>
      <c r="H109" s="50">
        <f>IF(FT!B109&lt;&gt;"",FT!B109*100,"")</f>
        <v>32.108699999999999</v>
      </c>
      <c r="I109" s="50">
        <f t="shared" si="18"/>
        <v>1</v>
      </c>
      <c r="J109" t="str">
        <f>IF(FT!B109&lt;&gt;"",FT!E109,"")</f>
        <v>0 [43.461141]</v>
      </c>
      <c r="K109">
        <f>IF(FT!B109&lt;&gt;"",IF(FT!C109&lt;&gt;"",FT!C109,F109/$M$3*$M$4),"")</f>
        <v>43.461100000000002</v>
      </c>
      <c r="Y109" s="75">
        <f t="shared" si="19"/>
        <v>10.974219281366313</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2.9536000000000002</v>
      </c>
      <c r="H110" s="50">
        <f>IF(FT!B110&lt;&gt;"",FT!B110*100,"")</f>
        <v>31.8706</v>
      </c>
      <c r="I110" s="50">
        <f t="shared" si="18"/>
        <v>1</v>
      </c>
      <c r="J110" t="str">
        <f>IF(FT!B110&lt;&gt;"",FT!E110,"")</f>
        <v>0 [43.868830]</v>
      </c>
      <c r="K110">
        <f>IF(FT!B110&lt;&gt;"",IF(FT!C110&lt;&gt;"",FT!C110,F110/$M$3*$M$4),"")</f>
        <v>43.8688</v>
      </c>
      <c r="Y110" s="75">
        <f t="shared" si="19"/>
        <v>10.790425243770313</v>
      </c>
    </row>
    <row r="111" spans="1:25">
      <c r="A111" s="50">
        <f t="shared" si="20"/>
        <v>109</v>
      </c>
      <c r="B111" s="50">
        <f t="shared" si="16"/>
        <v>2.1045164313725486</v>
      </c>
      <c r="C111" s="50">
        <f>IF(FH!$C$2&gt;0,FH!A111/FH!$C$2,0)</f>
        <v>0.20738598013692022</v>
      </c>
      <c r="D111" s="50">
        <f>IF(hist!$D$2&gt;0,hist!B111/hist!$D$2,0)</f>
        <v>3.2954476709284607E-2</v>
      </c>
      <c r="E111" s="50">
        <f t="shared" si="17"/>
        <v>0.91885036359395089</v>
      </c>
      <c r="F111">
        <f t="shared" si="21"/>
        <v>109</v>
      </c>
      <c r="G111" s="50">
        <f>IF(FT!A111&lt;&gt;"",FT!A111*10,"")</f>
        <v>2.9787699999999999</v>
      </c>
      <c r="H111" s="50">
        <f>IF(FT!B111&lt;&gt;"",FT!B111*100,"")</f>
        <v>31.598500000000001</v>
      </c>
      <c r="I111" s="50">
        <f t="shared" si="18"/>
        <v>1</v>
      </c>
      <c r="J111" t="str">
        <f>IF(FT!B111&lt;&gt;"",FT!E111,"")</f>
        <v>0 [44.272594]</v>
      </c>
      <c r="K111">
        <f>IF(FT!B111&lt;&gt;"",IF(FT!C111&lt;&gt;"",FT!C111,F111/$M$3*$M$4),"")</f>
        <v>44.272599999999997</v>
      </c>
      <c r="Y111" s="75">
        <f t="shared" si="19"/>
        <v>10.607901919248549</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3.00163</v>
      </c>
      <c r="H112" s="50">
        <f>IF(FT!B112&lt;&gt;"",FT!B112*100,"")</f>
        <v>31.339699999999997</v>
      </c>
      <c r="I112" s="50">
        <f t="shared" si="18"/>
        <v>1</v>
      </c>
      <c r="J112" t="str">
        <f>IF(FT!B112&lt;&gt;"",FT!E112,"")</f>
        <v>0 [44.679092]</v>
      </c>
      <c r="K112">
        <f>IF(FT!B112&lt;&gt;"",IF(FT!C112&lt;&gt;"",FT!C112,F112/$M$3*$M$4),"")</f>
        <v>44.679099999999998</v>
      </c>
      <c r="Y112" s="75">
        <f t="shared" si="19"/>
        <v>10.440893781045631</v>
      </c>
    </row>
    <row r="113" spans="1:25">
      <c r="A113" s="50">
        <f t="shared" si="20"/>
        <v>111</v>
      </c>
      <c r="B113" s="50">
        <f t="shared" si="16"/>
        <v>2.1431314117647058</v>
      </c>
      <c r="C113" s="50">
        <f>IF(FH!$C$2&gt;0,FH!A113/FH!$C$2,0)</f>
        <v>0.24585426144581476</v>
      </c>
      <c r="D113" s="50">
        <f>IF(hist!$D$2&gt;0,hist!B113/hist!$D$2,0)</f>
        <v>3.0874350877959148E-2</v>
      </c>
      <c r="E113" s="50">
        <f t="shared" si="17"/>
        <v>0.8943937609872501</v>
      </c>
      <c r="F113">
        <f t="shared" si="21"/>
        <v>111</v>
      </c>
      <c r="G113" s="50">
        <f>IF(FT!A113&lt;&gt;"",FT!A113*10,"")</f>
        <v>3.02244</v>
      </c>
      <c r="H113" s="50">
        <f>IF(FT!B113&lt;&gt;"",FT!B113*100,"")</f>
        <v>31.171100000000003</v>
      </c>
      <c r="I113" s="50">
        <f t="shared" si="18"/>
        <v>1</v>
      </c>
      <c r="J113" t="str">
        <f>IF(FT!B113&lt;&gt;"",FT!E113,"")</f>
        <v>0 [45.088531]</v>
      </c>
      <c r="K113">
        <f>IF(FT!B113&lt;&gt;"",IF(FT!C113&lt;&gt;"",FT!C113,F113/$M$3*$M$4),"")</f>
        <v>45.088500000000003</v>
      </c>
      <c r="Y113" s="75">
        <f t="shared" si="19"/>
        <v>10.31322375299427</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3.0406499999999999</v>
      </c>
      <c r="H114" s="50">
        <f>IF(FT!B114&lt;&gt;"",FT!B114*100,"")</f>
        <v>31.085600000000003</v>
      </c>
      <c r="I114" s="50">
        <f t="shared" si="18"/>
        <v>1</v>
      </c>
      <c r="J114" t="str">
        <f>IF(FT!B114&lt;&gt;"",FT!E114,"")</f>
        <v>0 [45.495731]</v>
      </c>
      <c r="K114">
        <f>IF(FT!B114&lt;&gt;"",IF(FT!C114&lt;&gt;"",FT!C114,F114/$M$3*$M$4),"")</f>
        <v>45.495699999999999</v>
      </c>
      <c r="Y114" s="75">
        <f t="shared" si="19"/>
        <v>10.223340404189894</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3.05701</v>
      </c>
      <c r="H115" s="50">
        <f>IF(FT!B115&lt;&gt;"",FT!B115*100,"")</f>
        <v>30.877100000000002</v>
      </c>
      <c r="I115" s="50">
        <f t="shared" si="18"/>
        <v>1</v>
      </c>
      <c r="J115" t="str">
        <f>IF(FT!B115&lt;&gt;"",FT!E115,"")</f>
        <v>0 [45.901792]</v>
      </c>
      <c r="K115">
        <f>IF(FT!B115&lt;&gt;"",IF(FT!C115&lt;&gt;"",FT!C115,F115/$M$3*$M$4),"")</f>
        <v>45.901800000000001</v>
      </c>
      <c r="Y115" s="75">
        <f t="shared" si="19"/>
        <v>10.100424925008424</v>
      </c>
    </row>
    <row r="116" spans="1:25">
      <c r="A116" s="50">
        <f t="shared" si="20"/>
        <v>114</v>
      </c>
      <c r="B116" s="50">
        <f t="shared" si="16"/>
        <v>2.2010538823529413</v>
      </c>
      <c r="C116" s="50">
        <f>IF(FH!$C$2&gt;0,FH!A116/FH!$C$2,0)</f>
        <v>0.17353722355168696</v>
      </c>
      <c r="D116" s="50">
        <f>IF(hist!$D$2&gt;0,hist!B116/hist!$D$2,0)</f>
        <v>2.9012045829349496E-2</v>
      </c>
      <c r="E116" s="50">
        <f t="shared" si="17"/>
        <v>0.84548137620546249</v>
      </c>
      <c r="F116">
        <f t="shared" si="21"/>
        <v>114</v>
      </c>
      <c r="G116" s="50">
        <f>IF(FT!A116&lt;&gt;"",FT!A116*10,"")</f>
        <v>3.0709999999999997</v>
      </c>
      <c r="H116" s="50">
        <f>IF(FT!B116&lt;&gt;"",FT!B116*100,"")</f>
        <v>30.611599999999999</v>
      </c>
      <c r="I116" s="50">
        <f t="shared" si="18"/>
        <v>1</v>
      </c>
      <c r="J116" t="str">
        <f>IF(FT!B116&lt;&gt;"",FT!E116,"")</f>
        <v>0 [46.304639]</v>
      </c>
      <c r="K116">
        <f>IF(FT!B116&lt;&gt;"",IF(FT!C116&lt;&gt;"",FT!C116,F116/$M$3*$M$4),"")</f>
        <v>46.304600000000001</v>
      </c>
      <c r="Y116" s="75">
        <f t="shared" si="19"/>
        <v>9.9679583197655486</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3.0859900000000002</v>
      </c>
      <c r="H117" s="50">
        <f>IF(FT!B117&lt;&gt;"",FT!B117*100,"")</f>
        <v>30.430900000000001</v>
      </c>
      <c r="I117" s="50">
        <f t="shared" si="18"/>
        <v>1</v>
      </c>
      <c r="J117" t="str">
        <f>IF(FT!B117&lt;&gt;"",FT!E117,"")</f>
        <v>0 [46.711767]</v>
      </c>
      <c r="K117">
        <f>IF(FT!B117&lt;&gt;"",IF(FT!C117&lt;&gt;"",FT!C117,F117/$M$3*$M$4),"")</f>
        <v>46.711799999999997</v>
      </c>
      <c r="Y117" s="75">
        <f t="shared" si="19"/>
        <v>9.8609846435017605</v>
      </c>
    </row>
    <row r="118" spans="1:25">
      <c r="A118" s="50">
        <f t="shared" si="20"/>
        <v>116</v>
      </c>
      <c r="B118" s="50">
        <f t="shared" si="16"/>
        <v>2.239668862745098</v>
      </c>
      <c r="C118" s="50">
        <f>IF(FH!$C$2&gt;0,FH!A118/FH!$C$2,0)</f>
        <v>0.24324821837115734</v>
      </c>
      <c r="D118" s="50">
        <f>IF(hist!$D$2&gt;0,hist!B118/hist!$D$2,0)</f>
        <v>2.8637079075208488E-2</v>
      </c>
      <c r="E118" s="50">
        <f t="shared" si="17"/>
        <v>0.80584921817404465</v>
      </c>
      <c r="F118">
        <f t="shared" si="21"/>
        <v>116</v>
      </c>
      <c r="G118" s="50">
        <f>IF(FT!A118&lt;&gt;"",FT!A118*10,"")</f>
        <v>3.0999300000000001</v>
      </c>
      <c r="H118" s="50">
        <f>IF(FT!B118&lt;&gt;"",FT!B118*100,"")</f>
        <v>30.2562</v>
      </c>
      <c r="I118" s="50">
        <f t="shared" si="18"/>
        <v>1</v>
      </c>
      <c r="J118" t="str">
        <f>IF(FT!B118&lt;&gt;"",FT!E118,"")</f>
        <v>0 [47.118587]</v>
      </c>
      <c r="K118">
        <f>IF(FT!B118&lt;&gt;"",IF(FT!C118&lt;&gt;"",FT!C118,F118/$M$3*$M$4),"")</f>
        <v>47.118600000000001</v>
      </c>
      <c r="Y118" s="75">
        <f t="shared" si="19"/>
        <v>9.7602849096592497</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3.1168899999999997</v>
      </c>
      <c r="H119" s="50">
        <f>IF(FT!B119&lt;&gt;"",FT!B119*100,"")</f>
        <v>30.033500000000004</v>
      </c>
      <c r="I119" s="50">
        <f t="shared" si="18"/>
        <v>1</v>
      </c>
      <c r="J119" t="str">
        <f>IF(FT!B119&lt;&gt;"",FT!E119,"")</f>
        <v>0 [47.527967]</v>
      </c>
      <c r="K119">
        <f>IF(FT!B119&lt;&gt;"",IF(FT!C119&lt;&gt;"",FT!C119,F119/$M$3*$M$4),"")</f>
        <v>47.527999999999999</v>
      </c>
      <c r="Y119" s="75">
        <f t="shared" si="19"/>
        <v>9.6357266377703432</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3.1350600000000002</v>
      </c>
      <c r="H120" s="50">
        <f>IF(FT!B120&lt;&gt;"",FT!B120*100,"")</f>
        <v>29.732300000000002</v>
      </c>
      <c r="I120" s="50">
        <f t="shared" si="18"/>
        <v>1</v>
      </c>
      <c r="J120" t="str">
        <f>IF(FT!B120&lt;&gt;"",FT!E120,"")</f>
        <v>0 [47.930415]</v>
      </c>
      <c r="K120">
        <f>IF(FT!B120&lt;&gt;"",IF(FT!C120&lt;&gt;"",FT!C120,F120/$M$3*$M$4),"")</f>
        <v>47.930399999999999</v>
      </c>
      <c r="Y120" s="75">
        <f t="shared" si="19"/>
        <v>9.48380573258566</v>
      </c>
    </row>
    <row r="121" spans="1:25">
      <c r="A121" s="50">
        <f t="shared" si="20"/>
        <v>119</v>
      </c>
      <c r="B121" s="50">
        <f t="shared" si="16"/>
        <v>2.2975913333333331</v>
      </c>
      <c r="C121" s="50">
        <f>IF(FH!$C$2&gt;0,FH!A121/FH!$C$2,0)</f>
        <v>0.22077120642350612</v>
      </c>
      <c r="D121" s="50">
        <f>IF(hist!$D$2&gt;0,hist!B121/hist!$D$2,0)</f>
        <v>2.6956082533493745E-2</v>
      </c>
      <c r="E121" s="50">
        <f t="shared" si="17"/>
        <v>0.73812129341196475</v>
      </c>
      <c r="F121">
        <f t="shared" si="21"/>
        <v>119</v>
      </c>
      <c r="G121" s="50">
        <f>IF(FT!A121&lt;&gt;"",FT!A121*10,"")</f>
        <v>3.1528400000000003</v>
      </c>
      <c r="H121" s="50">
        <f>IF(FT!B121&lt;&gt;"",FT!B121*100,"")</f>
        <v>29.554500000000001</v>
      </c>
      <c r="I121" s="50">
        <f t="shared" si="18"/>
        <v>1</v>
      </c>
      <c r="J121" t="str">
        <f>IF(FT!B121&lt;&gt;"",FT!E121,"")</f>
        <v>0 [48.340720]</v>
      </c>
      <c r="K121">
        <f>IF(FT!B121&lt;&gt;"",IF(FT!C121&lt;&gt;"",FT!C121,F121/$M$3*$M$4),"")</f>
        <v>48.340699999999998</v>
      </c>
      <c r="Y121" s="75">
        <f t="shared" si="19"/>
        <v>9.3739295365448285</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3.1710199999999999</v>
      </c>
      <c r="H122" s="50">
        <f>IF(FT!B122&lt;&gt;"",FT!B122*100,"")</f>
        <v>29.459400000000002</v>
      </c>
      <c r="I122" s="50">
        <f t="shared" si="18"/>
        <v>1</v>
      </c>
      <c r="J122" t="str">
        <f>IF(FT!B122&lt;&gt;"",FT!E122,"")</f>
        <v>0 [48.741472]</v>
      </c>
      <c r="K122">
        <f>IF(FT!B122&lt;&gt;"",IF(FT!C122&lt;&gt;"",FT!C122,F122/$M$3*$M$4),"")</f>
        <v>48.741500000000002</v>
      </c>
      <c r="Y122" s="75">
        <f t="shared" si="19"/>
        <v>9.290196845179155</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3.1864500000000002</v>
      </c>
      <c r="H123" s="50">
        <f>IF(FT!B123&lt;&gt;"",FT!B123*100,"")</f>
        <v>29.363800000000001</v>
      </c>
      <c r="I123" s="50">
        <f t="shared" si="18"/>
        <v>1</v>
      </c>
      <c r="J123" t="str">
        <f>IF(FT!B123&lt;&gt;"",FT!E123,"")</f>
        <v>0 [49.149414]</v>
      </c>
      <c r="K123">
        <f>IF(FT!B123&lt;&gt;"",IF(FT!C123&lt;&gt;"",FT!C123,F123/$M$3*$M$4),"")</f>
        <v>49.1494</v>
      </c>
      <c r="Y123" s="75">
        <f t="shared" si="19"/>
        <v>9.2152081469974423</v>
      </c>
    </row>
    <row r="124" spans="1:25">
      <c r="A124" s="50">
        <f t="shared" si="20"/>
        <v>122</v>
      </c>
      <c r="B124" s="50">
        <f t="shared" si="16"/>
        <v>2.3555138039215686</v>
      </c>
      <c r="C124" s="50">
        <f>IF(FH!$C$2&gt;0,FH!A124/FH!$C$2,0)</f>
        <v>0.25382053102620067</v>
      </c>
      <c r="D124" s="50">
        <f>IF(hist!$D$2&gt;0,hist!B124/hist!$D$2,0)</f>
        <v>2.3545764379124857E-2</v>
      </c>
      <c r="E124" s="50">
        <f t="shared" si="17"/>
        <v>0.66340826164439226</v>
      </c>
      <c r="F124">
        <f t="shared" si="21"/>
        <v>122</v>
      </c>
      <c r="G124" s="50">
        <f>IF(FT!A124&lt;&gt;"",FT!A124*10,"")</f>
        <v>3.1963399999999997</v>
      </c>
      <c r="H124" s="50">
        <f>IF(FT!B124&lt;&gt;"",FT!B124*100,"")</f>
        <v>29.2319</v>
      </c>
      <c r="I124" s="50">
        <f t="shared" si="18"/>
        <v>1</v>
      </c>
      <c r="J124" t="str">
        <f>IF(FT!B124&lt;&gt;"",FT!E124,"")</f>
        <v>0 [49.554031]</v>
      </c>
      <c r="K124">
        <f>IF(FT!B124&lt;&gt;"",IF(FT!C124&lt;&gt;"",FT!C124,F124/$M$3*$M$4),"")</f>
        <v>49.554000000000002</v>
      </c>
      <c r="Y124" s="75">
        <f t="shared" si="19"/>
        <v>9.1454288342291505</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3.2052700000000001</v>
      </c>
      <c r="H125" s="50">
        <f>IF(FT!B125&lt;&gt;"",FT!B125*100,"")</f>
        <v>29.088100000000001</v>
      </c>
      <c r="I125" s="50">
        <f t="shared" si="18"/>
        <v>1</v>
      </c>
      <c r="J125" t="str">
        <f>IF(FT!B125&lt;&gt;"",FT!E125,"")</f>
        <v>0 [49.960852]</v>
      </c>
      <c r="K125">
        <f>IF(FT!B125&lt;&gt;"",IF(FT!C125&lt;&gt;"",FT!C125,F125/$M$3*$M$4),"")</f>
        <v>49.960900000000002</v>
      </c>
      <c r="Y125" s="75">
        <f t="shared" si="19"/>
        <v>9.0750857182078271</v>
      </c>
    </row>
    <row r="126" spans="1:25">
      <c r="A126" s="50">
        <f t="shared" si="20"/>
        <v>124</v>
      </c>
      <c r="B126" s="50">
        <f t="shared" si="16"/>
        <v>2.3941287843137253</v>
      </c>
      <c r="C126" s="50">
        <f>IF(FH!$C$2&gt;0,FH!A126/FH!$C$2,0)</f>
        <v>0.28106520805392654</v>
      </c>
      <c r="D126" s="50">
        <f>IF(hist!$D$2&gt;0,hist!B126/hist!$D$2,0)</f>
        <v>1.943401676915758E-2</v>
      </c>
      <c r="E126" s="50">
        <f t="shared" si="17"/>
        <v>0.61138651689501311</v>
      </c>
      <c r="F126">
        <f t="shared" si="21"/>
        <v>124</v>
      </c>
      <c r="G126" s="50">
        <f>IF(FT!A126&lt;&gt;"",FT!A126*10,"")</f>
        <v>3.2104500000000002</v>
      </c>
      <c r="H126" s="50">
        <f>IF(FT!B126&lt;&gt;"",FT!B126*100,"")</f>
        <v>28.988700000000001</v>
      </c>
      <c r="I126" s="50">
        <f t="shared" si="18"/>
        <v>1</v>
      </c>
      <c r="J126" t="str">
        <f>IF(FT!B126&lt;&gt;"",FT!E126,"")</f>
        <v>0 [50.368874]</v>
      </c>
      <c r="K126">
        <f>IF(FT!B126&lt;&gt;"",IF(FT!C126&lt;&gt;"",FT!C126,F126/$M$3*$M$4),"")</f>
        <v>50.368899999999996</v>
      </c>
      <c r="Y126" s="75">
        <f t="shared" si="19"/>
        <v>9.0294818483390173</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3.2158799999999998</v>
      </c>
      <c r="H127" s="50">
        <f>IF(FT!B127&lt;&gt;"",FT!B127*100,"")</f>
        <v>28.824699999999996</v>
      </c>
      <c r="I127" s="50">
        <f t="shared" si="18"/>
        <v>1</v>
      </c>
      <c r="J127" t="str">
        <f>IF(FT!B127&lt;&gt;"",FT!E127,"")</f>
        <v>0 [50.774626]</v>
      </c>
      <c r="K127">
        <f>IF(FT!B127&lt;&gt;"",IF(FT!C127&lt;&gt;"",FT!C127,F127/$M$3*$M$4),"")</f>
        <v>50.7746</v>
      </c>
      <c r="Y127" s="75">
        <f t="shared" si="19"/>
        <v>8.9632386780601259</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3.2231800000000002</v>
      </c>
      <c r="H128" s="50">
        <f>IF(FT!B128&lt;&gt;"",FT!B128*100,"")</f>
        <v>28.616200000000003</v>
      </c>
      <c r="I128" s="50">
        <f t="shared" si="18"/>
        <v>1</v>
      </c>
      <c r="J128" t="str">
        <f>IF(FT!B128&lt;&gt;"",FT!E128,"")</f>
        <v>0 [51.181330]</v>
      </c>
      <c r="K128">
        <f>IF(FT!B128&lt;&gt;"",IF(FT!C128&lt;&gt;"",FT!C128,F128/$M$3*$M$4),"")</f>
        <v>51.1813</v>
      </c>
      <c r="Y128" s="75">
        <f t="shared" si="19"/>
        <v>8.8782506716968967</v>
      </c>
    </row>
    <row r="129" spans="1:25">
      <c r="A129" s="50">
        <f t="shared" si="20"/>
        <v>127</v>
      </c>
      <c r="B129" s="50">
        <f t="shared" si="16"/>
        <v>2.4520512549019604</v>
      </c>
      <c r="C129" s="50">
        <f>IF(FH!$C$2&gt;0,FH!A129/FH!$C$2,0)</f>
        <v>0.22213339644638458</v>
      </c>
      <c r="D129" s="50">
        <f>IF(hist!$D$2&gt;0,hist!B129/hist!$D$2,0)</f>
        <v>1.7692524397896463E-2</v>
      </c>
      <c r="E129" s="50">
        <f t="shared" si="17"/>
        <v>0.53243630271791664</v>
      </c>
      <c r="F129">
        <f t="shared" si="21"/>
        <v>127</v>
      </c>
      <c r="G129" s="50">
        <f>IF(FT!A129&lt;&gt;"",FT!A129*10,"")</f>
        <v>3.2276199999999999</v>
      </c>
      <c r="H129" s="50">
        <f>IF(FT!B129&lt;&gt;"",FT!B129*100,"")</f>
        <v>28.4255</v>
      </c>
      <c r="I129" s="50">
        <f t="shared" si="18"/>
        <v>1</v>
      </c>
      <c r="J129" t="str">
        <f>IF(FT!B129&lt;&gt;"",FT!E129,"")</f>
        <v>0 [51.587549]</v>
      </c>
      <c r="K129">
        <f>IF(FT!B129&lt;&gt;"",IF(FT!C129&lt;&gt;"",FT!C129,F129/$M$3*$M$4),"")</f>
        <v>51.587499999999999</v>
      </c>
      <c r="Y129" s="75">
        <f t="shared" si="19"/>
        <v>8.8069537306126495</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3.2274099999999999</v>
      </c>
      <c r="H130" s="50">
        <f>IF(FT!B130&lt;&gt;"",FT!B130*100,"")</f>
        <v>28.208600000000001</v>
      </c>
      <c r="I130" s="50">
        <f t="shared" si="18"/>
        <v>1</v>
      </c>
      <c r="J130" t="str">
        <f>IF(FT!B130&lt;&gt;"",FT!E130,"")</f>
        <v>0 [51.991567]</v>
      </c>
      <c r="K130">
        <f>IF(FT!B130&lt;&gt;"",IF(FT!C130&lt;&gt;"",FT!C130,F130/$M$3*$M$4),"")</f>
        <v>51.991599999999998</v>
      </c>
      <c r="Y130" s="75">
        <f t="shared" si="19"/>
        <v>8.7403211863382726</v>
      </c>
    </row>
    <row r="131" spans="1:25">
      <c r="A131" s="50">
        <f t="shared" si="20"/>
        <v>129</v>
      </c>
      <c r="B131" s="50">
        <f t="shared" ref="B131:B194" si="22">A131/255*$M$2</f>
        <v>2.4906662352941176</v>
      </c>
      <c r="C131" s="50">
        <f>IF(FH!$C$2&gt;0,FH!A131/FH!$C$2,0)</f>
        <v>0.17377389749388591</v>
      </c>
      <c r="D131" s="50">
        <f>IF(hist!$D$2&gt;0,hist!B131/hist!$D$2,0)</f>
        <v>1.4173385343041779E-2</v>
      </c>
      <c r="E131" s="50">
        <f t="shared" ref="E131:E194" si="23">NORMDIST(B131,2,0.421,FALSE)</f>
        <v>0.48047236527720366</v>
      </c>
      <c r="F131">
        <f t="shared" si="21"/>
        <v>129</v>
      </c>
      <c r="G131" s="50">
        <f>IF(FT!A131&lt;&gt;"",FT!A131*10,"")</f>
        <v>3.22424</v>
      </c>
      <c r="H131" s="50">
        <f>IF(FT!B131&lt;&gt;"",FT!B131*100,"")</f>
        <v>28.051300000000001</v>
      </c>
      <c r="I131" s="50">
        <f t="shared" ref="I131:I194" si="24">(IF(G131&lt;&gt;"",1,""))</f>
        <v>1</v>
      </c>
      <c r="J131" t="str">
        <f>IF(FT!B131&lt;&gt;"",FT!E131,"")</f>
        <v>0 [52.400498]</v>
      </c>
      <c r="K131">
        <f>IF(FT!B131&lt;&gt;"",IF(FT!C131&lt;&gt;"",FT!C131,F131/$M$3*$M$4),"")</f>
        <v>52.400500000000001</v>
      </c>
      <c r="Y131" s="75">
        <f t="shared" ref="Y131:Y194" si="25">IF(I131=1,H131/G131,"")</f>
        <v>8.7001277820509646</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3.2166399999999999</v>
      </c>
      <c r="H132" s="50">
        <f>IF(FT!B132&lt;&gt;"",FT!B132*100,"")</f>
        <v>27.993299999999998</v>
      </c>
      <c r="I132" s="50">
        <f t="shared" si="24"/>
        <v>1</v>
      </c>
      <c r="J132" t="str">
        <f>IF(FT!B132&lt;&gt;"",FT!E132,"")</f>
        <v>0 [52.805263]</v>
      </c>
      <c r="K132">
        <f>IF(FT!B132&lt;&gt;"",IF(FT!C132&lt;&gt;"",FT!C132,F132/$M$3*$M$4),"")</f>
        <v>52.805300000000003</v>
      </c>
      <c r="Y132" s="75">
        <f t="shared" si="25"/>
        <v>8.7026524572224435</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3.2119399999999998</v>
      </c>
      <c r="H133" s="50">
        <f>IF(FT!B133&lt;&gt;"",FT!B133*100,"")</f>
        <v>27.893000000000001</v>
      </c>
      <c r="I133" s="50">
        <f t="shared" si="24"/>
        <v>1</v>
      </c>
      <c r="J133" t="str">
        <f>IF(FT!B133&lt;&gt;"",FT!E133,"")</f>
        <v>0 [53.211655]</v>
      </c>
      <c r="K133">
        <f>IF(FT!B133&lt;&gt;"",IF(FT!C133&lt;&gt;"",FT!C133,F133/$M$3*$M$4),"")</f>
        <v>53.2117</v>
      </c>
      <c r="Y133" s="75">
        <f t="shared" si="25"/>
        <v>8.6841597290111281</v>
      </c>
    </row>
    <row r="134" spans="1:25">
      <c r="A134" s="50">
        <f t="shared" si="26"/>
        <v>132</v>
      </c>
      <c r="B134" s="50">
        <f t="shared" si="22"/>
        <v>2.5485887058823531</v>
      </c>
      <c r="C134" s="50">
        <f>IF(FH!$C$2&gt;0,FH!A134/FH!$C$2,0)</f>
        <v>0.23593367870197487</v>
      </c>
      <c r="D134" s="50">
        <f>IF(hist!$D$2&gt;0,hist!B134/hist!$D$2,0)</f>
        <v>1.0847725553688976E-2</v>
      </c>
      <c r="E134" s="50">
        <f t="shared" si="23"/>
        <v>0.4054327962341186</v>
      </c>
      <c r="F134">
        <f t="shared" si="27"/>
        <v>132</v>
      </c>
      <c r="G134" s="50">
        <f>IF(FT!A134&lt;&gt;"",FT!A134*10,"")</f>
        <v>3.2090800000000002</v>
      </c>
      <c r="H134" s="50">
        <f>IF(FT!B134&lt;&gt;"",FT!B134*100,"")</f>
        <v>27.716600000000003</v>
      </c>
      <c r="I134" s="50">
        <f t="shared" si="24"/>
        <v>1</v>
      </c>
      <c r="J134" t="str">
        <f>IF(FT!B134&lt;&gt;"",FT!E134,"")</f>
        <v>0 [53.619679]</v>
      </c>
      <c r="K134">
        <f>IF(FT!B134&lt;&gt;"",IF(FT!C134&lt;&gt;"",FT!C134,F134/$M$3*$M$4),"")</f>
        <v>53.619700000000002</v>
      </c>
      <c r="Y134" s="75">
        <f t="shared" si="25"/>
        <v>8.6369302105276287</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3.2018600000000004</v>
      </c>
      <c r="H135" s="50">
        <f>IF(FT!B135&lt;&gt;"",FT!B135*100,"")</f>
        <v>27.628799999999998</v>
      </c>
      <c r="I135" s="50">
        <f t="shared" si="24"/>
        <v>1</v>
      </c>
      <c r="J135" t="str">
        <f>IF(FT!B135&lt;&gt;"",FT!E135,"")</f>
        <v>0 [54.024074]</v>
      </c>
      <c r="K135">
        <f>IF(FT!B135&lt;&gt;"",IF(FT!C135&lt;&gt;"",FT!C135,F135/$M$3*$M$4),"")</f>
        <v>54.024099999999997</v>
      </c>
      <c r="Y135" s="75">
        <f t="shared" si="25"/>
        <v>8.6289844028158615</v>
      </c>
    </row>
    <row r="136" spans="1:25">
      <c r="A136" s="50">
        <f t="shared" si="26"/>
        <v>134</v>
      </c>
      <c r="B136" s="50">
        <f t="shared" si="22"/>
        <v>2.5872036862745098</v>
      </c>
      <c r="C136" s="50">
        <f>IF(FH!$C$2&gt;0,FH!A136/FH!$C$2,0)</f>
        <v>0.29110412776886596</v>
      </c>
      <c r="D136" s="50">
        <f>IF(hist!$D$2&gt;0,hist!B136/hist!$D$2,0)</f>
        <v>8.4291452440433973E-3</v>
      </c>
      <c r="E136" s="50">
        <f t="shared" si="23"/>
        <v>0.35824934528258567</v>
      </c>
      <c r="F136">
        <f t="shared" si="27"/>
        <v>134</v>
      </c>
      <c r="G136" s="50">
        <f>IF(FT!A136&lt;&gt;"",FT!A136*10,"")</f>
        <v>3.1969799999999999</v>
      </c>
      <c r="H136" s="50">
        <f>IF(FT!B136&lt;&gt;"",FT!B136*100,"")</f>
        <v>27.586699999999997</v>
      </c>
      <c r="I136" s="50">
        <f t="shared" si="24"/>
        <v>1</v>
      </c>
      <c r="J136" t="str">
        <f>IF(FT!B136&lt;&gt;"",FT!E136,"")</f>
        <v>0 [54.430712]</v>
      </c>
      <c r="K136">
        <f>IF(FT!B136&lt;&gt;"",IF(FT!C136&lt;&gt;"",FT!C136,F136/$M$3*$M$4),"")</f>
        <v>54.430700000000002</v>
      </c>
      <c r="Y136" s="75">
        <f t="shared" si="25"/>
        <v>8.628987356817996</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3.1929400000000001</v>
      </c>
      <c r="H137" s="50">
        <f>IF(FT!B137&lt;&gt;"",FT!B137*100,"")</f>
        <v>27.697699999999998</v>
      </c>
      <c r="I137" s="50">
        <f t="shared" si="24"/>
        <v>1</v>
      </c>
      <c r="J137" t="str">
        <f>IF(FT!B137&lt;&gt;"",FT!E137,"")</f>
        <v>0 [54.836915]</v>
      </c>
      <c r="K137">
        <f>IF(FT!B137&lt;&gt;"",IF(FT!C137&lt;&gt;"",FT!C137,F137/$M$3*$M$4),"")</f>
        <v>54.8369</v>
      </c>
      <c r="Y137" s="75">
        <f t="shared" si="25"/>
        <v>8.6746697401141262</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3.1936100000000001</v>
      </c>
      <c r="H138" s="50">
        <f>IF(FT!B138&lt;&gt;"",FT!B138*100,"")</f>
        <v>27.683900000000001</v>
      </c>
      <c r="I138" s="50">
        <f t="shared" si="24"/>
        <v>1</v>
      </c>
      <c r="J138" t="str">
        <f>IF(FT!B138&lt;&gt;"",FT!E138,"")</f>
        <v>0 [55.241601]</v>
      </c>
      <c r="K138">
        <f>IF(FT!B138&lt;&gt;"",IF(FT!C138&lt;&gt;"",FT!C138,F138/$M$3*$M$4),"")</f>
        <v>55.241599999999998</v>
      </c>
      <c r="Y138" s="75">
        <f t="shared" si="25"/>
        <v>8.6685287182843247</v>
      </c>
    </row>
    <row r="139" spans="1:25">
      <c r="A139" s="50">
        <f t="shared" si="26"/>
        <v>137</v>
      </c>
      <c r="B139" s="50">
        <f t="shared" si="22"/>
        <v>2.6451261568627449</v>
      </c>
      <c r="C139" s="50">
        <f>IF(FH!$C$2&gt;0,FH!A139/FH!$C$2,0)</f>
        <v>0.28598101349041466</v>
      </c>
      <c r="D139" s="50">
        <f>IF(hist!$D$2&gt;0,hist!B139/hist!$D$2,0)</f>
        <v>6.2765318063088202E-3</v>
      </c>
      <c r="E139" s="50">
        <f t="shared" si="23"/>
        <v>0.29291022248726101</v>
      </c>
      <c r="F139">
        <f t="shared" si="27"/>
        <v>137</v>
      </c>
      <c r="G139" s="50">
        <f>IF(FT!A139&lt;&gt;"",FT!A139*10,"")</f>
        <v>3.2002199999999998</v>
      </c>
      <c r="H139" s="50">
        <f>IF(FT!B139&lt;&gt;"",FT!B139*100,"")</f>
        <v>27.539400000000004</v>
      </c>
      <c r="I139" s="50">
        <f t="shared" si="24"/>
        <v>1</v>
      </c>
      <c r="J139" t="str">
        <f>IF(FT!B139&lt;&gt;"",FT!E139,"")</f>
        <v>0 [55.651804]</v>
      </c>
      <c r="K139">
        <f>IF(FT!B139&lt;&gt;"",IF(FT!C139&lt;&gt;"",FT!C139,F139/$M$3*$M$4),"")</f>
        <v>55.651800000000001</v>
      </c>
      <c r="Y139" s="75">
        <f t="shared" si="25"/>
        <v>8.6054708738774224</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3.2078800000000003</v>
      </c>
      <c r="H140" s="50">
        <f>IF(FT!B140&lt;&gt;"",FT!B140*100,"")</f>
        <v>27.5853</v>
      </c>
      <c r="I140" s="50">
        <f t="shared" si="24"/>
        <v>1</v>
      </c>
      <c r="J140" t="str">
        <f>IF(FT!B140&lt;&gt;"",FT!E140,"")</f>
        <v>0 [56.055659]</v>
      </c>
      <c r="K140">
        <f>IF(FT!B140&lt;&gt;"",IF(FT!C140&lt;&gt;"",FT!C140,F140/$M$3*$M$4),"")</f>
        <v>56.055700000000002</v>
      </c>
      <c r="Y140" s="75">
        <f t="shared" si="25"/>
        <v>8.5992306445378244</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3.2164199999999998</v>
      </c>
      <c r="H141" s="50">
        <f>IF(FT!B141&lt;&gt;"",FT!B141*100,"")</f>
        <v>27.735700000000001</v>
      </c>
      <c r="I141" s="50">
        <f t="shared" si="24"/>
        <v>1</v>
      </c>
      <c r="J141" t="str">
        <f>IF(FT!B141&lt;&gt;"",FT!E141,"")</f>
        <v>0 [56.462662]</v>
      </c>
      <c r="K141">
        <f>IF(FT!B141&lt;&gt;"",IF(FT!C141&lt;&gt;"",FT!C141,F141/$M$3*$M$4),"")</f>
        <v>56.462699999999998</v>
      </c>
      <c r="Y141" s="75">
        <f t="shared" si="25"/>
        <v>8.6231586670894984</v>
      </c>
    </row>
    <row r="142" spans="1:25">
      <c r="A142" s="50">
        <f t="shared" si="26"/>
        <v>140</v>
      </c>
      <c r="B142" s="50">
        <f t="shared" si="22"/>
        <v>2.7030486274509804</v>
      </c>
      <c r="C142" s="50">
        <f>IF(FH!$C$2&gt;0,FH!A142/FH!$C$2,0)</f>
        <v>0.20220325908784109</v>
      </c>
      <c r="D142" s="50">
        <f>IF(hist!$D$2&gt;0,hist!B142/hist!$D$2,0)</f>
        <v>5.7927441516820158E-3</v>
      </c>
      <c r="E142" s="50">
        <f t="shared" si="23"/>
        <v>0.23499728696755492</v>
      </c>
      <c r="F142">
        <f t="shared" si="27"/>
        <v>140</v>
      </c>
      <c r="G142" s="50">
        <f>IF(FT!A142&lt;&gt;"",FT!A142*10,"")</f>
        <v>3.2309700000000001</v>
      </c>
      <c r="H142" s="50">
        <f>IF(FT!B142&lt;&gt;"",FT!B142*100,"")</f>
        <v>27.8721</v>
      </c>
      <c r="I142" s="50">
        <f t="shared" si="24"/>
        <v>1</v>
      </c>
      <c r="J142" t="str">
        <f>IF(FT!B142&lt;&gt;"",FT!E142,"")</f>
        <v>0 [56.866658]</v>
      </c>
      <c r="K142">
        <f>IF(FT!B142&lt;&gt;"",IF(FT!C142&lt;&gt;"",FT!C142,F142/$M$3*$M$4),"")</f>
        <v>56.866700000000002</v>
      </c>
      <c r="Y142" s="75">
        <f t="shared" si="25"/>
        <v>8.6265424934307653</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3.24695</v>
      </c>
      <c r="H143" s="50">
        <f>IF(FT!B143&lt;&gt;"",FT!B143*100,"")</f>
        <v>27.8352</v>
      </c>
      <c r="I143" s="50">
        <f t="shared" si="24"/>
        <v>1</v>
      </c>
      <c r="J143" t="str">
        <f>IF(FT!B143&lt;&gt;"",FT!E143,"")</f>
        <v>0 [57.274515]</v>
      </c>
      <c r="K143">
        <f>IF(FT!B143&lt;&gt;"",IF(FT!C143&lt;&gt;"",FT!C143,F143/$M$3*$M$4),"")</f>
        <v>57.274500000000003</v>
      </c>
      <c r="Y143" s="75">
        <f t="shared" si="25"/>
        <v>8.5727220930411612</v>
      </c>
    </row>
    <row r="144" spans="1:25">
      <c r="A144" s="50">
        <f t="shared" si="26"/>
        <v>142</v>
      </c>
      <c r="B144" s="50">
        <f t="shared" si="22"/>
        <v>2.7416636078431371</v>
      </c>
      <c r="C144" s="50">
        <f>IF(FH!$C$2&gt;0,FH!A144/FH!$C$2,0)</f>
        <v>0.15464363040295928</v>
      </c>
      <c r="D144" s="50">
        <f>IF(hist!$D$2&gt;0,hist!B144/hist!$D$2,0)</f>
        <v>5.3816230852085549E-3</v>
      </c>
      <c r="E144" s="50">
        <f t="shared" si="23"/>
        <v>0.20077730249146994</v>
      </c>
      <c r="F144">
        <f t="shared" si="27"/>
        <v>142</v>
      </c>
      <c r="G144" s="50">
        <f>IF(FT!A144&lt;&gt;"",FT!A144*10,"")</f>
        <v>3.2550400000000002</v>
      </c>
      <c r="H144" s="50">
        <f>IF(FT!B144&lt;&gt;"",FT!B144*100,"")</f>
        <v>27.971800000000002</v>
      </c>
      <c r="I144" s="50">
        <f t="shared" si="24"/>
        <v>1</v>
      </c>
      <c r="J144" t="str">
        <f>IF(FT!B144&lt;&gt;"",FT!E144,"")</f>
        <v>0 [57.683982]</v>
      </c>
      <c r="K144">
        <f>IF(FT!B144&lt;&gt;"",IF(FT!C144&lt;&gt;"",FT!C144,F144/$M$3*$M$4),"")</f>
        <v>57.683999999999997</v>
      </c>
      <c r="Y144" s="75">
        <f t="shared" si="25"/>
        <v>8.5933813409359026</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3.2560000000000002</v>
      </c>
      <c r="H145" s="50">
        <f>IF(FT!B145&lt;&gt;"",FT!B145*100,"")</f>
        <v>28.626200000000001</v>
      </c>
      <c r="I145" s="50">
        <f t="shared" si="24"/>
        <v>1</v>
      </c>
      <c r="J145" t="str">
        <f>IF(FT!B145&lt;&gt;"",FT!E145,"")</f>
        <v>0 [58.088229]</v>
      </c>
      <c r="K145">
        <f>IF(FT!B145&lt;&gt;"",IF(FT!C145&lt;&gt;"",FT!C145,F145/$M$3*$M$4),"")</f>
        <v>58.088200000000001</v>
      </c>
      <c r="Y145" s="75">
        <f t="shared" si="25"/>
        <v>8.7918304668304668</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3.2654300000000003</v>
      </c>
      <c r="H146" s="50">
        <f>IF(FT!B146&lt;&gt;"",FT!B146*100,"")</f>
        <v>28.812100000000001</v>
      </c>
      <c r="I146" s="50">
        <f t="shared" si="24"/>
        <v>1</v>
      </c>
      <c r="J146" t="str">
        <f>IF(FT!B146&lt;&gt;"",FT!E146,"")</f>
        <v>0 [58.491965]</v>
      </c>
      <c r="K146">
        <f>IF(FT!B146&lt;&gt;"",IF(FT!C146&lt;&gt;"",FT!C146,F146/$M$3*$M$4),"")</f>
        <v>58.491999999999997</v>
      </c>
      <c r="Y146" s="75">
        <f t="shared" si="25"/>
        <v>8.823370888366922</v>
      </c>
    </row>
    <row r="147" spans="1:25">
      <c r="A147" s="50">
        <f t="shared" si="26"/>
        <v>145</v>
      </c>
      <c r="B147" s="50">
        <f t="shared" si="22"/>
        <v>2.7995860784313722</v>
      </c>
      <c r="C147" s="50">
        <f>IF(FH!$C$2&gt;0,FH!A147/FH!$C$2,0)</f>
        <v>0.11028216793331054</v>
      </c>
      <c r="D147" s="50">
        <f>IF(hist!$D$2&gt;0,hist!B147/hist!$D$2,0)</f>
        <v>4.3777144818782773E-3</v>
      </c>
      <c r="E147" s="50">
        <f t="shared" si="23"/>
        <v>0.15607796549987585</v>
      </c>
      <c r="F147">
        <f t="shared" si="27"/>
        <v>145</v>
      </c>
      <c r="G147" s="50">
        <f>IF(FT!A147&lt;&gt;"",FT!A147*10,"")</f>
        <v>3.2692800000000002</v>
      </c>
      <c r="H147" s="50">
        <f>IF(FT!B147&lt;&gt;"",FT!B147*100,"")</f>
        <v>29.087600000000002</v>
      </c>
      <c r="I147" s="50">
        <f t="shared" si="24"/>
        <v>1</v>
      </c>
      <c r="J147" t="str">
        <f>IF(FT!B147&lt;&gt;"",FT!E147,"")</f>
        <v>0 [58.899269]</v>
      </c>
      <c r="K147">
        <f>IF(FT!B147&lt;&gt;"",IF(FT!C147&lt;&gt;"",FT!C147,F147/$M$3*$M$4),"")</f>
        <v>58.899299999999997</v>
      </c>
      <c r="Y147" s="75">
        <f t="shared" si="25"/>
        <v>8.8972495473009356</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0.21973466221369026</v>
      </c>
      <c r="D149" s="50">
        <f>IF(hist!$D$2&gt;0,hist!B149/hist!$D$2,0)</f>
        <v>3.821439220842352E-3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0.2405830068109501</v>
      </c>
      <c r="D152" s="50">
        <f>IF(hist!$D$2&gt;0,hist!B152/hist!$D$2,0)</f>
        <v>3.0596929174418067E-3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0.21730656288076014</v>
      </c>
      <c r="D154" s="50">
        <f>IF(hist!$D$2&gt;0,hist!B154/hist!$D$2,0)</f>
        <v>1.9832967077024078E-3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0.1638239496498102</v>
      </c>
      <c r="D157" s="50">
        <f>IF(hist!$D$2&gt;0,hist!B157/hist!$D$2,0)</f>
        <v>1.0883879866021426E-3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0.10317449882101314</v>
      </c>
      <c r="D160" s="50">
        <f>IF(hist!$D$2&gt;0,hist!B160/hist!$D$2,0)</f>
        <v>8.2242111469114378E-4</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6.8200664440178457E-2</v>
      </c>
      <c r="D162" s="50">
        <f>IF(hist!$D$2&gt;0,hist!B162/hist!$D$2,0)</f>
        <v>5.5627526103592482E-4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3.4855497409735182E-2</v>
      </c>
      <c r="D165" s="50">
        <f>IF(hist!$D$2&gt;0,hist!B165/hist!$D$2,0)</f>
        <v>3.0230016598766955E-4</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1.4540414267055863E-2</v>
      </c>
      <c r="D167" s="50">
        <f>IF(hist!$D$2&gt;0,hist!B167/hist!$D$2,0)</f>
        <v>1.2099165909275584E-4</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1.2526669647005198E-2</v>
      </c>
      <c r="D170" s="50">
        <f>IF(hist!$D$2&gt;0,hist!B170/hist!$D$2,0)</f>
        <v>8.4658365016085081E-5</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3.633329407667077E-5</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7.8180415669568109E-3</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37.569400000000002</v>
      </c>
      <c r="C5" s="49">
        <v>4.3460000000000001</v>
      </c>
      <c r="D5" s="49">
        <v>11.5679</v>
      </c>
      <c r="E5" s="49">
        <v>20</v>
      </c>
      <c r="F5" s="49">
        <v>31.613499999999998</v>
      </c>
      <c r="G5" s="49">
        <v>50</v>
      </c>
      <c r="H5" s="49">
        <v>47.635300000000001</v>
      </c>
    </row>
    <row r="6" spans="1:10">
      <c r="A6" t="s">
        <v>1111</v>
      </c>
      <c r="B6" s="49">
        <v>37.999000000000002</v>
      </c>
      <c r="C6" s="49">
        <v>9.0248100000000004</v>
      </c>
      <c r="D6" s="49">
        <v>23.7501</v>
      </c>
      <c r="E6" s="49">
        <v>20</v>
      </c>
      <c r="F6" s="49">
        <v>16.016200000000001</v>
      </c>
      <c r="G6" s="49">
        <v>40</v>
      </c>
      <c r="H6" s="49">
        <v>46.532400000000003</v>
      </c>
    </row>
    <row r="7" spans="1:10">
      <c r="A7" t="s">
        <v>1112</v>
      </c>
      <c r="B7" s="49">
        <v>24.008800000000001</v>
      </c>
      <c r="C7" s="49">
        <v>3.59463</v>
      </c>
      <c r="D7" s="49">
        <v>14.972200000000001</v>
      </c>
      <c r="E7" s="49">
        <v>15</v>
      </c>
      <c r="F7" s="49">
        <v>11.8497</v>
      </c>
      <c r="G7" s="49">
        <v>40</v>
      </c>
      <c r="H7" s="49">
        <v>35.095300000000002</v>
      </c>
    </row>
    <row r="8" spans="1:10">
      <c r="A8" t="s">
        <v>1113</v>
      </c>
      <c r="B8" s="49">
        <v>33.051000000000002</v>
      </c>
      <c r="C8" s="49">
        <v>3.0276800000000001</v>
      </c>
      <c r="D8" s="49">
        <v>9.1606299999999994</v>
      </c>
      <c r="E8" s="49">
        <v>20</v>
      </c>
      <c r="F8" s="49">
        <v>24.953700000000001</v>
      </c>
      <c r="G8" s="49">
        <v>50</v>
      </c>
      <c r="H8" s="49">
        <v>36.247300000000003</v>
      </c>
    </row>
    <row r="9" spans="1:10">
      <c r="A9" t="s">
        <v>1114</v>
      </c>
      <c r="B9" s="49">
        <v>57.651200000000003</v>
      </c>
      <c r="C9" s="49">
        <v>11.5297</v>
      </c>
      <c r="D9" s="49">
        <v>19.998999999999999</v>
      </c>
      <c r="E9" s="49">
        <v>50</v>
      </c>
      <c r="F9" s="49">
        <v>23.253</v>
      </c>
      <c r="G9" s="49">
        <v>100</v>
      </c>
      <c r="H9" s="49">
        <v>73.201400000000007</v>
      </c>
    </row>
    <row r="10" spans="1:10">
      <c r="A10" t="s">
        <v>1115</v>
      </c>
      <c r="B10" s="49">
        <v>57.650399999999998</v>
      </c>
      <c r="C10" s="49">
        <v>14.3193</v>
      </c>
      <c r="D10" s="49">
        <v>24.838100000000001</v>
      </c>
      <c r="E10" s="49">
        <v>40</v>
      </c>
      <c r="F10" s="49">
        <v>33.784199999999998</v>
      </c>
      <c r="G10" s="49">
        <v>100</v>
      </c>
      <c r="H10" s="49">
        <v>85.700699999999998</v>
      </c>
    </row>
    <row r="11" spans="1:10">
      <c r="A11" t="s">
        <v>1116</v>
      </c>
      <c r="B11" s="49">
        <v>14.3443</v>
      </c>
      <c r="C11" s="49">
        <v>10.5891</v>
      </c>
      <c r="D11" s="49">
        <v>73.821299999999994</v>
      </c>
      <c r="E11" s="49">
        <v>10</v>
      </c>
      <c r="F11" s="49">
        <v>4.9256500000000001</v>
      </c>
      <c r="G11" s="49">
        <v>50</v>
      </c>
      <c r="H11" s="49">
        <v>48.091999999999999</v>
      </c>
    </row>
    <row r="12" spans="1:10">
      <c r="A12" t="s">
        <v>1117</v>
      </c>
      <c r="B12" s="49">
        <v>60.696100000000001</v>
      </c>
      <c r="C12" s="49">
        <v>11.9015</v>
      </c>
      <c r="D12" s="49">
        <v>19.6084</v>
      </c>
      <c r="E12" s="49">
        <v>50</v>
      </c>
      <c r="F12" s="49">
        <v>33.351199999999999</v>
      </c>
      <c r="G12" s="49">
        <v>100</v>
      </c>
      <c r="H12" s="49">
        <v>78.412199999999999</v>
      </c>
    </row>
    <row r="13" spans="1:10">
      <c r="A13" t="s">
        <v>1118</v>
      </c>
      <c r="B13" s="49">
        <v>18.409800000000001</v>
      </c>
      <c r="C13" s="49">
        <v>3.1004200000000002</v>
      </c>
      <c r="D13" s="49">
        <v>16.841200000000001</v>
      </c>
      <c r="E13" s="49">
        <v>10</v>
      </c>
      <c r="F13" s="49">
        <v>14.6904</v>
      </c>
      <c r="G13" s="49">
        <v>25</v>
      </c>
      <c r="H13" s="49">
        <v>29.723700000000001</v>
      </c>
      <c r="J13" s="49"/>
    </row>
    <row r="14" spans="1:10">
      <c r="A14" t="s">
        <v>1119</v>
      </c>
      <c r="B14" s="49">
        <v>31.004200000000001</v>
      </c>
      <c r="C14" s="49">
        <v>10.1891</v>
      </c>
      <c r="D14" s="49">
        <v>32.863700000000001</v>
      </c>
      <c r="E14" s="49">
        <v>10</v>
      </c>
      <c r="F14" s="49">
        <v>1.3761300000000001</v>
      </c>
      <c r="G14" s="49">
        <v>50</v>
      </c>
      <c r="H14" s="49">
        <v>33.609900000000003</v>
      </c>
    </row>
    <row r="15" spans="1:10">
      <c r="A15" t="s">
        <v>1120</v>
      </c>
      <c r="B15" s="49">
        <v>0.249637</v>
      </c>
      <c r="C15" s="49">
        <v>0</v>
      </c>
      <c r="D15" s="49">
        <v>0</v>
      </c>
      <c r="E15" s="49">
        <v>0</v>
      </c>
      <c r="F15" s="49">
        <v>0</v>
      </c>
      <c r="G15" s="49">
        <v>0</v>
      </c>
      <c r="H15" s="49">
        <v>0</v>
      </c>
    </row>
    <row r="16" spans="1:10">
      <c r="A16" t="s">
        <v>1121</v>
      </c>
      <c r="B16" s="49">
        <v>0.48235899999999998</v>
      </c>
      <c r="C16" s="49">
        <v>0</v>
      </c>
      <c r="D16" s="49">
        <v>0</v>
      </c>
      <c r="E16" s="49">
        <v>0</v>
      </c>
      <c r="F16" s="49">
        <v>0</v>
      </c>
      <c r="G16" s="49">
        <v>0</v>
      </c>
      <c r="H16" s="49">
        <v>0</v>
      </c>
    </row>
    <row r="17" spans="1:8">
      <c r="A17" t="s">
        <v>1122</v>
      </c>
      <c r="B17" s="49">
        <v>24.7423</v>
      </c>
      <c r="C17" s="49">
        <v>0</v>
      </c>
      <c r="D17" s="49">
        <v>0</v>
      </c>
      <c r="E17" s="49">
        <v>0</v>
      </c>
      <c r="F17" s="49">
        <v>0</v>
      </c>
      <c r="G17" s="49">
        <v>0</v>
      </c>
      <c r="H17" s="49">
        <v>0</v>
      </c>
    </row>
    <row r="18" spans="1:8">
      <c r="A18" t="s">
        <v>1123</v>
      </c>
      <c r="B18" s="49">
        <v>0.43644100000000002</v>
      </c>
      <c r="C18" s="49">
        <v>0</v>
      </c>
      <c r="D18" s="49">
        <v>0</v>
      </c>
      <c r="E18" s="49">
        <v>0</v>
      </c>
      <c r="F18" s="49">
        <v>0</v>
      </c>
      <c r="G18" s="49">
        <v>0</v>
      </c>
      <c r="H18" s="49">
        <v>0</v>
      </c>
    </row>
    <row r="19" spans="1:8">
      <c r="A19" t="s">
        <v>1124</v>
      </c>
      <c r="B19" s="49">
        <v>0.64775199999999999</v>
      </c>
      <c r="C19" s="49">
        <v>0</v>
      </c>
      <c r="D19" s="49">
        <v>0</v>
      </c>
      <c r="E19" s="49">
        <v>0</v>
      </c>
      <c r="F19" s="49">
        <v>0</v>
      </c>
      <c r="G19" s="49">
        <v>0</v>
      </c>
      <c r="H19" s="49">
        <v>0</v>
      </c>
    </row>
    <row r="20" spans="1:8">
      <c r="A20" t="s">
        <v>1125</v>
      </c>
      <c r="B20" s="49">
        <v>1.1010099999999999E-4</v>
      </c>
      <c r="C20" s="49">
        <v>1.7768099999999998E-2</v>
      </c>
      <c r="D20" s="49">
        <v>161.38</v>
      </c>
      <c r="E20" s="49">
        <v>0</v>
      </c>
      <c r="F20" s="49">
        <v>0</v>
      </c>
      <c r="G20" s="49">
        <v>0</v>
      </c>
      <c r="H20" s="49">
        <v>0.122975</v>
      </c>
    </row>
    <row r="21" spans="1:8">
      <c r="A21" t="s">
        <v>1126</v>
      </c>
      <c r="B21" s="49">
        <v>3.2991399999999997E-2</v>
      </c>
      <c r="C21" s="49">
        <v>6.6811700000000002E-2</v>
      </c>
      <c r="D21" s="49">
        <v>2.0251199999999998</v>
      </c>
      <c r="E21" s="49">
        <v>0</v>
      </c>
      <c r="F21" s="173">
        <v>6.9712499999999994E-5</v>
      </c>
      <c r="G21" s="49">
        <v>0</v>
      </c>
      <c r="H21" s="49">
        <v>0.34212700000000001</v>
      </c>
    </row>
    <row r="22" spans="1:8">
      <c r="A22" t="s">
        <v>1127</v>
      </c>
      <c r="B22" s="49">
        <v>58.494599999999998</v>
      </c>
      <c r="C22" s="49">
        <v>29.187200000000001</v>
      </c>
      <c r="D22" s="49">
        <v>0.498973</v>
      </c>
      <c r="E22" s="49">
        <v>0</v>
      </c>
      <c r="F22" s="49">
        <v>11.697699999999999</v>
      </c>
      <c r="G22" s="49">
        <v>0</v>
      </c>
      <c r="H22" s="49">
        <v>188.66800000000001</v>
      </c>
    </row>
    <row r="23" spans="1:8">
      <c r="A23" t="s">
        <v>1128</v>
      </c>
      <c r="B23" s="49">
        <v>32.9649</v>
      </c>
      <c r="C23" s="49">
        <v>16.754100000000001</v>
      </c>
      <c r="D23" s="49">
        <v>0.50824199999999997</v>
      </c>
      <c r="E23" s="49">
        <v>0</v>
      </c>
      <c r="F23" s="49">
        <v>13.7667</v>
      </c>
      <c r="G23" s="49">
        <v>0</v>
      </c>
      <c r="H23" s="49">
        <v>88.162700000000001</v>
      </c>
    </row>
    <row r="24" spans="1:8">
      <c r="A24" t="s">
        <v>1129</v>
      </c>
      <c r="B24" s="49">
        <v>1.82138E-3</v>
      </c>
      <c r="C24" s="49">
        <v>1.01647E-2</v>
      </c>
      <c r="D24" s="49">
        <v>5.5807599999999997</v>
      </c>
      <c r="E24" s="49">
        <v>0</v>
      </c>
      <c r="F24" s="173">
        <v>-5.5783300000000004E-7</v>
      </c>
      <c r="G24" s="49">
        <v>0</v>
      </c>
      <c r="H24" s="49">
        <v>4.5344299999999997E-2</v>
      </c>
    </row>
    <row r="25" spans="1:8">
      <c r="A25" t="s">
        <v>1130</v>
      </c>
      <c r="B25" s="49">
        <v>6.0611999999999999E-2</v>
      </c>
      <c r="C25" s="49">
        <v>3.3625799999999997E-2</v>
      </c>
      <c r="D25" s="49">
        <v>0.55476999999999999</v>
      </c>
      <c r="E25" s="49">
        <v>0</v>
      </c>
      <c r="F25" s="49">
        <v>4.2732899999999999E-3</v>
      </c>
      <c r="G25" s="49">
        <v>0</v>
      </c>
      <c r="H25" s="49">
        <v>0.32836500000000002</v>
      </c>
    </row>
    <row r="26" spans="1:8">
      <c r="A26" t="s">
        <v>1131</v>
      </c>
      <c r="B26" s="173">
        <v>3.28256E-5</v>
      </c>
      <c r="C26" s="49">
        <v>1.1027700000000001E-3</v>
      </c>
      <c r="D26" s="49">
        <v>33.594799999999999</v>
      </c>
      <c r="E26" s="49">
        <v>0</v>
      </c>
      <c r="F26" s="173">
        <v>0</v>
      </c>
      <c r="G26" s="49">
        <v>0</v>
      </c>
      <c r="H26" s="49">
        <v>6.2893899999999997E-3</v>
      </c>
    </row>
    <row r="27" spans="1:8">
      <c r="A27" t="s">
        <v>1132</v>
      </c>
      <c r="B27" s="173">
        <v>-3.2825599999999999E-6</v>
      </c>
      <c r="C27" s="49">
        <v>8.1582599999999996E-4</v>
      </c>
      <c r="D27" s="49">
        <v>-248.53299999999999</v>
      </c>
      <c r="E27" s="49">
        <v>0</v>
      </c>
      <c r="F27" s="49">
        <v>-4.9960600000000001E-3</v>
      </c>
      <c r="G27" s="49">
        <v>0</v>
      </c>
      <c r="H27" s="49">
        <v>4.0867899999999999E-3</v>
      </c>
    </row>
    <row r="28" spans="1:8">
      <c r="A28" t="s">
        <v>1133</v>
      </c>
      <c r="B28" s="49">
        <v>4.4466100000000001E-3</v>
      </c>
      <c r="C28" s="49">
        <v>5.5389499999999999E-3</v>
      </c>
      <c r="D28" s="49">
        <v>1.24566</v>
      </c>
      <c r="E28" s="49">
        <v>0</v>
      </c>
      <c r="F28" s="173">
        <v>1.6276000000000001E-5</v>
      </c>
      <c r="G28" s="49">
        <v>0</v>
      </c>
      <c r="H28" s="49">
        <v>3.8681599999999997E-2</v>
      </c>
    </row>
    <row r="29" spans="1:8">
      <c r="A29" t="s">
        <v>1134</v>
      </c>
      <c r="B29" s="49">
        <v>68.878299999999996</v>
      </c>
      <c r="C29" s="49">
        <v>11.838699999999999</v>
      </c>
      <c r="D29" s="49">
        <v>0.171878</v>
      </c>
      <c r="E29" s="49">
        <v>0</v>
      </c>
      <c r="F29" s="49">
        <v>35.103200000000001</v>
      </c>
      <c r="G29" s="49">
        <v>0</v>
      </c>
      <c r="H29" s="49">
        <v>117.672</v>
      </c>
    </row>
    <row r="30" spans="1:8">
      <c r="A30" t="s">
        <v>1135</v>
      </c>
      <c r="B30" s="49">
        <v>28.4466</v>
      </c>
      <c r="C30" s="49">
        <v>9.1354600000000001</v>
      </c>
      <c r="D30" s="49">
        <v>0.32114399999999999</v>
      </c>
      <c r="E30" s="49">
        <v>0</v>
      </c>
      <c r="F30" s="49">
        <v>16.640699999999999</v>
      </c>
      <c r="G30" s="49">
        <v>0</v>
      </c>
      <c r="H30" s="49">
        <v>61.2151</v>
      </c>
    </row>
    <row r="31" spans="1:8">
      <c r="A31" t="s">
        <v>1136</v>
      </c>
      <c r="B31" s="49">
        <v>291.19400000000002</v>
      </c>
      <c r="C31" s="49">
        <v>41.426900000000003</v>
      </c>
      <c r="D31" s="49">
        <v>0.142265</v>
      </c>
      <c r="E31" s="49">
        <v>0</v>
      </c>
      <c r="F31" s="49">
        <v>233.36199999999999</v>
      </c>
      <c r="G31" s="49">
        <v>0</v>
      </c>
      <c r="H31" s="49">
        <v>413.42099999999999</v>
      </c>
    </row>
    <row r="32" spans="1:8">
      <c r="A32" t="s">
        <v>1137</v>
      </c>
      <c r="B32" s="49">
        <v>0.240088</v>
      </c>
      <c r="C32" s="49">
        <v>3.59463E-2</v>
      </c>
      <c r="D32" s="49">
        <v>0.14972199999999999</v>
      </c>
      <c r="E32" s="49">
        <v>0.15</v>
      </c>
      <c r="F32" s="49">
        <v>0.11849700000000001</v>
      </c>
      <c r="G32" s="49">
        <v>0.4</v>
      </c>
      <c r="H32" s="49">
        <v>0.35095300000000001</v>
      </c>
    </row>
    <row r="33" spans="1:8">
      <c r="A33" t="s">
        <v>1138</v>
      </c>
      <c r="B33" s="49">
        <v>0.38012400000000002</v>
      </c>
      <c r="C33" s="49">
        <v>0.100705</v>
      </c>
      <c r="D33" s="49">
        <v>0.26492599999999999</v>
      </c>
      <c r="E33" s="49">
        <v>0</v>
      </c>
      <c r="F33" s="49">
        <v>0.14100499999999999</v>
      </c>
      <c r="G33" s="49">
        <v>0</v>
      </c>
      <c r="H33" s="49">
        <v>0.45797100000000002</v>
      </c>
    </row>
    <row r="34" spans="1:8">
      <c r="A34" t="s">
        <v>1139</v>
      </c>
      <c r="B34" s="49">
        <v>0.18409800000000001</v>
      </c>
      <c r="C34" s="49">
        <v>3.1004199999999999E-2</v>
      </c>
      <c r="D34" s="49">
        <v>0.16841200000000001</v>
      </c>
      <c r="E34" s="49">
        <v>0.1</v>
      </c>
      <c r="F34" s="49">
        <v>0.14690400000000001</v>
      </c>
      <c r="G34" s="49">
        <v>0.25</v>
      </c>
      <c r="H34" s="49">
        <v>0.29723699999999997</v>
      </c>
    </row>
    <row r="35" spans="1:8">
      <c r="A35" t="s">
        <v>1140</v>
      </c>
      <c r="B35" s="49">
        <v>9.8239900000000005E-2</v>
      </c>
      <c r="C35" s="49">
        <v>1.934E-2</v>
      </c>
      <c r="D35" s="49">
        <v>0.19686500000000001</v>
      </c>
      <c r="E35" s="49">
        <v>0</v>
      </c>
      <c r="F35" s="49">
        <v>4.1690400000000002E-2</v>
      </c>
      <c r="G35" s="49">
        <v>0</v>
      </c>
      <c r="H35" s="49">
        <v>0.143931</v>
      </c>
    </row>
    <row r="36" spans="1:8">
      <c r="A36" t="s">
        <v>1141</v>
      </c>
      <c r="B36" s="49">
        <v>0.17590900000000001</v>
      </c>
      <c r="C36" s="49">
        <v>0.10151399999999999</v>
      </c>
      <c r="D36" s="49">
        <v>0.57708199999999998</v>
      </c>
      <c r="E36" s="49">
        <v>0</v>
      </c>
      <c r="F36" s="49">
        <v>4.2986299999999998E-2</v>
      </c>
      <c r="G36" s="49">
        <v>0</v>
      </c>
      <c r="H36" s="49">
        <v>0.46798400000000001</v>
      </c>
    </row>
    <row r="37" spans="1:8">
      <c r="A37" t="s">
        <v>1142</v>
      </c>
      <c r="B37" s="49">
        <v>0.31004199999999998</v>
      </c>
      <c r="C37" s="49">
        <v>0.101891</v>
      </c>
      <c r="D37" s="49">
        <v>0.32863700000000001</v>
      </c>
      <c r="E37" s="49">
        <v>0.1</v>
      </c>
      <c r="F37" s="49">
        <v>1.3761300000000001E-2</v>
      </c>
      <c r="G37" s="49">
        <v>0.5</v>
      </c>
      <c r="H37" s="49">
        <v>0.33609899999999998</v>
      </c>
    </row>
    <row r="38" spans="1:8">
      <c r="A38" t="s">
        <v>1143</v>
      </c>
      <c r="B38" s="49">
        <v>-6.8399700000000001</v>
      </c>
      <c r="C38" s="49">
        <v>53.9634</v>
      </c>
      <c r="D38" s="49">
        <v>-7.8894200000000003</v>
      </c>
      <c r="E38" s="49">
        <v>0</v>
      </c>
      <c r="F38" s="49">
        <v>-106.718</v>
      </c>
      <c r="G38" s="49">
        <v>0</v>
      </c>
      <c r="H38" s="49">
        <v>337.89800000000002</v>
      </c>
    </row>
    <row r="39" spans="1:8">
      <c r="A39" t="s">
        <v>1144</v>
      </c>
      <c r="B39" s="49">
        <v>-3.0787300000000002</v>
      </c>
      <c r="C39" s="49">
        <v>10.4384</v>
      </c>
      <c r="D39" s="49">
        <v>-3.3904899999999998</v>
      </c>
      <c r="E39" s="49">
        <v>0</v>
      </c>
      <c r="F39" s="49">
        <v>-12.018000000000001</v>
      </c>
      <c r="G39" s="49">
        <v>0</v>
      </c>
      <c r="H39" s="49">
        <v>77.090100000000007</v>
      </c>
    </row>
    <row r="40" spans="1:8">
      <c r="A40" t="s">
        <v>1145</v>
      </c>
      <c r="B40" s="49">
        <v>-2.6964100000000002</v>
      </c>
      <c r="C40" s="49">
        <v>4.5647500000000001</v>
      </c>
      <c r="D40" s="49">
        <v>-1.6929000000000001</v>
      </c>
      <c r="E40" s="49">
        <v>0</v>
      </c>
      <c r="F40" s="49">
        <v>-16.226600000000001</v>
      </c>
      <c r="G40" s="49">
        <v>0</v>
      </c>
      <c r="H40" s="49">
        <v>-1.01752</v>
      </c>
    </row>
    <row r="41" spans="1:8">
      <c r="A41" t="s">
        <v>1146</v>
      </c>
      <c r="B41" s="49">
        <v>-2.55429E-2</v>
      </c>
      <c r="C41" s="49">
        <v>0.39356799999999997</v>
      </c>
      <c r="D41" s="49">
        <v>-15.408099999999999</v>
      </c>
      <c r="E41" s="49">
        <v>0</v>
      </c>
      <c r="F41" s="49">
        <v>-1</v>
      </c>
      <c r="G41" s="49">
        <v>0</v>
      </c>
      <c r="H41" s="49">
        <v>1</v>
      </c>
    </row>
    <row r="42" spans="1:8">
      <c r="A42" t="s">
        <v>1147</v>
      </c>
      <c r="B42" s="49">
        <v>-5.8915799999999997E-2</v>
      </c>
      <c r="C42" s="49">
        <v>9.6947900000000004E-2</v>
      </c>
      <c r="D42" s="49">
        <v>-1.6455299999999999</v>
      </c>
      <c r="E42" s="49">
        <v>0</v>
      </c>
      <c r="F42" s="49">
        <v>-0.47945199999999999</v>
      </c>
      <c r="G42" s="49">
        <v>0</v>
      </c>
      <c r="H42" s="49">
        <v>0.40677999999999997</v>
      </c>
    </row>
    <row r="43" spans="1:8">
      <c r="A43" t="s">
        <v>1148</v>
      </c>
      <c r="B43" s="49">
        <v>-0.116386</v>
      </c>
      <c r="C43" s="49">
        <v>3.8286399999999998E-2</v>
      </c>
      <c r="D43" s="49">
        <v>-0.328961</v>
      </c>
      <c r="E43" s="49">
        <v>0</v>
      </c>
      <c r="F43" s="49">
        <v>-0.24113999999999999</v>
      </c>
      <c r="G43" s="49">
        <v>0</v>
      </c>
      <c r="H43" s="49">
        <v>-5.7885399999999997E-2</v>
      </c>
    </row>
    <row r="44" spans="1:8">
      <c r="A44" t="s">
        <v>1149</v>
      </c>
      <c r="B44" s="49">
        <v>-42.182600000000001</v>
      </c>
      <c r="C44" s="49">
        <v>19.2791</v>
      </c>
      <c r="D44" s="49">
        <v>-0.45703899999999997</v>
      </c>
      <c r="E44" s="49">
        <v>0</v>
      </c>
      <c r="F44" s="49">
        <v>-97.096599999999995</v>
      </c>
      <c r="G44" s="49">
        <v>0</v>
      </c>
      <c r="H44" s="49">
        <v>-5.5849000000000002</v>
      </c>
    </row>
    <row r="45" spans="1:8">
      <c r="A45" t="s">
        <v>1150</v>
      </c>
      <c r="B45" s="49">
        <v>48.967500000000001</v>
      </c>
      <c r="C45" s="49">
        <v>8.6697199999999999</v>
      </c>
      <c r="D45" s="49">
        <v>0.17705099999999999</v>
      </c>
      <c r="E45" s="49">
        <v>0</v>
      </c>
      <c r="F45" s="49">
        <v>22.319700000000001</v>
      </c>
      <c r="G45" s="49">
        <v>0</v>
      </c>
      <c r="H45" s="49">
        <v>72.697100000000006</v>
      </c>
    </row>
    <row r="46" spans="1:8">
      <c r="A46" t="s">
        <v>1151</v>
      </c>
      <c r="B46" s="49">
        <v>25.880600000000001</v>
      </c>
      <c r="C46" s="49">
        <v>4.5709600000000004</v>
      </c>
      <c r="D46" s="49">
        <v>0.176617</v>
      </c>
      <c r="E46" s="49">
        <v>0</v>
      </c>
      <c r="F46" s="49">
        <v>20.410599999999999</v>
      </c>
      <c r="G46" s="49">
        <v>0</v>
      </c>
      <c r="H46" s="49">
        <v>36.271799999999999</v>
      </c>
    </row>
    <row r="47" spans="1:8">
      <c r="A47" t="s">
        <v>1152</v>
      </c>
      <c r="B47" s="49">
        <v>0.42247600000000002</v>
      </c>
      <c r="C47" s="49">
        <v>0.23358300000000001</v>
      </c>
      <c r="D47" s="49">
        <v>0.55289100000000002</v>
      </c>
      <c r="E47" s="49">
        <v>0</v>
      </c>
      <c r="F47" s="49">
        <v>0.121501</v>
      </c>
      <c r="G47" s="49">
        <v>0</v>
      </c>
      <c r="H47" s="49">
        <v>1.4329400000000001</v>
      </c>
    </row>
    <row r="48" spans="1:8">
      <c r="A48" t="s">
        <v>1153</v>
      </c>
      <c r="B48" s="49">
        <v>0.49713299999999999</v>
      </c>
      <c r="C48" s="49">
        <v>0.44070399999999998</v>
      </c>
      <c r="D48" s="49">
        <v>0.88649100000000003</v>
      </c>
      <c r="E48" s="49">
        <v>0</v>
      </c>
      <c r="F48" s="49">
        <v>0.233263</v>
      </c>
      <c r="G48" s="49">
        <v>0</v>
      </c>
      <c r="H48" s="49">
        <v>2.6507999999999998</v>
      </c>
    </row>
    <row r="50" spans="1:4">
      <c r="A50" t="str">
        <f>lang!B7</f>
        <v>긍정감정</v>
      </c>
      <c r="B50" s="134">
        <f>SUM(B9:B12)</f>
        <v>190.34200000000001</v>
      </c>
      <c r="C50" s="134"/>
      <c r="D50" s="134">
        <f t="shared" ref="D50" si="0">SUM(D9:D12)</f>
        <v>138.26679999999999</v>
      </c>
    </row>
    <row r="51" spans="1:4">
      <c r="A51" t="str">
        <f>lang!B8</f>
        <v>부정감정</v>
      </c>
      <c r="B51" s="134">
        <f>SUM(B5:B8)</f>
        <v>132.62819999999999</v>
      </c>
      <c r="C51" s="134"/>
      <c r="D51" s="134">
        <f t="shared" ref="D51" si="1">SUM(D5:D8)</f>
        <v>59.450829999999996</v>
      </c>
    </row>
    <row r="52" spans="1:4">
      <c r="A52" t="str">
        <f>lang!B9</f>
        <v>생리감정</v>
      </c>
      <c r="B52" s="134">
        <f>SUM(B13:B14)</f>
        <v>49.414000000000001</v>
      </c>
      <c r="C52" s="134"/>
      <c r="D52" s="134">
        <f t="shared" ref="D52" si="2">SUM(D13:D14)</f>
        <v>49.704900000000002</v>
      </c>
    </row>
    <row r="53" spans="1:4">
      <c r="B53" s="50">
        <f>SUM(B50:B52)</f>
        <v>372.38419999999996</v>
      </c>
      <c r="D53" s="50">
        <f>SUM(D50:D52)</f>
        <v>247.42252999999999</v>
      </c>
    </row>
    <row r="54" spans="1:4">
      <c r="A54" t="str">
        <f>lang!B7</f>
        <v>긍정감정</v>
      </c>
      <c r="B54" s="135">
        <f>IF(B$53&lt;&gt;0,B50/B$53,0)</f>
        <v>0.51114413554603022</v>
      </c>
      <c r="C54" s="135"/>
      <c r="D54" s="135">
        <f>IF(D$53&lt;&gt;0,D50/D$53,0)</f>
        <v>0.55882865638792067</v>
      </c>
    </row>
    <row r="55" spans="1:4">
      <c r="A55" t="str">
        <f>lang!B8</f>
        <v>부정감정</v>
      </c>
      <c r="B55" s="135">
        <f>IF(B$53&lt;&gt;0,B51/B$53,0)</f>
        <v>0.35615957927323449</v>
      </c>
      <c r="C55" s="135"/>
      <c r="D55" s="135">
        <f>IF(D$53&lt;&gt;0,D51/D$53,0)</f>
        <v>0.24028058398723834</v>
      </c>
    </row>
    <row r="56" spans="1:4">
      <c r="A56" t="str">
        <f>lang!B9</f>
        <v>생리감정</v>
      </c>
      <c r="B56" s="135">
        <f>IF(B$53&lt;&gt;0,B52/B$53,0)</f>
        <v>0.1326962851807354</v>
      </c>
      <c r="C56" s="135"/>
      <c r="D56" s="135">
        <f>IF(D$53&lt;&gt;0,D52/D$53,0)</f>
        <v>0.20089075962484096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2.2816200000000002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0.124595</v>
      </c>
      <c r="B8" s="49">
        <v>0.124595</v>
      </c>
    </row>
    <row r="9" spans="1:3">
      <c r="A9" s="49">
        <v>0</v>
      </c>
      <c r="B9" s="49">
        <v>0</v>
      </c>
    </row>
    <row r="10" spans="1:3">
      <c r="A10" s="49">
        <v>0.24060799999999999</v>
      </c>
      <c r="B10" s="49">
        <v>0.24060799999999999</v>
      </c>
    </row>
    <row r="11" spans="1:3">
      <c r="A11" s="49">
        <v>0</v>
      </c>
      <c r="B11" s="49">
        <v>0</v>
      </c>
    </row>
    <row r="12" spans="1:3">
      <c r="A12" s="49">
        <v>0</v>
      </c>
      <c r="B12" s="49">
        <v>0</v>
      </c>
    </row>
    <row r="13" spans="1:3">
      <c r="A13" s="49">
        <v>0.38459500000000002</v>
      </c>
      <c r="B13" s="49">
        <v>0.38459500000000002</v>
      </c>
    </row>
    <row r="14" spans="1:3">
      <c r="A14" s="49">
        <v>0</v>
      </c>
      <c r="B14" s="49">
        <v>0</v>
      </c>
    </row>
    <row r="15" spans="1:3">
      <c r="A15" s="49">
        <v>0.34358100000000003</v>
      </c>
      <c r="B15" s="49">
        <v>0.34358100000000003</v>
      </c>
    </row>
    <row r="16" spans="1:3">
      <c r="A16" s="49">
        <v>0</v>
      </c>
      <c r="B16" s="49">
        <v>0</v>
      </c>
    </row>
    <row r="17" spans="1:2">
      <c r="A17" s="49">
        <v>0</v>
      </c>
      <c r="B17" s="49">
        <v>0</v>
      </c>
    </row>
    <row r="18" spans="1:2">
      <c r="A18" s="49">
        <v>0.56175699999999995</v>
      </c>
      <c r="B18" s="49">
        <v>0.56175699999999995</v>
      </c>
    </row>
    <row r="19" spans="1:2">
      <c r="A19" s="49">
        <v>0</v>
      </c>
      <c r="B19" s="49">
        <v>0</v>
      </c>
    </row>
    <row r="20" spans="1:2">
      <c r="A20" s="49">
        <v>0</v>
      </c>
      <c r="B20" s="49">
        <v>0</v>
      </c>
    </row>
    <row r="21" spans="1:2">
      <c r="A21" s="49">
        <v>0.682365</v>
      </c>
      <c r="B21" s="49">
        <v>0.682365</v>
      </c>
    </row>
    <row r="22" spans="1:2">
      <c r="A22" s="49">
        <v>0</v>
      </c>
      <c r="B22" s="49">
        <v>0</v>
      </c>
    </row>
    <row r="23" spans="1:2">
      <c r="A23" s="49">
        <v>0.679122</v>
      </c>
      <c r="B23" s="49">
        <v>0.679122</v>
      </c>
    </row>
    <row r="24" spans="1:2">
      <c r="A24" s="49">
        <v>0</v>
      </c>
      <c r="B24" s="49">
        <v>0</v>
      </c>
    </row>
    <row r="25" spans="1:2">
      <c r="A25" s="49">
        <v>0</v>
      </c>
      <c r="B25" s="49">
        <v>0</v>
      </c>
    </row>
    <row r="26" spans="1:2">
      <c r="A26" s="49">
        <v>0.96439200000000003</v>
      </c>
      <c r="B26" s="49">
        <v>0.96439200000000003</v>
      </c>
    </row>
    <row r="27" spans="1:2">
      <c r="A27" s="49">
        <v>0</v>
      </c>
      <c r="B27" s="49">
        <v>0</v>
      </c>
    </row>
    <row r="28" spans="1:2">
      <c r="A28" s="49">
        <v>1.22784</v>
      </c>
      <c r="B28" s="49">
        <v>1.22784</v>
      </c>
    </row>
    <row r="29" spans="1:2">
      <c r="A29" s="49">
        <v>0</v>
      </c>
      <c r="B29" s="49">
        <v>0</v>
      </c>
    </row>
    <row r="30" spans="1:2">
      <c r="A30" s="49">
        <v>0</v>
      </c>
      <c r="B30" s="49">
        <v>0</v>
      </c>
    </row>
    <row r="31" spans="1:2">
      <c r="A31" s="49">
        <v>1.4187799999999999</v>
      </c>
      <c r="B31" s="49">
        <v>1.4187799999999999</v>
      </c>
    </row>
    <row r="32" spans="1:2">
      <c r="A32" s="49">
        <v>0</v>
      </c>
      <c r="B32" s="49">
        <v>0</v>
      </c>
    </row>
    <row r="33" spans="1:2">
      <c r="A33" s="49">
        <v>1.33453</v>
      </c>
      <c r="B33" s="49">
        <v>1.33453</v>
      </c>
    </row>
    <row r="34" spans="1:2">
      <c r="A34" s="49">
        <v>0</v>
      </c>
      <c r="B34" s="49">
        <v>0</v>
      </c>
    </row>
    <row r="35" spans="1:2">
      <c r="A35" s="49">
        <v>0</v>
      </c>
      <c r="B35" s="49">
        <v>0</v>
      </c>
    </row>
    <row r="36" spans="1:2">
      <c r="A36" s="49">
        <v>1.6502699999999999</v>
      </c>
      <c r="B36" s="49">
        <v>1.6502699999999999</v>
      </c>
    </row>
    <row r="37" spans="1:2">
      <c r="A37" s="49">
        <v>0</v>
      </c>
      <c r="B37" s="49">
        <v>0</v>
      </c>
    </row>
    <row r="38" spans="1:2">
      <c r="A38" s="49">
        <v>0</v>
      </c>
      <c r="B38" s="49">
        <v>0</v>
      </c>
    </row>
    <row r="39" spans="1:2">
      <c r="A39" s="49">
        <v>1.7456799999999999</v>
      </c>
      <c r="B39" s="49">
        <v>1.7456799999999999</v>
      </c>
    </row>
    <row r="40" spans="1:2">
      <c r="A40" s="49">
        <v>0</v>
      </c>
      <c r="B40" s="49">
        <v>0</v>
      </c>
    </row>
    <row r="41" spans="1:2">
      <c r="A41" s="49">
        <v>1.51831</v>
      </c>
      <c r="B41" s="49">
        <v>1.51831</v>
      </c>
    </row>
    <row r="42" spans="1:2">
      <c r="A42" s="49">
        <v>0</v>
      </c>
      <c r="B42" s="49">
        <v>0</v>
      </c>
    </row>
    <row r="43" spans="1:2">
      <c r="A43" s="49">
        <v>0</v>
      </c>
      <c r="B43" s="49">
        <v>0</v>
      </c>
    </row>
    <row r="44" spans="1:2">
      <c r="A44" s="49">
        <v>1.63412</v>
      </c>
      <c r="B44" s="49">
        <v>1.63412</v>
      </c>
    </row>
    <row r="45" spans="1:2">
      <c r="A45" s="49">
        <v>0</v>
      </c>
      <c r="B45" s="49">
        <v>0</v>
      </c>
    </row>
    <row r="46" spans="1:2">
      <c r="A46" s="49">
        <v>1.68912</v>
      </c>
      <c r="B46" s="49">
        <v>1.68912</v>
      </c>
    </row>
    <row r="47" spans="1:2">
      <c r="A47" s="49">
        <v>0</v>
      </c>
      <c r="B47" s="49">
        <v>0</v>
      </c>
    </row>
    <row r="48" spans="1:2">
      <c r="A48" s="49">
        <v>0</v>
      </c>
      <c r="B48" s="49">
        <v>0</v>
      </c>
    </row>
    <row r="49" spans="1:2">
      <c r="A49" s="49">
        <v>1.7757400000000001</v>
      </c>
      <c r="B49" s="49">
        <v>1.7757400000000001</v>
      </c>
    </row>
    <row r="50" spans="1:2">
      <c r="A50" s="49">
        <v>0</v>
      </c>
      <c r="B50" s="49">
        <v>0</v>
      </c>
    </row>
    <row r="51" spans="1:2">
      <c r="A51" s="49">
        <v>2.1805400000000001</v>
      </c>
      <c r="B51" s="49">
        <v>2.1805400000000001</v>
      </c>
    </row>
    <row r="52" spans="1:2">
      <c r="A52" s="49">
        <v>0</v>
      </c>
      <c r="B52" s="49">
        <v>0</v>
      </c>
    </row>
    <row r="53" spans="1:2">
      <c r="A53" s="49">
        <v>0</v>
      </c>
      <c r="B53" s="49">
        <v>0</v>
      </c>
    </row>
    <row r="54" spans="1:2">
      <c r="A54" s="49">
        <v>1.96824</v>
      </c>
      <c r="B54" s="49">
        <v>1.96824</v>
      </c>
    </row>
    <row r="55" spans="1:2">
      <c r="A55" s="49">
        <v>0</v>
      </c>
      <c r="B55" s="49">
        <v>0</v>
      </c>
    </row>
    <row r="56" spans="1:2">
      <c r="A56" s="49">
        <v>0</v>
      </c>
      <c r="B56" s="49">
        <v>0</v>
      </c>
    </row>
    <row r="57" spans="1:2">
      <c r="A57" s="49">
        <v>1.9739199999999999</v>
      </c>
      <c r="B57" s="49">
        <v>1.9739199999999999</v>
      </c>
    </row>
    <row r="58" spans="1:2">
      <c r="A58" s="49">
        <v>0</v>
      </c>
      <c r="B58" s="49">
        <v>0</v>
      </c>
    </row>
    <row r="59" spans="1:2">
      <c r="A59" s="49">
        <v>2.1518899999999999</v>
      </c>
      <c r="B59" s="49">
        <v>2.1518899999999999</v>
      </c>
    </row>
    <row r="60" spans="1:2">
      <c r="A60" s="49">
        <v>0</v>
      </c>
      <c r="B60" s="49">
        <v>0</v>
      </c>
    </row>
    <row r="61" spans="1:2">
      <c r="A61" s="49">
        <v>0</v>
      </c>
      <c r="B61" s="49">
        <v>0</v>
      </c>
    </row>
    <row r="62" spans="1:2">
      <c r="A62" s="49">
        <v>2.04162</v>
      </c>
      <c r="B62" s="49">
        <v>2.04162</v>
      </c>
    </row>
    <row r="63" spans="1:2">
      <c r="A63" s="49">
        <v>0</v>
      </c>
      <c r="B63" s="49">
        <v>0</v>
      </c>
    </row>
    <row r="64" spans="1:2">
      <c r="A64" s="49">
        <v>2.2816200000000002</v>
      </c>
      <c r="B64" s="49">
        <v>2.2816200000000002</v>
      </c>
    </row>
    <row r="65" spans="1:2">
      <c r="A65" s="49">
        <v>0</v>
      </c>
      <c r="B65" s="49">
        <v>0</v>
      </c>
    </row>
    <row r="66" spans="1:2">
      <c r="A66" s="49">
        <v>0</v>
      </c>
      <c r="B66" s="49">
        <v>0</v>
      </c>
    </row>
    <row r="67" spans="1:2">
      <c r="A67" s="49">
        <v>2.0140500000000001</v>
      </c>
      <c r="B67" s="49">
        <v>2.0140500000000001</v>
      </c>
    </row>
    <row r="68" spans="1:2">
      <c r="A68" s="49">
        <v>0</v>
      </c>
      <c r="B68" s="49">
        <v>0</v>
      </c>
    </row>
    <row r="69" spans="1:2">
      <c r="A69" s="49">
        <v>2.04122</v>
      </c>
      <c r="B69" s="49">
        <v>2.04122</v>
      </c>
    </row>
    <row r="70" spans="1:2">
      <c r="A70" s="49">
        <v>0</v>
      </c>
      <c r="B70" s="49">
        <v>0</v>
      </c>
    </row>
    <row r="71" spans="1:2">
      <c r="A71" s="49">
        <v>0</v>
      </c>
      <c r="B71" s="49">
        <v>0</v>
      </c>
    </row>
    <row r="72" spans="1:2">
      <c r="A72" s="49">
        <v>1.8916200000000001</v>
      </c>
      <c r="B72" s="49">
        <v>1.8916200000000001</v>
      </c>
    </row>
    <row r="73" spans="1:2">
      <c r="A73" s="49">
        <v>0</v>
      </c>
      <c r="B73" s="49">
        <v>0</v>
      </c>
    </row>
    <row r="74" spans="1:2">
      <c r="A74" s="49">
        <v>0</v>
      </c>
      <c r="B74" s="49">
        <v>0</v>
      </c>
    </row>
    <row r="75" spans="1:2">
      <c r="A75" s="49">
        <v>2.0144600000000001</v>
      </c>
      <c r="B75" s="49">
        <v>2.0144600000000001</v>
      </c>
    </row>
    <row r="76" spans="1:2">
      <c r="A76" s="49">
        <v>0</v>
      </c>
      <c r="B76" s="49">
        <v>0</v>
      </c>
    </row>
    <row r="77" spans="1:2">
      <c r="A77" s="49">
        <v>1.94939</v>
      </c>
      <c r="B77" s="49">
        <v>1.94939</v>
      </c>
    </row>
    <row r="78" spans="1:2">
      <c r="A78" s="49">
        <v>0</v>
      </c>
      <c r="B78" s="49">
        <v>0</v>
      </c>
    </row>
    <row r="79" spans="1:2">
      <c r="A79" s="49">
        <v>0</v>
      </c>
      <c r="B79" s="49">
        <v>0</v>
      </c>
    </row>
    <row r="80" spans="1:2">
      <c r="A80" s="49">
        <v>1.9835100000000001</v>
      </c>
      <c r="B80" s="49">
        <v>1.9835100000000001</v>
      </c>
    </row>
    <row r="81" spans="1:2">
      <c r="A81" s="49">
        <v>0</v>
      </c>
      <c r="B81" s="49">
        <v>0</v>
      </c>
    </row>
    <row r="82" spans="1:2">
      <c r="A82" s="49">
        <v>1.7238500000000001</v>
      </c>
      <c r="B82" s="49">
        <v>1.7238500000000001</v>
      </c>
    </row>
    <row r="83" spans="1:2">
      <c r="A83" s="49">
        <v>0</v>
      </c>
      <c r="B83" s="49">
        <v>0</v>
      </c>
    </row>
    <row r="84" spans="1:2">
      <c r="A84" s="49">
        <v>0</v>
      </c>
      <c r="B84" s="49">
        <v>0</v>
      </c>
    </row>
    <row r="85" spans="1:2">
      <c r="A85" s="49">
        <v>1.7849999999999999</v>
      </c>
      <c r="B85" s="49">
        <v>1.7849999999999999</v>
      </c>
    </row>
    <row r="86" spans="1:2">
      <c r="A86" s="49">
        <v>0</v>
      </c>
      <c r="B86" s="49">
        <v>0</v>
      </c>
    </row>
    <row r="87" spans="1:2">
      <c r="A87" s="49">
        <v>0</v>
      </c>
      <c r="B87" s="49">
        <v>0</v>
      </c>
    </row>
    <row r="88" spans="1:2">
      <c r="A88" s="49">
        <v>1.7130399999999999</v>
      </c>
      <c r="B88" s="49">
        <v>1.7130399999999999</v>
      </c>
    </row>
    <row r="89" spans="1:2">
      <c r="A89" s="49">
        <v>0</v>
      </c>
      <c r="B89" s="49">
        <v>0</v>
      </c>
    </row>
    <row r="90" spans="1:2">
      <c r="A90" s="49">
        <v>1.36588</v>
      </c>
      <c r="B90" s="49">
        <v>1.36588</v>
      </c>
    </row>
    <row r="91" spans="1:2">
      <c r="A91" s="49">
        <v>0</v>
      </c>
      <c r="B91" s="49">
        <v>0</v>
      </c>
    </row>
    <row r="92" spans="1:2">
      <c r="A92" s="49">
        <v>0</v>
      </c>
      <c r="B92" s="49">
        <v>0</v>
      </c>
    </row>
    <row r="93" spans="1:2">
      <c r="A93" s="49">
        <v>1.21912</v>
      </c>
      <c r="B93" s="49">
        <v>1.21912</v>
      </c>
    </row>
    <row r="94" spans="1:2">
      <c r="A94" s="49">
        <v>0</v>
      </c>
      <c r="B94" s="49">
        <v>0</v>
      </c>
    </row>
    <row r="95" spans="1:2">
      <c r="A95" s="49">
        <v>1.14615</v>
      </c>
      <c r="B95" s="49">
        <v>1.14615</v>
      </c>
    </row>
    <row r="96" spans="1:2">
      <c r="A96" s="49">
        <v>0</v>
      </c>
      <c r="B96" s="49">
        <v>0</v>
      </c>
    </row>
    <row r="97" spans="1:2">
      <c r="A97" s="49">
        <v>0</v>
      </c>
      <c r="B97" s="49">
        <v>0</v>
      </c>
    </row>
    <row r="98" spans="1:2">
      <c r="A98" s="49">
        <v>0.82054099999999996</v>
      </c>
      <c r="B98" s="49">
        <v>0.82054099999999996</v>
      </c>
    </row>
    <row r="99" spans="1:2">
      <c r="A99" s="49">
        <v>0</v>
      </c>
      <c r="B99" s="49">
        <v>0</v>
      </c>
    </row>
    <row r="100" spans="1:2">
      <c r="A100" s="49">
        <v>0.77675700000000003</v>
      </c>
      <c r="B100" s="49">
        <v>0.77675700000000003</v>
      </c>
    </row>
    <row r="101" spans="1:2">
      <c r="A101" s="49">
        <v>0</v>
      </c>
      <c r="B101" s="49">
        <v>0</v>
      </c>
    </row>
    <row r="102" spans="1:2">
      <c r="A102" s="49">
        <v>0</v>
      </c>
      <c r="B102" s="49">
        <v>0</v>
      </c>
    </row>
    <row r="103" spans="1:2">
      <c r="A103" s="49">
        <v>0.620811</v>
      </c>
      <c r="B103" s="49">
        <v>0.620811</v>
      </c>
    </row>
    <row r="104" spans="1:2">
      <c r="A104" s="49">
        <v>0</v>
      </c>
      <c r="B104" s="49">
        <v>0</v>
      </c>
    </row>
    <row r="105" spans="1:2">
      <c r="A105" s="49">
        <v>0</v>
      </c>
      <c r="B105" s="49">
        <v>0</v>
      </c>
    </row>
    <row r="106" spans="1:2">
      <c r="A106" s="49">
        <v>0.53358099999999997</v>
      </c>
      <c r="B106" s="49">
        <v>0.53358099999999997</v>
      </c>
    </row>
    <row r="107" spans="1:2">
      <c r="A107" s="49">
        <v>0</v>
      </c>
      <c r="B107" s="49">
        <v>0</v>
      </c>
    </row>
    <row r="108" spans="1:2">
      <c r="A108" s="49">
        <v>0.54013500000000003</v>
      </c>
      <c r="B108" s="49">
        <v>0.54013500000000003</v>
      </c>
    </row>
    <row r="109" spans="1:2">
      <c r="A109" s="49">
        <v>0</v>
      </c>
      <c r="B109" s="49">
        <v>0</v>
      </c>
    </row>
    <row r="110" spans="1:2">
      <c r="A110" s="49">
        <v>0</v>
      </c>
      <c r="B110" s="49">
        <v>0</v>
      </c>
    </row>
    <row r="111" spans="1:2">
      <c r="A111" s="49">
        <v>0.47317599999999999</v>
      </c>
      <c r="B111" s="49">
        <v>0.47317599999999999</v>
      </c>
    </row>
    <row r="112" spans="1:2">
      <c r="A112" s="49">
        <v>0</v>
      </c>
      <c r="B112" s="49">
        <v>0</v>
      </c>
    </row>
    <row r="113" spans="1:2">
      <c r="A113" s="49">
        <v>0.56094599999999994</v>
      </c>
      <c r="B113" s="49">
        <v>0.56094599999999994</v>
      </c>
    </row>
    <row r="114" spans="1:2">
      <c r="A114" s="49">
        <v>0</v>
      </c>
      <c r="B114" s="49">
        <v>0</v>
      </c>
    </row>
    <row r="115" spans="1:2">
      <c r="A115" s="49">
        <v>0</v>
      </c>
      <c r="B115" s="49">
        <v>0</v>
      </c>
    </row>
    <row r="116" spans="1:2">
      <c r="A116" s="49">
        <v>0.39594600000000002</v>
      </c>
      <c r="B116" s="49">
        <v>0.39594600000000002</v>
      </c>
    </row>
    <row r="117" spans="1:2">
      <c r="A117" s="49">
        <v>0</v>
      </c>
      <c r="B117" s="49">
        <v>0</v>
      </c>
    </row>
    <row r="118" spans="1:2">
      <c r="A118" s="49">
        <v>0.55500000000000005</v>
      </c>
      <c r="B118" s="49">
        <v>0.55500000000000005</v>
      </c>
    </row>
    <row r="119" spans="1:2">
      <c r="A119" s="49">
        <v>0</v>
      </c>
      <c r="B119" s="49">
        <v>0</v>
      </c>
    </row>
    <row r="120" spans="1:2">
      <c r="A120" s="49">
        <v>0</v>
      </c>
      <c r="B120" s="49">
        <v>0</v>
      </c>
    </row>
    <row r="121" spans="1:2">
      <c r="A121" s="49">
        <v>0.50371600000000005</v>
      </c>
      <c r="B121" s="49">
        <v>0.50371600000000005</v>
      </c>
    </row>
    <row r="122" spans="1:2">
      <c r="A122" s="49">
        <v>0</v>
      </c>
      <c r="B122" s="49">
        <v>0</v>
      </c>
    </row>
    <row r="123" spans="1:2">
      <c r="A123" s="49">
        <v>0</v>
      </c>
      <c r="B123" s="49">
        <v>0</v>
      </c>
    </row>
    <row r="124" spans="1:2">
      <c r="A124" s="49">
        <v>0.57912200000000003</v>
      </c>
      <c r="B124" s="49">
        <v>0.57912200000000003</v>
      </c>
    </row>
    <row r="125" spans="1:2">
      <c r="A125" s="49">
        <v>0</v>
      </c>
      <c r="B125" s="49">
        <v>0</v>
      </c>
    </row>
    <row r="126" spans="1:2">
      <c r="A126" s="49">
        <v>0.64128399999999997</v>
      </c>
      <c r="B126" s="49">
        <v>0.64128399999999997</v>
      </c>
    </row>
    <row r="127" spans="1:2">
      <c r="A127" s="49">
        <v>0</v>
      </c>
      <c r="B127" s="49">
        <v>0</v>
      </c>
    </row>
    <row r="128" spans="1:2">
      <c r="A128" s="49">
        <v>0</v>
      </c>
      <c r="B128" s="49">
        <v>0</v>
      </c>
    </row>
    <row r="129" spans="1:2">
      <c r="A129" s="49">
        <v>0.50682400000000005</v>
      </c>
      <c r="B129" s="49">
        <v>0.50682400000000005</v>
      </c>
    </row>
    <row r="130" spans="1:2">
      <c r="A130" s="49">
        <v>0</v>
      </c>
      <c r="B130" s="49">
        <v>0</v>
      </c>
    </row>
    <row r="131" spans="1:2">
      <c r="A131" s="49">
        <v>0.39648600000000001</v>
      </c>
      <c r="B131" s="49">
        <v>0.39648600000000001</v>
      </c>
    </row>
    <row r="132" spans="1:2">
      <c r="A132" s="49">
        <v>0</v>
      </c>
      <c r="B132" s="49">
        <v>0</v>
      </c>
    </row>
    <row r="133" spans="1:2">
      <c r="A133" s="49">
        <v>0</v>
      </c>
      <c r="B133" s="49">
        <v>0</v>
      </c>
    </row>
    <row r="134" spans="1:2">
      <c r="A134" s="49">
        <v>0.53831099999999998</v>
      </c>
      <c r="B134" s="49">
        <v>0.53831099999999998</v>
      </c>
    </row>
    <row r="135" spans="1:2">
      <c r="A135" s="49">
        <v>0</v>
      </c>
      <c r="B135" s="49">
        <v>0</v>
      </c>
    </row>
    <row r="136" spans="1:2">
      <c r="A136" s="49">
        <v>0.66418900000000003</v>
      </c>
      <c r="B136" s="49">
        <v>0.66418900000000003</v>
      </c>
    </row>
    <row r="137" spans="1:2">
      <c r="A137" s="49">
        <v>0</v>
      </c>
      <c r="B137" s="49">
        <v>0</v>
      </c>
    </row>
    <row r="138" spans="1:2">
      <c r="A138" s="49">
        <v>0</v>
      </c>
      <c r="B138" s="49">
        <v>0</v>
      </c>
    </row>
    <row r="139" spans="1:2">
      <c r="A139" s="49">
        <v>0.65249999999999997</v>
      </c>
      <c r="B139" s="49">
        <v>0.65249999999999997</v>
      </c>
    </row>
    <row r="140" spans="1:2">
      <c r="A140" s="49">
        <v>0</v>
      </c>
      <c r="B140" s="49">
        <v>0</v>
      </c>
    </row>
    <row r="141" spans="1:2">
      <c r="A141" s="49">
        <v>0</v>
      </c>
      <c r="B141" s="49">
        <v>0</v>
      </c>
    </row>
    <row r="142" spans="1:2">
      <c r="A142" s="49">
        <v>0.46135100000000001</v>
      </c>
      <c r="B142" s="49">
        <v>0.46135100000000001</v>
      </c>
    </row>
    <row r="143" spans="1:2">
      <c r="A143" s="49">
        <v>0</v>
      </c>
      <c r="B143" s="49">
        <v>0</v>
      </c>
    </row>
    <row r="144" spans="1:2">
      <c r="A144" s="49">
        <v>0.35283799999999998</v>
      </c>
      <c r="B144" s="49">
        <v>0.35283799999999998</v>
      </c>
    </row>
    <row r="145" spans="1:2">
      <c r="A145" s="49">
        <v>0</v>
      </c>
      <c r="B145" s="49">
        <v>0</v>
      </c>
    </row>
    <row r="146" spans="1:2">
      <c r="A146" s="49">
        <v>0</v>
      </c>
      <c r="B146" s="49">
        <v>0</v>
      </c>
    </row>
    <row r="147" spans="1:2">
      <c r="A147" s="49">
        <v>0.25162200000000001</v>
      </c>
      <c r="B147" s="49">
        <v>0.25162200000000001</v>
      </c>
    </row>
    <row r="148" spans="1:2">
      <c r="A148" s="49">
        <v>0</v>
      </c>
      <c r="B148" s="49">
        <v>0</v>
      </c>
    </row>
    <row r="149" spans="1:2">
      <c r="A149" s="49">
        <v>0.50135099999999999</v>
      </c>
      <c r="B149" s="49">
        <v>0.50135099999999999</v>
      </c>
    </row>
    <row r="150" spans="1:2">
      <c r="A150" s="49">
        <v>0</v>
      </c>
      <c r="B150" s="49">
        <v>0</v>
      </c>
    </row>
    <row r="151" spans="1:2">
      <c r="A151" s="49">
        <v>0</v>
      </c>
      <c r="B151" s="49">
        <v>0</v>
      </c>
    </row>
    <row r="152" spans="1:2">
      <c r="A152" s="49">
        <v>0.54891900000000005</v>
      </c>
      <c r="B152" s="49">
        <v>0.54891900000000005</v>
      </c>
    </row>
    <row r="153" spans="1:2">
      <c r="A153" s="49">
        <v>0</v>
      </c>
      <c r="B153" s="49">
        <v>0</v>
      </c>
    </row>
    <row r="154" spans="1:2">
      <c r="A154" s="49">
        <v>0.495811</v>
      </c>
      <c r="B154" s="49">
        <v>0.495811</v>
      </c>
    </row>
    <row r="155" spans="1:2">
      <c r="A155" s="49">
        <v>0</v>
      </c>
      <c r="B155" s="49">
        <v>0</v>
      </c>
    </row>
    <row r="156" spans="1:2">
      <c r="A156" s="49">
        <v>0</v>
      </c>
      <c r="B156" s="49">
        <v>0</v>
      </c>
    </row>
    <row r="157" spans="1:2">
      <c r="A157" s="49">
        <v>0.37378400000000001</v>
      </c>
      <c r="B157" s="49">
        <v>0.37378400000000001</v>
      </c>
    </row>
    <row r="158" spans="1:2">
      <c r="A158" s="49">
        <v>0</v>
      </c>
      <c r="B158" s="49">
        <v>0</v>
      </c>
    </row>
    <row r="159" spans="1:2">
      <c r="A159" s="49">
        <v>0</v>
      </c>
      <c r="B159" s="49">
        <v>0</v>
      </c>
    </row>
    <row r="160" spans="1:2">
      <c r="A160" s="49">
        <v>0.235405</v>
      </c>
      <c r="B160" s="49">
        <v>0.235405</v>
      </c>
    </row>
    <row r="161" spans="1:2">
      <c r="A161" s="49">
        <v>0</v>
      </c>
      <c r="B161" s="49">
        <v>0</v>
      </c>
    </row>
    <row r="162" spans="1:2">
      <c r="A162" s="49">
        <v>0.155608</v>
      </c>
      <c r="B162" s="49">
        <v>0.155608</v>
      </c>
    </row>
    <row r="163" spans="1:2">
      <c r="A163" s="49">
        <v>0</v>
      </c>
      <c r="B163" s="49">
        <v>0</v>
      </c>
    </row>
    <row r="164" spans="1:2">
      <c r="A164" s="49">
        <v>0</v>
      </c>
      <c r="B164" s="49">
        <v>0</v>
      </c>
    </row>
    <row r="165" spans="1:2">
      <c r="A165" s="49">
        <v>7.9527E-2</v>
      </c>
      <c r="B165" s="49">
        <v>7.9527E-2</v>
      </c>
    </row>
    <row r="166" spans="1:2">
      <c r="A166" s="49">
        <v>0</v>
      </c>
      <c r="B166" s="49">
        <v>0</v>
      </c>
    </row>
    <row r="167" spans="1:2">
      <c r="A167" s="49">
        <v>3.3175700000000002E-2</v>
      </c>
      <c r="B167" s="49">
        <v>3.3175700000000002E-2</v>
      </c>
    </row>
    <row r="168" spans="1:2">
      <c r="A168" s="49">
        <v>0</v>
      </c>
      <c r="B168" s="49">
        <v>0</v>
      </c>
    </row>
    <row r="169" spans="1:2">
      <c r="A169" s="49">
        <v>0</v>
      </c>
      <c r="B169" s="49">
        <v>0</v>
      </c>
    </row>
    <row r="170" spans="1:2">
      <c r="A170" s="49">
        <v>2.8581100000000002E-2</v>
      </c>
      <c r="B170" s="49">
        <v>2.8581100000000002E-2</v>
      </c>
    </row>
    <row r="171" spans="1:2">
      <c r="A171" s="49">
        <v>0</v>
      </c>
      <c r="B171" s="49">
        <v>0</v>
      </c>
    </row>
    <row r="172" spans="1:2">
      <c r="A172" s="49">
        <v>0</v>
      </c>
      <c r="B172" s="49">
        <v>0</v>
      </c>
    </row>
    <row r="173" spans="1:2">
      <c r="A173" s="49">
        <v>1.7837800000000001E-2</v>
      </c>
      <c r="B173" s="49">
        <v>1.7837800000000001E-2</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0.46826400000000001</v>
      </c>
      <c r="B2" s="49">
        <v>0.48047499999999999</v>
      </c>
      <c r="C2">
        <v>0</v>
      </c>
      <c r="D2">
        <v>0</v>
      </c>
      <c r="E2" t="s">
        <v>1161</v>
      </c>
      <c r="F2" s="49">
        <f>IF(A2&lt;&gt;"",1,"")</f>
        <v>1</v>
      </c>
      <c r="G2">
        <f>IF($H8&gt;0,LOOKUP(COUNT(A2:A1000)*$H8,F2:F1000,A2:A1000),LOOKUP(1,F2:F1000,A2:A1000))</f>
        <v>0.37749899999999997</v>
      </c>
      <c r="H2">
        <f>IF($H8&gt;0,LOOKUP(COUNT(B2:B1000)*$H8,F2:F1000,B2:B1000),LOOKUP(1,F2:F1000,B2:B1000))</f>
        <v>0.479518</v>
      </c>
      <c r="J2" s="49">
        <f>IF(A2&lt;&gt;"",A2*10,"")</f>
        <v>4.6826400000000001</v>
      </c>
      <c r="K2" s="49">
        <f>IF(B2&lt;&gt;"",B2*100,"")</f>
        <v>48.047499999999999</v>
      </c>
      <c r="L2" s="49">
        <f>IF(F2&lt;&gt;"",IF(K2&lt;&gt;0,K2/J2,0),"")</f>
        <v>10.260771701433379</v>
      </c>
    </row>
    <row r="3" spans="1:12">
      <c r="A3" s="49">
        <v>0.46014699999999997</v>
      </c>
      <c r="B3" s="49">
        <v>0.482819</v>
      </c>
      <c r="C3">
        <v>0.39987499999999998</v>
      </c>
      <c r="D3">
        <v>0</v>
      </c>
      <c r="E3" t="s">
        <v>2560</v>
      </c>
      <c r="F3" s="49">
        <f>IF(A3&lt;&gt;"",F2+1,"")</f>
        <v>2</v>
      </c>
      <c r="G3">
        <f>IF($H9&gt;0,LOOKUP(COUNT(A2:A1000)*$H9,F2:F1000,A2:A1000),LOOKUP(1,F2:F1000,A2:A1000))</f>
        <v>0.32166400000000001</v>
      </c>
      <c r="H3">
        <f>IF($H9&gt;0,LOOKUP(COUNT(B2:B1000)*$H9,F2:F1000,B2:B1000),LOOKUP(1,F2:F1000,B2:B1000))</f>
        <v>0.27993299999999999</v>
      </c>
      <c r="J3" s="49">
        <f t="shared" ref="J3:J66" si="0">IF(A3&lt;&gt;"",A3*10,"")</f>
        <v>4.6014699999999999</v>
      </c>
      <c r="K3" s="49">
        <f t="shared" ref="K3:K66" si="1">IF(B3&lt;&gt;"",B3*100,"")</f>
        <v>48.2819</v>
      </c>
      <c r="L3" s="49">
        <f t="shared" ref="L3:L66" si="2">IF(F3&lt;&gt;"",IF(K3&lt;&gt;0,K3/J3,0),"")</f>
        <v>10.492712111564348</v>
      </c>
    </row>
    <row r="4" spans="1:12">
      <c r="A4" s="49">
        <v>0.45212200000000002</v>
      </c>
      <c r="B4" s="49">
        <v>0.48488199999999998</v>
      </c>
      <c r="C4">
        <v>0.80407499999999998</v>
      </c>
      <c r="D4">
        <v>0</v>
      </c>
      <c r="E4" t="s">
        <v>2561</v>
      </c>
      <c r="F4" s="49">
        <f t="shared" ref="F4:F67" si="3">IF(A4&lt;&gt;"",F3+1,"")</f>
        <v>3</v>
      </c>
      <c r="G4" s="71" t="s">
        <v>209</v>
      </c>
      <c r="H4" s="23">
        <f>IF(ISERROR(G3-G2)=FALSE,(G3-G2)*10,0)</f>
        <v>-0.55834999999999968</v>
      </c>
      <c r="J4" s="49">
        <f t="shared" si="0"/>
        <v>4.5212200000000005</v>
      </c>
      <c r="K4" s="49">
        <f t="shared" si="1"/>
        <v>48.488199999999999</v>
      </c>
      <c r="L4" s="49">
        <f t="shared" si="2"/>
        <v>10.724583187723667</v>
      </c>
    </row>
    <row r="5" spans="1:12">
      <c r="A5" s="49">
        <v>0.44446600000000003</v>
      </c>
      <c r="B5" s="49">
        <v>0.48691600000000002</v>
      </c>
      <c r="C5">
        <v>1.21122</v>
      </c>
      <c r="D5">
        <v>0</v>
      </c>
      <c r="E5" t="s">
        <v>2562</v>
      </c>
      <c r="F5" s="49">
        <f t="shared" si="3"/>
        <v>4</v>
      </c>
      <c r="G5" s="71" t="s">
        <v>210</v>
      </c>
      <c r="H5" s="23">
        <f>IF(ISERROR(H3-H2)=FALSE,H3-H2,0)</f>
        <v>-0.19958500000000001</v>
      </c>
      <c r="J5" s="49">
        <f t="shared" si="0"/>
        <v>4.4446600000000007</v>
      </c>
      <c r="K5" s="49">
        <f t="shared" si="1"/>
        <v>48.691600000000001</v>
      </c>
      <c r="L5" s="49">
        <f t="shared" si="2"/>
        <v>10.955078678684082</v>
      </c>
    </row>
    <row r="6" spans="1:12">
      <c r="A6" s="49">
        <v>0.43701699999999999</v>
      </c>
      <c r="B6" s="49">
        <v>0.48874899999999999</v>
      </c>
      <c r="C6">
        <v>1.61724</v>
      </c>
      <c r="D6">
        <v>0</v>
      </c>
      <c r="E6" t="s">
        <v>2563</v>
      </c>
      <c r="F6" s="49">
        <f t="shared" si="3"/>
        <v>5</v>
      </c>
      <c r="G6" s="71" t="s">
        <v>211</v>
      </c>
      <c r="H6" s="23">
        <f>IF(H4&lt;&gt;0,H5/H4,0)</f>
        <v>0.35745500134324371</v>
      </c>
      <c r="J6" s="49">
        <f t="shared" si="0"/>
        <v>4.3701699999999999</v>
      </c>
      <c r="K6" s="49">
        <f t="shared" si="1"/>
        <v>48.874899999999997</v>
      </c>
      <c r="L6" s="49">
        <f t="shared" si="2"/>
        <v>11.183752577130866</v>
      </c>
    </row>
    <row r="7" spans="1:12">
      <c r="A7" s="49">
        <v>0.42980499999999999</v>
      </c>
      <c r="B7" s="49">
        <v>0.48975099999999999</v>
      </c>
      <c r="C7">
        <v>2.0243199999999999</v>
      </c>
      <c r="D7">
        <v>0</v>
      </c>
      <c r="E7" t="s">
        <v>2564</v>
      </c>
      <c r="F7" s="49">
        <f t="shared" si="3"/>
        <v>6</v>
      </c>
      <c r="G7" s="71" t="s">
        <v>212</v>
      </c>
      <c r="H7" s="23">
        <f>DEGREES(ATAN(H6))</f>
        <v>19.669683896273739</v>
      </c>
      <c r="J7" s="49">
        <f t="shared" si="0"/>
        <v>4.2980499999999999</v>
      </c>
      <c r="K7" s="49">
        <f t="shared" si="1"/>
        <v>48.975099999999998</v>
      </c>
      <c r="L7" s="49">
        <f t="shared" si="2"/>
        <v>11.394725515059154</v>
      </c>
    </row>
    <row r="8" spans="1:12">
      <c r="A8" s="49">
        <v>0.42272300000000002</v>
      </c>
      <c r="B8" s="49">
        <v>0.490508</v>
      </c>
      <c r="C8">
        <v>2.4302600000000001</v>
      </c>
      <c r="D8">
        <v>0</v>
      </c>
      <c r="E8" t="s">
        <v>2565</v>
      </c>
      <c r="F8" s="49">
        <f t="shared" si="3"/>
        <v>7</v>
      </c>
      <c r="G8" s="71" t="s">
        <v>213</v>
      </c>
      <c r="H8" s="72">
        <v>0.1</v>
      </c>
      <c r="J8" s="49">
        <f t="shared" si="0"/>
        <v>4.2272300000000005</v>
      </c>
      <c r="K8" s="49">
        <f t="shared" si="1"/>
        <v>49.050800000000002</v>
      </c>
      <c r="L8" s="49">
        <f t="shared" si="2"/>
        <v>11.603532336778457</v>
      </c>
    </row>
    <row r="9" spans="1:12">
      <c r="A9" s="49">
        <v>0.41563800000000001</v>
      </c>
      <c r="B9" s="49">
        <v>0.49118400000000001</v>
      </c>
      <c r="C9">
        <v>2.83731</v>
      </c>
      <c r="D9">
        <v>0</v>
      </c>
      <c r="E9" t="s">
        <v>2566</v>
      </c>
      <c r="F9" s="49">
        <f t="shared" si="3"/>
        <v>8</v>
      </c>
      <c r="G9" s="71" t="s">
        <v>214</v>
      </c>
      <c r="H9" s="72">
        <v>0.9</v>
      </c>
      <c r="J9" s="49">
        <f t="shared" si="0"/>
        <v>4.1563800000000004</v>
      </c>
      <c r="K9" s="49">
        <f t="shared" si="1"/>
        <v>49.118400000000001</v>
      </c>
      <c r="L9" s="49">
        <f t="shared" si="2"/>
        <v>11.81759126932571</v>
      </c>
    </row>
    <row r="10" spans="1:12">
      <c r="A10" s="49">
        <v>0.408752</v>
      </c>
      <c r="B10" s="49">
        <v>0.49116100000000001</v>
      </c>
      <c r="C10">
        <v>3.2441499999999999</v>
      </c>
      <c r="D10">
        <v>0</v>
      </c>
      <c r="E10" t="s">
        <v>2567</v>
      </c>
      <c r="F10" s="49">
        <f t="shared" si="3"/>
        <v>9</v>
      </c>
      <c r="G10" t="s">
        <v>215</v>
      </c>
      <c r="J10" s="49">
        <f t="shared" si="0"/>
        <v>4.0875199999999996</v>
      </c>
      <c r="K10" s="49">
        <f t="shared" si="1"/>
        <v>49.116100000000003</v>
      </c>
      <c r="L10" s="49">
        <f t="shared" si="2"/>
        <v>12.01611245938858</v>
      </c>
    </row>
    <row r="11" spans="1:12">
      <c r="A11" s="49">
        <v>0.402225</v>
      </c>
      <c r="B11" s="49">
        <v>0.49046499999999998</v>
      </c>
      <c r="C11">
        <v>3.6503399999999999</v>
      </c>
      <c r="D11">
        <v>0</v>
      </c>
      <c r="E11" t="s">
        <v>2568</v>
      </c>
      <c r="F11" s="49">
        <f t="shared" si="3"/>
        <v>10</v>
      </c>
      <c r="G11" s="71" t="s">
        <v>216</v>
      </c>
      <c r="H11" s="73">
        <f>MIN(B2:B1000)</f>
        <v>0.27539400000000003</v>
      </c>
      <c r="J11" s="49">
        <f t="shared" si="0"/>
        <v>4.0222499999999997</v>
      </c>
      <c r="K11" s="49">
        <f t="shared" si="1"/>
        <v>49.046500000000002</v>
      </c>
      <c r="L11" s="49">
        <f t="shared" si="2"/>
        <v>12.193797004164338</v>
      </c>
    </row>
    <row r="12" spans="1:12">
      <c r="A12" s="49">
        <v>0.39610899999999999</v>
      </c>
      <c r="B12" s="49">
        <v>0.48769600000000002</v>
      </c>
      <c r="C12">
        <v>4.0558500000000004</v>
      </c>
      <c r="D12">
        <v>0</v>
      </c>
      <c r="E12" t="s">
        <v>2569</v>
      </c>
      <c r="F12" s="49">
        <f t="shared" si="3"/>
        <v>11</v>
      </c>
      <c r="G12" s="71" t="s">
        <v>218</v>
      </c>
      <c r="H12" s="73">
        <f>MAX(B2:B1000)</f>
        <v>0.49118400000000001</v>
      </c>
      <c r="J12" s="49">
        <f t="shared" si="0"/>
        <v>3.96109</v>
      </c>
      <c r="K12" s="49">
        <f t="shared" si="1"/>
        <v>48.769600000000004</v>
      </c>
      <c r="L12" s="49">
        <f t="shared" si="2"/>
        <v>12.31216660060741</v>
      </c>
    </row>
    <row r="13" spans="1:12">
      <c r="A13" s="49">
        <v>0.39021800000000001</v>
      </c>
      <c r="B13" s="49">
        <v>0.48495199999999999</v>
      </c>
      <c r="C13">
        <v>4.4600499999999998</v>
      </c>
      <c r="D13">
        <v>0</v>
      </c>
      <c r="E13" t="s">
        <v>2570</v>
      </c>
      <c r="F13" s="49">
        <f t="shared" si="3"/>
        <v>12</v>
      </c>
      <c r="G13" s="71" t="s">
        <v>220</v>
      </c>
      <c r="H13">
        <f>MATCH($H$11,B2:B1000,0)</f>
        <v>138</v>
      </c>
      <c r="J13" s="49">
        <f t="shared" si="0"/>
        <v>3.90218</v>
      </c>
      <c r="K13" s="49">
        <f t="shared" si="1"/>
        <v>48.495199999999997</v>
      </c>
      <c r="L13" s="49">
        <f t="shared" si="2"/>
        <v>12.427719889907692</v>
      </c>
    </row>
    <row r="14" spans="1:12">
      <c r="A14" s="49">
        <v>0.38411400000000001</v>
      </c>
      <c r="B14" s="49">
        <v>0.48214699999999999</v>
      </c>
      <c r="C14">
        <v>4.8684099999999999</v>
      </c>
      <c r="D14">
        <v>0</v>
      </c>
      <c r="E14" t="s">
        <v>2571</v>
      </c>
      <c r="F14" s="49">
        <f t="shared" si="3"/>
        <v>13</v>
      </c>
      <c r="G14" s="71" t="s">
        <v>221</v>
      </c>
      <c r="H14">
        <f>MATCH($H$12,B2:B1000,0)</f>
        <v>8</v>
      </c>
      <c r="J14" s="49">
        <f t="shared" si="0"/>
        <v>3.8411400000000002</v>
      </c>
      <c r="K14" s="49">
        <f t="shared" si="1"/>
        <v>48.214700000000001</v>
      </c>
      <c r="L14" s="49">
        <f t="shared" si="2"/>
        <v>12.552185028403025</v>
      </c>
    </row>
    <row r="15" spans="1:12">
      <c r="A15" s="49">
        <v>0.37749899999999997</v>
      </c>
      <c r="B15" s="49">
        <v>0.479518</v>
      </c>
      <c r="C15">
        <v>5.2747799999999998</v>
      </c>
      <c r="D15">
        <v>0</v>
      </c>
      <c r="E15" t="s">
        <v>2572</v>
      </c>
      <c r="F15" s="49">
        <f t="shared" si="3"/>
        <v>14</v>
      </c>
      <c r="G15">
        <f>LOOKUP($H13,F2:F1000,A2:A1000)</f>
        <v>0.32002199999999997</v>
      </c>
      <c r="H15">
        <f>LOOKUP($H13,F2:F1000,B2:B1000)</f>
        <v>0.27539400000000003</v>
      </c>
      <c r="J15" s="49">
        <f t="shared" si="0"/>
        <v>3.7749899999999998</v>
      </c>
      <c r="K15" s="49">
        <f t="shared" si="1"/>
        <v>47.951799999999999</v>
      </c>
      <c r="L15" s="49">
        <f t="shared" si="2"/>
        <v>12.702497225158213</v>
      </c>
    </row>
    <row r="16" spans="1:12">
      <c r="A16" s="49">
        <v>0.37079000000000001</v>
      </c>
      <c r="B16" s="49">
        <v>0.47700999999999999</v>
      </c>
      <c r="C16">
        <v>5.6828700000000003</v>
      </c>
      <c r="D16">
        <v>0</v>
      </c>
      <c r="E16" t="s">
        <v>2573</v>
      </c>
      <c r="F16" s="49">
        <f t="shared" si="3"/>
        <v>15</v>
      </c>
      <c r="G16">
        <f>LOOKUP($H14,F2:F1000,A2:A1000)</f>
        <v>0.41563800000000001</v>
      </c>
      <c r="H16">
        <f>LOOKUP($H14,F2:F1000,B2:B1000)</f>
        <v>0.49118400000000001</v>
      </c>
      <c r="J16" s="49">
        <f t="shared" si="0"/>
        <v>3.7079</v>
      </c>
      <c r="K16" s="49">
        <f t="shared" si="1"/>
        <v>47.701000000000001</v>
      </c>
      <c r="L16" s="49">
        <f t="shared" si="2"/>
        <v>12.864694301356563</v>
      </c>
    </row>
    <row r="17" spans="1:12">
      <c r="A17" s="49">
        <v>0.36427999999999999</v>
      </c>
      <c r="B17" s="49">
        <v>0.473775</v>
      </c>
      <c r="C17">
        <v>6.0883900000000004</v>
      </c>
      <c r="D17">
        <v>0</v>
      </c>
      <c r="E17" t="s">
        <v>2574</v>
      </c>
      <c r="F17" s="49">
        <f t="shared" si="3"/>
        <v>16</v>
      </c>
      <c r="J17" s="49">
        <f t="shared" si="0"/>
        <v>3.6427999999999998</v>
      </c>
      <c r="K17" s="49">
        <f t="shared" si="1"/>
        <v>47.377499999999998</v>
      </c>
      <c r="L17" s="49">
        <f t="shared" si="2"/>
        <v>13.005792247721534</v>
      </c>
    </row>
    <row r="18" spans="1:12">
      <c r="A18" s="49">
        <v>0.35770099999999999</v>
      </c>
      <c r="B18" s="49">
        <v>0.47083399999999997</v>
      </c>
      <c r="C18">
        <v>6.4931799999999997</v>
      </c>
      <c r="D18">
        <v>0</v>
      </c>
      <c r="E18" t="s">
        <v>2575</v>
      </c>
      <c r="F18" s="49">
        <f t="shared" si="3"/>
        <v>17</v>
      </c>
      <c r="J18" s="49">
        <f t="shared" si="0"/>
        <v>3.57701</v>
      </c>
      <c r="K18" s="49">
        <f t="shared" si="1"/>
        <v>47.083399999999997</v>
      </c>
      <c r="L18" s="49">
        <f t="shared" si="2"/>
        <v>13.162781205531994</v>
      </c>
    </row>
    <row r="19" spans="1:12">
      <c r="A19" s="49">
        <v>0.35091499999999998</v>
      </c>
      <c r="B19" s="49">
        <v>0.468665</v>
      </c>
      <c r="C19">
        <v>6.90036</v>
      </c>
      <c r="D19">
        <v>0</v>
      </c>
      <c r="E19" t="s">
        <v>2576</v>
      </c>
      <c r="F19" s="49">
        <f t="shared" si="3"/>
        <v>18</v>
      </c>
      <c r="J19" s="49">
        <f t="shared" si="0"/>
        <v>3.50915</v>
      </c>
      <c r="K19" s="49">
        <f t="shared" si="1"/>
        <v>46.866500000000002</v>
      </c>
      <c r="L19" s="49">
        <f t="shared" si="2"/>
        <v>13.355513443426471</v>
      </c>
    </row>
    <row r="20" spans="1:12">
      <c r="A20" s="49">
        <v>0.344393</v>
      </c>
      <c r="B20" s="49">
        <v>0.46665899999999999</v>
      </c>
      <c r="C20">
        <v>7.3071400000000004</v>
      </c>
      <c r="D20">
        <v>0</v>
      </c>
      <c r="E20" t="s">
        <v>2577</v>
      </c>
      <c r="F20" s="49">
        <f t="shared" si="3"/>
        <v>19</v>
      </c>
      <c r="J20" s="49">
        <f t="shared" si="0"/>
        <v>3.4439299999999999</v>
      </c>
      <c r="K20" s="49">
        <f t="shared" si="1"/>
        <v>46.665900000000001</v>
      </c>
      <c r="L20" s="49">
        <f t="shared" si="2"/>
        <v>13.550188302317411</v>
      </c>
    </row>
    <row r="21" spans="1:12">
      <c r="A21" s="49">
        <v>0.33809800000000001</v>
      </c>
      <c r="B21" s="49">
        <v>0.46418500000000001</v>
      </c>
      <c r="C21">
        <v>7.7107799999999997</v>
      </c>
      <c r="D21">
        <v>0</v>
      </c>
      <c r="E21" t="s">
        <v>2578</v>
      </c>
      <c r="F21" s="49">
        <f t="shared" si="3"/>
        <v>20</v>
      </c>
      <c r="J21" s="49">
        <f t="shared" si="0"/>
        <v>3.3809800000000001</v>
      </c>
      <c r="K21" s="49">
        <f t="shared" si="1"/>
        <v>46.418500000000002</v>
      </c>
      <c r="L21" s="49">
        <f t="shared" si="2"/>
        <v>13.729303338085407</v>
      </c>
    </row>
    <row r="22" spans="1:12">
      <c r="A22" s="49">
        <v>0.33193699999999998</v>
      </c>
      <c r="B22" s="49">
        <v>0.46109099999999997</v>
      </c>
      <c r="C22">
        <v>8.1196199999999994</v>
      </c>
      <c r="D22">
        <v>0</v>
      </c>
      <c r="E22" t="s">
        <v>2579</v>
      </c>
      <c r="F22" s="49">
        <f t="shared" si="3"/>
        <v>21</v>
      </c>
      <c r="J22" s="49">
        <f t="shared" si="0"/>
        <v>3.3193699999999997</v>
      </c>
      <c r="K22" s="49">
        <f t="shared" si="1"/>
        <v>46.109099999999998</v>
      </c>
      <c r="L22" s="49">
        <f t="shared" si="2"/>
        <v>13.890919059942098</v>
      </c>
    </row>
    <row r="23" spans="1:12">
      <c r="A23" s="49">
        <v>0.32575900000000002</v>
      </c>
      <c r="B23" s="49">
        <v>0.45658799999999999</v>
      </c>
      <c r="C23">
        <v>8.5241299999999995</v>
      </c>
      <c r="D23">
        <v>0</v>
      </c>
      <c r="E23" t="s">
        <v>2580</v>
      </c>
      <c r="F23" s="49">
        <f t="shared" si="3"/>
        <v>22</v>
      </c>
      <c r="J23" s="49">
        <f t="shared" si="0"/>
        <v>3.2575900000000004</v>
      </c>
      <c r="K23" s="49">
        <f t="shared" si="1"/>
        <v>45.658799999999999</v>
      </c>
      <c r="L23" s="49">
        <f t="shared" si="2"/>
        <v>14.016128487624284</v>
      </c>
    </row>
    <row r="24" spans="1:12">
      <c r="A24" s="49">
        <v>0.31971699999999997</v>
      </c>
      <c r="B24" s="49">
        <v>0.45095000000000002</v>
      </c>
      <c r="C24">
        <v>8.9289400000000008</v>
      </c>
      <c r="D24">
        <v>0</v>
      </c>
      <c r="E24" t="s">
        <v>2581</v>
      </c>
      <c r="F24" s="49">
        <f t="shared" si="3"/>
        <v>23</v>
      </c>
      <c r="G24" t="s">
        <v>245</v>
      </c>
      <c r="H24">
        <f>COUNT(A2:A2000)</f>
        <v>146</v>
      </c>
      <c r="J24" s="49">
        <f t="shared" si="0"/>
        <v>3.1971699999999998</v>
      </c>
      <c r="K24" s="49">
        <f t="shared" si="1"/>
        <v>45.094999999999999</v>
      </c>
      <c r="L24" s="49">
        <f t="shared" si="2"/>
        <v>14.104661309845895</v>
      </c>
    </row>
    <row r="25" spans="1:12">
      <c r="A25" s="49">
        <v>0.31326300000000001</v>
      </c>
      <c r="B25" s="49">
        <v>0.44521899999999998</v>
      </c>
      <c r="C25">
        <v>9.3378800000000002</v>
      </c>
      <c r="D25">
        <v>0</v>
      </c>
      <c r="E25" t="s">
        <v>2582</v>
      </c>
      <c r="F25" s="49">
        <f t="shared" si="3"/>
        <v>24</v>
      </c>
      <c r="J25" s="49">
        <f t="shared" si="0"/>
        <v>3.1326300000000002</v>
      </c>
      <c r="K25" s="49">
        <f t="shared" si="1"/>
        <v>44.521899999999995</v>
      </c>
      <c r="L25" s="49">
        <f t="shared" si="2"/>
        <v>14.212307230665605</v>
      </c>
    </row>
    <row r="26" spans="1:12">
      <c r="A26" s="49">
        <v>0.30634800000000001</v>
      </c>
      <c r="B26" s="49">
        <v>0.43988699999999997</v>
      </c>
      <c r="C26">
        <v>9.7417400000000001</v>
      </c>
      <c r="D26">
        <v>0</v>
      </c>
      <c r="E26" t="s">
        <v>2583</v>
      </c>
      <c r="F26" s="49">
        <f t="shared" si="3"/>
        <v>25</v>
      </c>
      <c r="J26" s="49">
        <f t="shared" si="0"/>
        <v>3.0634800000000002</v>
      </c>
      <c r="K26" s="49">
        <f t="shared" si="1"/>
        <v>43.988699999999994</v>
      </c>
      <c r="L26" s="49">
        <f t="shared" si="2"/>
        <v>14.3590622429394</v>
      </c>
    </row>
    <row r="27" spans="1:12">
      <c r="A27" s="49">
        <v>0.29901800000000001</v>
      </c>
      <c r="B27" s="49">
        <v>0.43607499999999999</v>
      </c>
      <c r="C27">
        <v>10.151400000000001</v>
      </c>
      <c r="D27">
        <v>0</v>
      </c>
      <c r="E27" t="s">
        <v>2584</v>
      </c>
      <c r="F27" s="49">
        <f t="shared" si="3"/>
        <v>26</v>
      </c>
      <c r="J27" s="49">
        <f t="shared" si="0"/>
        <v>2.9901800000000001</v>
      </c>
      <c r="K27" s="49">
        <f t="shared" si="1"/>
        <v>43.607500000000002</v>
      </c>
      <c r="L27" s="49">
        <f t="shared" si="2"/>
        <v>14.583570219852986</v>
      </c>
    </row>
    <row r="28" spans="1:12">
      <c r="A28" s="49">
        <v>0.29172999999999999</v>
      </c>
      <c r="B28" s="49">
        <v>0.43231999999999998</v>
      </c>
      <c r="C28">
        <v>10.557</v>
      </c>
      <c r="D28">
        <v>0</v>
      </c>
      <c r="E28" t="s">
        <v>2585</v>
      </c>
      <c r="F28" s="49">
        <f t="shared" si="3"/>
        <v>27</v>
      </c>
      <c r="J28" s="49">
        <f t="shared" si="0"/>
        <v>2.9173</v>
      </c>
      <c r="K28" s="49">
        <f t="shared" si="1"/>
        <v>43.231999999999999</v>
      </c>
      <c r="L28" s="49">
        <f t="shared" si="2"/>
        <v>14.819182120453844</v>
      </c>
    </row>
    <row r="29" spans="1:12">
      <c r="A29" s="49">
        <v>0.28473799999999999</v>
      </c>
      <c r="B29" s="49">
        <v>0.427315</v>
      </c>
      <c r="C29">
        <v>10.9611</v>
      </c>
      <c r="D29">
        <v>0</v>
      </c>
      <c r="E29" t="s">
        <v>2586</v>
      </c>
      <c r="F29" s="49">
        <f t="shared" si="3"/>
        <v>28</v>
      </c>
      <c r="J29" s="49">
        <f t="shared" si="0"/>
        <v>2.8473799999999998</v>
      </c>
      <c r="K29" s="49">
        <f t="shared" si="1"/>
        <v>42.731499999999997</v>
      </c>
      <c r="L29" s="49">
        <f t="shared" si="2"/>
        <v>15.007304961051915</v>
      </c>
    </row>
    <row r="30" spans="1:12">
      <c r="A30" s="49">
        <v>0.27764</v>
      </c>
      <c r="B30" s="49">
        <v>0.42254799999999998</v>
      </c>
      <c r="C30">
        <v>11.366300000000001</v>
      </c>
      <c r="D30">
        <v>0</v>
      </c>
      <c r="E30" t="s">
        <v>2587</v>
      </c>
      <c r="F30" s="49">
        <f t="shared" si="3"/>
        <v>29</v>
      </c>
      <c r="J30" s="49">
        <f t="shared" si="0"/>
        <v>2.7763999999999998</v>
      </c>
      <c r="K30" s="49">
        <f t="shared" si="1"/>
        <v>42.254799999999996</v>
      </c>
      <c r="L30" s="49">
        <f t="shared" si="2"/>
        <v>15.219276761273592</v>
      </c>
    </row>
    <row r="31" spans="1:12">
      <c r="A31" s="49">
        <v>0.27044699999999999</v>
      </c>
      <c r="B31" s="49">
        <v>0.41924499999999998</v>
      </c>
      <c r="C31">
        <v>11.7728</v>
      </c>
      <c r="D31">
        <v>0</v>
      </c>
      <c r="E31" t="s">
        <v>2588</v>
      </c>
      <c r="F31" s="49">
        <f t="shared" si="3"/>
        <v>30</v>
      </c>
      <c r="J31" s="49">
        <f t="shared" si="0"/>
        <v>2.7044699999999997</v>
      </c>
      <c r="K31" s="49">
        <f t="shared" si="1"/>
        <v>41.924499999999995</v>
      </c>
      <c r="L31" s="49">
        <f t="shared" si="2"/>
        <v>15.501928289091763</v>
      </c>
    </row>
    <row r="32" spans="1:12">
      <c r="A32" s="49">
        <v>0.26327299999999998</v>
      </c>
      <c r="B32" s="49">
        <v>0.41772500000000001</v>
      </c>
      <c r="C32">
        <v>12.182499999999999</v>
      </c>
      <c r="D32">
        <v>0</v>
      </c>
      <c r="E32" t="s">
        <v>2589</v>
      </c>
      <c r="F32" s="49">
        <f t="shared" si="3"/>
        <v>31</v>
      </c>
      <c r="J32" s="49">
        <f t="shared" si="0"/>
        <v>2.6327299999999996</v>
      </c>
      <c r="K32" s="49">
        <f t="shared" si="1"/>
        <v>41.772500000000001</v>
      </c>
      <c r="L32" s="49">
        <f t="shared" si="2"/>
        <v>15.866609944810143</v>
      </c>
    </row>
    <row r="33" spans="1:12">
      <c r="A33" s="49">
        <v>0.256573</v>
      </c>
      <c r="B33" s="49">
        <v>0.41683900000000002</v>
      </c>
      <c r="C33">
        <v>12.5885</v>
      </c>
      <c r="D33">
        <v>0</v>
      </c>
      <c r="E33" t="s">
        <v>2590</v>
      </c>
      <c r="F33" s="49">
        <f t="shared" si="3"/>
        <v>32</v>
      </c>
      <c r="J33" s="49">
        <f t="shared" si="0"/>
        <v>2.5657299999999998</v>
      </c>
      <c r="K33" s="49">
        <f t="shared" si="1"/>
        <v>41.683900000000001</v>
      </c>
      <c r="L33" s="49">
        <f t="shared" si="2"/>
        <v>16.246409403951315</v>
      </c>
    </row>
    <row r="34" spans="1:12">
      <c r="A34" s="49">
        <v>0.250809</v>
      </c>
      <c r="B34" s="49">
        <v>0.414964</v>
      </c>
      <c r="C34">
        <v>12.992900000000001</v>
      </c>
      <c r="D34">
        <v>0</v>
      </c>
      <c r="E34" t="s">
        <v>2591</v>
      </c>
      <c r="F34" s="49">
        <f t="shared" si="3"/>
        <v>33</v>
      </c>
      <c r="J34" s="49">
        <f t="shared" si="0"/>
        <v>2.5080900000000002</v>
      </c>
      <c r="K34" s="49">
        <f t="shared" si="1"/>
        <v>41.496400000000001</v>
      </c>
      <c r="L34" s="49">
        <f t="shared" si="2"/>
        <v>16.545020314263045</v>
      </c>
    </row>
    <row r="35" spans="1:12">
      <c r="A35" s="49">
        <v>0.245861</v>
      </c>
      <c r="B35" s="49">
        <v>0.41186400000000001</v>
      </c>
      <c r="C35">
        <v>13.3978</v>
      </c>
      <c r="D35">
        <v>0</v>
      </c>
      <c r="E35" t="s">
        <v>2592</v>
      </c>
      <c r="F35" s="49">
        <f t="shared" si="3"/>
        <v>34</v>
      </c>
      <c r="J35" s="49">
        <f t="shared" si="0"/>
        <v>2.4586100000000002</v>
      </c>
      <c r="K35" s="49">
        <f t="shared" si="1"/>
        <v>41.186399999999999</v>
      </c>
      <c r="L35" s="49">
        <f t="shared" si="2"/>
        <v>16.751904531422223</v>
      </c>
    </row>
    <row r="36" spans="1:12">
      <c r="A36" s="49">
        <v>0.24140600000000001</v>
      </c>
      <c r="B36" s="49">
        <v>0.40931600000000001</v>
      </c>
      <c r="C36">
        <v>13.8065</v>
      </c>
      <c r="D36">
        <v>0</v>
      </c>
      <c r="E36" t="s">
        <v>2593</v>
      </c>
      <c r="F36" s="49">
        <f t="shared" si="3"/>
        <v>35</v>
      </c>
      <c r="J36" s="49">
        <f t="shared" si="0"/>
        <v>2.4140600000000001</v>
      </c>
      <c r="K36" s="49">
        <f t="shared" si="1"/>
        <v>40.931600000000003</v>
      </c>
      <c r="L36" s="49">
        <f t="shared" si="2"/>
        <v>16.955502348740296</v>
      </c>
    </row>
    <row r="37" spans="1:12">
      <c r="A37" s="49">
        <v>0.23752400000000001</v>
      </c>
      <c r="B37" s="49">
        <v>0.40709499999999998</v>
      </c>
      <c r="C37">
        <v>14.212300000000001</v>
      </c>
      <c r="D37">
        <v>0</v>
      </c>
      <c r="E37" t="s">
        <v>2594</v>
      </c>
      <c r="F37" s="49">
        <f t="shared" si="3"/>
        <v>36</v>
      </c>
      <c r="J37" s="49">
        <f t="shared" si="0"/>
        <v>2.3752400000000002</v>
      </c>
      <c r="K37" s="49">
        <f t="shared" si="1"/>
        <v>40.709499999999998</v>
      </c>
      <c r="L37" s="49">
        <f t="shared" si="2"/>
        <v>17.139110153079265</v>
      </c>
    </row>
    <row r="38" spans="1:12">
      <c r="A38" s="49">
        <v>0.23375399999999999</v>
      </c>
      <c r="B38" s="49">
        <v>0.405524</v>
      </c>
      <c r="C38">
        <v>14.621700000000001</v>
      </c>
      <c r="D38">
        <v>0</v>
      </c>
      <c r="E38" t="s">
        <v>2595</v>
      </c>
      <c r="F38" s="49">
        <f t="shared" si="3"/>
        <v>37</v>
      </c>
      <c r="J38" s="49">
        <f t="shared" si="0"/>
        <v>2.3375399999999997</v>
      </c>
      <c r="K38" s="49">
        <f t="shared" si="1"/>
        <v>40.552399999999999</v>
      </c>
      <c r="L38" s="49">
        <f t="shared" si="2"/>
        <v>17.348323451149501</v>
      </c>
    </row>
    <row r="39" spans="1:12">
      <c r="A39" s="49">
        <v>0.23050899999999999</v>
      </c>
      <c r="B39" s="49">
        <v>0.40239999999999998</v>
      </c>
      <c r="C39">
        <v>15.023400000000001</v>
      </c>
      <c r="D39">
        <v>0</v>
      </c>
      <c r="E39" t="s">
        <v>2596</v>
      </c>
      <c r="F39" s="49">
        <f t="shared" si="3"/>
        <v>38</v>
      </c>
      <c r="J39" s="49">
        <f t="shared" si="0"/>
        <v>2.3050899999999999</v>
      </c>
      <c r="K39" s="49">
        <f t="shared" si="1"/>
        <v>40.239999999999995</v>
      </c>
      <c r="L39" s="49">
        <f t="shared" si="2"/>
        <v>17.457019031794854</v>
      </c>
    </row>
    <row r="40" spans="1:12">
      <c r="A40" s="49">
        <v>0.22751099999999999</v>
      </c>
      <c r="B40" s="49">
        <v>0.39808199999999999</v>
      </c>
      <c r="C40">
        <v>15.4308</v>
      </c>
      <c r="D40">
        <v>0</v>
      </c>
      <c r="E40" t="s">
        <v>2597</v>
      </c>
      <c r="F40" s="49">
        <f t="shared" si="3"/>
        <v>39</v>
      </c>
      <c r="J40" s="49">
        <f t="shared" si="0"/>
        <v>2.2751099999999997</v>
      </c>
      <c r="K40" s="49">
        <f t="shared" si="1"/>
        <v>39.808199999999999</v>
      </c>
      <c r="L40" s="49">
        <f t="shared" si="2"/>
        <v>17.497263868560204</v>
      </c>
    </row>
    <row r="41" spans="1:12">
      <c r="A41" s="49">
        <v>0.22493199999999999</v>
      </c>
      <c r="B41" s="49">
        <v>0.39285999999999999</v>
      </c>
      <c r="C41">
        <v>15.839600000000001</v>
      </c>
      <c r="D41">
        <v>0</v>
      </c>
      <c r="E41" t="s">
        <v>2598</v>
      </c>
      <c r="F41" s="49">
        <f t="shared" si="3"/>
        <v>40</v>
      </c>
      <c r="J41" s="49">
        <f t="shared" si="0"/>
        <v>2.24932</v>
      </c>
      <c r="K41" s="49">
        <f t="shared" si="1"/>
        <v>39.286000000000001</v>
      </c>
      <c r="L41" s="49">
        <f t="shared" si="2"/>
        <v>17.465722974054383</v>
      </c>
    </row>
    <row r="42" spans="1:12">
      <c r="A42" s="49">
        <v>0.22239100000000001</v>
      </c>
      <c r="B42" s="49">
        <v>0.388679</v>
      </c>
      <c r="C42">
        <v>16.242100000000001</v>
      </c>
      <c r="D42">
        <v>0</v>
      </c>
      <c r="E42" t="s">
        <v>2599</v>
      </c>
      <c r="F42" s="49">
        <f t="shared" si="3"/>
        <v>41</v>
      </c>
      <c r="J42" s="49">
        <f t="shared" si="0"/>
        <v>2.2239100000000001</v>
      </c>
      <c r="K42" s="49">
        <f t="shared" si="1"/>
        <v>38.867899999999999</v>
      </c>
      <c r="L42" s="49">
        <f t="shared" si="2"/>
        <v>17.477281005076645</v>
      </c>
    </row>
    <row r="43" spans="1:12">
      <c r="A43" s="49">
        <v>0.21989500000000001</v>
      </c>
      <c r="B43" s="49">
        <v>0.38541900000000001</v>
      </c>
      <c r="C43">
        <v>16.650700000000001</v>
      </c>
      <c r="D43">
        <v>0</v>
      </c>
      <c r="E43" t="s">
        <v>2600</v>
      </c>
      <c r="F43" s="49">
        <f t="shared" si="3"/>
        <v>42</v>
      </c>
      <c r="J43" s="49">
        <f t="shared" si="0"/>
        <v>2.19895</v>
      </c>
      <c r="K43" s="49">
        <f t="shared" si="1"/>
        <v>38.541899999999998</v>
      </c>
      <c r="L43" s="49">
        <f t="shared" si="2"/>
        <v>17.52741080970463</v>
      </c>
    </row>
    <row r="44" spans="1:12">
      <c r="A44" s="49">
        <v>0.21756400000000001</v>
      </c>
      <c r="B44" s="49">
        <v>0.38131399999999999</v>
      </c>
      <c r="C44">
        <v>17.055199999999999</v>
      </c>
      <c r="D44">
        <v>0</v>
      </c>
      <c r="E44" t="s">
        <v>2601</v>
      </c>
      <c r="F44" s="49">
        <f t="shared" si="3"/>
        <v>43</v>
      </c>
      <c r="J44" s="49">
        <f t="shared" si="0"/>
        <v>2.17564</v>
      </c>
      <c r="K44" s="49">
        <f t="shared" si="1"/>
        <v>38.131399999999999</v>
      </c>
      <c r="L44" s="49">
        <f t="shared" si="2"/>
        <v>17.526520931771799</v>
      </c>
    </row>
    <row r="45" spans="1:12">
      <c r="A45" s="49">
        <v>0.215367</v>
      </c>
      <c r="B45" s="49">
        <v>0.376803</v>
      </c>
      <c r="C45">
        <v>17.461400000000001</v>
      </c>
      <c r="D45">
        <v>0</v>
      </c>
      <c r="E45" t="s">
        <v>2602</v>
      </c>
      <c r="F45" s="49">
        <f t="shared" si="3"/>
        <v>44</v>
      </c>
      <c r="J45" s="49">
        <f t="shared" si="0"/>
        <v>2.15367</v>
      </c>
      <c r="K45" s="49">
        <f t="shared" si="1"/>
        <v>37.680300000000003</v>
      </c>
      <c r="L45" s="49">
        <f t="shared" si="2"/>
        <v>17.495855911072727</v>
      </c>
    </row>
    <row r="46" spans="1:12">
      <c r="A46" s="49">
        <v>0.21346799999999999</v>
      </c>
      <c r="B46" s="49">
        <v>0.37236599999999997</v>
      </c>
      <c r="C46">
        <v>17.872499999999999</v>
      </c>
      <c r="D46">
        <v>0</v>
      </c>
      <c r="E46" t="s">
        <v>2603</v>
      </c>
      <c r="F46" s="49">
        <f t="shared" si="3"/>
        <v>45</v>
      </c>
      <c r="J46" s="49">
        <f t="shared" si="0"/>
        <v>2.1346799999999999</v>
      </c>
      <c r="K46" s="49">
        <f t="shared" si="1"/>
        <v>37.236599999999996</v>
      </c>
      <c r="L46" s="49">
        <f t="shared" si="2"/>
        <v>17.443644949125861</v>
      </c>
    </row>
    <row r="47" spans="1:12">
      <c r="A47" s="49">
        <v>0.21186199999999999</v>
      </c>
      <c r="B47" s="49">
        <v>0.36903799999999998</v>
      </c>
      <c r="C47">
        <v>18.2742</v>
      </c>
      <c r="D47">
        <v>0</v>
      </c>
      <c r="E47" t="s">
        <v>2604</v>
      </c>
      <c r="F47" s="49">
        <f t="shared" si="3"/>
        <v>46</v>
      </c>
      <c r="J47" s="49">
        <f t="shared" si="0"/>
        <v>2.1186199999999999</v>
      </c>
      <c r="K47" s="49">
        <f t="shared" si="1"/>
        <v>36.903799999999997</v>
      </c>
      <c r="L47" s="49">
        <f t="shared" si="2"/>
        <v>17.418791477471181</v>
      </c>
    </row>
    <row r="48" spans="1:12">
      <c r="A48" s="49">
        <v>0.21051700000000001</v>
      </c>
      <c r="B48" s="49">
        <v>0.36542599999999997</v>
      </c>
      <c r="C48">
        <v>18.680900000000001</v>
      </c>
      <c r="D48">
        <v>0</v>
      </c>
      <c r="E48" t="s">
        <v>2605</v>
      </c>
      <c r="F48" s="49">
        <f t="shared" si="3"/>
        <v>47</v>
      </c>
      <c r="J48" s="49">
        <f t="shared" si="0"/>
        <v>2.1051700000000002</v>
      </c>
      <c r="K48" s="49">
        <f t="shared" si="1"/>
        <v>36.5426</v>
      </c>
      <c r="L48" s="49">
        <f t="shared" si="2"/>
        <v>17.358503113762783</v>
      </c>
    </row>
    <row r="49" spans="1:12">
      <c r="A49" s="49">
        <v>0.20961299999999999</v>
      </c>
      <c r="B49" s="49">
        <v>0.36012499999999997</v>
      </c>
      <c r="C49">
        <v>19.089200000000002</v>
      </c>
      <c r="D49">
        <v>0</v>
      </c>
      <c r="E49" t="s">
        <v>2606</v>
      </c>
      <c r="F49" s="49">
        <f t="shared" si="3"/>
        <v>48</v>
      </c>
      <c r="J49" s="49">
        <f t="shared" si="0"/>
        <v>2.09613</v>
      </c>
      <c r="K49" s="49">
        <f t="shared" si="1"/>
        <v>36.012499999999996</v>
      </c>
      <c r="L49" s="49">
        <f t="shared" si="2"/>
        <v>17.180470676914119</v>
      </c>
    </row>
    <row r="50" spans="1:12">
      <c r="A50" s="49">
        <v>0.20860200000000001</v>
      </c>
      <c r="B50" s="49">
        <v>0.353875</v>
      </c>
      <c r="C50">
        <v>19.490400000000001</v>
      </c>
      <c r="D50">
        <v>0</v>
      </c>
      <c r="E50" t="s">
        <v>2607</v>
      </c>
      <c r="F50" s="49">
        <f t="shared" si="3"/>
        <v>49</v>
      </c>
      <c r="J50" s="49">
        <f t="shared" si="0"/>
        <v>2.08602</v>
      </c>
      <c r="K50" s="49">
        <f t="shared" si="1"/>
        <v>35.387500000000003</v>
      </c>
      <c r="L50" s="49">
        <f t="shared" si="2"/>
        <v>16.964123066892935</v>
      </c>
    </row>
    <row r="51" spans="1:12">
      <c r="A51" s="49">
        <v>0.207512</v>
      </c>
      <c r="B51" s="49">
        <v>0.34892600000000001</v>
      </c>
      <c r="C51">
        <v>19.901199999999999</v>
      </c>
      <c r="D51">
        <v>0</v>
      </c>
      <c r="E51" t="s">
        <v>2608</v>
      </c>
      <c r="F51" s="49">
        <f t="shared" si="3"/>
        <v>50</v>
      </c>
      <c r="J51" s="49">
        <f t="shared" si="0"/>
        <v>2.0751200000000001</v>
      </c>
      <c r="K51" s="49">
        <f t="shared" si="1"/>
        <v>34.892600000000002</v>
      </c>
      <c r="L51" s="49">
        <f t="shared" si="2"/>
        <v>16.814738424765796</v>
      </c>
    </row>
    <row r="52" spans="1:12">
      <c r="A52" s="49">
        <v>0.206484</v>
      </c>
      <c r="B52" s="49">
        <v>0.34428199999999998</v>
      </c>
      <c r="C52">
        <v>20.306000000000001</v>
      </c>
      <c r="D52">
        <v>0</v>
      </c>
      <c r="E52" t="s">
        <v>2609</v>
      </c>
      <c r="F52" s="49">
        <f t="shared" si="3"/>
        <v>51</v>
      </c>
      <c r="J52" s="49">
        <f t="shared" si="0"/>
        <v>2.0648400000000002</v>
      </c>
      <c r="K52" s="49">
        <f t="shared" si="1"/>
        <v>34.428199999999997</v>
      </c>
      <c r="L52" s="49">
        <f t="shared" si="2"/>
        <v>16.673543712830046</v>
      </c>
    </row>
    <row r="53" spans="1:12">
      <c r="A53" s="49">
        <v>0.20562800000000001</v>
      </c>
      <c r="B53" s="49">
        <v>0.33878900000000001</v>
      </c>
      <c r="C53">
        <v>20.7117</v>
      </c>
      <c r="D53">
        <v>0</v>
      </c>
      <c r="E53" t="s">
        <v>2610</v>
      </c>
      <c r="F53" s="49">
        <f t="shared" si="3"/>
        <v>52</v>
      </c>
      <c r="J53" s="49">
        <f t="shared" si="0"/>
        <v>2.0562800000000001</v>
      </c>
      <c r="K53" s="49">
        <f t="shared" si="1"/>
        <v>33.878900000000002</v>
      </c>
      <c r="L53" s="49">
        <f t="shared" si="2"/>
        <v>16.475820413562356</v>
      </c>
    </row>
    <row r="54" spans="1:12">
      <c r="A54" s="49">
        <v>0.20483499999999999</v>
      </c>
      <c r="B54" s="49">
        <v>0.33212799999999998</v>
      </c>
      <c r="C54">
        <v>21.119399999999999</v>
      </c>
      <c r="D54">
        <v>0</v>
      </c>
      <c r="E54" t="s">
        <v>2611</v>
      </c>
      <c r="F54" s="49">
        <f t="shared" si="3"/>
        <v>53</v>
      </c>
      <c r="J54" s="49">
        <f t="shared" si="0"/>
        <v>2.0483500000000001</v>
      </c>
      <c r="K54" s="49">
        <f t="shared" si="1"/>
        <v>33.212800000000001</v>
      </c>
      <c r="L54" s="49">
        <f t="shared" si="2"/>
        <v>16.214416481558327</v>
      </c>
    </row>
    <row r="55" spans="1:12">
      <c r="A55" s="49">
        <v>0.204177</v>
      </c>
      <c r="B55" s="49">
        <v>0.32528299999999999</v>
      </c>
      <c r="C55">
        <v>21.523</v>
      </c>
      <c r="D55">
        <v>0</v>
      </c>
      <c r="E55" t="s">
        <v>2612</v>
      </c>
      <c r="F55" s="49">
        <f t="shared" si="3"/>
        <v>54</v>
      </c>
      <c r="J55" s="49">
        <f t="shared" si="0"/>
        <v>2.0417700000000001</v>
      </c>
      <c r="K55" s="49">
        <f t="shared" si="1"/>
        <v>32.528300000000002</v>
      </c>
      <c r="L55" s="49">
        <f t="shared" si="2"/>
        <v>15.931422246384265</v>
      </c>
    </row>
    <row r="56" spans="1:12">
      <c r="A56" s="49">
        <v>0.20349600000000001</v>
      </c>
      <c r="B56" s="49">
        <v>0.31988</v>
      </c>
      <c r="C56">
        <v>21.9285</v>
      </c>
      <c r="D56">
        <v>0</v>
      </c>
      <c r="E56" t="s">
        <v>2613</v>
      </c>
      <c r="F56" s="49">
        <f t="shared" si="3"/>
        <v>55</v>
      </c>
      <c r="J56" s="49">
        <f t="shared" si="0"/>
        <v>2.0349599999999999</v>
      </c>
      <c r="K56" s="49">
        <f t="shared" si="1"/>
        <v>31.988</v>
      </c>
      <c r="L56" s="49">
        <f t="shared" si="2"/>
        <v>15.719227896371429</v>
      </c>
    </row>
    <row r="57" spans="1:12">
      <c r="A57" s="49">
        <v>0.202681</v>
      </c>
      <c r="B57" s="49">
        <v>0.315747</v>
      </c>
      <c r="C57">
        <v>22.336200000000002</v>
      </c>
      <c r="D57">
        <v>0</v>
      </c>
      <c r="E57" t="s">
        <v>2614</v>
      </c>
      <c r="F57" s="49">
        <f t="shared" si="3"/>
        <v>56</v>
      </c>
      <c r="J57" s="49">
        <f t="shared" si="0"/>
        <v>2.0268100000000002</v>
      </c>
      <c r="K57" s="49">
        <f t="shared" si="1"/>
        <v>31.5747</v>
      </c>
      <c r="L57" s="49">
        <f t="shared" si="2"/>
        <v>15.578519940201597</v>
      </c>
    </row>
    <row r="58" spans="1:12">
      <c r="A58" s="49">
        <v>0.20213100000000001</v>
      </c>
      <c r="B58" s="49">
        <v>0.31137300000000001</v>
      </c>
      <c r="C58">
        <v>22.742100000000001</v>
      </c>
      <c r="D58">
        <v>0</v>
      </c>
      <c r="E58" t="s">
        <v>2615</v>
      </c>
      <c r="F58" s="49">
        <f t="shared" si="3"/>
        <v>57</v>
      </c>
      <c r="J58" s="49">
        <f t="shared" si="0"/>
        <v>2.0213100000000002</v>
      </c>
      <c r="K58" s="49">
        <f t="shared" si="1"/>
        <v>31.1373</v>
      </c>
      <c r="L58" s="49">
        <f t="shared" si="2"/>
        <v>15.404514893806491</v>
      </c>
    </row>
    <row r="59" spans="1:12">
      <c r="A59" s="49">
        <v>0.20207700000000001</v>
      </c>
      <c r="B59" s="49">
        <v>0.30669299999999999</v>
      </c>
      <c r="C59">
        <v>23.152699999999999</v>
      </c>
      <c r="D59">
        <v>0</v>
      </c>
      <c r="E59" t="s">
        <v>2616</v>
      </c>
      <c r="F59" s="49">
        <f t="shared" si="3"/>
        <v>58</v>
      </c>
      <c r="J59" s="49">
        <f t="shared" si="0"/>
        <v>2.0207700000000002</v>
      </c>
      <c r="K59" s="49">
        <f t="shared" si="1"/>
        <v>30.6693</v>
      </c>
      <c r="L59" s="49">
        <f t="shared" si="2"/>
        <v>15.177036476194717</v>
      </c>
    </row>
    <row r="60" spans="1:12">
      <c r="A60" s="49">
        <v>0.20217399999999999</v>
      </c>
      <c r="B60" s="49">
        <v>0.30213299999999998</v>
      </c>
      <c r="C60">
        <v>23.555299999999999</v>
      </c>
      <c r="D60">
        <v>0</v>
      </c>
      <c r="E60" t="s">
        <v>2617</v>
      </c>
      <c r="F60" s="49">
        <f t="shared" si="3"/>
        <v>59</v>
      </c>
      <c r="J60" s="49">
        <f t="shared" si="0"/>
        <v>2.0217399999999999</v>
      </c>
      <c r="K60" s="49">
        <f t="shared" si="1"/>
        <v>30.213299999999997</v>
      </c>
      <c r="L60" s="49">
        <f t="shared" si="2"/>
        <v>14.944206475610118</v>
      </c>
    </row>
    <row r="61" spans="1:12">
      <c r="A61" s="49">
        <v>0.20252700000000001</v>
      </c>
      <c r="B61" s="49">
        <v>0.29937399999999997</v>
      </c>
      <c r="C61">
        <v>23.9602</v>
      </c>
      <c r="D61">
        <v>0</v>
      </c>
      <c r="E61" t="s">
        <v>2618</v>
      </c>
      <c r="F61" s="49">
        <f t="shared" si="3"/>
        <v>60</v>
      </c>
      <c r="J61" s="49">
        <f t="shared" si="0"/>
        <v>2.0252699999999999</v>
      </c>
      <c r="K61" s="49">
        <f t="shared" si="1"/>
        <v>29.937399999999997</v>
      </c>
      <c r="L61" s="49">
        <f t="shared" si="2"/>
        <v>14.781930310526496</v>
      </c>
    </row>
    <row r="62" spans="1:12">
      <c r="A62" s="49">
        <v>0.20285900000000001</v>
      </c>
      <c r="B62" s="49">
        <v>0.29807299999999998</v>
      </c>
      <c r="C62">
        <v>24.367799999999999</v>
      </c>
      <c r="D62">
        <v>0</v>
      </c>
      <c r="E62" t="s">
        <v>2619</v>
      </c>
      <c r="F62" s="49">
        <f t="shared" si="3"/>
        <v>61</v>
      </c>
      <c r="J62" s="49">
        <f t="shared" si="0"/>
        <v>2.0285900000000003</v>
      </c>
      <c r="K62" s="49">
        <f t="shared" si="1"/>
        <v>29.807299999999998</v>
      </c>
      <c r="L62" s="49">
        <f t="shared" si="2"/>
        <v>14.693604917701455</v>
      </c>
    </row>
    <row r="63" spans="1:12">
      <c r="A63" s="49">
        <v>0.20347199999999999</v>
      </c>
      <c r="B63" s="49">
        <v>0.29738399999999998</v>
      </c>
      <c r="C63">
        <v>24.773499999999999</v>
      </c>
      <c r="D63">
        <v>0</v>
      </c>
      <c r="E63" t="s">
        <v>2620</v>
      </c>
      <c r="F63" s="49">
        <f t="shared" si="3"/>
        <v>62</v>
      </c>
      <c r="J63" s="49">
        <f t="shared" si="0"/>
        <v>2.0347200000000001</v>
      </c>
      <c r="K63" s="49">
        <f t="shared" si="1"/>
        <v>29.738399999999999</v>
      </c>
      <c r="L63" s="49">
        <f t="shared" si="2"/>
        <v>14.615475347959423</v>
      </c>
    </row>
    <row r="64" spans="1:12">
      <c r="A64" s="49">
        <v>0.20441200000000001</v>
      </c>
      <c r="B64" s="49">
        <v>0.29679299999999997</v>
      </c>
      <c r="C64">
        <v>25.1783</v>
      </c>
      <c r="D64">
        <v>0</v>
      </c>
      <c r="E64" t="s">
        <v>2621</v>
      </c>
      <c r="F64" s="49">
        <f t="shared" si="3"/>
        <v>63</v>
      </c>
      <c r="J64" s="49">
        <f t="shared" si="0"/>
        <v>2.0441199999999999</v>
      </c>
      <c r="K64" s="49">
        <f t="shared" si="1"/>
        <v>29.679299999999998</v>
      </c>
      <c r="L64" s="49">
        <f t="shared" si="2"/>
        <v>14.519353071248263</v>
      </c>
    </row>
    <row r="65" spans="1:12">
      <c r="A65" s="49">
        <v>0.205704</v>
      </c>
      <c r="B65" s="49">
        <v>0.29624899999999998</v>
      </c>
      <c r="C65">
        <v>25.587299999999999</v>
      </c>
      <c r="D65">
        <v>0</v>
      </c>
      <c r="E65" t="s">
        <v>2622</v>
      </c>
      <c r="F65" s="49">
        <f t="shared" si="3"/>
        <v>64</v>
      </c>
      <c r="J65" s="49">
        <f t="shared" si="0"/>
        <v>2.0570399999999998</v>
      </c>
      <c r="K65" s="49">
        <f t="shared" si="1"/>
        <v>29.624899999999997</v>
      </c>
      <c r="L65" s="49">
        <f t="shared" si="2"/>
        <v>14.401713141212616</v>
      </c>
    </row>
    <row r="66" spans="1:12">
      <c r="A66" s="49">
        <v>0.206959</v>
      </c>
      <c r="B66" s="49">
        <v>0.29807400000000001</v>
      </c>
      <c r="C66">
        <v>25.992599999999999</v>
      </c>
      <c r="D66">
        <v>0</v>
      </c>
      <c r="E66" t="s">
        <v>2623</v>
      </c>
      <c r="F66" s="49">
        <f t="shared" si="3"/>
        <v>65</v>
      </c>
      <c r="J66" s="49">
        <f t="shared" si="0"/>
        <v>2.0695899999999998</v>
      </c>
      <c r="K66" s="49">
        <f t="shared" si="1"/>
        <v>29.807400000000001</v>
      </c>
      <c r="L66" s="49">
        <f t="shared" si="2"/>
        <v>14.402562826453551</v>
      </c>
    </row>
    <row r="67" spans="1:12">
      <c r="A67" s="49">
        <v>0.20838200000000001</v>
      </c>
      <c r="B67" s="49">
        <v>0.29964499999999999</v>
      </c>
      <c r="C67">
        <v>26.397600000000001</v>
      </c>
      <c r="D67">
        <v>0</v>
      </c>
      <c r="E67" t="s">
        <v>2624</v>
      </c>
      <c r="F67" s="49">
        <f t="shared" si="3"/>
        <v>66</v>
      </c>
      <c r="J67" s="49">
        <f t="shared" ref="J67:J130" si="4">IF(A67&lt;&gt;"",A67*10,"")</f>
        <v>2.0838200000000002</v>
      </c>
      <c r="K67" s="49">
        <f t="shared" ref="K67:K130" si="5">IF(B67&lt;&gt;"",B67*100,"")</f>
        <v>29.964500000000001</v>
      </c>
      <c r="L67" s="49">
        <f t="shared" ref="L67:L130" si="6">IF(F67&lt;&gt;"",IF(K67&lt;&gt;0,K67/J67,0),"")</f>
        <v>14.379600925223867</v>
      </c>
    </row>
    <row r="68" spans="1:12">
      <c r="A68" s="49">
        <v>0.21012800000000001</v>
      </c>
      <c r="B68" s="49">
        <v>0.300099</v>
      </c>
      <c r="C68">
        <v>26.803799999999999</v>
      </c>
      <c r="D68">
        <v>0</v>
      </c>
      <c r="E68" t="s">
        <v>2625</v>
      </c>
      <c r="F68" s="49">
        <f t="shared" ref="F68:F131" si="7">IF(A68&lt;&gt;"",F67+1,"")</f>
        <v>67</v>
      </c>
      <c r="J68" s="49">
        <f t="shared" si="4"/>
        <v>2.10128</v>
      </c>
      <c r="K68" s="49">
        <f t="shared" si="5"/>
        <v>30.009900000000002</v>
      </c>
      <c r="L68" s="49">
        <f t="shared" si="6"/>
        <v>14.281723520901547</v>
      </c>
    </row>
    <row r="69" spans="1:12">
      <c r="A69" s="49">
        <v>0.21183199999999999</v>
      </c>
      <c r="B69" s="49">
        <v>0.30052299999999998</v>
      </c>
      <c r="C69">
        <v>27.209700000000002</v>
      </c>
      <c r="D69">
        <v>0</v>
      </c>
      <c r="E69" t="s">
        <v>2626</v>
      </c>
      <c r="F69" s="49">
        <f t="shared" si="7"/>
        <v>68</v>
      </c>
      <c r="J69" s="49">
        <f t="shared" si="4"/>
        <v>2.1183199999999998</v>
      </c>
      <c r="K69" s="49">
        <f t="shared" si="5"/>
        <v>30.052299999999999</v>
      </c>
      <c r="L69" s="49">
        <f t="shared" si="6"/>
        <v>14.186855621435855</v>
      </c>
    </row>
    <row r="70" spans="1:12">
      <c r="A70" s="49">
        <v>0.213307</v>
      </c>
      <c r="B70" s="49">
        <v>0.30192400000000003</v>
      </c>
      <c r="C70">
        <v>27.6174</v>
      </c>
      <c r="D70">
        <v>0</v>
      </c>
      <c r="E70" t="s">
        <v>2627</v>
      </c>
      <c r="F70" s="49">
        <f t="shared" si="7"/>
        <v>69</v>
      </c>
      <c r="J70" s="49">
        <f t="shared" si="4"/>
        <v>2.13307</v>
      </c>
      <c r="K70" s="49">
        <f t="shared" si="5"/>
        <v>30.192400000000003</v>
      </c>
      <c r="L70" s="49">
        <f t="shared" si="6"/>
        <v>14.154434688031806</v>
      </c>
    </row>
    <row r="71" spans="1:12">
      <c r="A71" s="49">
        <v>0.21471499999999999</v>
      </c>
      <c r="B71" s="49">
        <v>0.303338</v>
      </c>
      <c r="C71">
        <v>28.024100000000001</v>
      </c>
      <c r="D71">
        <v>0</v>
      </c>
      <c r="E71" t="s">
        <v>2628</v>
      </c>
      <c r="F71" s="49">
        <f t="shared" si="7"/>
        <v>70</v>
      </c>
      <c r="J71" s="49">
        <f t="shared" si="4"/>
        <v>2.1471499999999999</v>
      </c>
      <c r="K71" s="49">
        <f t="shared" si="5"/>
        <v>30.3338</v>
      </c>
      <c r="L71" s="49">
        <f t="shared" si="6"/>
        <v>14.127471299164009</v>
      </c>
    </row>
    <row r="72" spans="1:12">
      <c r="A72" s="49">
        <v>0.215919</v>
      </c>
      <c r="B72" s="49">
        <v>0.30354100000000001</v>
      </c>
      <c r="C72">
        <v>28.4297</v>
      </c>
      <c r="D72">
        <v>0</v>
      </c>
      <c r="E72" t="s">
        <v>2629</v>
      </c>
      <c r="F72" s="49">
        <f t="shared" si="7"/>
        <v>71</v>
      </c>
      <c r="J72" s="49">
        <f t="shared" si="4"/>
        <v>2.1591900000000002</v>
      </c>
      <c r="K72" s="49">
        <f t="shared" si="5"/>
        <v>30.354099999999999</v>
      </c>
      <c r="L72" s="49">
        <f t="shared" si="6"/>
        <v>14.058095860021581</v>
      </c>
    </row>
    <row r="73" spans="1:12">
      <c r="A73" s="49">
        <v>0.21709600000000001</v>
      </c>
      <c r="B73" s="49">
        <v>0.30228500000000003</v>
      </c>
      <c r="C73">
        <v>28.8354</v>
      </c>
      <c r="D73">
        <v>0</v>
      </c>
      <c r="E73" t="s">
        <v>2630</v>
      </c>
      <c r="F73" s="49">
        <f t="shared" si="7"/>
        <v>72</v>
      </c>
      <c r="J73" s="49">
        <f t="shared" si="4"/>
        <v>2.17096</v>
      </c>
      <c r="K73" s="49">
        <f t="shared" si="5"/>
        <v>30.228500000000004</v>
      </c>
      <c r="L73" s="49">
        <f t="shared" si="6"/>
        <v>13.924024394737813</v>
      </c>
    </row>
    <row r="74" spans="1:12">
      <c r="A74" s="49">
        <v>0.21792800000000001</v>
      </c>
      <c r="B74" s="49">
        <v>0.302786</v>
      </c>
      <c r="C74">
        <v>29.241700000000002</v>
      </c>
      <c r="D74">
        <v>0</v>
      </c>
      <c r="E74" t="s">
        <v>2631</v>
      </c>
      <c r="F74" s="49">
        <f t="shared" si="7"/>
        <v>73</v>
      </c>
      <c r="J74" s="49">
        <f t="shared" si="4"/>
        <v>2.1792800000000003</v>
      </c>
      <c r="K74" s="49">
        <f t="shared" si="5"/>
        <v>30.278600000000001</v>
      </c>
      <c r="L74" s="49">
        <f t="shared" si="6"/>
        <v>13.893854851143494</v>
      </c>
    </row>
    <row r="75" spans="1:12">
      <c r="A75" s="49">
        <v>0.21843699999999999</v>
      </c>
      <c r="B75" s="49">
        <v>0.30531999999999998</v>
      </c>
      <c r="C75">
        <v>29.648499999999999</v>
      </c>
      <c r="D75">
        <v>0</v>
      </c>
      <c r="E75" t="s">
        <v>2632</v>
      </c>
      <c r="F75" s="49">
        <f t="shared" si="7"/>
        <v>74</v>
      </c>
      <c r="J75" s="49">
        <f t="shared" si="4"/>
        <v>2.1843699999999999</v>
      </c>
      <c r="K75" s="49">
        <f t="shared" si="5"/>
        <v>30.531999999999996</v>
      </c>
      <c r="L75" s="49">
        <f t="shared" si="6"/>
        <v>13.977485499251499</v>
      </c>
    </row>
    <row r="76" spans="1:12">
      <c r="A76" s="49">
        <v>0.219415</v>
      </c>
      <c r="B76" s="49">
        <v>0.307311</v>
      </c>
      <c r="C76">
        <v>30.057500000000001</v>
      </c>
      <c r="D76">
        <v>0</v>
      </c>
      <c r="E76" t="s">
        <v>2633</v>
      </c>
      <c r="F76" s="49">
        <f t="shared" si="7"/>
        <v>75</v>
      </c>
      <c r="J76" s="49">
        <f t="shared" si="4"/>
        <v>2.19415</v>
      </c>
      <c r="K76" s="49">
        <f t="shared" si="5"/>
        <v>30.731100000000001</v>
      </c>
      <c r="L76" s="49">
        <f t="shared" si="6"/>
        <v>14.005924845612196</v>
      </c>
    </row>
    <row r="77" spans="1:12">
      <c r="A77" s="49">
        <v>0.22048899999999999</v>
      </c>
      <c r="B77" s="49">
        <v>0.30851000000000001</v>
      </c>
      <c r="C77">
        <v>30.459599999999998</v>
      </c>
      <c r="D77">
        <v>0</v>
      </c>
      <c r="E77" t="s">
        <v>2634</v>
      </c>
      <c r="F77" s="49">
        <f t="shared" si="7"/>
        <v>76</v>
      </c>
      <c r="J77" s="49">
        <f t="shared" si="4"/>
        <v>2.2048899999999998</v>
      </c>
      <c r="K77" s="49">
        <f t="shared" si="5"/>
        <v>30.850999999999999</v>
      </c>
      <c r="L77" s="49">
        <f t="shared" si="6"/>
        <v>13.992081237612762</v>
      </c>
    </row>
    <row r="78" spans="1:12">
      <c r="A78" s="49">
        <v>0.22137999999999999</v>
      </c>
      <c r="B78" s="49">
        <v>0.30896899999999999</v>
      </c>
      <c r="C78">
        <v>30.869199999999999</v>
      </c>
      <c r="D78">
        <v>0</v>
      </c>
      <c r="E78" t="s">
        <v>2635</v>
      </c>
      <c r="F78" s="49">
        <f t="shared" si="7"/>
        <v>77</v>
      </c>
      <c r="J78" s="49">
        <f t="shared" si="4"/>
        <v>2.2138</v>
      </c>
      <c r="K78" s="49">
        <f t="shared" si="5"/>
        <v>30.896899999999999</v>
      </c>
      <c r="L78" s="49">
        <f t="shared" si="6"/>
        <v>13.956500135513595</v>
      </c>
    </row>
    <row r="79" spans="1:12">
      <c r="A79" s="49">
        <v>0.22231600000000001</v>
      </c>
      <c r="B79" s="49">
        <v>0.30967699999999998</v>
      </c>
      <c r="C79">
        <v>31.279699999999998</v>
      </c>
      <c r="D79">
        <v>0</v>
      </c>
      <c r="E79" t="s">
        <v>2636</v>
      </c>
      <c r="F79" s="49">
        <f t="shared" si="7"/>
        <v>78</v>
      </c>
      <c r="J79" s="49">
        <f t="shared" si="4"/>
        <v>2.22316</v>
      </c>
      <c r="K79" s="49">
        <f t="shared" si="5"/>
        <v>30.967699999999997</v>
      </c>
      <c r="L79" s="49">
        <f t="shared" si="6"/>
        <v>13.929586714406518</v>
      </c>
    </row>
    <row r="80" spans="1:12">
      <c r="A80" s="49">
        <v>0.22333900000000001</v>
      </c>
      <c r="B80" s="49">
        <v>0.31173299999999998</v>
      </c>
      <c r="C80">
        <v>31.679200000000002</v>
      </c>
      <c r="D80">
        <v>0</v>
      </c>
      <c r="E80" t="s">
        <v>2637</v>
      </c>
      <c r="F80" s="49">
        <f t="shared" si="7"/>
        <v>79</v>
      </c>
      <c r="J80" s="49">
        <f t="shared" si="4"/>
        <v>2.23339</v>
      </c>
      <c r="K80" s="49">
        <f t="shared" si="5"/>
        <v>31.173299999999998</v>
      </c>
      <c r="L80" s="49">
        <f t="shared" si="6"/>
        <v>13.957839875704645</v>
      </c>
    </row>
    <row r="81" spans="1:12">
      <c r="A81" s="49">
        <v>0.224686</v>
      </c>
      <c r="B81" s="49">
        <v>0.31329200000000001</v>
      </c>
      <c r="C81">
        <v>32.087899999999998</v>
      </c>
      <c r="D81">
        <v>0</v>
      </c>
      <c r="E81" t="s">
        <v>2638</v>
      </c>
      <c r="F81" s="49">
        <f t="shared" si="7"/>
        <v>80</v>
      </c>
      <c r="J81" s="49">
        <f t="shared" si="4"/>
        <v>2.2468599999999999</v>
      </c>
      <c r="K81" s="49">
        <f t="shared" si="5"/>
        <v>31.3292</v>
      </c>
      <c r="L81" s="49">
        <f t="shared" si="6"/>
        <v>13.943547884603403</v>
      </c>
    </row>
    <row r="82" spans="1:12">
      <c r="A82" s="49">
        <v>0.226467</v>
      </c>
      <c r="B82" s="49">
        <v>0.31425700000000001</v>
      </c>
      <c r="C82">
        <v>32.491500000000002</v>
      </c>
      <c r="D82">
        <v>0</v>
      </c>
      <c r="E82" t="s">
        <v>2639</v>
      </c>
      <c r="F82" s="49">
        <f t="shared" si="7"/>
        <v>81</v>
      </c>
      <c r="J82" s="49">
        <f t="shared" si="4"/>
        <v>2.2646700000000002</v>
      </c>
      <c r="K82" s="49">
        <f t="shared" si="5"/>
        <v>31.425699999999999</v>
      </c>
      <c r="L82" s="49">
        <f t="shared" si="6"/>
        <v>13.876502978358877</v>
      </c>
    </row>
    <row r="83" spans="1:12">
      <c r="A83" s="49">
        <v>0.22870399999999999</v>
      </c>
      <c r="B83" s="49">
        <v>0.31337300000000001</v>
      </c>
      <c r="C83">
        <v>32.900300000000001</v>
      </c>
      <c r="D83">
        <v>0</v>
      </c>
      <c r="E83" t="s">
        <v>2640</v>
      </c>
      <c r="F83" s="49">
        <f t="shared" si="7"/>
        <v>82</v>
      </c>
      <c r="J83" s="49">
        <f t="shared" si="4"/>
        <v>2.2870399999999997</v>
      </c>
      <c r="K83" s="49">
        <f t="shared" si="5"/>
        <v>31.337300000000003</v>
      </c>
      <c r="L83" s="49">
        <f t="shared" si="6"/>
        <v>13.702121519518682</v>
      </c>
    </row>
    <row r="84" spans="1:12">
      <c r="A84" s="49">
        <v>0.23091800000000001</v>
      </c>
      <c r="B84" s="49">
        <v>0.31315700000000002</v>
      </c>
      <c r="C84">
        <v>33.307099999999998</v>
      </c>
      <c r="D84">
        <v>0</v>
      </c>
      <c r="E84" t="s">
        <v>2641</v>
      </c>
      <c r="F84" s="49">
        <f t="shared" si="7"/>
        <v>83</v>
      </c>
      <c r="J84" s="49">
        <f t="shared" si="4"/>
        <v>2.30918</v>
      </c>
      <c r="K84" s="49">
        <f t="shared" si="5"/>
        <v>31.315700000000003</v>
      </c>
      <c r="L84" s="49">
        <f t="shared" si="6"/>
        <v>13.56139408794464</v>
      </c>
    </row>
    <row r="85" spans="1:12">
      <c r="A85" s="49">
        <v>0.23307700000000001</v>
      </c>
      <c r="B85" s="49">
        <v>0.31456499999999998</v>
      </c>
      <c r="C85">
        <v>33.712000000000003</v>
      </c>
      <c r="D85">
        <v>0</v>
      </c>
      <c r="E85" t="s">
        <v>2642</v>
      </c>
      <c r="F85" s="49">
        <f t="shared" si="7"/>
        <v>84</v>
      </c>
      <c r="J85" s="49">
        <f t="shared" si="4"/>
        <v>2.3307700000000002</v>
      </c>
      <c r="K85" s="49">
        <f t="shared" si="5"/>
        <v>31.456499999999998</v>
      </c>
      <c r="L85" s="49">
        <f t="shared" si="6"/>
        <v>13.496183664625852</v>
      </c>
    </row>
    <row r="86" spans="1:12">
      <c r="A86" s="49">
        <v>0.23527100000000001</v>
      </c>
      <c r="B86" s="49">
        <v>0.31544800000000001</v>
      </c>
      <c r="C86">
        <v>34.118099999999998</v>
      </c>
      <c r="D86">
        <v>0</v>
      </c>
      <c r="E86" t="s">
        <v>2643</v>
      </c>
      <c r="F86" s="49">
        <f t="shared" si="7"/>
        <v>85</v>
      </c>
      <c r="J86" s="49">
        <f t="shared" si="4"/>
        <v>2.3527100000000001</v>
      </c>
      <c r="K86" s="49">
        <f t="shared" si="5"/>
        <v>31.544800000000002</v>
      </c>
      <c r="L86" s="49">
        <f t="shared" si="6"/>
        <v>13.407857321981885</v>
      </c>
    </row>
    <row r="87" spans="1:12">
      <c r="A87" s="49">
        <v>0.237709</v>
      </c>
      <c r="B87" s="49">
        <v>0.31423600000000002</v>
      </c>
      <c r="C87">
        <v>34.523099999999999</v>
      </c>
      <c r="D87">
        <v>0</v>
      </c>
      <c r="E87" t="s">
        <v>2644</v>
      </c>
      <c r="F87" s="49">
        <f t="shared" si="7"/>
        <v>86</v>
      </c>
      <c r="J87" s="49">
        <f t="shared" si="4"/>
        <v>2.3770899999999999</v>
      </c>
      <c r="K87" s="49">
        <f t="shared" si="5"/>
        <v>31.4236</v>
      </c>
      <c r="L87" s="49">
        <f t="shared" si="6"/>
        <v>13.219356440016997</v>
      </c>
    </row>
    <row r="88" spans="1:12">
      <c r="A88" s="49">
        <v>0.23994199999999999</v>
      </c>
      <c r="B88" s="49">
        <v>0.31342900000000001</v>
      </c>
      <c r="C88">
        <v>34.930700000000002</v>
      </c>
      <c r="D88">
        <v>0</v>
      </c>
      <c r="E88" t="s">
        <v>2645</v>
      </c>
      <c r="F88" s="49">
        <f t="shared" si="7"/>
        <v>87</v>
      </c>
      <c r="J88" s="49">
        <f t="shared" si="4"/>
        <v>2.3994200000000001</v>
      </c>
      <c r="K88" s="49">
        <f t="shared" si="5"/>
        <v>31.3429</v>
      </c>
      <c r="L88" s="49">
        <f t="shared" si="6"/>
        <v>13.062698485467321</v>
      </c>
    </row>
    <row r="89" spans="1:12">
      <c r="A89" s="49">
        <v>0.24194199999999999</v>
      </c>
      <c r="B89" s="49">
        <v>0.31325199999999997</v>
      </c>
      <c r="C89">
        <v>35.341500000000003</v>
      </c>
      <c r="D89">
        <v>0</v>
      </c>
      <c r="E89" t="s">
        <v>2646</v>
      </c>
      <c r="F89" s="49">
        <f t="shared" si="7"/>
        <v>88</v>
      </c>
      <c r="J89" s="49">
        <f t="shared" si="4"/>
        <v>2.4194199999999997</v>
      </c>
      <c r="K89" s="49">
        <f t="shared" si="5"/>
        <v>31.325199999999999</v>
      </c>
      <c r="L89" s="49">
        <f t="shared" si="6"/>
        <v>12.947400616676726</v>
      </c>
    </row>
    <row r="90" spans="1:12">
      <c r="A90" s="49">
        <v>0.244059</v>
      </c>
      <c r="B90" s="49">
        <v>0.31354100000000001</v>
      </c>
      <c r="C90">
        <v>35.741999999999997</v>
      </c>
      <c r="D90">
        <v>0</v>
      </c>
      <c r="E90" t="s">
        <v>2647</v>
      </c>
      <c r="F90" s="49">
        <f t="shared" si="7"/>
        <v>89</v>
      </c>
      <c r="J90" s="49">
        <f t="shared" si="4"/>
        <v>2.4405899999999998</v>
      </c>
      <c r="K90" s="49">
        <f t="shared" si="5"/>
        <v>31.354100000000003</v>
      </c>
      <c r="L90" s="49">
        <f t="shared" si="6"/>
        <v>12.846934552710618</v>
      </c>
    </row>
    <row r="91" spans="1:12">
      <c r="A91" s="49">
        <v>0.246585</v>
      </c>
      <c r="B91" s="49">
        <v>0.31264399999999998</v>
      </c>
      <c r="C91">
        <v>36.1492</v>
      </c>
      <c r="D91">
        <v>0</v>
      </c>
      <c r="E91" t="s">
        <v>2648</v>
      </c>
      <c r="F91" s="49">
        <f t="shared" si="7"/>
        <v>90</v>
      </c>
      <c r="J91" s="49">
        <f t="shared" si="4"/>
        <v>2.4658500000000001</v>
      </c>
      <c r="K91" s="49">
        <f t="shared" si="5"/>
        <v>31.264399999999998</v>
      </c>
      <c r="L91" s="49">
        <f t="shared" si="6"/>
        <v>12.678954518725794</v>
      </c>
    </row>
    <row r="92" spans="1:12">
      <c r="A92" s="49">
        <v>0.248695</v>
      </c>
      <c r="B92" s="49">
        <v>0.31190899999999999</v>
      </c>
      <c r="C92">
        <v>36.555</v>
      </c>
      <c r="D92">
        <v>0</v>
      </c>
      <c r="E92" t="s">
        <v>2649</v>
      </c>
      <c r="F92" s="49">
        <f t="shared" si="7"/>
        <v>91</v>
      </c>
      <c r="J92" s="49">
        <f t="shared" si="4"/>
        <v>2.4869500000000002</v>
      </c>
      <c r="K92" s="49">
        <f t="shared" si="5"/>
        <v>31.190899999999999</v>
      </c>
      <c r="L92" s="49">
        <f t="shared" si="6"/>
        <v>12.541828343955446</v>
      </c>
    </row>
    <row r="93" spans="1:12">
      <c r="A93" s="49">
        <v>0.25082700000000002</v>
      </c>
      <c r="B93" s="49">
        <v>0.31173099999999998</v>
      </c>
      <c r="C93">
        <v>36.959899999999998</v>
      </c>
      <c r="D93">
        <v>0</v>
      </c>
      <c r="E93" t="s">
        <v>2650</v>
      </c>
      <c r="F93" s="49">
        <f t="shared" si="7"/>
        <v>92</v>
      </c>
      <c r="J93" s="49">
        <f t="shared" si="4"/>
        <v>2.5082700000000004</v>
      </c>
      <c r="K93" s="49">
        <f t="shared" si="5"/>
        <v>31.173099999999998</v>
      </c>
      <c r="L93" s="49">
        <f t="shared" si="6"/>
        <v>12.428127753391777</v>
      </c>
    </row>
    <row r="94" spans="1:12">
      <c r="A94" s="49">
        <v>0.25278600000000001</v>
      </c>
      <c r="B94" s="49">
        <v>0.312699</v>
      </c>
      <c r="C94">
        <v>37.369300000000003</v>
      </c>
      <c r="D94">
        <v>0</v>
      </c>
      <c r="E94" t="s">
        <v>2651</v>
      </c>
      <c r="F94" s="49">
        <f t="shared" si="7"/>
        <v>93</v>
      </c>
      <c r="J94" s="49">
        <f t="shared" si="4"/>
        <v>2.52786</v>
      </c>
      <c r="K94" s="49">
        <f t="shared" si="5"/>
        <v>31.2699</v>
      </c>
      <c r="L94" s="49">
        <f t="shared" si="6"/>
        <v>12.370107521777314</v>
      </c>
    </row>
    <row r="95" spans="1:12">
      <c r="A95" s="49">
        <v>0.25485999999999998</v>
      </c>
      <c r="B95" s="49">
        <v>0.31342700000000001</v>
      </c>
      <c r="C95">
        <v>37.773699999999998</v>
      </c>
      <c r="D95">
        <v>0</v>
      </c>
      <c r="E95" t="s">
        <v>2652</v>
      </c>
      <c r="F95" s="49">
        <f t="shared" si="7"/>
        <v>94</v>
      </c>
      <c r="J95" s="49">
        <f t="shared" si="4"/>
        <v>2.5485999999999995</v>
      </c>
      <c r="K95" s="49">
        <f t="shared" si="5"/>
        <v>31.342700000000001</v>
      </c>
      <c r="L95" s="49">
        <f t="shared" si="6"/>
        <v>12.298006748803267</v>
      </c>
    </row>
    <row r="96" spans="1:12">
      <c r="A96" s="49">
        <v>0.256772</v>
      </c>
      <c r="B96" s="49">
        <v>0.31430999999999998</v>
      </c>
      <c r="C96">
        <v>38.181100000000001</v>
      </c>
      <c r="D96">
        <v>0</v>
      </c>
      <c r="E96" t="s">
        <v>2653</v>
      </c>
      <c r="F96" s="49">
        <f t="shared" si="7"/>
        <v>95</v>
      </c>
      <c r="J96" s="49">
        <f t="shared" si="4"/>
        <v>2.56772</v>
      </c>
      <c r="K96" s="49">
        <f t="shared" si="5"/>
        <v>31.430999999999997</v>
      </c>
      <c r="L96" s="49">
        <f t="shared" si="6"/>
        <v>12.240820650226659</v>
      </c>
    </row>
    <row r="97" spans="1:12">
      <c r="A97" s="49">
        <v>0.258683</v>
      </c>
      <c r="B97" s="49">
        <v>0.31501200000000001</v>
      </c>
      <c r="C97">
        <v>38.5867</v>
      </c>
      <c r="D97">
        <v>0</v>
      </c>
      <c r="E97" t="s">
        <v>2654</v>
      </c>
      <c r="F97" s="49">
        <f t="shared" si="7"/>
        <v>96</v>
      </c>
      <c r="J97" s="49">
        <f t="shared" si="4"/>
        <v>2.58683</v>
      </c>
      <c r="K97" s="49">
        <f t="shared" si="5"/>
        <v>31.501200000000001</v>
      </c>
      <c r="L97" s="49">
        <f t="shared" si="6"/>
        <v>12.177530027098804</v>
      </c>
    </row>
    <row r="98" spans="1:12">
      <c r="A98" s="49">
        <v>0.26077800000000001</v>
      </c>
      <c r="B98" s="49">
        <v>0.31669399999999998</v>
      </c>
      <c r="C98">
        <v>38.991999999999997</v>
      </c>
      <c r="D98">
        <v>0</v>
      </c>
      <c r="E98" t="s">
        <v>2655</v>
      </c>
      <c r="F98" s="49">
        <f t="shared" si="7"/>
        <v>97</v>
      </c>
      <c r="J98" s="49">
        <f t="shared" si="4"/>
        <v>2.60778</v>
      </c>
      <c r="K98" s="49">
        <f t="shared" si="5"/>
        <v>31.669399999999996</v>
      </c>
      <c r="L98" s="49">
        <f t="shared" si="6"/>
        <v>12.144199280614162</v>
      </c>
    </row>
    <row r="99" spans="1:12">
      <c r="A99" s="49">
        <v>0.26308999999999999</v>
      </c>
      <c r="B99" s="49">
        <v>0.31849</v>
      </c>
      <c r="C99">
        <v>39.399000000000001</v>
      </c>
      <c r="D99">
        <v>0</v>
      </c>
      <c r="E99" t="s">
        <v>2656</v>
      </c>
      <c r="F99" s="49">
        <f t="shared" si="7"/>
        <v>98</v>
      </c>
      <c r="J99" s="49">
        <f t="shared" si="4"/>
        <v>2.6309</v>
      </c>
      <c r="K99" s="49">
        <f t="shared" si="5"/>
        <v>31.849</v>
      </c>
      <c r="L99" s="49">
        <f t="shared" si="6"/>
        <v>12.105743281766696</v>
      </c>
    </row>
    <row r="100" spans="1:12">
      <c r="A100" s="49">
        <v>0.265681</v>
      </c>
      <c r="B100" s="49">
        <v>0.31968299999999999</v>
      </c>
      <c r="C100">
        <v>39.804099999999998</v>
      </c>
      <c r="D100">
        <v>0</v>
      </c>
      <c r="E100" t="s">
        <v>2657</v>
      </c>
      <c r="F100" s="49">
        <f t="shared" si="7"/>
        <v>99</v>
      </c>
      <c r="J100" s="49">
        <f t="shared" si="4"/>
        <v>2.6568100000000001</v>
      </c>
      <c r="K100" s="49">
        <f t="shared" si="5"/>
        <v>31.968299999999999</v>
      </c>
      <c r="L100" s="49">
        <f t="shared" si="6"/>
        <v>12.032587953222096</v>
      </c>
    </row>
    <row r="101" spans="1:12">
      <c r="A101" s="49">
        <v>0.26856799999999997</v>
      </c>
      <c r="B101" s="49">
        <v>0.31905499999999998</v>
      </c>
      <c r="C101">
        <v>40.209299999999999</v>
      </c>
      <c r="D101">
        <v>0</v>
      </c>
      <c r="E101" t="s">
        <v>2658</v>
      </c>
      <c r="F101" s="49">
        <f t="shared" si="7"/>
        <v>100</v>
      </c>
      <c r="J101" s="49">
        <f t="shared" si="4"/>
        <v>2.6856799999999996</v>
      </c>
      <c r="K101" s="49">
        <f t="shared" si="5"/>
        <v>31.905499999999996</v>
      </c>
      <c r="L101" s="49">
        <f t="shared" si="6"/>
        <v>11.879859104584314</v>
      </c>
    </row>
    <row r="102" spans="1:12">
      <c r="A102" s="49">
        <v>0.27140900000000001</v>
      </c>
      <c r="B102" s="49">
        <v>0.319467</v>
      </c>
      <c r="C102">
        <v>40.618200000000002</v>
      </c>
      <c r="D102">
        <v>0</v>
      </c>
      <c r="E102" t="s">
        <v>2659</v>
      </c>
      <c r="F102" s="49">
        <f t="shared" si="7"/>
        <v>101</v>
      </c>
      <c r="J102" s="49">
        <f t="shared" si="4"/>
        <v>2.7140900000000001</v>
      </c>
      <c r="K102" s="49">
        <f t="shared" si="5"/>
        <v>31.9467</v>
      </c>
      <c r="L102" s="49">
        <f t="shared" si="6"/>
        <v>11.770685570485872</v>
      </c>
    </row>
    <row r="103" spans="1:12">
      <c r="A103" s="49">
        <v>0.27405099999999999</v>
      </c>
      <c r="B103" s="49">
        <v>0.32189400000000001</v>
      </c>
      <c r="C103">
        <v>41.024099999999997</v>
      </c>
      <c r="D103">
        <v>0</v>
      </c>
      <c r="E103" t="s">
        <v>2660</v>
      </c>
      <c r="F103" s="49">
        <f t="shared" si="7"/>
        <v>102</v>
      </c>
      <c r="J103" s="49">
        <f t="shared" si="4"/>
        <v>2.74051</v>
      </c>
      <c r="K103" s="49">
        <f t="shared" si="5"/>
        <v>32.189399999999999</v>
      </c>
      <c r="L103" s="49">
        <f t="shared" si="6"/>
        <v>11.7457699479294</v>
      </c>
    </row>
    <row r="104" spans="1:12">
      <c r="A104" s="49">
        <v>0.27695199999999998</v>
      </c>
      <c r="B104" s="49">
        <v>0.32427099999999998</v>
      </c>
      <c r="C104">
        <v>41.430700000000002</v>
      </c>
      <c r="D104">
        <v>0</v>
      </c>
      <c r="E104" t="s">
        <v>2661</v>
      </c>
      <c r="F104" s="49">
        <f t="shared" si="7"/>
        <v>103</v>
      </c>
      <c r="J104" s="49">
        <f t="shared" si="4"/>
        <v>2.76952</v>
      </c>
      <c r="K104" s="49">
        <f t="shared" si="5"/>
        <v>32.427099999999996</v>
      </c>
      <c r="L104" s="49">
        <f t="shared" si="6"/>
        <v>11.708563216730695</v>
      </c>
    </row>
    <row r="105" spans="1:12">
      <c r="A105" s="49">
        <v>0.28021299999999999</v>
      </c>
      <c r="B105" s="49">
        <v>0.32526300000000002</v>
      </c>
      <c r="C105">
        <v>41.837000000000003</v>
      </c>
      <c r="D105">
        <v>0</v>
      </c>
      <c r="E105" t="s">
        <v>2662</v>
      </c>
      <c r="F105" s="49">
        <f t="shared" si="7"/>
        <v>104</v>
      </c>
      <c r="J105" s="49">
        <f t="shared" si="4"/>
        <v>2.80213</v>
      </c>
      <c r="K105" s="49">
        <f t="shared" si="5"/>
        <v>32.526299999999999</v>
      </c>
      <c r="L105" s="49">
        <f t="shared" si="6"/>
        <v>11.607705566836657</v>
      </c>
    </row>
    <row r="106" spans="1:12">
      <c r="A106" s="49">
        <v>0.28357700000000002</v>
      </c>
      <c r="B106" s="49">
        <v>0.32477499999999998</v>
      </c>
      <c r="C106">
        <v>42.241399999999999</v>
      </c>
      <c r="D106">
        <v>0</v>
      </c>
      <c r="E106" t="s">
        <v>2663</v>
      </c>
      <c r="F106" s="49">
        <f t="shared" si="7"/>
        <v>105</v>
      </c>
      <c r="J106" s="49">
        <f t="shared" si="4"/>
        <v>2.8357700000000001</v>
      </c>
      <c r="K106" s="49">
        <f t="shared" si="5"/>
        <v>32.477499999999999</v>
      </c>
      <c r="L106" s="49">
        <f t="shared" si="6"/>
        <v>11.452797652842085</v>
      </c>
    </row>
    <row r="107" spans="1:12">
      <c r="A107" s="49">
        <v>0.28706199999999998</v>
      </c>
      <c r="B107" s="49">
        <v>0.32262000000000002</v>
      </c>
      <c r="C107">
        <v>42.648400000000002</v>
      </c>
      <c r="D107">
        <v>0</v>
      </c>
      <c r="E107" t="s">
        <v>2664</v>
      </c>
      <c r="F107" s="49">
        <f t="shared" si="7"/>
        <v>106</v>
      </c>
      <c r="J107" s="49">
        <f t="shared" si="4"/>
        <v>2.8706199999999997</v>
      </c>
      <c r="K107" s="49">
        <f t="shared" si="5"/>
        <v>32.262</v>
      </c>
      <c r="L107" s="49">
        <f t="shared" si="6"/>
        <v>11.238687112888506</v>
      </c>
    </row>
    <row r="108" spans="1:12">
      <c r="A108" s="49">
        <v>0.28998699999999999</v>
      </c>
      <c r="B108" s="49">
        <v>0.32176199999999999</v>
      </c>
      <c r="C108">
        <v>43.055500000000002</v>
      </c>
      <c r="D108">
        <v>0</v>
      </c>
      <c r="E108" t="s">
        <v>2665</v>
      </c>
      <c r="F108" s="49">
        <f t="shared" si="7"/>
        <v>107</v>
      </c>
      <c r="J108" s="49">
        <f t="shared" si="4"/>
        <v>2.8998699999999999</v>
      </c>
      <c r="K108" s="49">
        <f t="shared" si="5"/>
        <v>32.176200000000001</v>
      </c>
      <c r="L108" s="49">
        <f t="shared" si="6"/>
        <v>11.095738774496789</v>
      </c>
    </row>
    <row r="109" spans="1:12">
      <c r="A109" s="49">
        <v>0.29258299999999998</v>
      </c>
      <c r="B109" s="49">
        <v>0.32108700000000001</v>
      </c>
      <c r="C109">
        <v>43.461100000000002</v>
      </c>
      <c r="D109">
        <v>0</v>
      </c>
      <c r="E109" t="s">
        <v>2666</v>
      </c>
      <c r="F109" s="49">
        <f t="shared" si="7"/>
        <v>108</v>
      </c>
      <c r="J109" s="49">
        <f t="shared" si="4"/>
        <v>2.9258299999999999</v>
      </c>
      <c r="K109" s="49">
        <f t="shared" si="5"/>
        <v>32.108699999999999</v>
      </c>
      <c r="L109" s="49">
        <f t="shared" si="6"/>
        <v>10.974219281366313</v>
      </c>
    </row>
    <row r="110" spans="1:12">
      <c r="A110" s="49">
        <v>0.29536000000000001</v>
      </c>
      <c r="B110" s="49">
        <v>0.31870599999999999</v>
      </c>
      <c r="C110">
        <v>43.8688</v>
      </c>
      <c r="D110">
        <v>0</v>
      </c>
      <c r="E110" t="s">
        <v>2667</v>
      </c>
      <c r="F110" s="49">
        <f t="shared" si="7"/>
        <v>109</v>
      </c>
      <c r="J110" s="49">
        <f t="shared" si="4"/>
        <v>2.9536000000000002</v>
      </c>
      <c r="K110" s="49">
        <f t="shared" si="5"/>
        <v>31.8706</v>
      </c>
      <c r="L110" s="49">
        <f t="shared" si="6"/>
        <v>10.790425243770313</v>
      </c>
    </row>
    <row r="111" spans="1:12">
      <c r="A111" s="49">
        <v>0.297877</v>
      </c>
      <c r="B111" s="49">
        <v>0.31598500000000002</v>
      </c>
      <c r="C111">
        <v>44.272599999999997</v>
      </c>
      <c r="D111">
        <v>0</v>
      </c>
      <c r="E111" t="s">
        <v>2668</v>
      </c>
      <c r="F111" s="49">
        <f t="shared" si="7"/>
        <v>110</v>
      </c>
      <c r="J111" s="49">
        <f t="shared" si="4"/>
        <v>2.9787699999999999</v>
      </c>
      <c r="K111" s="49">
        <f t="shared" si="5"/>
        <v>31.598500000000001</v>
      </c>
      <c r="L111" s="49">
        <f t="shared" si="6"/>
        <v>10.607901919248549</v>
      </c>
    </row>
    <row r="112" spans="1:12">
      <c r="A112" s="49">
        <v>0.30016300000000001</v>
      </c>
      <c r="B112" s="49">
        <v>0.31339699999999998</v>
      </c>
      <c r="C112">
        <v>44.679099999999998</v>
      </c>
      <c r="D112">
        <v>0</v>
      </c>
      <c r="E112" t="s">
        <v>2669</v>
      </c>
      <c r="F112" s="49">
        <f t="shared" si="7"/>
        <v>111</v>
      </c>
      <c r="J112" s="49">
        <f t="shared" si="4"/>
        <v>3.00163</v>
      </c>
      <c r="K112" s="49">
        <f t="shared" si="5"/>
        <v>31.339699999999997</v>
      </c>
      <c r="L112" s="49">
        <f t="shared" si="6"/>
        <v>10.440893781045631</v>
      </c>
    </row>
    <row r="113" spans="1:12">
      <c r="A113" s="49">
        <v>0.30224400000000001</v>
      </c>
      <c r="B113" s="49">
        <v>0.31171100000000002</v>
      </c>
      <c r="C113">
        <v>45.088500000000003</v>
      </c>
      <c r="D113">
        <v>0</v>
      </c>
      <c r="E113" t="s">
        <v>2670</v>
      </c>
      <c r="F113" s="49">
        <f t="shared" si="7"/>
        <v>112</v>
      </c>
      <c r="J113" s="49">
        <f t="shared" si="4"/>
        <v>3.02244</v>
      </c>
      <c r="K113" s="49">
        <f t="shared" si="5"/>
        <v>31.171100000000003</v>
      </c>
      <c r="L113" s="49">
        <f t="shared" si="6"/>
        <v>10.31322375299427</v>
      </c>
    </row>
    <row r="114" spans="1:12">
      <c r="A114" s="49">
        <v>0.30406499999999997</v>
      </c>
      <c r="B114" s="49">
        <v>0.31085600000000002</v>
      </c>
      <c r="C114">
        <v>45.495699999999999</v>
      </c>
      <c r="D114">
        <v>0</v>
      </c>
      <c r="E114" t="s">
        <v>2671</v>
      </c>
      <c r="F114" s="49">
        <f t="shared" si="7"/>
        <v>113</v>
      </c>
      <c r="J114" s="49">
        <f t="shared" si="4"/>
        <v>3.0406499999999999</v>
      </c>
      <c r="K114" s="49">
        <f t="shared" si="5"/>
        <v>31.085600000000003</v>
      </c>
      <c r="L114" s="49">
        <f t="shared" si="6"/>
        <v>10.223340404189894</v>
      </c>
    </row>
    <row r="115" spans="1:12">
      <c r="A115" s="49">
        <v>0.305701</v>
      </c>
      <c r="B115" s="49">
        <v>0.30877100000000002</v>
      </c>
      <c r="C115">
        <v>45.901800000000001</v>
      </c>
      <c r="D115">
        <v>0</v>
      </c>
      <c r="E115" t="s">
        <v>2672</v>
      </c>
      <c r="F115" s="49">
        <f t="shared" si="7"/>
        <v>114</v>
      </c>
      <c r="J115" s="49">
        <f t="shared" si="4"/>
        <v>3.05701</v>
      </c>
      <c r="K115" s="49">
        <f t="shared" si="5"/>
        <v>30.877100000000002</v>
      </c>
      <c r="L115" s="49">
        <f t="shared" si="6"/>
        <v>10.100424925008424</v>
      </c>
    </row>
    <row r="116" spans="1:12">
      <c r="A116" s="49">
        <v>0.30709999999999998</v>
      </c>
      <c r="B116" s="49">
        <v>0.306116</v>
      </c>
      <c r="C116">
        <v>46.304600000000001</v>
      </c>
      <c r="D116">
        <v>0</v>
      </c>
      <c r="E116" t="s">
        <v>2673</v>
      </c>
      <c r="F116" s="49">
        <f t="shared" si="7"/>
        <v>115</v>
      </c>
      <c r="J116" s="49">
        <f t="shared" si="4"/>
        <v>3.0709999999999997</v>
      </c>
      <c r="K116" s="49">
        <f t="shared" si="5"/>
        <v>30.611599999999999</v>
      </c>
      <c r="L116" s="49">
        <f t="shared" si="6"/>
        <v>9.9679583197655486</v>
      </c>
    </row>
    <row r="117" spans="1:12">
      <c r="A117" s="49">
        <v>0.30859900000000001</v>
      </c>
      <c r="B117" s="49">
        <v>0.304309</v>
      </c>
      <c r="C117">
        <v>46.711799999999997</v>
      </c>
      <c r="D117">
        <v>0</v>
      </c>
      <c r="E117" t="s">
        <v>2674</v>
      </c>
      <c r="F117" s="49">
        <f t="shared" si="7"/>
        <v>116</v>
      </c>
      <c r="J117" s="49">
        <f t="shared" si="4"/>
        <v>3.0859900000000002</v>
      </c>
      <c r="K117" s="49">
        <f t="shared" si="5"/>
        <v>30.430900000000001</v>
      </c>
      <c r="L117" s="49">
        <f t="shared" si="6"/>
        <v>9.8609846435017605</v>
      </c>
    </row>
    <row r="118" spans="1:12">
      <c r="A118" s="49">
        <v>0.30999300000000002</v>
      </c>
      <c r="B118" s="49">
        <v>0.302562</v>
      </c>
      <c r="C118">
        <v>47.118600000000001</v>
      </c>
      <c r="D118">
        <v>0</v>
      </c>
      <c r="E118" t="s">
        <v>2675</v>
      </c>
      <c r="F118" s="49">
        <f t="shared" si="7"/>
        <v>117</v>
      </c>
      <c r="J118" s="49">
        <f t="shared" si="4"/>
        <v>3.0999300000000001</v>
      </c>
      <c r="K118" s="49">
        <f t="shared" si="5"/>
        <v>30.2562</v>
      </c>
      <c r="L118" s="49">
        <f t="shared" si="6"/>
        <v>9.7602849096592497</v>
      </c>
    </row>
    <row r="119" spans="1:12">
      <c r="A119" s="49">
        <v>0.31168899999999999</v>
      </c>
      <c r="B119" s="49">
        <v>0.30033500000000002</v>
      </c>
      <c r="C119">
        <v>47.527999999999999</v>
      </c>
      <c r="D119">
        <v>0</v>
      </c>
      <c r="E119" t="s">
        <v>2676</v>
      </c>
      <c r="F119" s="49">
        <f t="shared" si="7"/>
        <v>118</v>
      </c>
      <c r="J119" s="49">
        <f t="shared" si="4"/>
        <v>3.1168899999999997</v>
      </c>
      <c r="K119" s="49">
        <f t="shared" si="5"/>
        <v>30.033500000000004</v>
      </c>
      <c r="L119" s="49">
        <f t="shared" si="6"/>
        <v>9.6357266377703432</v>
      </c>
    </row>
    <row r="120" spans="1:12">
      <c r="A120" s="49">
        <v>0.31350600000000001</v>
      </c>
      <c r="B120" s="49">
        <v>0.297323</v>
      </c>
      <c r="C120">
        <v>47.930399999999999</v>
      </c>
      <c r="D120">
        <v>0</v>
      </c>
      <c r="E120" t="s">
        <v>2677</v>
      </c>
      <c r="F120" s="49">
        <f t="shared" si="7"/>
        <v>119</v>
      </c>
      <c r="J120" s="49">
        <f t="shared" si="4"/>
        <v>3.1350600000000002</v>
      </c>
      <c r="K120" s="49">
        <f t="shared" si="5"/>
        <v>29.732300000000002</v>
      </c>
      <c r="L120" s="49">
        <f t="shared" si="6"/>
        <v>9.48380573258566</v>
      </c>
    </row>
    <row r="121" spans="1:12">
      <c r="A121" s="49">
        <v>0.31528400000000001</v>
      </c>
      <c r="B121" s="49">
        <v>0.295545</v>
      </c>
      <c r="C121">
        <v>48.340699999999998</v>
      </c>
      <c r="D121">
        <v>0</v>
      </c>
      <c r="E121" t="s">
        <v>2678</v>
      </c>
      <c r="F121" s="49">
        <f t="shared" si="7"/>
        <v>120</v>
      </c>
      <c r="J121" s="49">
        <f t="shared" si="4"/>
        <v>3.1528400000000003</v>
      </c>
      <c r="K121" s="49">
        <f t="shared" si="5"/>
        <v>29.554500000000001</v>
      </c>
      <c r="L121" s="49">
        <f t="shared" si="6"/>
        <v>9.3739295365448285</v>
      </c>
    </row>
    <row r="122" spans="1:12">
      <c r="A122" s="49">
        <v>0.31710199999999999</v>
      </c>
      <c r="B122" s="49">
        <v>0.29459400000000002</v>
      </c>
      <c r="C122">
        <v>48.741500000000002</v>
      </c>
      <c r="D122">
        <v>0</v>
      </c>
      <c r="E122" t="s">
        <v>2679</v>
      </c>
      <c r="F122" s="49">
        <f t="shared" si="7"/>
        <v>121</v>
      </c>
      <c r="J122" s="49">
        <f t="shared" si="4"/>
        <v>3.1710199999999999</v>
      </c>
      <c r="K122" s="49">
        <f t="shared" si="5"/>
        <v>29.459400000000002</v>
      </c>
      <c r="L122" s="49">
        <f t="shared" si="6"/>
        <v>9.290196845179155</v>
      </c>
    </row>
    <row r="123" spans="1:12">
      <c r="A123" s="49">
        <v>0.31864500000000001</v>
      </c>
      <c r="B123" s="49">
        <v>0.29363800000000001</v>
      </c>
      <c r="C123">
        <v>49.1494</v>
      </c>
      <c r="D123">
        <v>0</v>
      </c>
      <c r="E123" t="s">
        <v>2680</v>
      </c>
      <c r="F123" s="49">
        <f t="shared" si="7"/>
        <v>122</v>
      </c>
      <c r="J123" s="49">
        <f t="shared" si="4"/>
        <v>3.1864500000000002</v>
      </c>
      <c r="K123" s="49">
        <f t="shared" si="5"/>
        <v>29.363800000000001</v>
      </c>
      <c r="L123" s="49">
        <f t="shared" si="6"/>
        <v>9.2152081469974423</v>
      </c>
    </row>
    <row r="124" spans="1:12">
      <c r="A124" s="49">
        <v>0.31963399999999997</v>
      </c>
      <c r="B124" s="49">
        <v>0.292319</v>
      </c>
      <c r="C124">
        <v>49.554000000000002</v>
      </c>
      <c r="D124">
        <v>0</v>
      </c>
      <c r="E124" t="s">
        <v>2681</v>
      </c>
      <c r="F124" s="49">
        <f t="shared" si="7"/>
        <v>123</v>
      </c>
      <c r="J124" s="49">
        <f t="shared" si="4"/>
        <v>3.1963399999999997</v>
      </c>
      <c r="K124" s="49">
        <f t="shared" si="5"/>
        <v>29.2319</v>
      </c>
      <c r="L124" s="49">
        <f t="shared" si="6"/>
        <v>9.1454288342291505</v>
      </c>
    </row>
    <row r="125" spans="1:12">
      <c r="A125" s="49">
        <v>0.32052700000000001</v>
      </c>
      <c r="B125" s="49">
        <v>0.290881</v>
      </c>
      <c r="C125">
        <v>49.960900000000002</v>
      </c>
      <c r="D125">
        <v>0</v>
      </c>
      <c r="E125" t="s">
        <v>2682</v>
      </c>
      <c r="F125" s="49">
        <f t="shared" si="7"/>
        <v>124</v>
      </c>
      <c r="J125" s="49">
        <f t="shared" si="4"/>
        <v>3.2052700000000001</v>
      </c>
      <c r="K125" s="49">
        <f t="shared" si="5"/>
        <v>29.088100000000001</v>
      </c>
      <c r="L125" s="49">
        <f t="shared" si="6"/>
        <v>9.0750857182078271</v>
      </c>
    </row>
    <row r="126" spans="1:12">
      <c r="A126" s="49">
        <v>0.32104500000000002</v>
      </c>
      <c r="B126" s="49">
        <v>0.28988700000000001</v>
      </c>
      <c r="C126">
        <v>50.368899999999996</v>
      </c>
      <c r="D126">
        <v>0</v>
      </c>
      <c r="E126" t="s">
        <v>2683</v>
      </c>
      <c r="F126" s="49">
        <f t="shared" si="7"/>
        <v>125</v>
      </c>
      <c r="J126" s="49">
        <f t="shared" si="4"/>
        <v>3.2104500000000002</v>
      </c>
      <c r="K126" s="49">
        <f t="shared" si="5"/>
        <v>28.988700000000001</v>
      </c>
      <c r="L126" s="49">
        <f t="shared" si="6"/>
        <v>9.0294818483390173</v>
      </c>
    </row>
    <row r="127" spans="1:12">
      <c r="A127" s="49">
        <v>0.32158799999999998</v>
      </c>
      <c r="B127" s="49">
        <v>0.28824699999999998</v>
      </c>
      <c r="C127">
        <v>50.7746</v>
      </c>
      <c r="D127">
        <v>0</v>
      </c>
      <c r="E127" t="s">
        <v>2684</v>
      </c>
      <c r="F127" s="49">
        <f t="shared" si="7"/>
        <v>126</v>
      </c>
      <c r="J127" s="49">
        <f t="shared" si="4"/>
        <v>3.2158799999999998</v>
      </c>
      <c r="K127" s="49">
        <f t="shared" si="5"/>
        <v>28.824699999999996</v>
      </c>
      <c r="L127" s="49">
        <f t="shared" si="6"/>
        <v>8.9632386780601259</v>
      </c>
    </row>
    <row r="128" spans="1:12">
      <c r="A128" s="49">
        <v>0.32231799999999999</v>
      </c>
      <c r="B128" s="49">
        <v>0.28616200000000003</v>
      </c>
      <c r="C128">
        <v>51.1813</v>
      </c>
      <c r="D128">
        <v>0</v>
      </c>
      <c r="E128" t="s">
        <v>2685</v>
      </c>
      <c r="F128" s="49">
        <f t="shared" si="7"/>
        <v>127</v>
      </c>
      <c r="J128" s="49">
        <f t="shared" si="4"/>
        <v>3.2231800000000002</v>
      </c>
      <c r="K128" s="49">
        <f t="shared" si="5"/>
        <v>28.616200000000003</v>
      </c>
      <c r="L128" s="49">
        <f t="shared" si="6"/>
        <v>8.8782506716968967</v>
      </c>
    </row>
    <row r="129" spans="1:12">
      <c r="A129" s="49">
        <v>0.32276199999999999</v>
      </c>
      <c r="B129" s="49">
        <v>0.28425499999999998</v>
      </c>
      <c r="C129">
        <v>51.587499999999999</v>
      </c>
      <c r="D129">
        <v>0</v>
      </c>
      <c r="E129" t="s">
        <v>2686</v>
      </c>
      <c r="F129" s="49">
        <f t="shared" si="7"/>
        <v>128</v>
      </c>
      <c r="J129" s="49">
        <f t="shared" si="4"/>
        <v>3.2276199999999999</v>
      </c>
      <c r="K129" s="49">
        <f t="shared" si="5"/>
        <v>28.4255</v>
      </c>
      <c r="L129" s="49">
        <f t="shared" si="6"/>
        <v>8.8069537306126495</v>
      </c>
    </row>
    <row r="130" spans="1:12">
      <c r="A130" s="49">
        <v>0.322741</v>
      </c>
      <c r="B130" s="49">
        <v>0.282086</v>
      </c>
      <c r="C130">
        <v>51.991599999999998</v>
      </c>
      <c r="D130">
        <v>0</v>
      </c>
      <c r="E130" t="s">
        <v>2687</v>
      </c>
      <c r="F130" s="49">
        <f t="shared" si="7"/>
        <v>129</v>
      </c>
      <c r="J130" s="49">
        <f t="shared" si="4"/>
        <v>3.2274099999999999</v>
      </c>
      <c r="K130" s="49">
        <f t="shared" si="5"/>
        <v>28.208600000000001</v>
      </c>
      <c r="L130" s="49">
        <f t="shared" si="6"/>
        <v>8.7403211863382726</v>
      </c>
    </row>
    <row r="131" spans="1:12">
      <c r="A131" s="49">
        <v>0.32242399999999999</v>
      </c>
      <c r="B131" s="49">
        <v>0.28051300000000001</v>
      </c>
      <c r="C131">
        <v>52.400500000000001</v>
      </c>
      <c r="D131">
        <v>0</v>
      </c>
      <c r="E131" t="s">
        <v>2688</v>
      </c>
      <c r="F131" s="49">
        <f t="shared" si="7"/>
        <v>130</v>
      </c>
      <c r="J131" s="49">
        <f t="shared" ref="J131:J194" si="8">IF(A131&lt;&gt;"",A131*10,"")</f>
        <v>3.22424</v>
      </c>
      <c r="K131" s="49">
        <f t="shared" ref="K131:K194" si="9">IF(B131&lt;&gt;"",B131*100,"")</f>
        <v>28.051300000000001</v>
      </c>
      <c r="L131" s="49">
        <f t="shared" ref="L131:L194" si="10">IF(F131&lt;&gt;"",IF(K131&lt;&gt;0,K131/J131,0),"")</f>
        <v>8.7001277820509646</v>
      </c>
    </row>
    <row r="132" spans="1:12">
      <c r="A132" s="49">
        <v>0.32166400000000001</v>
      </c>
      <c r="B132" s="49">
        <v>0.27993299999999999</v>
      </c>
      <c r="C132">
        <v>52.805300000000003</v>
      </c>
      <c r="D132">
        <v>0</v>
      </c>
      <c r="E132" t="s">
        <v>2689</v>
      </c>
      <c r="F132" s="49">
        <f t="shared" ref="F132:F195" si="11">IF(A132&lt;&gt;"",F131+1,"")</f>
        <v>131</v>
      </c>
      <c r="J132" s="49">
        <f t="shared" si="8"/>
        <v>3.2166399999999999</v>
      </c>
      <c r="K132" s="49">
        <f t="shared" si="9"/>
        <v>27.993299999999998</v>
      </c>
      <c r="L132" s="49">
        <f t="shared" si="10"/>
        <v>8.7026524572224435</v>
      </c>
    </row>
    <row r="133" spans="1:12">
      <c r="A133" s="49">
        <v>0.32119399999999998</v>
      </c>
      <c r="B133" s="49">
        <v>0.27893000000000001</v>
      </c>
      <c r="C133">
        <v>53.2117</v>
      </c>
      <c r="D133">
        <v>0</v>
      </c>
      <c r="E133" t="s">
        <v>2690</v>
      </c>
      <c r="F133" s="49">
        <f t="shared" si="11"/>
        <v>132</v>
      </c>
      <c r="J133" s="49">
        <f t="shared" si="8"/>
        <v>3.2119399999999998</v>
      </c>
      <c r="K133" s="49">
        <f t="shared" si="9"/>
        <v>27.893000000000001</v>
      </c>
      <c r="L133" s="49">
        <f t="shared" si="10"/>
        <v>8.6841597290111281</v>
      </c>
    </row>
    <row r="134" spans="1:12">
      <c r="A134" s="49">
        <v>0.32090800000000003</v>
      </c>
      <c r="B134" s="49">
        <v>0.27716600000000002</v>
      </c>
      <c r="C134">
        <v>53.619700000000002</v>
      </c>
      <c r="D134">
        <v>0</v>
      </c>
      <c r="E134" t="s">
        <v>2691</v>
      </c>
      <c r="F134" s="49">
        <f t="shared" si="11"/>
        <v>133</v>
      </c>
      <c r="J134" s="49">
        <f t="shared" si="8"/>
        <v>3.2090800000000002</v>
      </c>
      <c r="K134" s="49">
        <f t="shared" si="9"/>
        <v>27.716600000000003</v>
      </c>
      <c r="L134" s="49">
        <f t="shared" si="10"/>
        <v>8.6369302105276287</v>
      </c>
    </row>
    <row r="135" spans="1:12">
      <c r="A135" s="49">
        <v>0.32018600000000003</v>
      </c>
      <c r="B135" s="49">
        <v>0.27628799999999998</v>
      </c>
      <c r="C135">
        <v>54.024099999999997</v>
      </c>
      <c r="D135">
        <v>0</v>
      </c>
      <c r="E135" t="s">
        <v>2692</v>
      </c>
      <c r="F135" s="49">
        <f t="shared" si="11"/>
        <v>134</v>
      </c>
      <c r="J135" s="49">
        <f t="shared" si="8"/>
        <v>3.2018600000000004</v>
      </c>
      <c r="K135" s="49">
        <f t="shared" si="9"/>
        <v>27.628799999999998</v>
      </c>
      <c r="L135" s="49">
        <f t="shared" si="10"/>
        <v>8.6289844028158615</v>
      </c>
    </row>
    <row r="136" spans="1:12">
      <c r="A136" s="49">
        <v>0.31969799999999998</v>
      </c>
      <c r="B136" s="49">
        <v>0.27586699999999997</v>
      </c>
      <c r="C136">
        <v>54.430700000000002</v>
      </c>
      <c r="D136">
        <v>0</v>
      </c>
      <c r="E136" t="s">
        <v>2693</v>
      </c>
      <c r="F136" s="49">
        <f t="shared" si="11"/>
        <v>135</v>
      </c>
      <c r="J136" s="49">
        <f t="shared" si="8"/>
        <v>3.1969799999999999</v>
      </c>
      <c r="K136" s="49">
        <f t="shared" si="9"/>
        <v>27.586699999999997</v>
      </c>
      <c r="L136" s="49">
        <f t="shared" si="10"/>
        <v>8.628987356817996</v>
      </c>
    </row>
    <row r="137" spans="1:12">
      <c r="A137" s="49">
        <v>0.31929400000000002</v>
      </c>
      <c r="B137" s="49">
        <v>0.27697699999999997</v>
      </c>
      <c r="C137">
        <v>54.8369</v>
      </c>
      <c r="D137">
        <v>0</v>
      </c>
      <c r="E137" t="s">
        <v>2694</v>
      </c>
      <c r="F137" s="49">
        <f t="shared" si="11"/>
        <v>136</v>
      </c>
      <c r="J137" s="49">
        <f t="shared" si="8"/>
        <v>3.1929400000000001</v>
      </c>
      <c r="K137" s="49">
        <f t="shared" si="9"/>
        <v>27.697699999999998</v>
      </c>
      <c r="L137" s="49">
        <f t="shared" si="10"/>
        <v>8.6746697401141262</v>
      </c>
    </row>
    <row r="138" spans="1:12">
      <c r="A138" s="49">
        <v>0.31936100000000001</v>
      </c>
      <c r="B138" s="49">
        <v>0.276839</v>
      </c>
      <c r="C138">
        <v>55.241599999999998</v>
      </c>
      <c r="D138">
        <v>0</v>
      </c>
      <c r="E138" t="s">
        <v>2695</v>
      </c>
      <c r="F138" s="49">
        <f t="shared" si="11"/>
        <v>137</v>
      </c>
      <c r="J138" s="49">
        <f t="shared" si="8"/>
        <v>3.1936100000000001</v>
      </c>
      <c r="K138" s="49">
        <f t="shared" si="9"/>
        <v>27.683900000000001</v>
      </c>
      <c r="L138" s="49">
        <f t="shared" si="10"/>
        <v>8.6685287182843247</v>
      </c>
    </row>
    <row r="139" spans="1:12">
      <c r="A139" s="49">
        <v>0.32002199999999997</v>
      </c>
      <c r="B139" s="49">
        <v>0.27539400000000003</v>
      </c>
      <c r="C139">
        <v>55.651800000000001</v>
      </c>
      <c r="D139">
        <v>0</v>
      </c>
      <c r="E139" t="s">
        <v>2696</v>
      </c>
      <c r="F139" s="49">
        <f t="shared" si="11"/>
        <v>138</v>
      </c>
      <c r="J139" s="49">
        <f t="shared" si="8"/>
        <v>3.2002199999999998</v>
      </c>
      <c r="K139" s="49">
        <f t="shared" si="9"/>
        <v>27.539400000000004</v>
      </c>
      <c r="L139" s="49">
        <f t="shared" si="10"/>
        <v>8.6054708738774224</v>
      </c>
    </row>
    <row r="140" spans="1:12">
      <c r="A140" s="49">
        <v>0.32078800000000002</v>
      </c>
      <c r="B140" s="49">
        <v>0.27585300000000001</v>
      </c>
      <c r="C140">
        <v>56.055700000000002</v>
      </c>
      <c r="D140">
        <v>0</v>
      </c>
      <c r="E140" t="s">
        <v>2697</v>
      </c>
      <c r="F140" s="49">
        <f t="shared" si="11"/>
        <v>139</v>
      </c>
      <c r="J140" s="49">
        <f t="shared" si="8"/>
        <v>3.2078800000000003</v>
      </c>
      <c r="K140" s="49">
        <f t="shared" si="9"/>
        <v>27.5853</v>
      </c>
      <c r="L140" s="49">
        <f t="shared" si="10"/>
        <v>8.5992306445378244</v>
      </c>
    </row>
    <row r="141" spans="1:12">
      <c r="A141" s="49">
        <v>0.32164199999999998</v>
      </c>
      <c r="B141" s="49">
        <v>0.27735700000000002</v>
      </c>
      <c r="C141">
        <v>56.462699999999998</v>
      </c>
      <c r="D141">
        <v>0</v>
      </c>
      <c r="E141" t="s">
        <v>2698</v>
      </c>
      <c r="F141" s="49">
        <f t="shared" si="11"/>
        <v>140</v>
      </c>
      <c r="J141" s="49">
        <f t="shared" si="8"/>
        <v>3.2164199999999998</v>
      </c>
      <c r="K141" s="49">
        <f t="shared" si="9"/>
        <v>27.735700000000001</v>
      </c>
      <c r="L141" s="49">
        <f t="shared" si="10"/>
        <v>8.6231586670894984</v>
      </c>
    </row>
    <row r="142" spans="1:12">
      <c r="A142" s="49">
        <v>0.32309700000000002</v>
      </c>
      <c r="B142" s="49">
        <v>0.278721</v>
      </c>
      <c r="C142">
        <v>56.866700000000002</v>
      </c>
      <c r="D142">
        <v>0</v>
      </c>
      <c r="E142" t="s">
        <v>2699</v>
      </c>
      <c r="F142" s="49">
        <f t="shared" si="11"/>
        <v>141</v>
      </c>
      <c r="J142" s="49">
        <f t="shared" si="8"/>
        <v>3.2309700000000001</v>
      </c>
      <c r="K142" s="49">
        <f t="shared" si="9"/>
        <v>27.8721</v>
      </c>
      <c r="L142" s="49">
        <f t="shared" si="10"/>
        <v>8.6265424934307653</v>
      </c>
    </row>
    <row r="143" spans="1:12">
      <c r="A143" s="49">
        <v>0.32469500000000001</v>
      </c>
      <c r="B143" s="49">
        <v>0.27835199999999999</v>
      </c>
      <c r="C143">
        <v>57.274500000000003</v>
      </c>
      <c r="D143">
        <v>0</v>
      </c>
      <c r="E143" t="s">
        <v>2700</v>
      </c>
      <c r="F143" s="49">
        <f t="shared" si="11"/>
        <v>142</v>
      </c>
      <c r="J143" s="49">
        <f t="shared" si="8"/>
        <v>3.24695</v>
      </c>
      <c r="K143" s="49">
        <f t="shared" si="9"/>
        <v>27.8352</v>
      </c>
      <c r="L143" s="49">
        <f t="shared" si="10"/>
        <v>8.5727220930411612</v>
      </c>
    </row>
    <row r="144" spans="1:12">
      <c r="A144" s="49">
        <v>0.32550400000000002</v>
      </c>
      <c r="B144" s="49">
        <v>0.27971800000000002</v>
      </c>
      <c r="C144">
        <v>57.683999999999997</v>
      </c>
      <c r="D144">
        <v>0</v>
      </c>
      <c r="E144" t="s">
        <v>2701</v>
      </c>
      <c r="F144" s="49">
        <f t="shared" si="11"/>
        <v>143</v>
      </c>
      <c r="J144" s="49">
        <f t="shared" si="8"/>
        <v>3.2550400000000002</v>
      </c>
      <c r="K144" s="49">
        <f t="shared" si="9"/>
        <v>27.971800000000002</v>
      </c>
      <c r="L144" s="49">
        <f t="shared" si="10"/>
        <v>8.5933813409359026</v>
      </c>
    </row>
    <row r="145" spans="1:12">
      <c r="A145" s="49">
        <v>0.3256</v>
      </c>
      <c r="B145" s="49">
        <v>0.28626200000000002</v>
      </c>
      <c r="C145">
        <v>58.088200000000001</v>
      </c>
      <c r="D145">
        <v>0</v>
      </c>
      <c r="E145" t="s">
        <v>2702</v>
      </c>
      <c r="F145" s="49">
        <f t="shared" si="11"/>
        <v>144</v>
      </c>
      <c r="J145" s="49">
        <f t="shared" si="8"/>
        <v>3.2560000000000002</v>
      </c>
      <c r="K145" s="49">
        <f t="shared" si="9"/>
        <v>28.626200000000001</v>
      </c>
      <c r="L145" s="49">
        <f t="shared" si="10"/>
        <v>8.7918304668304668</v>
      </c>
    </row>
    <row r="146" spans="1:12">
      <c r="A146" s="49">
        <v>0.32654300000000003</v>
      </c>
      <c r="B146" s="49">
        <v>0.28812100000000002</v>
      </c>
      <c r="C146">
        <v>58.491999999999997</v>
      </c>
      <c r="D146">
        <v>0</v>
      </c>
      <c r="E146" t="s">
        <v>2703</v>
      </c>
      <c r="F146" s="49">
        <f t="shared" si="11"/>
        <v>145</v>
      </c>
      <c r="J146" s="49">
        <f t="shared" si="8"/>
        <v>3.2654300000000003</v>
      </c>
      <c r="K146" s="49">
        <f t="shared" si="9"/>
        <v>28.812100000000001</v>
      </c>
      <c r="L146" s="49">
        <f t="shared" si="10"/>
        <v>8.823370888366922</v>
      </c>
    </row>
    <row r="147" spans="1:12">
      <c r="A147" s="49">
        <v>0.326928</v>
      </c>
      <c r="B147" s="49">
        <v>0.29087600000000002</v>
      </c>
      <c r="C147">
        <v>58.899299999999997</v>
      </c>
      <c r="D147">
        <v>0</v>
      </c>
      <c r="E147" t="s">
        <v>2704</v>
      </c>
      <c r="F147" s="49">
        <f t="shared" si="11"/>
        <v>146</v>
      </c>
      <c r="J147" s="49">
        <f t="shared" si="8"/>
        <v>3.2692800000000002</v>
      </c>
      <c r="K147" s="49">
        <f t="shared" si="9"/>
        <v>29.087600000000002</v>
      </c>
      <c r="L147" s="49">
        <f t="shared" si="10"/>
        <v>8.8972495473009356</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45856.56821759259</v>
      </c>
      <c r="B2" t="s">
        <v>2705</v>
      </c>
      <c r="C2" s="49"/>
      <c r="D2" s="49"/>
      <c r="E2" s="49">
        <v>4.9234099999999996</v>
      </c>
      <c r="F2" s="49">
        <v>1.36355</v>
      </c>
      <c r="G2" s="49">
        <v>0.66537900000000005</v>
      </c>
      <c r="H2" s="49">
        <v>0</v>
      </c>
      <c r="I2" s="49">
        <v>2.2816200000000002</v>
      </c>
      <c r="J2" s="49">
        <v>62</v>
      </c>
      <c r="K2" s="49">
        <v>62</v>
      </c>
      <c r="L2" s="49">
        <v>100</v>
      </c>
      <c r="M2" s="521" t="s">
        <v>1549</v>
      </c>
      <c r="O2" s="565" t="str">
        <f>IF(FH_info!B2="","",TRIM(MID(SUBSTITUTE(FH_info!B2,"^",REPT(" ",LEN(FH_info!B2))),LEN(FH_info!B2)*2-LEN(FH_info!B2)+1,LEN(FH_info!B2))))</f>
        <v>김보선</v>
      </c>
      <c r="P2" s="565" t="str">
        <f>IF(FH_info!O2="","",TRIM(MID(SUBSTITUTE(FH_info!O2," ",REPT(" ",LEN(FH_info!O2))),LEN(FH_info!O2)*1-LEN(FH_info!O2)+1,LEN(FH_info!O2))))</f>
        <v>김보선</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50</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2.2816209999999999</v>
      </c>
      <c r="D2">
        <f>MAX(B2:B257)</f>
        <v>5.5871620000000002</v>
      </c>
      <c r="G2" t="s">
        <v>1590</v>
      </c>
      <c r="H2">
        <v>4.9234140000000002</v>
      </c>
      <c r="I2">
        <v>2.2816209999999999</v>
      </c>
      <c r="J2">
        <v>0</v>
      </c>
      <c r="K2">
        <v>62</v>
      </c>
      <c r="L2">
        <v>62</v>
      </c>
      <c r="M2">
        <v>1.3635470000000001</v>
      </c>
      <c r="N2">
        <v>0.66537900000000005</v>
      </c>
      <c r="O2">
        <v>0.44272899999999998</v>
      </c>
    </row>
    <row r="3" spans="1:15">
      <c r="A3">
        <v>0</v>
      </c>
      <c r="B3">
        <v>0</v>
      </c>
      <c r="G3" t="s">
        <v>1591</v>
      </c>
      <c r="H3">
        <v>4.9234140000000002</v>
      </c>
      <c r="I3">
        <v>5.5871620000000002</v>
      </c>
      <c r="J3">
        <v>0</v>
      </c>
      <c r="K3">
        <v>3</v>
      </c>
      <c r="L3">
        <v>3</v>
      </c>
      <c r="M3">
        <v>0.56259599999999998</v>
      </c>
      <c r="N3">
        <v>0.57961300000000004</v>
      </c>
      <c r="O3">
        <v>0.33595199999999997</v>
      </c>
    </row>
    <row r="4" spans="1:15">
      <c r="A4">
        <v>0</v>
      </c>
      <c r="B4">
        <v>0</v>
      </c>
    </row>
    <row r="5" spans="1:15">
      <c r="A5">
        <v>3.4458999999999997E-2</v>
      </c>
      <c r="B5">
        <v>5.5871620000000002</v>
      </c>
    </row>
    <row r="6" spans="1:15">
      <c r="A6">
        <v>0</v>
      </c>
      <c r="B6">
        <v>0</v>
      </c>
    </row>
    <row r="7" spans="1:15">
      <c r="A7">
        <v>0</v>
      </c>
      <c r="B7">
        <v>0</v>
      </c>
    </row>
    <row r="8" spans="1:15">
      <c r="A8">
        <v>0.124595</v>
      </c>
      <c r="B8">
        <v>4.036689</v>
      </c>
    </row>
    <row r="9" spans="1:15">
      <c r="A9">
        <v>0</v>
      </c>
      <c r="B9">
        <v>0</v>
      </c>
    </row>
    <row r="10" spans="1:15">
      <c r="A10">
        <v>0.24060799999999999</v>
      </c>
      <c r="B10">
        <v>3.1053380000000002</v>
      </c>
    </row>
    <row r="11" spans="1:15">
      <c r="A11">
        <v>0</v>
      </c>
      <c r="B11">
        <v>0</v>
      </c>
    </row>
    <row r="12" spans="1:15">
      <c r="A12">
        <v>0</v>
      </c>
      <c r="B12">
        <v>0</v>
      </c>
    </row>
    <row r="13" spans="1:15">
      <c r="A13">
        <v>0.38459500000000002</v>
      </c>
      <c r="B13">
        <v>2.7602030000000002</v>
      </c>
    </row>
    <row r="14" spans="1:15">
      <c r="A14">
        <v>0</v>
      </c>
      <c r="B14">
        <v>0</v>
      </c>
    </row>
    <row r="15" spans="1:15">
      <c r="A15">
        <v>0.34358100000000003</v>
      </c>
      <c r="B15">
        <v>2.339324</v>
      </c>
    </row>
    <row r="16" spans="1:15">
      <c r="A16">
        <v>0</v>
      </c>
      <c r="B16">
        <v>0</v>
      </c>
    </row>
    <row r="17" spans="1:2">
      <c r="A17">
        <v>0</v>
      </c>
      <c r="B17">
        <v>0</v>
      </c>
    </row>
    <row r="18" spans="1:2">
      <c r="A18">
        <v>0.56175699999999995</v>
      </c>
      <c r="B18">
        <v>2.1825679999999998</v>
      </c>
    </row>
    <row r="19" spans="1:2">
      <c r="A19">
        <v>0</v>
      </c>
      <c r="B19">
        <v>0</v>
      </c>
    </row>
    <row r="20" spans="1:2">
      <c r="A20">
        <v>0</v>
      </c>
      <c r="B20">
        <v>0</v>
      </c>
    </row>
    <row r="21" spans="1:2">
      <c r="A21">
        <v>0.682365</v>
      </c>
      <c r="B21">
        <v>1.9158109999999999</v>
      </c>
    </row>
    <row r="22" spans="1:2">
      <c r="A22">
        <v>0</v>
      </c>
      <c r="B22">
        <v>0</v>
      </c>
    </row>
    <row r="23" spans="1:2">
      <c r="A23">
        <v>0.679122</v>
      </c>
      <c r="B23">
        <v>1.7024999999999999</v>
      </c>
    </row>
    <row r="24" spans="1:2">
      <c r="A24">
        <v>0</v>
      </c>
      <c r="B24">
        <v>0</v>
      </c>
    </row>
    <row r="25" spans="1:2">
      <c r="A25">
        <v>0</v>
      </c>
      <c r="B25">
        <v>0</v>
      </c>
    </row>
    <row r="26" spans="1:2">
      <c r="A26">
        <v>0.96439200000000003</v>
      </c>
      <c r="B26">
        <v>1.52</v>
      </c>
    </row>
    <row r="27" spans="1:2">
      <c r="A27">
        <v>0</v>
      </c>
      <c r="B27">
        <v>0</v>
      </c>
    </row>
    <row r="28" spans="1:2">
      <c r="A28">
        <v>1.227838</v>
      </c>
      <c r="B28">
        <v>1.406757</v>
      </c>
    </row>
    <row r="29" spans="1:2">
      <c r="A29">
        <v>0</v>
      </c>
      <c r="B29">
        <v>0</v>
      </c>
    </row>
    <row r="30" spans="1:2">
      <c r="A30">
        <v>0</v>
      </c>
      <c r="B30">
        <v>0</v>
      </c>
    </row>
    <row r="31" spans="1:2">
      <c r="A31">
        <v>1.418784</v>
      </c>
      <c r="B31">
        <v>1.2351350000000001</v>
      </c>
    </row>
    <row r="32" spans="1:2">
      <c r="A32">
        <v>0</v>
      </c>
      <c r="B32">
        <v>0</v>
      </c>
    </row>
    <row r="33" spans="1:2">
      <c r="A33">
        <v>1.334527</v>
      </c>
      <c r="B33">
        <v>1.120946</v>
      </c>
    </row>
    <row r="34" spans="1:2">
      <c r="A34">
        <v>0</v>
      </c>
      <c r="B34">
        <v>0</v>
      </c>
    </row>
    <row r="35" spans="1:2">
      <c r="A35">
        <v>0</v>
      </c>
      <c r="B35">
        <v>0</v>
      </c>
    </row>
    <row r="36" spans="1:2">
      <c r="A36">
        <v>1.6502699999999999</v>
      </c>
      <c r="B36">
        <v>1.026149</v>
      </c>
    </row>
    <row r="37" spans="1:2">
      <c r="A37">
        <v>0</v>
      </c>
      <c r="B37">
        <v>0</v>
      </c>
    </row>
    <row r="38" spans="1:2">
      <c r="A38">
        <v>0</v>
      </c>
      <c r="B38">
        <v>0</v>
      </c>
    </row>
    <row r="39" spans="1:2">
      <c r="A39">
        <v>1.745676</v>
      </c>
      <c r="B39">
        <v>0.92952699999999999</v>
      </c>
    </row>
    <row r="40" spans="1:2">
      <c r="A40">
        <v>0</v>
      </c>
      <c r="B40">
        <v>0</v>
      </c>
    </row>
    <row r="41" spans="1:2">
      <c r="A41">
        <v>1.518311</v>
      </c>
      <c r="B41">
        <v>0.80817600000000001</v>
      </c>
    </row>
    <row r="42" spans="1:2">
      <c r="A42">
        <v>0</v>
      </c>
      <c r="B42">
        <v>0</v>
      </c>
    </row>
    <row r="43" spans="1:2">
      <c r="A43">
        <v>0</v>
      </c>
      <c r="B43">
        <v>0</v>
      </c>
    </row>
    <row r="44" spans="1:2">
      <c r="A44">
        <v>1.6341220000000001</v>
      </c>
      <c r="B44">
        <v>0.71932399999999996</v>
      </c>
    </row>
    <row r="45" spans="1:2">
      <c r="A45">
        <v>0</v>
      </c>
      <c r="B45">
        <v>0</v>
      </c>
    </row>
    <row r="46" spans="1:2">
      <c r="A46">
        <v>1.689122</v>
      </c>
      <c r="B46">
        <v>0.67770300000000006</v>
      </c>
    </row>
    <row r="47" spans="1:2">
      <c r="A47">
        <v>0</v>
      </c>
      <c r="B47">
        <v>0</v>
      </c>
    </row>
    <row r="48" spans="1:2">
      <c r="A48">
        <v>0</v>
      </c>
      <c r="B48">
        <v>0</v>
      </c>
    </row>
    <row r="49" spans="1:2">
      <c r="A49">
        <v>1.7757430000000001</v>
      </c>
      <c r="B49">
        <v>0.59702699999999997</v>
      </c>
    </row>
    <row r="50" spans="1:2">
      <c r="A50">
        <v>0</v>
      </c>
      <c r="B50">
        <v>0</v>
      </c>
    </row>
    <row r="51" spans="1:2">
      <c r="A51">
        <v>2.1805409999999998</v>
      </c>
      <c r="B51">
        <v>0.55175700000000005</v>
      </c>
    </row>
    <row r="52" spans="1:2">
      <c r="A52">
        <v>0</v>
      </c>
      <c r="B52">
        <v>0</v>
      </c>
    </row>
    <row r="53" spans="1:2">
      <c r="A53">
        <v>0</v>
      </c>
      <c r="B53">
        <v>0</v>
      </c>
    </row>
    <row r="54" spans="1:2">
      <c r="A54">
        <v>1.968243</v>
      </c>
      <c r="B54">
        <v>0.49310799999999999</v>
      </c>
    </row>
    <row r="55" spans="1:2">
      <c r="A55">
        <v>0</v>
      </c>
      <c r="B55">
        <v>0</v>
      </c>
    </row>
    <row r="56" spans="1:2">
      <c r="A56">
        <v>0</v>
      </c>
      <c r="B56">
        <v>0</v>
      </c>
    </row>
    <row r="57" spans="1:2">
      <c r="A57">
        <v>1.973919</v>
      </c>
      <c r="B57">
        <v>0.45655400000000002</v>
      </c>
    </row>
    <row r="58" spans="1:2">
      <c r="A58">
        <v>0</v>
      </c>
      <c r="B58">
        <v>0</v>
      </c>
    </row>
    <row r="59" spans="1:2">
      <c r="A59">
        <v>2.1518920000000001</v>
      </c>
      <c r="B59">
        <v>0.40641899999999997</v>
      </c>
    </row>
    <row r="60" spans="1:2">
      <c r="A60">
        <v>0</v>
      </c>
      <c r="B60">
        <v>0</v>
      </c>
    </row>
    <row r="61" spans="1:2">
      <c r="A61">
        <v>0</v>
      </c>
      <c r="B61">
        <v>0</v>
      </c>
    </row>
    <row r="62" spans="1:2">
      <c r="A62">
        <v>2.0416219999999998</v>
      </c>
      <c r="B62">
        <v>0.34689199999999998</v>
      </c>
    </row>
    <row r="63" spans="1:2">
      <c r="A63">
        <v>0</v>
      </c>
      <c r="B63">
        <v>0</v>
      </c>
    </row>
    <row r="64" spans="1:2">
      <c r="A64">
        <v>2.2816209999999999</v>
      </c>
      <c r="B64">
        <v>0.34216200000000002</v>
      </c>
    </row>
    <row r="65" spans="1:2">
      <c r="A65">
        <v>0</v>
      </c>
      <c r="B65">
        <v>0</v>
      </c>
    </row>
    <row r="66" spans="1:2">
      <c r="A66">
        <v>0</v>
      </c>
      <c r="B66">
        <v>0</v>
      </c>
    </row>
    <row r="67" spans="1:2">
      <c r="A67">
        <v>2.0140539999999998</v>
      </c>
      <c r="B67">
        <v>0.27013500000000001</v>
      </c>
    </row>
    <row r="68" spans="1:2">
      <c r="A68">
        <v>0</v>
      </c>
      <c r="B68">
        <v>0</v>
      </c>
    </row>
    <row r="69" spans="1:2">
      <c r="A69">
        <v>2.0412159999999999</v>
      </c>
      <c r="B69">
        <v>0.27033800000000002</v>
      </c>
    </row>
    <row r="70" spans="1:2">
      <c r="A70">
        <v>0</v>
      </c>
      <c r="B70">
        <v>0</v>
      </c>
    </row>
    <row r="71" spans="1:2">
      <c r="A71">
        <v>0</v>
      </c>
      <c r="B71">
        <v>0</v>
      </c>
    </row>
    <row r="72" spans="1:2">
      <c r="A72">
        <v>1.8916219999999999</v>
      </c>
      <c r="B72">
        <v>0.25135099999999999</v>
      </c>
    </row>
    <row r="73" spans="1:2">
      <c r="A73">
        <v>0</v>
      </c>
      <c r="B73">
        <v>0</v>
      </c>
    </row>
    <row r="74" spans="1:2">
      <c r="A74">
        <v>0</v>
      </c>
      <c r="B74">
        <v>0</v>
      </c>
    </row>
    <row r="75" spans="1:2">
      <c r="A75">
        <v>2.0144600000000001</v>
      </c>
      <c r="B75">
        <v>0.24013499999999999</v>
      </c>
    </row>
    <row r="76" spans="1:2">
      <c r="A76">
        <v>0</v>
      </c>
      <c r="B76">
        <v>0</v>
      </c>
    </row>
    <row r="77" spans="1:2">
      <c r="A77">
        <v>1.949392</v>
      </c>
      <c r="B77">
        <v>0.22959499999999999</v>
      </c>
    </row>
    <row r="78" spans="1:2">
      <c r="A78">
        <v>0</v>
      </c>
      <c r="B78">
        <v>0</v>
      </c>
    </row>
    <row r="79" spans="1:2">
      <c r="A79">
        <v>0</v>
      </c>
      <c r="B79">
        <v>0</v>
      </c>
    </row>
    <row r="80" spans="1:2">
      <c r="A80">
        <v>1.9835130000000001</v>
      </c>
      <c r="B80">
        <v>0.211419</v>
      </c>
    </row>
    <row r="81" spans="1:2">
      <c r="A81">
        <v>0</v>
      </c>
      <c r="B81">
        <v>0</v>
      </c>
    </row>
    <row r="82" spans="1:2">
      <c r="A82">
        <v>1.723851</v>
      </c>
      <c r="B82">
        <v>0.19445899999999999</v>
      </c>
    </row>
    <row r="83" spans="1:2">
      <c r="A83">
        <v>0</v>
      </c>
      <c r="B83">
        <v>0</v>
      </c>
    </row>
    <row r="84" spans="1:2">
      <c r="A84">
        <v>0</v>
      </c>
      <c r="B84">
        <v>0</v>
      </c>
    </row>
    <row r="85" spans="1:2">
      <c r="A85">
        <v>1.7849999999999999</v>
      </c>
      <c r="B85">
        <v>0.200743</v>
      </c>
    </row>
    <row r="86" spans="1:2">
      <c r="A86">
        <v>0</v>
      </c>
      <c r="B86">
        <v>0</v>
      </c>
    </row>
    <row r="87" spans="1:2">
      <c r="A87">
        <v>0</v>
      </c>
      <c r="B87">
        <v>0</v>
      </c>
    </row>
    <row r="88" spans="1:2">
      <c r="A88">
        <v>1.713041</v>
      </c>
      <c r="B88">
        <v>0.19425700000000001</v>
      </c>
    </row>
    <row r="89" spans="1:2">
      <c r="A89">
        <v>0</v>
      </c>
      <c r="B89">
        <v>0</v>
      </c>
    </row>
    <row r="90" spans="1:2">
      <c r="A90">
        <v>1.3658779999999999</v>
      </c>
      <c r="B90">
        <v>0.19148599999999999</v>
      </c>
    </row>
    <row r="91" spans="1:2">
      <c r="A91">
        <v>0</v>
      </c>
      <c r="B91">
        <v>0</v>
      </c>
    </row>
    <row r="92" spans="1:2">
      <c r="A92">
        <v>0</v>
      </c>
      <c r="B92">
        <v>0</v>
      </c>
    </row>
    <row r="93" spans="1:2">
      <c r="A93">
        <v>1.219122</v>
      </c>
      <c r="B93">
        <v>0.21993199999999999</v>
      </c>
    </row>
    <row r="94" spans="1:2">
      <c r="A94">
        <v>0</v>
      </c>
      <c r="B94">
        <v>0</v>
      </c>
    </row>
    <row r="95" spans="1:2">
      <c r="A95">
        <v>1.1461490000000001</v>
      </c>
      <c r="B95">
        <v>0.219865</v>
      </c>
    </row>
    <row r="96" spans="1:2">
      <c r="A96">
        <v>0</v>
      </c>
      <c r="B96">
        <v>0</v>
      </c>
    </row>
    <row r="97" spans="1:2">
      <c r="A97">
        <v>0</v>
      </c>
      <c r="B97">
        <v>0</v>
      </c>
    </row>
    <row r="98" spans="1:2">
      <c r="A98">
        <v>0.82054099999999996</v>
      </c>
      <c r="B98">
        <v>0.21351400000000001</v>
      </c>
    </row>
    <row r="99" spans="1:2">
      <c r="A99">
        <v>0</v>
      </c>
      <c r="B99">
        <v>0</v>
      </c>
    </row>
    <row r="100" spans="1:2">
      <c r="A100">
        <v>0.77675700000000003</v>
      </c>
      <c r="B100">
        <v>0.19891900000000001</v>
      </c>
    </row>
    <row r="101" spans="1:2">
      <c r="A101">
        <v>0</v>
      </c>
      <c r="B101">
        <v>0</v>
      </c>
    </row>
    <row r="102" spans="1:2">
      <c r="A102">
        <v>0</v>
      </c>
      <c r="B102">
        <v>0</v>
      </c>
    </row>
    <row r="103" spans="1:2">
      <c r="A103">
        <v>0.620811</v>
      </c>
      <c r="B103">
        <v>0.19925699999999999</v>
      </c>
    </row>
    <row r="104" spans="1:2">
      <c r="A104">
        <v>0</v>
      </c>
      <c r="B104">
        <v>0</v>
      </c>
    </row>
    <row r="105" spans="1:2">
      <c r="A105">
        <v>0</v>
      </c>
      <c r="B105">
        <v>0</v>
      </c>
    </row>
    <row r="106" spans="1:2">
      <c r="A106">
        <v>0.53358099999999997</v>
      </c>
      <c r="B106">
        <v>0.19810800000000001</v>
      </c>
    </row>
    <row r="107" spans="1:2">
      <c r="A107">
        <v>0</v>
      </c>
      <c r="B107">
        <v>0</v>
      </c>
    </row>
    <row r="108" spans="1:2">
      <c r="A108">
        <v>0.54013500000000003</v>
      </c>
      <c r="B108">
        <v>0.198243</v>
      </c>
    </row>
    <row r="109" spans="1:2">
      <c r="A109">
        <v>0</v>
      </c>
      <c r="B109">
        <v>0</v>
      </c>
    </row>
    <row r="110" spans="1:2">
      <c r="A110">
        <v>0</v>
      </c>
      <c r="B110">
        <v>0</v>
      </c>
    </row>
    <row r="111" spans="1:2">
      <c r="A111">
        <v>0.47317599999999999</v>
      </c>
      <c r="B111">
        <v>0.18412200000000001</v>
      </c>
    </row>
    <row r="112" spans="1:2">
      <c r="A112">
        <v>0</v>
      </c>
      <c r="B112">
        <v>0</v>
      </c>
    </row>
    <row r="113" spans="1:2">
      <c r="A113">
        <v>0.56094599999999994</v>
      </c>
      <c r="B113">
        <v>0.17249999999999999</v>
      </c>
    </row>
    <row r="114" spans="1:2">
      <c r="A114">
        <v>0</v>
      </c>
      <c r="B114">
        <v>0</v>
      </c>
    </row>
    <row r="115" spans="1:2">
      <c r="A115">
        <v>0</v>
      </c>
      <c r="B115">
        <v>0</v>
      </c>
    </row>
    <row r="116" spans="1:2">
      <c r="A116">
        <v>0.39594600000000002</v>
      </c>
      <c r="B116">
        <v>0.16209499999999999</v>
      </c>
    </row>
    <row r="117" spans="1:2">
      <c r="A117">
        <v>0</v>
      </c>
      <c r="B117">
        <v>0</v>
      </c>
    </row>
    <row r="118" spans="1:2">
      <c r="A118">
        <v>0.55500000000000005</v>
      </c>
      <c r="B118">
        <v>0.16</v>
      </c>
    </row>
    <row r="119" spans="1:2">
      <c r="A119">
        <v>0</v>
      </c>
      <c r="B119">
        <v>0</v>
      </c>
    </row>
    <row r="120" spans="1:2">
      <c r="A120">
        <v>0</v>
      </c>
      <c r="B120">
        <v>0</v>
      </c>
    </row>
    <row r="121" spans="1:2">
      <c r="A121">
        <v>0.50371600000000005</v>
      </c>
      <c r="B121">
        <v>0.15060799999999999</v>
      </c>
    </row>
    <row r="122" spans="1:2">
      <c r="A122">
        <v>0</v>
      </c>
      <c r="B122">
        <v>0</v>
      </c>
    </row>
    <row r="123" spans="1:2">
      <c r="A123">
        <v>0</v>
      </c>
      <c r="B123">
        <v>0</v>
      </c>
    </row>
    <row r="124" spans="1:2">
      <c r="A124">
        <v>0.57912200000000003</v>
      </c>
      <c r="B124">
        <v>0.131554</v>
      </c>
    </row>
    <row r="125" spans="1:2">
      <c r="A125">
        <v>0</v>
      </c>
      <c r="B125">
        <v>0</v>
      </c>
    </row>
    <row r="126" spans="1:2">
      <c r="A126">
        <v>0.64128399999999997</v>
      </c>
      <c r="B126">
        <v>0.108581</v>
      </c>
    </row>
    <row r="127" spans="1:2">
      <c r="A127">
        <v>0</v>
      </c>
      <c r="B127">
        <v>0</v>
      </c>
    </row>
    <row r="128" spans="1:2">
      <c r="A128">
        <v>0</v>
      </c>
      <c r="B128">
        <v>0</v>
      </c>
    </row>
    <row r="129" spans="1:2">
      <c r="A129">
        <v>0.50682400000000005</v>
      </c>
      <c r="B129">
        <v>9.8850999999999994E-2</v>
      </c>
    </row>
    <row r="130" spans="1:2">
      <c r="A130">
        <v>0</v>
      </c>
      <c r="B130">
        <v>0</v>
      </c>
    </row>
    <row r="131" spans="1:2">
      <c r="A131">
        <v>0.39648600000000001</v>
      </c>
      <c r="B131">
        <v>7.9188999999999996E-2</v>
      </c>
    </row>
    <row r="132" spans="1:2">
      <c r="A132">
        <v>0</v>
      </c>
      <c r="B132">
        <v>0</v>
      </c>
    </row>
    <row r="133" spans="1:2">
      <c r="A133">
        <v>0</v>
      </c>
      <c r="B133">
        <v>0</v>
      </c>
    </row>
    <row r="134" spans="1:2">
      <c r="A134">
        <v>0.53831099999999998</v>
      </c>
      <c r="B134">
        <v>6.0608000000000002E-2</v>
      </c>
    </row>
    <row r="135" spans="1:2">
      <c r="A135">
        <v>0</v>
      </c>
      <c r="B135">
        <v>0</v>
      </c>
    </row>
    <row r="136" spans="1:2">
      <c r="A136">
        <v>0.66418900000000003</v>
      </c>
      <c r="B136">
        <v>4.7094999999999998E-2</v>
      </c>
    </row>
    <row r="137" spans="1:2">
      <c r="A137">
        <v>0</v>
      </c>
      <c r="B137">
        <v>0</v>
      </c>
    </row>
    <row r="138" spans="1:2">
      <c r="A138">
        <v>0</v>
      </c>
      <c r="B138">
        <v>0</v>
      </c>
    </row>
    <row r="139" spans="1:2">
      <c r="A139">
        <v>0.65249999999999997</v>
      </c>
      <c r="B139">
        <v>3.5068000000000002E-2</v>
      </c>
    </row>
    <row r="140" spans="1:2">
      <c r="A140">
        <v>0</v>
      </c>
      <c r="B140">
        <v>0</v>
      </c>
    </row>
    <row r="141" spans="1:2">
      <c r="A141">
        <v>0</v>
      </c>
      <c r="B141">
        <v>0</v>
      </c>
    </row>
    <row r="142" spans="1:2">
      <c r="A142">
        <v>0.46135100000000001</v>
      </c>
      <c r="B142">
        <v>3.2364999999999998E-2</v>
      </c>
    </row>
    <row r="143" spans="1:2">
      <c r="A143">
        <v>0</v>
      </c>
      <c r="B143">
        <v>0</v>
      </c>
    </row>
    <row r="144" spans="1:2">
      <c r="A144">
        <v>0.35283799999999998</v>
      </c>
      <c r="B144">
        <v>3.0068000000000001E-2</v>
      </c>
    </row>
    <row r="145" spans="1:2">
      <c r="A145">
        <v>0</v>
      </c>
      <c r="B145">
        <v>0</v>
      </c>
    </row>
    <row r="146" spans="1:2">
      <c r="A146">
        <v>0</v>
      </c>
      <c r="B146">
        <v>0</v>
      </c>
    </row>
    <row r="147" spans="1:2">
      <c r="A147">
        <v>0.25162200000000001</v>
      </c>
      <c r="B147">
        <v>2.4459000000000002E-2</v>
      </c>
    </row>
    <row r="148" spans="1:2">
      <c r="A148">
        <v>0</v>
      </c>
      <c r="B148">
        <v>0</v>
      </c>
    </row>
    <row r="149" spans="1:2">
      <c r="A149">
        <v>0.50135099999999999</v>
      </c>
      <c r="B149">
        <v>2.1350999999999998E-2</v>
      </c>
    </row>
    <row r="150" spans="1:2">
      <c r="A150">
        <v>0</v>
      </c>
      <c r="B150">
        <v>0</v>
      </c>
    </row>
    <row r="151" spans="1:2">
      <c r="A151">
        <v>0</v>
      </c>
      <c r="B151">
        <v>0</v>
      </c>
    </row>
    <row r="152" spans="1:2">
      <c r="A152">
        <v>0.54891900000000005</v>
      </c>
      <c r="B152">
        <v>1.7094999999999999E-2</v>
      </c>
    </row>
    <row r="153" spans="1:2">
      <c r="A153">
        <v>0</v>
      </c>
      <c r="B153">
        <v>0</v>
      </c>
    </row>
    <row r="154" spans="1:2">
      <c r="A154">
        <v>0.495811</v>
      </c>
      <c r="B154">
        <v>1.1081000000000001E-2</v>
      </c>
    </row>
    <row r="155" spans="1:2">
      <c r="A155">
        <v>0</v>
      </c>
      <c r="B155">
        <v>0</v>
      </c>
    </row>
    <row r="156" spans="1:2">
      <c r="A156">
        <v>0</v>
      </c>
      <c r="B156">
        <v>0</v>
      </c>
    </row>
    <row r="157" spans="1:2">
      <c r="A157">
        <v>0.37378400000000001</v>
      </c>
      <c r="B157">
        <v>6.0809999999999996E-3</v>
      </c>
    </row>
    <row r="158" spans="1:2">
      <c r="A158">
        <v>0</v>
      </c>
      <c r="B158">
        <v>0</v>
      </c>
    </row>
    <row r="159" spans="1:2">
      <c r="A159">
        <v>0</v>
      </c>
      <c r="B159">
        <v>0</v>
      </c>
    </row>
    <row r="160" spans="1:2">
      <c r="A160">
        <v>0.235405</v>
      </c>
      <c r="B160">
        <v>4.5950000000000001E-3</v>
      </c>
    </row>
    <row r="161" spans="1:2">
      <c r="A161">
        <v>0</v>
      </c>
      <c r="B161">
        <v>0</v>
      </c>
    </row>
    <row r="162" spans="1:2">
      <c r="A162">
        <v>0.155608</v>
      </c>
      <c r="B162">
        <v>3.1080000000000001E-3</v>
      </c>
    </row>
    <row r="163" spans="1:2">
      <c r="A163">
        <v>0</v>
      </c>
      <c r="B163">
        <v>0</v>
      </c>
    </row>
    <row r="164" spans="1:2">
      <c r="A164">
        <v>0</v>
      </c>
      <c r="B164">
        <v>0</v>
      </c>
    </row>
    <row r="165" spans="1:2">
      <c r="A165">
        <v>7.9527E-2</v>
      </c>
      <c r="B165">
        <v>1.689E-3</v>
      </c>
    </row>
    <row r="166" spans="1:2">
      <c r="A166">
        <v>0</v>
      </c>
      <c r="B166">
        <v>0</v>
      </c>
    </row>
    <row r="167" spans="1:2">
      <c r="A167">
        <v>3.3175999999999997E-2</v>
      </c>
      <c r="B167">
        <v>6.7599999999999995E-4</v>
      </c>
    </row>
    <row r="168" spans="1:2">
      <c r="A168">
        <v>0</v>
      </c>
      <c r="B168">
        <v>0</v>
      </c>
    </row>
    <row r="169" spans="1:2">
      <c r="A169">
        <v>0</v>
      </c>
      <c r="B169">
        <v>0</v>
      </c>
    </row>
    <row r="170" spans="1:2">
      <c r="A170">
        <v>2.8580999999999999E-2</v>
      </c>
      <c r="B170">
        <v>4.73E-4</v>
      </c>
    </row>
    <row r="171" spans="1:2">
      <c r="A171">
        <v>0</v>
      </c>
      <c r="B171">
        <v>0</v>
      </c>
    </row>
    <row r="172" spans="1:2">
      <c r="A172">
        <v>0</v>
      </c>
      <c r="B172">
        <v>2.03E-4</v>
      </c>
    </row>
    <row r="173" spans="1:2">
      <c r="A173">
        <v>1.7838E-2</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-2.39470625797082
-2.39</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-2.3947062579708165</v>
      </c>
      <c r="I4" s="322">
        <f>IF(Measurement!AQ7&lt;&gt;"",NORMSDIST((H6-$B$2)/$B$3)*100,"")</f>
        <v>17.625361495615429</v>
      </c>
      <c r="J4" t="str">
        <f>Measurement!AR7</f>
        <v>주의</v>
      </c>
    </row>
    <row r="5" spans="1:11">
      <c r="B5" s="171">
        <v>-10</v>
      </c>
      <c r="C5" s="171">
        <f>NORMSDIST(($B5-$B$2)/$B$3)*100</f>
        <v>7.1097265868555281E-5</v>
      </c>
      <c r="G5" t="s">
        <v>1539</v>
      </c>
      <c r="H5" s="320">
        <f>IF(Measurement!AQ7&lt;-7,-7,Measurement!AQ7)</f>
        <v>-2.3947062579708165</v>
      </c>
      <c r="I5" s="321">
        <f>IF(Measurement!AQ7&lt;&gt;"",0,"")</f>
        <v>0</v>
      </c>
    </row>
    <row r="6" spans="1:11">
      <c r="B6" s="171">
        <f>B5+0.1</f>
        <v>-9.9</v>
      </c>
      <c r="C6" s="171">
        <f t="shared" ref="C6:C57" si="0">NORMSDIST(($B6-$B$2)/$B$3)*100</f>
        <v>9.1781224195367343E-5</v>
      </c>
      <c r="H6" s="320">
        <f>IF(Measurement!AQ7&lt;-7,-7,Measurement!AQ7)</f>
        <v>-2.3947062579708165</v>
      </c>
      <c r="I6" s="321">
        <f>IF(Measurement!AQ7&lt;&gt;"",NORMSDIST((H6-$B$2)/$B$3)*100,"")</f>
        <v>17.625361495615429</v>
      </c>
    </row>
    <row r="7" spans="1:11">
      <c r="B7" s="171">
        <f t="shared" ref="B7:B70" si="1">B6+0.1</f>
        <v>-9.8000000000000007</v>
      </c>
      <c r="C7" s="171">
        <f t="shared" si="0"/>
        <v>1.1818368021892541E-4</v>
      </c>
      <c r="D7" s="171"/>
      <c r="H7" s="320">
        <f>IF(Measurement!AQ7&lt;&gt;"",-7,"")</f>
        <v>-7</v>
      </c>
      <c r="I7" s="321">
        <f>IF(Measurement!AQ7&lt;&gt;"",NORMSDIST((H6-$B$2)/$B$3)*100,"")</f>
        <v>17.625361495615429</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33.46</v>
      </c>
      <c r="V4" t="s">
        <v>1218</v>
      </c>
    </row>
    <row r="5" spans="1:29">
      <c r="B5" s="171">
        <v>0</v>
      </c>
      <c r="C5" s="171">
        <f>NORMSDIST(($B5-$B$2)/$B$3)*100</f>
        <v>1.2153167836658598</v>
      </c>
      <c r="H5">
        <f>info!W36</f>
        <v>33.462099999999992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33.462099999999992</v>
      </c>
      <c r="I6" s="171">
        <f>NORMSDIST((H6-$B$2)/$B$3)*100</f>
        <v>22.815083731495967</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22.815083731495967</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1.36355</v>
      </c>
    </row>
    <row r="3" spans="1:11" ht="18">
      <c r="A3" s="71" t="s">
        <v>1065</v>
      </c>
      <c r="B3" s="557">
        <v>0.71290976993199895</v>
      </c>
      <c r="C3" s="523"/>
      <c r="H3" s="561" t="s">
        <v>2223</v>
      </c>
      <c r="I3" s="562">
        <f>IF(I2=0,0,NORMSDIST((I2-$B$2)/$B$3)*100)</f>
        <v>22.588137132423032</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1.36</v>
      </c>
    </row>
    <row r="6" spans="1:11">
      <c r="B6" s="23">
        <v>0</v>
      </c>
      <c r="C6" s="23">
        <f>NORMSDIST(($B6-$B$2)/$B$3)*100</f>
        <v>0.38478836223957635</v>
      </c>
      <c r="H6" s="205">
        <f>IF(info!V36&gt;I1,I1,info!V36)</f>
        <v>1.36355</v>
      </c>
      <c r="I6" s="560">
        <v>0</v>
      </c>
    </row>
    <row r="7" spans="1:11">
      <c r="B7" s="23">
        <f>B5+0.05</f>
        <v>0</v>
      </c>
      <c r="C7" s="23">
        <f t="shared" ref="C7:E58" si="0">NORMSDIST(($B7-$B$2)/$B$3)*100</f>
        <v>0.38478836223957635</v>
      </c>
      <c r="H7" s="205">
        <f>IF(info!V36&gt;I1,I1,info!V36)</f>
        <v>1.36355</v>
      </c>
      <c r="I7" s="560">
        <f>NORMSDIST((H7-$B$2)/$B$3)*100</f>
        <v>22.588137132423032</v>
      </c>
    </row>
    <row r="8" spans="1:11">
      <c r="B8" s="23">
        <f t="shared" ref="B8:B71" si="1">B7+0.05</f>
        <v>0.05</v>
      </c>
      <c r="C8" s="23">
        <f t="shared" si="0"/>
        <v>0.47295624138584591</v>
      </c>
      <c r="D8" s="171"/>
      <c r="H8" s="205">
        <v>0</v>
      </c>
      <c r="I8" s="560">
        <f>NORMSDIST((H7-$B$2)/$B$3)*100</f>
        <v>22.588137132423032</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감정변이도1.36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1.36355</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1.36355</v>
      </c>
      <c r="I6" s="171">
        <f>NORMSDIST((H6-$B$2)/$B$3)*100</f>
        <v>4.3847529343750198E-2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4.3847529343750198E-2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45856.56821759259</v>
      </c>
      <c r="I7" s="876"/>
      <c r="J7" s="877"/>
      <c r="K7" s="166" t="str">
        <f>lang!B160</f>
        <v>나이</v>
      </c>
      <c r="L7" s="879" t="str">
        <f>IF(FH_info!B2="","", FH_info!T2)</f>
        <v>50</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김보선</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8</v>
      </c>
      <c r="N12" s="234">
        <f>IF(O12=1,Measurement!CH8,"")</f>
        <v>7</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45856.56821759259</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김보선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7</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45856.56821759259</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김보선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7</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45856.56821759259</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김보선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7</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45856.56821759259</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김보선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7</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45856.56821759259</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김보선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7</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45856.56821759259</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김보선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7</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45856.56821759259</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김보선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7</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45856.56821759259</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김보선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7</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45856.56821759259</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김보선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7</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45856.56821759259</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김보선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7</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45856.56821759259</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김보선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7</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45856.56821759259</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김보선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7</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45856.56821759259</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김보선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7</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2025-07-18T04:40:39Z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