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ame CE" sheetId="1" r:id="rId4"/>
    <sheet name="28.04.2022" sheetId="2" r:id="rId5"/>
    <sheet name="29,07,2022" sheetId="3" r:id="rId6"/>
    <sheet name="01,08,2022" sheetId="4" r:id="rId7"/>
    <sheet name="2,8,2022" sheetId="5" r:id="rId8"/>
    <sheet name="3,8,2022" sheetId="6" r:id="rId9"/>
    <sheet name="4,8,2022" sheetId="7" r:id="rId10"/>
    <sheet name="Feuil2" sheetId="8" r:id="rId11"/>
    <sheet name="Feuil1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<sst xmlns="http://schemas.openxmlformats.org/spreadsheetml/2006/main" uniqueCount="80">
  <si>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CE CALL1_JJ/MM/AAAA_CENTRE</t>
  </si>
  <si>
    <t>Sans Garantie</t>
  </si>
  <si>
    <t>Nom du dossier</t>
  </si>
  <si>
    <t>Objectif/Dossier</t>
  </si>
  <si>
    <t>Heures de pannes</t>
  </si>
  <si>
    <t>Heures de Brief</t>
  </si>
  <si>
    <t>Heures de prod</t>
  </si>
  <si>
    <t>TOTAL DES HEURES</t>
  </si>
  <si>
    <t>Cu's Produits</t>
  </si>
  <si>
    <t>Cu's Facturés</t>
  </si>
  <si>
    <t>% Cus/Défalqués</t>
  </si>
  <si>
    <t>Dons Ponctuels</t>
  </si>
  <si>
    <t>Dons en ligne</t>
  </si>
  <si>
    <t>Don moyen</t>
  </si>
  <si>
    <t>PA</t>
  </si>
  <si>
    <t>PA En Ligne</t>
  </si>
  <si>
    <t>PA Moyen</t>
  </si>
  <si>
    <t>CU/H</t>
  </si>
  <si>
    <t>Tx de promesse</t>
  </si>
  <si>
    <t>Tx de PA</t>
  </si>
  <si>
    <t>Tx de don en ligne (Cu's)</t>
  </si>
  <si>
    <t>Tx de PA en ligne (Cu's)</t>
  </si>
  <si>
    <t>Tx de don en ligne (Total des dons)</t>
  </si>
  <si>
    <t>Tx de PA en ligne (Totat des PAs)</t>
  </si>
  <si>
    <t>Observations &amp; Explicatifs</t>
  </si>
  <si>
    <t>"Prospection" Dons qui manquent</t>
  </si>
  <si>
    <t>"Transfo pa" PA qui manquent</t>
  </si>
  <si>
    <t>"Toutes les bases" Cu's qui manquent</t>
  </si>
  <si>
    <t>UNA_PRP_C1_CAP_20220725</t>
  </si>
  <si>
    <t xml:space="preserve">CUMUL Dossier 1 </t>
  </si>
  <si>
    <t>CUMUL Dossier 2</t>
  </si>
  <si>
    <t>CUMUL Dossier 3</t>
  </si>
  <si>
    <t>CUMUL Dossier 4</t>
  </si>
  <si>
    <t>CUMUL Dossier 5</t>
  </si>
  <si>
    <t>CUMUL Dossier 6</t>
  </si>
  <si>
    <t>TOTAL</t>
  </si>
  <si>
    <t>CE CALL2_JJ/MM/AAAA_CENTRE</t>
  </si>
  <si>
    <t>Va Renvoyer Son Don</t>
  </si>
  <si>
    <t>A DÉJÀ Envoyé Son Don</t>
  </si>
  <si>
    <t>Désistement</t>
  </si>
  <si>
    <t>Hors Cibles &amp; Refus de Répondre</t>
  </si>
  <si>
    <t xml:space="preserve"> % Va Renvoyer Son Don/Cu's</t>
  </si>
  <si>
    <t>% A DÉJÀ Envoyé Son Don/Cu's</t>
  </si>
  <si>
    <t>Tx de don en ligne/ H</t>
  </si>
  <si>
    <t>Tx de PA en ligne/ H</t>
  </si>
  <si>
    <t>% Désistement/Cu's</t>
  </si>
  <si>
    <t>% H.Cibles &amp; RAC / Cu's</t>
  </si>
  <si>
    <t>CE CALL1_28/07/2022_CAPITAL  CORP</t>
  </si>
  <si>
    <t>UNA_PRP_C1_CAP_220725_</t>
  </si>
  <si>
    <t>UNA_PRP_C1_CAP_220728</t>
  </si>
  <si>
    <t xml:space="preserve">CUMUL UNADEV </t>
  </si>
  <si>
    <t>Dons en ligne en Direct</t>
  </si>
  <si>
    <t>Dons en ligne en Différé</t>
  </si>
  <si>
    <t>PA En Ligne en Direct</t>
  </si>
  <si>
    <t>PA En Ligne en Différé</t>
  </si>
  <si>
    <t xml:space="preserve"> % Tx de don en ligne (Cu's)</t>
  </si>
  <si>
    <t>% Tx de don en ligne en Direct / DEL</t>
  </si>
  <si>
    <t xml:space="preserve"> % Tx de PA en ligne (Cu's)</t>
  </si>
  <si>
    <t>% Tx de PA en ligne en direct/ PEL</t>
  </si>
  <si>
    <t>Nombre de DEL &amp; PEL QUI MANQUE</t>
  </si>
  <si>
    <t>CE CALL1_29/07/2022_CAPITAL  CORP</t>
  </si>
  <si>
    <t xml:space="preserve"> UNA_PRP_C1_CAP_220728</t>
  </si>
  <si>
    <t>CE CALL1_01/08/2022_CAPITAL  CORP</t>
  </si>
  <si>
    <t xml:space="preserve"> UNA_PRP_C1_CAP_220725_</t>
  </si>
  <si>
    <r>
      <rPr>
        <rFont val="Arial"/>
        <b val="true"/>
        <i val="false"/>
        <strike val="false"/>
        <color rgb="FF000000"/>
        <sz val="10"/>
        <u val="none"/>
      </rPr>
      <t xml:space="preserve">     </t>
    </r>
    <r>
      <rPr>
        <rFont val="Arial"/>
        <b val="true"/>
        <i val="false"/>
        <strike val="false"/>
        <color rgb="FF000000"/>
        <sz val="9"/>
        <u val="none"/>
      </rPr>
      <t xml:space="preserve">        UNA_PRP_C1_CAP_220801</t>
    </r>
  </si>
  <si>
    <t>,</t>
  </si>
  <si>
    <t>CE CALL1_02/08/2022_CAPITAL  CORP</t>
  </si>
  <si>
    <t xml:space="preserve"> UNA_PRP_C1_CAP_220801</t>
  </si>
  <si>
    <r>
      <t xml:space="preserve">     </t>
    </r>
    <r>
      <rPr>
        <rFont val="Arial"/>
        <b val="true"/>
        <i val="false"/>
        <strike val="false"/>
        <color rgb="FF000000"/>
        <sz val="9"/>
        <u val="none"/>
      </rPr>
      <t xml:space="preserve">        </t>
    </r>
  </si>
  <si>
    <t>CE CALL1_03/08/2022_CAPITAL  CORP</t>
  </si>
  <si>
    <r>
      <t xml:space="preserve">      </t>
    </r>
    <r>
      <rPr>
        <rFont val="Arial"/>
        <b val="true"/>
        <i val="false"/>
        <strike val="false"/>
        <color rgb="FF000000"/>
        <sz val="10"/>
        <u val="none"/>
      </rPr>
      <t xml:space="preserve">UNA_PRP_C1_CAP_220728</t>
    </r>
  </si>
  <si>
    <t>UNA_PRP_C1_CAP_220801</t>
  </si>
  <si>
    <t xml:space="preserve"> </t>
  </si>
  <si>
    <t>CE CALL1_04/08/2022_CAPITAL  CORP</t>
  </si>
  <si>
    <t xml:space="preserve">       UNA_PRP_C1_CAP_220801</t>
  </si>
  <si>
    <t xml:space="preserve">      UNA_PRP_C1_CAP_220804_</t>
  </si>
  <si>
    <t>CE CALL1_11/08/2022_CAPITAL  CORP</t>
  </si>
  <si>
    <t>UNA_PRP_C1_CAP_220812</t>
  </si>
  <si>
    <t>UNA_PRP_C1_CAP_220810</t>
  </si>
  <si>
    <t>CE CALL1_12/08/2022_CAPITAL  CORP</t>
  </si>
</sst>
</file>

<file path=xl/styles.xml><?xml version="1.0" encoding="utf-8"?>
<styleSheet xmlns="http://schemas.openxmlformats.org/spreadsheetml/2006/main" xml:space="preserve">
  <numFmts count="2">
    <numFmt numFmtId="164" formatCode="#,##0.00\ [$€-1]"/>
    <numFmt numFmtId="165" formatCode="0.0"/>
  </numFmts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333333"/>
      <name val="Calibri"/>
    </font>
    <font>
      <b val="1"/>
      <i val="0"/>
      <strike val="0"/>
      <u val="none"/>
      <sz val="2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44749F"/>
        <bgColor rgb="FFFFFFFF"/>
      </patternFill>
    </fill>
    <fill>
      <patternFill patternType="solid">
        <fgColor rgb="FF2D4D6A"/>
        <bgColor rgb="FFFFFFFF"/>
      </patternFill>
    </fill>
    <fill>
      <patternFill patternType="solid">
        <fgColor rgb="FF333F4F"/>
        <bgColor rgb="FFFFFFFF"/>
      </patternFill>
    </fill>
  </fills>
  <borders count="49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numFmtId="0" fontId="0" fillId="0" borderId="0"/>
  </cellStyleXfs>
  <cellXfs count="1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2" fillId="0" borderId="2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2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3" numFmtId="9" fillId="2" borderId="6" applyFont="1" applyNumberFormat="1" applyFill="1" applyBorder="1" applyAlignment="1">
      <alignment horizontal="center" vertical="center" textRotation="0" wrapText="false" shrinkToFit="false"/>
    </xf>
    <xf xfId="0" fontId="3" numFmtId="165" fillId="2" borderId="6" applyFont="1" applyNumberFormat="1" applyFill="1" applyBorder="1" applyAlignment="1">
      <alignment horizontal="center" vertical="center" textRotation="0" wrapText="false" shrinkToFit="false"/>
    </xf>
    <xf xfId="0" fontId="3" numFmtId="1" fillId="2" borderId="3" applyFont="1" applyNumberFormat="1" applyFill="1" applyBorder="1" applyAlignment="1">
      <alignment horizontal="center" vertical="center" textRotation="0" wrapText="false" shrinkToFit="false"/>
    </xf>
    <xf xfId="0" fontId="3" numFmtId="9" fillId="2" borderId="6" applyFont="1" applyNumberFormat="1" applyFill="1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7" applyFont="1" applyNumberFormat="0" applyFill="1" applyBorder="1" applyAlignment="1">
      <alignment horizontal="center" vertical="center" textRotation="0" wrapText="true" shrinkToFit="false"/>
    </xf>
    <xf xfId="0" fontId="3" numFmtId="0" fillId="2" borderId="8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1" applyBorder="1" applyAlignment="1">
      <alignment horizontal="center" vertical="center" textRotation="0" wrapText="true" shrinkToFit="false"/>
    </xf>
    <xf xfId="0" fontId="3" numFmtId="0" fillId="2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11" applyFont="1" applyNumberFormat="0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1" applyBorder="1" applyAlignment="1">
      <alignment horizontal="center" vertical="center" textRotation="0" wrapText="true" shrinkToFit="false"/>
    </xf>
    <xf xfId="0" fontId="3" numFmtId="0" fillId="2" borderId="13" applyFont="1" applyNumberFormat="0" applyFill="1" applyBorder="1" applyAlignment="1">
      <alignment horizontal="center" vertical="center" textRotation="0" wrapText="true" shrinkToFit="false"/>
    </xf>
    <xf xfId="0" fontId="3" numFmtId="0" fillId="2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false" shrinkToFit="false"/>
    </xf>
    <xf xfId="0" fontId="2" numFmtId="0" fillId="2" borderId="16" applyFont="1" applyNumberFormat="0" applyFill="1" applyBorder="1" applyAlignment="1">
      <alignment horizontal="center" vertical="center" textRotation="0" wrapText="false" shrinkToFit="false"/>
    </xf>
    <xf xfId="0" fontId="2" numFmtId="0" fillId="2" borderId="17" applyFont="1" applyNumberFormat="0" applyFill="1" applyBorder="1" applyAlignment="1">
      <alignment horizontal="center" vertical="center" textRotation="0" wrapText="false" shrinkToFit="false"/>
    </xf>
    <xf xfId="0" fontId="2" numFmtId="0" fillId="2" borderId="18" applyFont="1" applyNumberFormat="0" applyFill="1" applyBorder="1" applyAlignment="1">
      <alignment horizontal="center" vertical="center" textRotation="0" wrapText="false" shrinkToFit="false"/>
    </xf>
    <xf xfId="0" fontId="3" numFmtId="165" fillId="2" borderId="19" applyFont="1" applyNumberFormat="1" applyFill="1" applyBorder="1" applyAlignment="1">
      <alignment horizontal="center" vertical="center" textRotation="0" wrapText="false" shrinkToFit="false"/>
    </xf>
    <xf xfId="0" fontId="3" numFmtId="1" fillId="2" borderId="18" applyFont="1" applyNumberFormat="1" applyFill="1" applyBorder="1" applyAlignment="1">
      <alignment horizontal="center" vertical="center" textRotation="0" wrapText="false" shrinkToFit="false"/>
    </xf>
    <xf xfId="0" fontId="3" numFmtId="9" fillId="2" borderId="19" applyFont="1" applyNumberFormat="1" applyFill="1" applyBorder="1" applyAlignment="1">
      <alignment horizontal="center" vertical="center" textRotation="0" wrapText="false" shrinkToFit="false"/>
    </xf>
    <xf xfId="0" fontId="2" numFmtId="0" fillId="2" borderId="20" applyFont="1" applyNumberFormat="0" applyFill="1" applyBorder="1" applyAlignment="1">
      <alignment horizontal="center" vertical="center" textRotation="0" wrapText="false" shrinkToFit="false"/>
    </xf>
    <xf xfId="0" fontId="2" numFmtId="0" fillId="2" borderId="21" applyFont="1" applyNumberFormat="0" applyFill="1" applyBorder="1" applyAlignment="1">
      <alignment horizontal="center" vertical="center" textRotation="0" wrapText="false" shrinkToFit="false"/>
    </xf>
    <xf xfId="0" fontId="2" numFmtId="164" fillId="2" borderId="21" applyFont="1" applyNumberFormat="1" applyFill="1" applyBorder="1" applyAlignment="1">
      <alignment horizontal="center" vertical="center" textRotation="0" wrapText="false" shrinkToFit="false"/>
    </xf>
    <xf xfId="0" fontId="2" numFmtId="2" fillId="2" borderId="21" applyFont="1" applyNumberFormat="1" applyFill="1" applyBorder="1" applyAlignment="1">
      <alignment horizontal="center" vertical="center" textRotation="0" wrapText="false" shrinkToFit="false"/>
    </xf>
    <xf xfId="0" fontId="2" numFmtId="10" fillId="2" borderId="21" applyFont="1" applyNumberFormat="1" applyFill="1" applyBorder="1" applyAlignment="1">
      <alignment horizontal="center" vertical="center" textRotation="0" wrapText="false" shrinkToFit="false"/>
    </xf>
    <xf xfId="0" fontId="2" numFmtId="0" fillId="2" borderId="22" applyFont="1" applyNumberFormat="0" applyFill="1" applyBorder="1" applyAlignment="1">
      <alignment horizontal="center" vertical="center" textRotation="0" wrapText="false" shrinkToFit="false"/>
    </xf>
    <xf xfId="0" fontId="5" numFmtId="0" fillId="0" borderId="23" applyFont="1" applyNumberFormat="0" applyFill="0" applyBorder="1" applyAlignment="1">
      <alignment horizontal="center" vertical="center" textRotation="0" wrapText="false" shrinkToFit="false"/>
    </xf>
    <xf xfId="0" fontId="3" numFmtId="9" fillId="2" borderId="24" applyFont="1" applyNumberFormat="1" applyFill="1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1">
      <alignment horizontal="center" vertical="center" textRotation="0" wrapText="false" shrinkToFit="false"/>
    </xf>
    <xf xfId="0" fontId="0" numFmtId="0" fillId="0" borderId="26" applyFont="0" applyNumberFormat="0" applyFill="0" applyBorder="1" applyAlignment="1">
      <alignment horizontal="center" vertical="center" textRotation="0" wrapText="false" shrinkToFit="false"/>
    </xf>
    <xf xfId="0" fontId="0" numFmtId="0" fillId="0" borderId="27" applyFont="0" applyNumberFormat="0" applyFill="0" applyBorder="1" applyAlignment="1">
      <alignment horizontal="center" vertical="center" textRotation="0" wrapText="false" shrinkToFit="false"/>
    </xf>
    <xf xfId="0" fontId="3" numFmtId="165" fillId="2" borderId="24" applyFont="1" applyNumberFormat="1" applyFill="1" applyBorder="1" applyAlignment="1">
      <alignment horizontal="center" vertical="center" textRotation="0" wrapText="false" shrinkToFit="false"/>
    </xf>
    <xf xfId="0" fontId="3" numFmtId="1" fillId="2" borderId="27" applyFont="1" applyNumberFormat="1" applyFill="1" applyBorder="1" applyAlignment="1">
      <alignment horizontal="center" vertical="center" textRotation="0" wrapText="false" shrinkToFit="false"/>
    </xf>
    <xf xfId="0" fontId="3" numFmtId="9" fillId="2" borderId="24" applyFont="1" applyNumberFormat="1" applyFill="1" applyBorder="1" applyAlignment="1">
      <alignment horizontal="center" vertical="center" textRotation="0" wrapText="false" shrinkToFit="false"/>
    </xf>
    <xf xfId="0" fontId="0" numFmtId="0" fillId="0" borderId="28" applyFont="0" applyNumberFormat="0" applyFill="0" applyBorder="1" applyAlignment="1">
      <alignment horizontal="center" vertical="center" textRotation="0" wrapText="false" shrinkToFit="false"/>
    </xf>
    <xf xfId="0" fontId="2" numFmtId="164" fillId="2" borderId="26" applyFont="1" applyNumberFormat="1" applyFill="1" applyBorder="1" applyAlignment="1">
      <alignment horizontal="center" vertical="center" textRotation="0" wrapText="false" shrinkToFit="false"/>
    </xf>
    <xf xfId="0" fontId="0" numFmtId="2" fillId="0" borderId="26" applyFont="0" applyNumberFormat="1" applyFill="0" applyBorder="1" applyAlignment="1">
      <alignment horizontal="center" vertical="center" textRotation="0" wrapText="false" shrinkToFit="false"/>
    </xf>
    <xf xfId="0" fontId="0" numFmtId="10" fillId="0" borderId="26" applyFont="0" applyNumberFormat="1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1" applyBorder="1" applyAlignment="1">
      <alignment horizontal="center" vertical="center" textRotation="0" wrapText="false" shrinkToFit="false"/>
    </xf>
    <xf xfId="0" fontId="2" numFmtId="0" fillId="2" borderId="29" applyFont="1" applyNumberFormat="0" applyFill="1" applyBorder="1" applyAlignment="1">
      <alignment horizontal="center" vertical="center" textRotation="0" wrapText="false" shrinkToFit="false"/>
    </xf>
    <xf xfId="0" fontId="5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1" applyBorder="1" applyAlignment="1">
      <alignment horizontal="center" vertical="center" textRotation="0" wrapText="false" shrinkToFit="false"/>
    </xf>
    <xf xfId="0" fontId="5" numFmtId="0" fillId="0" borderId="32" applyFont="1" applyNumberFormat="0" applyFill="0" applyBorder="1" applyAlignment="1">
      <alignment horizontal="center" vertical="center" textRotation="0" wrapText="false" shrinkToFit="false"/>
    </xf>
    <xf xfId="0" fontId="3" numFmtId="9" fillId="2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36" applyFont="0" applyNumberFormat="0" applyFill="0" applyBorder="1" applyAlignment="1">
      <alignment horizontal="center" vertical="center" textRotation="0" wrapText="false" shrinkToFit="false"/>
    </xf>
    <xf xfId="0" fontId="3" numFmtId="165" fillId="2" borderId="33" applyFont="1" applyNumberFormat="1" applyFill="1" applyBorder="1" applyAlignment="1">
      <alignment horizontal="center" vertical="center" textRotation="0" wrapText="false" shrinkToFit="false"/>
    </xf>
    <xf xfId="0" fontId="3" numFmtId="1" fillId="2" borderId="36" applyFont="1" applyNumberFormat="1" applyFill="1" applyBorder="1" applyAlignment="1">
      <alignment horizontal="center" vertical="center" textRotation="0" wrapText="false" shrinkToFit="false"/>
    </xf>
    <xf xfId="0" fontId="3" numFmtId="9" fillId="2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37" applyFont="0" applyNumberFormat="0" applyFill="0" applyBorder="1" applyAlignment="1">
      <alignment horizontal="center" vertical="center" textRotation="0" wrapText="false" shrinkToFit="false"/>
    </xf>
    <xf xfId="0" fontId="2" numFmtId="164" fillId="2" borderId="35" applyFont="1" applyNumberFormat="1" applyFill="1" applyBorder="1" applyAlignment="1">
      <alignment horizontal="center" vertical="center" textRotation="0" wrapText="false" shrinkToFit="false"/>
    </xf>
    <xf xfId="0" fontId="0" numFmtId="2" fillId="0" borderId="35" applyFont="0" applyNumberFormat="1" applyFill="0" applyBorder="1" applyAlignment="1">
      <alignment horizontal="center" vertical="center" textRotation="0" wrapText="false" shrinkToFit="false"/>
    </xf>
    <xf xfId="0" fontId="0" numFmtId="10" fillId="0" borderId="35" applyFont="0" applyNumberFormat="1" applyFill="0" applyBorder="1" applyAlignment="1">
      <alignment horizontal="center" vertical="center" textRotation="0" wrapText="false" shrinkToFit="false"/>
    </xf>
    <xf xfId="0" fontId="2" numFmtId="0" fillId="2" borderId="35" applyFont="1" applyNumberFormat="0" applyFill="1" applyBorder="1" applyAlignment="1">
      <alignment horizontal="center" vertical="center" textRotation="0" wrapText="false" shrinkToFit="false"/>
    </xf>
    <xf xfId="0" fontId="2" numFmtId="0" fillId="2" borderId="38" applyFont="1" applyNumberFormat="0" applyFill="1" applyBorder="1" applyAlignment="1">
      <alignment horizontal="center" vertical="center" textRotation="0" wrapText="false" shrinkToFit="false"/>
    </xf>
    <xf xfId="0" fontId="0" numFmtId="0" fillId="0" borderId="29" applyFont="0" applyNumberFormat="0" applyFill="0" applyBorder="1" applyAlignment="1">
      <alignment horizontal="center" vertical="center" textRotation="0" wrapText="false" shrinkToFit="false"/>
    </xf>
    <xf xfId="0" fontId="0" numFmtId="0" fillId="0" borderId="31" applyFont="0" applyNumberFormat="0" applyFill="0" applyBorder="1" applyAlignment="1">
      <alignment horizontal="center" vertical="center" textRotation="0" wrapText="false" shrinkToFit="false"/>
    </xf>
    <xf xfId="0" fontId="0" numFmtId="0" fillId="0" borderId="38" applyFont="0" applyNumberFormat="0" applyFill="0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true" shrinkToFit="false"/>
    </xf>
    <xf xfId="0" fontId="3" numFmtId="0" fillId="3" borderId="10" applyFont="1" applyNumberFormat="0" applyFill="1" applyBorder="1" applyAlignment="1">
      <alignment horizontal="center" vertical="center" textRotation="0" wrapText="true" shrinkToFit="false"/>
    </xf>
    <xf xfId="0" fontId="3" numFmtId="0" fillId="3" borderId="39" applyFont="1" applyNumberFormat="0" applyFill="1" applyBorder="1" applyAlignment="1">
      <alignment horizontal="center" vertical="center" textRotation="0" wrapText="tru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10" fillId="3" borderId="17" applyFont="1" applyNumberFormat="1" applyFill="1" applyBorder="1" applyAlignment="1">
      <alignment horizontal="center" vertical="center" textRotation="0" wrapText="false" shrinkToFit="false"/>
    </xf>
    <xf xfId="0" fontId="2" numFmtId="10" fillId="3" borderId="40" applyFont="1" applyNumberFormat="1" applyFill="1" applyBorder="1" applyAlignment="1">
      <alignment horizontal="center" vertical="center" textRotation="0" wrapText="false" shrinkToFit="false"/>
    </xf>
    <xf xfId="0" fontId="2" numFmtId="2" fillId="3" borderId="25" applyFont="1" applyNumberFormat="1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center" textRotation="0" wrapText="false" shrinkToFit="false"/>
    </xf>
    <xf xfId="0" fontId="2" numFmtId="10" fillId="3" borderId="29" applyFont="1" applyNumberFormat="1" applyFill="1" applyBorder="1" applyAlignment="1">
      <alignment horizontal="center" vertical="center" textRotation="0" wrapText="false" shrinkToFit="false"/>
    </xf>
    <xf xfId="0" fontId="2" numFmtId="2" fillId="3" borderId="5" applyFont="1" applyNumberFormat="1" applyFill="1" applyBorder="1" applyAlignment="1">
      <alignment horizontal="center" vertical="center" textRotation="0" wrapText="false" shrinkToFit="false"/>
    </xf>
    <xf xfId="0" fontId="2" numFmtId="10" fillId="3" borderId="2" applyFont="1" applyNumberFormat="1" applyFill="1" applyBorder="1" applyAlignment="1">
      <alignment horizontal="center" vertical="center" textRotation="0" wrapText="false" shrinkToFit="false"/>
    </xf>
    <xf xfId="0" fontId="2" numFmtId="10" fillId="3" borderId="31" applyFont="1" applyNumberFormat="1" applyFill="1" applyBorder="1" applyAlignment="1">
      <alignment horizontal="center" vertical="center" textRotation="0" wrapText="false" shrinkToFit="false"/>
    </xf>
    <xf xfId="0" fontId="2" numFmtId="2" fillId="3" borderId="34" applyFont="1" applyNumberFormat="1" applyFill="1" applyBorder="1" applyAlignment="1">
      <alignment horizontal="center" vertical="center" textRotation="0" wrapText="false" shrinkToFit="false"/>
    </xf>
    <xf xfId="0" fontId="2" numFmtId="10" fillId="3" borderId="35" applyFont="1" applyNumberFormat="1" applyFill="1" applyBorder="1" applyAlignment="1">
      <alignment horizontal="center" vertical="center" textRotation="0" wrapText="false" shrinkToFit="false"/>
    </xf>
    <xf xfId="0" fontId="2" numFmtId="10" fillId="3" borderId="38" applyFont="1" applyNumberFormat="1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11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true" shrinkToFit="false"/>
    </xf>
    <xf xfId="0" fontId="2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3" borderId="16" applyFont="1" applyNumberFormat="0" applyFill="1" applyBorder="1" applyAlignment="1">
      <alignment horizontal="center" vertical="center" textRotation="0" wrapText="false" shrinkToFit="false"/>
    </xf>
    <xf xfId="0" fontId="2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18" applyFont="1" applyNumberFormat="0" applyFill="1" applyBorder="1" applyAlignment="1">
      <alignment horizontal="center" vertical="center" textRotation="0" wrapText="false" shrinkToFit="false"/>
    </xf>
    <xf xfId="0" fontId="3" numFmtId="165" fillId="3" borderId="19" applyFont="1" applyNumberFormat="1" applyFill="1" applyBorder="1" applyAlignment="1">
      <alignment horizontal="center" vertical="center" textRotation="0" wrapText="fals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3" numFmtId="165" fillId="3" borderId="24" applyFont="1" applyNumberFormat="1" applyFill="1" applyBorder="1" applyAlignment="1">
      <alignment horizontal="center" vertical="center" textRotation="0" wrapText="false" shrinkToFit="false"/>
    </xf>
    <xf xfId="0" fontId="3" numFmtId="165" fillId="3" borderId="6" applyFont="1" applyNumberFormat="1" applyFill="1" applyBorder="1" applyAlignment="1">
      <alignment horizontal="center" vertical="center" textRotation="0" wrapText="false" shrinkToFit="false"/>
    </xf>
    <xf xfId="0" fontId="3" numFmtId="165" fillId="3" borderId="33" applyFont="1" applyNumberFormat="1" applyFill="1" applyBorder="1" applyAlignment="1">
      <alignment horizontal="center" vertical="center" textRotation="0" wrapText="false" shrinkToFit="false"/>
    </xf>
    <xf xfId="0" fontId="3" numFmtId="0" fillId="4" borderId="10" applyFont="1" applyNumberFormat="0" applyFill="1" applyBorder="1" applyAlignment="1">
      <alignment horizontal="center" vertical="center" textRotation="0" wrapText="true" shrinkToFit="false"/>
    </xf>
    <xf xfId="0" fontId="2" numFmtId="10" fillId="4" borderId="26" applyFont="1" applyNumberFormat="1" applyFill="1" applyBorder="1" applyAlignment="1">
      <alignment horizontal="center" vertical="center" textRotation="0" wrapText="false" shrinkToFit="false"/>
    </xf>
    <xf xfId="0" fontId="2" numFmtId="10" fillId="4" borderId="2" applyFont="1" applyNumberFormat="1" applyFill="1" applyBorder="1" applyAlignment="1">
      <alignment horizontal="center" vertical="center" textRotation="0" wrapText="false" shrinkToFit="false"/>
    </xf>
    <xf xfId="0" fontId="2" numFmtId="10" fillId="4" borderId="35" applyFont="1" applyNumberFormat="1" applyFill="1" applyBorder="1" applyAlignment="1">
      <alignment horizontal="center" vertical="center" textRotation="0" wrapText="false" shrinkToFit="false"/>
    </xf>
    <xf xfId="0" fontId="2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5" borderId="10" applyFont="1" applyNumberFormat="0" applyFill="1" applyBorder="1" applyAlignment="1">
      <alignment horizontal="center" vertical="center" textRotation="0" wrapText="true" shrinkToFit="false"/>
    </xf>
    <xf xfId="0" fontId="2" numFmtId="10" fillId="5" borderId="26" applyFont="1" applyNumberFormat="1" applyFill="1" applyBorder="1" applyAlignment="1">
      <alignment horizontal="center" vertical="center" textRotation="0" wrapText="false" shrinkToFit="false"/>
    </xf>
    <xf xfId="0" fontId="2" numFmtId="10" fillId="5" borderId="2" applyFont="1" applyNumberFormat="1" applyFill="1" applyBorder="1" applyAlignment="1">
      <alignment horizontal="center" vertical="center" textRotation="0" wrapText="false" shrinkToFit="false"/>
    </xf>
    <xf xfId="0" fontId="2" numFmtId="10" fillId="5" borderId="35" applyFont="1" applyNumberFormat="1" applyFill="1" applyBorder="1" applyAlignment="1">
      <alignment horizontal="center" vertical="center" textRotation="0" wrapText="false" shrinkToFit="false"/>
    </xf>
    <xf xfId="0" fontId="2" numFmtId="10" fillId="5" borderId="17" applyFont="1" applyNumberFormat="1" applyFill="1" applyBorder="1" applyAlignment="1">
      <alignment horizontal="center" vertical="center" textRotation="0" wrapText="false" shrinkToFit="false"/>
    </xf>
    <xf xfId="0" fontId="2" numFmtId="0" fillId="4" borderId="26" applyFont="1" applyNumberFormat="0" applyFill="1" applyBorder="1" applyAlignment="1">
      <alignment horizontal="center" vertical="center" textRotation="0" wrapText="false" shrinkToFit="false"/>
    </xf>
    <xf xfId="0" fontId="2" numFmtId="0" fillId="4" borderId="2" applyFont="1" applyNumberFormat="0" applyFill="1" applyBorder="1" applyAlignment="1">
      <alignment horizontal="center" vertical="center" textRotation="0" wrapText="false" shrinkToFit="false"/>
    </xf>
    <xf xfId="0" fontId="2" numFmtId="0" fillId="4" borderId="35" applyFont="1" applyNumberFormat="0" applyFill="1" applyBorder="1" applyAlignment="1">
      <alignment horizontal="center" vertical="center" textRotation="0" wrapText="false" shrinkToFit="false"/>
    </xf>
    <xf xfId="0" fontId="2" numFmtId="0" fillId="4" borderId="17" applyFont="1" applyNumberFormat="0" applyFill="1" applyBorder="1" applyAlignment="1">
      <alignment horizontal="center" vertical="center" textRotation="0" wrapText="false" shrinkToFit="false"/>
    </xf>
    <xf xfId="0" fontId="2" numFmtId="0" fillId="5" borderId="26" applyFont="1" applyNumberFormat="0" applyFill="1" applyBorder="1" applyAlignment="1">
      <alignment horizontal="center" vertical="center" textRotation="0" wrapText="false" shrinkToFit="false"/>
    </xf>
    <xf xfId="0" fontId="2" numFmtId="0" fillId="5" borderId="2" applyFont="1" applyNumberFormat="0" applyFill="1" applyBorder="1" applyAlignment="1">
      <alignment horizontal="center" vertical="center" textRotation="0" wrapText="false" shrinkToFit="false"/>
    </xf>
    <xf xfId="0" fontId="2" numFmtId="0" fillId="5" borderId="35" applyFont="1" applyNumberFormat="0" applyFill="1" applyBorder="1" applyAlignment="1">
      <alignment horizontal="center" vertical="center" textRotation="0" wrapText="false" shrinkToFit="false"/>
    </xf>
    <xf xfId="0" fontId="2" numFmtId="0" fillId="5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29" applyFont="1" applyNumberFormat="0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2" numFmtId="1" fillId="2" borderId="26" applyFont="1" applyNumberFormat="1" applyFill="1" applyBorder="1" applyAlignment="1">
      <alignment horizontal="center" vertical="center" textRotation="0" wrapText="false" shrinkToFit="false"/>
    </xf>
    <xf xfId="0" fontId="2" numFmtId="1" fillId="2" borderId="29" applyFont="1" applyNumberFormat="1" applyFill="1" applyBorder="1" applyAlignment="1">
      <alignment horizontal="center" vertical="center" textRotation="0" wrapText="false" shrinkToFit="false"/>
    </xf>
    <xf xfId="0" fontId="2" numFmtId="1" fillId="2" borderId="2" applyFont="1" applyNumberFormat="1" applyFill="1" applyBorder="1" applyAlignment="1">
      <alignment horizontal="center" vertical="center" textRotation="0" wrapText="false" shrinkToFit="false"/>
    </xf>
    <xf xfId="0" fontId="2" numFmtId="1" fillId="2" borderId="31" applyFont="1" applyNumberFormat="1" applyFill="1" applyBorder="1" applyAlignment="1">
      <alignment horizontal="center" vertical="center" textRotation="0" wrapText="false" shrinkToFit="false"/>
    </xf>
    <xf xfId="0" fontId="2" numFmtId="1" fillId="2" borderId="35" applyFont="1" applyNumberFormat="1" applyFill="1" applyBorder="1" applyAlignment="1">
      <alignment horizontal="center" vertical="center" textRotation="0" wrapText="false" shrinkToFit="false"/>
    </xf>
    <xf xfId="0" fontId="2" numFmtId="1" fillId="2" borderId="38" applyFont="1" applyNumberFormat="1" applyFill="1" applyBorder="1" applyAlignment="1">
      <alignment horizontal="center" vertical="center" textRotation="0" wrapText="false" shrinkToFit="false"/>
    </xf>
    <xf xfId="0" fontId="2" numFmtId="1" fillId="2" borderId="21" applyFont="1" applyNumberFormat="1" applyFill="1" applyBorder="1" applyAlignment="1">
      <alignment horizontal="center" vertical="center" textRotation="0" wrapText="false" shrinkToFit="false"/>
    </xf>
    <xf xfId="0" fontId="2" numFmtId="1" fillId="2" borderId="22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41" applyFont="1" applyNumberFormat="0" applyFill="1" applyBorder="1" applyAlignment="1">
      <alignment horizontal="center" vertical="center" textRotation="0" wrapText="false" shrinkToFit="false"/>
    </xf>
    <xf xfId="0" fontId="12" numFmtId="0" fillId="2" borderId="42" applyFont="1" applyNumberFormat="0" applyFill="1" applyBorder="1" applyAlignment="1">
      <alignment horizontal="center" vertical="center" textRotation="0" wrapText="false" shrinkToFit="false"/>
    </xf>
    <xf xfId="0" fontId="12" numFmtId="0" fillId="2" borderId="43" applyFont="1" applyNumberFormat="0" applyFill="1" applyBorder="1" applyAlignment="1">
      <alignment horizontal="center" vertical="center" textRotation="0" wrapText="false" shrinkToFit="false"/>
    </xf>
    <xf xfId="0" fontId="12" numFmtId="0" fillId="2" borderId="44" applyFont="1" applyNumberFormat="0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1" applyBorder="0" applyAlignment="1">
      <alignment horizontal="center" vertical="center" textRotation="0" wrapText="false" shrinkToFit="false"/>
    </xf>
    <xf xfId="0" fontId="12" numFmtId="0" fillId="2" borderId="45" applyFont="1" applyNumberFormat="0" applyFill="1" applyBorder="1" applyAlignment="1">
      <alignment horizontal="center" vertical="center" textRotation="0" wrapText="false" shrinkToFit="false"/>
    </xf>
    <xf xfId="0" fontId="12" numFmtId="0" fillId="2" borderId="46" applyFont="1" applyNumberFormat="0" applyFill="1" applyBorder="1" applyAlignment="1">
      <alignment horizontal="center" vertical="center" textRotation="0" wrapText="false" shrinkToFit="false"/>
    </xf>
    <xf xfId="0" fontId="12" numFmtId="0" fillId="2" borderId="47" applyFont="1" applyNumberFormat="0" applyFill="1" applyBorder="1" applyAlignment="1">
      <alignment horizontal="center" vertical="center" textRotation="0" wrapText="false" shrinkToFit="false"/>
    </xf>
    <xf xfId="0" fontId="12" numFmtId="0" fillId="2" borderId="48" applyFont="1" applyNumberFormat="0" applyFill="1" applyBorder="1" applyAlignment="1">
      <alignment horizontal="center" vertical="center" textRotation="0" wrapText="false" shrinkToFit="false"/>
    </xf>
    <xf xfId="0" fontId="12" numFmtId="0" fillId="3" borderId="41" applyFont="1" applyNumberFormat="0" applyFill="1" applyBorder="1" applyAlignment="1">
      <alignment horizontal="center" vertical="center" textRotation="0" wrapText="false" shrinkToFit="false"/>
    </xf>
    <xf xfId="0" fontId="12" numFmtId="0" fillId="3" borderId="42" applyFont="1" applyNumberFormat="0" applyFill="1" applyBorder="1" applyAlignment="1">
      <alignment horizontal="center" vertical="center" textRotation="0" wrapText="false" shrinkToFit="false"/>
    </xf>
    <xf xfId="0" fontId="12" numFmtId="0" fillId="3" borderId="43" applyFont="1" applyNumberFormat="0" applyFill="1" applyBorder="1" applyAlignment="1">
      <alignment horizontal="center" vertical="center" textRotation="0" wrapText="false" shrinkToFit="false"/>
    </xf>
    <xf xfId="0" fontId="12" numFmtId="0" fillId="3" borderId="44" applyFont="1" applyNumberFormat="0" applyFill="1" applyBorder="1" applyAlignment="1">
      <alignment horizontal="center" vertical="center" textRotation="0" wrapText="false" shrinkToFit="false"/>
    </xf>
    <xf xfId="0" fontId="12" numFmtId="0" fillId="3" borderId="0" applyFont="1" applyNumberFormat="0" applyFill="1" applyBorder="0" applyAlignment="1">
      <alignment horizontal="center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2" numFmtId="0" fillId="3" borderId="46" applyFont="1" applyNumberFormat="0" applyFill="1" applyBorder="1" applyAlignment="1">
      <alignment horizontal="center" vertical="center" textRotation="0" wrapText="false" shrinkToFit="false"/>
    </xf>
    <xf xfId="0" fontId="12" numFmtId="0" fillId="3" borderId="47" applyFont="1" applyNumberFormat="0" applyFill="1" applyBorder="1" applyAlignment="1">
      <alignment horizontal="center" vertical="center" textRotation="0" wrapText="false" shrinkToFit="false"/>
    </xf>
    <xf xfId="0" fontId="12" numFmtId="0" fillId="3" borderId="4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1" workbookViewId="0" zoomScale="70" zoomScaleNormal="70" showGridLines="true" showRowColHeaders="1">
      <selection activeCell="J6" sqref="J6:K8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44.28515625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41" t="s">
        <v>28</v>
      </c>
      <c r="B6" s="42"/>
      <c r="C6" s="43">
        <v>-237.23</v>
      </c>
      <c r="D6" s="44">
        <v>0.0</v>
      </c>
      <c r="E6" s="45">
        <v>172.01</v>
      </c>
      <c r="F6" s="46">
        <f>C6+D6+E6</f>
        <v>-65.22</v>
      </c>
      <c r="G6" s="43">
        <v>0</v>
      </c>
      <c r="H6" s="47" t="b">
        <f>IFERROR(IF(Q6&lt;B6,J6/B6),"-")</f>
        <v>0</v>
      </c>
      <c r="I6" s="48" t="str">
        <f>IFERROR((G6-H6)/G6,"-")</f>
        <v>-</v>
      </c>
      <c r="J6" s="49">
        <v>0</v>
      </c>
      <c r="K6" s="44">
        <v>0</v>
      </c>
      <c r="L6" s="50"/>
      <c r="M6" s="44"/>
      <c r="N6" s="44"/>
      <c r="O6" s="50"/>
      <c r="P6" s="51">
        <f>IFERROR(G6/E6,"-")</f>
        <v>0</v>
      </c>
      <c r="Q6" s="52" t="str">
        <f>IFERROR((J6+K6+M6+N6)/G6,"-")</f>
        <v>-</v>
      </c>
      <c r="R6" s="52" t="str">
        <f>IFERROR((M6+N6)/G6,"-")</f>
        <v>-</v>
      </c>
      <c r="S6" s="52" t="str">
        <f>IFERROR(K6/G6,"-")</f>
        <v>-</v>
      </c>
      <c r="T6" s="52" t="str">
        <f>IFERROR(N6/G6,"-")</f>
        <v>-</v>
      </c>
      <c r="U6" s="52" t="str">
        <f>IFERROR(K6/(K6+J6),"-")</f>
        <v>-</v>
      </c>
      <c r="V6" s="52" t="str">
        <f>IFERROR(N6/(N6+M6),"-")</f>
        <v>-</v>
      </c>
      <c r="W6" s="53"/>
      <c r="X6" s="53">
        <f>IFERROR((K6+J6)-(G6*B6),"-")</f>
        <v>0</v>
      </c>
      <c r="Y6" s="53">
        <f>IFERROR((N6+M6)-(G6*B6),"-")</f>
        <v>0</v>
      </c>
      <c r="Z6" s="54">
        <f>IFERROR(G6-((E6+D6)*8),"-")</f>
        <v>-1376.08</v>
      </c>
    </row>
    <row r="7" spans="1:33" customHeight="1" ht="15.75">
      <c r="A7" s="55"/>
      <c r="B7" s="14"/>
      <c r="C7" s="13"/>
      <c r="D7" s="3"/>
      <c r="E7" s="10"/>
      <c r="F7" s="15">
        <f>C7+D7+E7</f>
        <v>0</v>
      </c>
      <c r="G7" s="13"/>
      <c r="H7" s="16" t="b">
        <f>IFERROR(IF(Q7&lt;B7,J7/B7),"-")</f>
        <v>0</v>
      </c>
      <c r="I7" s="17" t="str">
        <f>IFERROR((G7-H7)/G7,"-")</f>
        <v>-</v>
      </c>
      <c r="J7" s="11"/>
      <c r="K7" s="3"/>
      <c r="L7" s="9"/>
      <c r="M7" s="3"/>
      <c r="N7" s="3"/>
      <c r="O7" s="9"/>
      <c r="P7" s="4" t="str">
        <f>IFERROR(G7/E7,"-")</f>
        <v>-</v>
      </c>
      <c r="Q7" s="5" t="str">
        <f>IFERROR((J7+K7+M7+N7)/G7,"-")</f>
        <v>-</v>
      </c>
      <c r="R7" s="5" t="str">
        <f>IFERROR((M7+N7)/G7,"-")</f>
        <v>-</v>
      </c>
      <c r="S7" s="5" t="str">
        <f>IFERROR(K7/G7,"-")</f>
        <v>-</v>
      </c>
      <c r="T7" s="5" t="str">
        <f>IFERROR(N7/G7,"-")</f>
        <v>-</v>
      </c>
      <c r="U7" s="5" t="str">
        <f>IFERROR(K7/(K7+J7),"-")</f>
        <v>-</v>
      </c>
      <c r="V7" s="5" t="str">
        <f>IFERROR(N7/(N7+M7),"-")</f>
        <v>-</v>
      </c>
      <c r="W7" s="19"/>
      <c r="X7" s="19">
        <f>IFERROR((K7+J7)-(G7*B7),"-")</f>
        <v>0</v>
      </c>
      <c r="Y7" s="19">
        <f>IFERROR((N7+M7)-(G7*B7),"-")</f>
        <v>0</v>
      </c>
      <c r="Z7" s="56">
        <f>IFERROR(G7-((E7+D7)*8),"-")</f>
        <v>0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69">
        <f>IFERROR((K8+J8)-(G8*B8),"-")</f>
        <v>0</v>
      </c>
      <c r="Y8" s="69">
        <f>IFERROR((N8+M8)-(G8*B8),"-")</f>
        <v>0</v>
      </c>
      <c r="Z8" s="70">
        <f>IFERROR(G8-((E8+D8)*8),"-")</f>
        <v>0</v>
      </c>
    </row>
    <row r="9" spans="1:33" customHeight="1" ht="17.25">
      <c r="A9" s="28" t="s">
        <v>29</v>
      </c>
      <c r="B9" s="58"/>
      <c r="C9" s="29">
        <f>IFERROR(SUM(C6:C8),"-")</f>
        <v>-237.23</v>
      </c>
      <c r="D9" s="30">
        <f>IFERROR(SUM(D6:D8),"-")</f>
        <v>0</v>
      </c>
      <c r="E9" s="31">
        <f>IFERROR(SUM(E6:E8),"-")</f>
        <v>172.01</v>
      </c>
      <c r="F9" s="32">
        <f>IFERROR(SUM(F6:F8),"-")</f>
        <v>-65.22</v>
      </c>
      <c r="G9" s="29">
        <f>IFERROR(SUM(G6:G8),"-")</f>
        <v>0</v>
      </c>
      <c r="H9" s="33" t="b">
        <f>IFERROR(IF(Q9&lt;B9,J9/B9),"-")</f>
        <v>0</v>
      </c>
      <c r="I9" s="34" t="str">
        <f>IFERROR((G9-H9)/G9,"-")</f>
        <v>-</v>
      </c>
      <c r="J9" s="35">
        <f>IFERROR(SUM(J6:J8),"-")</f>
        <v>0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0</v>
      </c>
      <c r="Q9" s="39" t="str">
        <f>IFERROR((J9+K9+M9+N9)/G9,"-")</f>
        <v>-</v>
      </c>
      <c r="R9" s="39" t="str">
        <f>IFERROR((M9+N9)/G9,"-")</f>
        <v>-</v>
      </c>
      <c r="S9" s="39" t="str">
        <f>IFERROR(K9/G9,"-")</f>
        <v>-</v>
      </c>
      <c r="T9" s="39" t="str">
        <f>IFERROR(N9/G9,"-")</f>
        <v>-</v>
      </c>
      <c r="U9" s="39" t="str">
        <f>IFERROR(K9/(K9+J9),"-")</f>
        <v>-</v>
      </c>
      <c r="V9" s="39" t="str">
        <f>IFERROR(N9/(N9+M9),"-")</f>
        <v>-</v>
      </c>
      <c r="W9" s="36"/>
      <c r="X9" s="36">
        <f>SUM(X6:X8)</f>
        <v>0</v>
      </c>
      <c r="Y9" s="36">
        <f>SUM(Y6:Y8)</f>
        <v>0</v>
      </c>
      <c r="Z9" s="40">
        <f>SUM(Z6:Z8)</f>
        <v>-1376.08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53">
        <f>IFERROR((K10+J10)-(G10*B10),"-")</f>
        <v>0</v>
      </c>
      <c r="Y10" s="53">
        <f>IFERROR((N10+M10)-(G10*B10),"-")</f>
        <v>0</v>
      </c>
      <c r="Z10" s="5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9">
        <f>IFERROR((K11+J11)-(G11*B11),"-")</f>
        <v>0</v>
      </c>
      <c r="Y11" s="19">
        <f>IFERROR((N11+M11)-(G11*B11),"-")</f>
        <v>0</v>
      </c>
      <c r="Z11" s="5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69">
        <f>IFERROR((K12+J12)-(G12*B12),"-")</f>
        <v>0</v>
      </c>
      <c r="Y12" s="69">
        <f>IFERROR((N12+M12)-(G12*B12),"-")</f>
        <v>0</v>
      </c>
      <c r="Z12" s="70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36">
        <f>SUM(X10:X12)</f>
        <v>0</v>
      </c>
      <c r="Y13" s="36">
        <f>SUM(Y10:Y12)</f>
        <v>0</v>
      </c>
      <c r="Z13" s="4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53">
        <f>IFERROR((K14+J14)-(G14*B14),"-")</f>
        <v>0</v>
      </c>
      <c r="Y14" s="53">
        <f>IFERROR((N14+M14)-(G14*B14),"-")</f>
        <v>0</v>
      </c>
      <c r="Z14" s="5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9">
        <f>IFERROR((K15+J15)-(G15*B15),"-")</f>
        <v>0</v>
      </c>
      <c r="Y15" s="19">
        <f>IFERROR((N15+M15)-(G15*B15),"-")</f>
        <v>0</v>
      </c>
      <c r="Z15" s="5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69">
        <f>IFERROR((K16+J16)-(G16*B16),"-")</f>
        <v>0</v>
      </c>
      <c r="Y16" s="69">
        <f>IFERROR((N16+M16)-(G16*B16),"-")</f>
        <v>0</v>
      </c>
      <c r="Z16" s="70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36">
        <f>SUM(X14:X16)</f>
        <v>0</v>
      </c>
      <c r="Y17" s="36">
        <f>SUM(Y14:Y16)</f>
        <v>0</v>
      </c>
      <c r="Z17" s="4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53">
        <f>IFERROR((K18+J18)-(G18*B18),"-")</f>
        <v>0</v>
      </c>
      <c r="Y18" s="53">
        <f>IFERROR((N18+M18)-(G18*B18),"-")</f>
        <v>0</v>
      </c>
      <c r="Z18" s="5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9">
        <f>IFERROR((K19+J19)-(G19*B19),"-")</f>
        <v>0</v>
      </c>
      <c r="Y19" s="19">
        <f>IFERROR((N19+M19)-(G19*B19),"-")</f>
        <v>0</v>
      </c>
      <c r="Z19" s="5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69">
        <f>IFERROR((K20+J20)-(G20*B20),"-")</f>
        <v>0</v>
      </c>
      <c r="Y20" s="69">
        <f>IFERROR((N20+M20)-(G20*B20),"-")</f>
        <v>0</v>
      </c>
      <c r="Z20" s="70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36">
        <f>SUM(X18:X20)</f>
        <v>0</v>
      </c>
      <c r="Y21" s="36">
        <f>SUM(Y18:Y20)</f>
        <v>0</v>
      </c>
      <c r="Z21" s="4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53">
        <f>IFERROR((K22+J22)-(G22*B22),"-")</f>
        <v>0</v>
      </c>
      <c r="Y22" s="53">
        <f>IFERROR((N22+M22)-(G22*B22),"-")</f>
        <v>0</v>
      </c>
      <c r="Z22" s="5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9">
        <f>IFERROR((K23+J23)-(G23*B23),"-")</f>
        <v>0</v>
      </c>
      <c r="Y23" s="19">
        <f>IFERROR((N23+M23)-(G23*B23),"-")</f>
        <v>0</v>
      </c>
      <c r="Z23" s="5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69">
        <f>IFERROR((K24+J24)-(G24*B24),"-")</f>
        <v>0</v>
      </c>
      <c r="Y24" s="69">
        <f>IFERROR((N24+M24)-(G24*B24),"-")</f>
        <v>0</v>
      </c>
      <c r="Z24" s="70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36">
        <f>SUM(X22:X24)</f>
        <v>0</v>
      </c>
      <c r="Y25" s="36">
        <f>SUM(Y22:Y24)</f>
        <v>0</v>
      </c>
      <c r="Z25" s="4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53">
        <f>IFERROR((K26+J26)-(G26*B26),"-")</f>
        <v>0</v>
      </c>
      <c r="Y26" s="53">
        <f>IFERROR((N26+M26)-(G26*B26),"-")</f>
        <v>0</v>
      </c>
      <c r="Z26" s="5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9">
        <f>IFERROR((K27+J27)-(G27*B27),"-")</f>
        <v>0</v>
      </c>
      <c r="Y27" s="19">
        <f>IFERROR((N27+M27)-(G27*B27),"-")</f>
        <v>0</v>
      </c>
      <c r="Z27" s="5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69">
        <f>IFERROR((K28+J28)-(G28*B28),"-")</f>
        <v>0</v>
      </c>
      <c r="Y28" s="69">
        <f>IFERROR((N28+M28)-(G28*B28),"-")</f>
        <v>0</v>
      </c>
      <c r="Z28" s="70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36">
        <f>SUM(X26:X28)</f>
        <v>0</v>
      </c>
      <c r="Y29" s="36">
        <f>SUM(Y26:Y28)</f>
        <v>0</v>
      </c>
      <c r="Z29" s="4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53">
        <f>IFERROR((K30+J30)-(G30*B30),"-")</f>
        <v>0</v>
      </c>
      <c r="Y30" s="53">
        <f>IFERROR((N30+M30)-(G30*B30),"-")</f>
        <v>0</v>
      </c>
      <c r="Z30" s="5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9">
        <f>IFERROR((K31+J31)-(G31*B31),"-")</f>
        <v>0</v>
      </c>
      <c r="Y31" s="19">
        <f>IFERROR((N31+M31)-(G31*B31),"-")</f>
        <v>0</v>
      </c>
      <c r="Z31" s="5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69">
        <f>IFERROR((K32+J32)-(G32*B32),"-")</f>
        <v>0</v>
      </c>
      <c r="Y32" s="69">
        <f>IFERROR((N32+M32)-(G32*B32),"-")</f>
        <v>0</v>
      </c>
      <c r="Z32" s="70">
        <f>IFERROR(G32-((E32+D32)*8),"-")</f>
        <v>0</v>
      </c>
    </row>
    <row r="33" spans="1:33" customHeight="1" ht="17.25">
      <c r="A33" s="28" t="s">
        <v>35</v>
      </c>
      <c r="C33" s="29">
        <f>C9+C13+C17+C21+C25+C29</f>
        <v>-237.23</v>
      </c>
      <c r="D33" s="30">
        <f>D9+D13+D17+D21+D25+D29</f>
        <v>0</v>
      </c>
      <c r="E33" s="31">
        <f>E9+E13+E17+E21+E25+E29</f>
        <v>172.01</v>
      </c>
      <c r="F33" s="32">
        <f>IFERROR(SUM(F30:F32),"-")</f>
        <v>0</v>
      </c>
      <c r="G33" s="29">
        <f>G9+G13+G17+G21+G25+G29</f>
        <v>0</v>
      </c>
      <c r="H33" s="33" t="b">
        <f>IFERROR(IF(Q33&lt;B33,J33/B33),"-")</f>
        <v>0</v>
      </c>
      <c r="I33" s="34" t="str">
        <f>IFERROR((G33-H33)/G33,"-")</f>
        <v>-</v>
      </c>
      <c r="J33" s="35">
        <f>J9+J13+J17+J21+J25+J29</f>
        <v>0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0</v>
      </c>
      <c r="Q33" s="39" t="str">
        <f>IFERROR((J33+K33+M33+N33)/G33,"-")</f>
        <v>-</v>
      </c>
      <c r="R33" s="39" t="str">
        <f>IFERROR((M33+N33)/G33,"-")</f>
        <v>-</v>
      </c>
      <c r="S33" s="39" t="str">
        <f>IFERROR(K33/G33,"-")</f>
        <v>-</v>
      </c>
      <c r="T33" s="39" t="str">
        <f>IFERROR(N33/G33,"-")</f>
        <v>-</v>
      </c>
      <c r="U33" s="39" t="str">
        <f>IFERROR(K33/(K33+J33),"-")</f>
        <v>-</v>
      </c>
      <c r="V33" s="39" t="str">
        <f>IFERROR(N33/(N33+M33),"-")</f>
        <v>-</v>
      </c>
      <c r="W33" s="36"/>
      <c r="X33" s="36">
        <f>SUM(X30:X32)</f>
        <v>0</v>
      </c>
      <c r="Y33" s="36">
        <f>SUM(Y30:Y32)</f>
        <v>0</v>
      </c>
      <c r="Z33" s="4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8"/>
      <c r="V35" s="6"/>
      <c r="W35" s="6"/>
      <c r="X35" s="6"/>
      <c r="Y35" s="6"/>
      <c r="Z35" s="6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1"/>
      <c r="V36" s="6"/>
      <c r="W36" s="6"/>
      <c r="X36" s="6"/>
      <c r="Y36" s="6"/>
      <c r="Z36" s="6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4"/>
      <c r="V37" s="6"/>
      <c r="W37" s="6"/>
      <c r="X37" s="6"/>
      <c r="Y37" s="6"/>
      <c r="Z37" s="6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12</v>
      </c>
      <c r="L39" s="76" t="s">
        <v>15</v>
      </c>
      <c r="M39" s="74" t="s">
        <v>17</v>
      </c>
      <c r="N39" s="75" t="s">
        <v>41</v>
      </c>
      <c r="O39" s="75" t="s">
        <v>42</v>
      </c>
      <c r="P39" s="75" t="s">
        <v>20</v>
      </c>
      <c r="Q39" s="101" t="s">
        <v>43</v>
      </c>
      <c r="R39" s="75" t="s">
        <v>21</v>
      </c>
      <c r="S39" s="101" t="s">
        <v>44</v>
      </c>
      <c r="T39" s="75" t="s">
        <v>45</v>
      </c>
      <c r="U39" s="76" t="s">
        <v>46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71"/>
      <c r="M40" s="80" t="str">
        <f>IFERROR(F40/D40,"-")</f>
        <v>-</v>
      </c>
      <c r="N40" s="81" t="str">
        <f>IFERROR(G40/F40,"-")</f>
        <v>-</v>
      </c>
      <c r="O40" s="81" t="str">
        <f>IFERROR(H40/F40,"-")</f>
        <v>-</v>
      </c>
      <c r="P40" s="81" t="str">
        <f>IFERROR(K40/F40,"-")</f>
        <v>-</v>
      </c>
      <c r="Q40" s="102" t="str">
        <f>IFERROR(K40/D40,"-")</f>
        <v>-</v>
      </c>
      <c r="R40" s="81" t="str">
        <f>IFERROR(L40/F40,"-")</f>
        <v>-</v>
      </c>
      <c r="S40" s="102" t="str">
        <f>IFERROR(R40/D40,"-")</f>
        <v>-</v>
      </c>
      <c r="T40" s="81" t="str">
        <f>IFERROR(I40/F40,"-")</f>
        <v>-</v>
      </c>
      <c r="U40" s="82" t="str">
        <f>IFERROR(J40/F40,"-")</f>
        <v>-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72"/>
      <c r="M41" s="83" t="str">
        <f>IFERROR(F41/D41,"-")</f>
        <v>-</v>
      </c>
      <c r="N41" s="84" t="str">
        <f>IFERROR(G41/F41,"-")</f>
        <v>-</v>
      </c>
      <c r="O41" s="84" t="str">
        <f>IFERROR(H41/F41,"-")</f>
        <v>-</v>
      </c>
      <c r="P41" s="84" t="str">
        <f>IFERROR(K41/F41,"-")</f>
        <v>-</v>
      </c>
      <c r="Q41" s="103" t="str">
        <f>IFERROR(K41/D41,"-")</f>
        <v>-</v>
      </c>
      <c r="R41" s="84" t="str">
        <f>IFERROR(L41/F41,"-")</f>
        <v>-</v>
      </c>
      <c r="S41" s="103" t="str">
        <f>IFERROR(R41/D41,"-")</f>
        <v>-</v>
      </c>
      <c r="T41" s="84" t="str">
        <f>IFERROR(I41/F41,"-")</f>
        <v>-</v>
      </c>
      <c r="U41" s="85" t="str">
        <f>IFERROR(J41/F41,"-")</f>
        <v>-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73"/>
      <c r="M42" s="86" t="str">
        <f>IFERROR(F42/D42,"-")</f>
        <v>-</v>
      </c>
      <c r="N42" s="87" t="str">
        <f>IFERROR(G42/F42,"-")</f>
        <v>-</v>
      </c>
      <c r="O42" s="87" t="str">
        <f>IFERROR(H42/F42,"-")</f>
        <v>-</v>
      </c>
      <c r="P42" s="87" t="str">
        <f>IFERROR(K42/F42,"-")</f>
        <v>-</v>
      </c>
      <c r="Q42" s="104" t="str">
        <f>IFERROR(K42/D42,"-")</f>
        <v>-</v>
      </c>
      <c r="R42" s="87" t="str">
        <f>IFERROR(L42/F42,"-")</f>
        <v>-</v>
      </c>
      <c r="S42" s="104" t="str">
        <f>IFERROR(R42/D42,"-")</f>
        <v>-</v>
      </c>
      <c r="T42" s="87" t="str">
        <f>IFERROR(I42/F42,"-")</f>
        <v>-</v>
      </c>
      <c r="U42" s="88" t="str">
        <f>IFERROR(J42/F42,"-")</f>
        <v>-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7">
        <f>IFERROR(SUM(L40:L42),"-")</f>
        <v>0</v>
      </c>
      <c r="M43" s="77" t="str">
        <f>IFERROR(F43/D43,"-")</f>
        <v>-</v>
      </c>
      <c r="N43" s="78" t="str">
        <f>IFERROR(G43/F43,"-")</f>
        <v>-</v>
      </c>
      <c r="O43" s="78" t="str">
        <f>IFERROR(H43/F43,"-")</f>
        <v>-</v>
      </c>
      <c r="P43" s="78" t="str">
        <f>IFERROR(K43/F43,"-")</f>
        <v>-</v>
      </c>
      <c r="Q43" s="105" t="str">
        <f>IFERROR(K43/D43,"-")</f>
        <v>-</v>
      </c>
      <c r="R43" s="78" t="str">
        <f>IFERROR(L43/F43,"-")</f>
        <v>-</v>
      </c>
      <c r="S43" s="105" t="str">
        <f>IFERROR(R43/D43,"-")</f>
        <v>-</v>
      </c>
      <c r="T43" s="78" t="str">
        <f>IFERROR(I43/F43,"-")</f>
        <v>-</v>
      </c>
      <c r="U43" s="79" t="str">
        <f>IFERROR(J43/F43,"-")</f>
        <v>-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71"/>
      <c r="M44" s="80" t="str">
        <f>IFERROR(F44/D44,"-")</f>
        <v>-</v>
      </c>
      <c r="N44" s="81" t="str">
        <f>IFERROR(G44/F44,"-")</f>
        <v>-</v>
      </c>
      <c r="O44" s="81" t="str">
        <f>IFERROR(H44/F44,"-")</f>
        <v>-</v>
      </c>
      <c r="P44" s="81" t="str">
        <f>IFERROR(K44/F44,"-")</f>
        <v>-</v>
      </c>
      <c r="Q44" s="102" t="str">
        <f>IFERROR(K44/D44,"-")</f>
        <v>-</v>
      </c>
      <c r="R44" s="81" t="str">
        <f>IFERROR(L44/F44,"-")</f>
        <v>-</v>
      </c>
      <c r="S44" s="102" t="str">
        <f>IFERROR(R44/D44,"-")</f>
        <v>-</v>
      </c>
      <c r="T44" s="81" t="str">
        <f>IFERROR(I44/F44,"-")</f>
        <v>-</v>
      </c>
      <c r="U44" s="82" t="str">
        <f>IFERROR(J44/F44,"-")</f>
        <v>-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72"/>
      <c r="M45" s="83" t="str">
        <f>IFERROR(F45/D45,"-")</f>
        <v>-</v>
      </c>
      <c r="N45" s="84" t="str">
        <f>IFERROR(G45/F45,"-")</f>
        <v>-</v>
      </c>
      <c r="O45" s="84" t="str">
        <f>IFERROR(H45/F45,"-")</f>
        <v>-</v>
      </c>
      <c r="P45" s="84" t="str">
        <f>IFERROR(K45/F45,"-")</f>
        <v>-</v>
      </c>
      <c r="Q45" s="103" t="str">
        <f>IFERROR(K45/D45,"-")</f>
        <v>-</v>
      </c>
      <c r="R45" s="84" t="str">
        <f>IFERROR(L45/F45,"-")</f>
        <v>-</v>
      </c>
      <c r="S45" s="103" t="str">
        <f>IFERROR(R45/D45,"-")</f>
        <v>-</v>
      </c>
      <c r="T45" s="84" t="str">
        <f>IFERROR(I45/F45,"-")</f>
        <v>-</v>
      </c>
      <c r="U45" s="85" t="str">
        <f>IFERROR(J45/F45,"-")</f>
        <v>-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73"/>
      <c r="M46" s="86" t="str">
        <f>IFERROR(F46/D46,"-")</f>
        <v>-</v>
      </c>
      <c r="N46" s="87" t="str">
        <f>IFERROR(G46/F46,"-")</f>
        <v>-</v>
      </c>
      <c r="O46" s="87" t="str">
        <f>IFERROR(H46/F46,"-")</f>
        <v>-</v>
      </c>
      <c r="P46" s="87" t="str">
        <f>IFERROR(K46/F46,"-")</f>
        <v>-</v>
      </c>
      <c r="Q46" s="104" t="str">
        <f>IFERROR(K46/D46,"-")</f>
        <v>-</v>
      </c>
      <c r="R46" s="87" t="str">
        <f>IFERROR(L46/F46,"-")</f>
        <v>-</v>
      </c>
      <c r="S46" s="104" t="str">
        <f>IFERROR(R46/D46,"-")</f>
        <v>-</v>
      </c>
      <c r="T46" s="87" t="str">
        <f>IFERROR(I46/F46,"-")</f>
        <v>-</v>
      </c>
      <c r="U46" s="88" t="str">
        <f>IFERROR(J46/F46,"-")</f>
        <v>-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7">
        <f>IFERROR(SUM(L44:L46),"-")</f>
        <v>0</v>
      </c>
      <c r="M47" s="77" t="str">
        <f>IFERROR(F47/D47,"-")</f>
        <v>-</v>
      </c>
      <c r="N47" s="78" t="str">
        <f>IFERROR(G47/F47,"-")</f>
        <v>-</v>
      </c>
      <c r="O47" s="78" t="str">
        <f>IFERROR(H47/F47,"-")</f>
        <v>-</v>
      </c>
      <c r="P47" s="78" t="str">
        <f>IFERROR(K47/F47,"-")</f>
        <v>-</v>
      </c>
      <c r="Q47" s="105" t="str">
        <f>IFERROR(K47/D47,"-")</f>
        <v>-</v>
      </c>
      <c r="R47" s="78" t="str">
        <f>IFERROR(L47/F47,"-")</f>
        <v>-</v>
      </c>
      <c r="S47" s="105" t="str">
        <f>IFERROR(R47/D47,"-")</f>
        <v>-</v>
      </c>
      <c r="T47" s="78" t="str">
        <f>IFERROR(I47/F47,"-")</f>
        <v>-</v>
      </c>
      <c r="U47" s="79" t="str">
        <f>IFERROR(J47/F47,"-")</f>
        <v>-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71"/>
      <c r="M48" s="80" t="str">
        <f>IFERROR(F48/D48,"-")</f>
        <v>-</v>
      </c>
      <c r="N48" s="81" t="str">
        <f>IFERROR(G48/F48,"-")</f>
        <v>-</v>
      </c>
      <c r="O48" s="81" t="str">
        <f>IFERROR(H48/F48,"-")</f>
        <v>-</v>
      </c>
      <c r="P48" s="81" t="str">
        <f>IFERROR(K48/F48,"-")</f>
        <v>-</v>
      </c>
      <c r="Q48" s="102" t="str">
        <f>IFERROR(K48/D48,"-")</f>
        <v>-</v>
      </c>
      <c r="R48" s="81" t="str">
        <f>IFERROR(L48/F48,"-")</f>
        <v>-</v>
      </c>
      <c r="S48" s="102" t="str">
        <f>IFERROR(R48/D48,"-")</f>
        <v>-</v>
      </c>
      <c r="T48" s="81" t="str">
        <f>IFERROR(I48/F48,"-")</f>
        <v>-</v>
      </c>
      <c r="U48" s="82" t="str">
        <f>IFERROR(J48/F48,"-")</f>
        <v>-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72"/>
      <c r="M49" s="83" t="str">
        <f>IFERROR(F49/D49,"-")</f>
        <v>-</v>
      </c>
      <c r="N49" s="84" t="str">
        <f>IFERROR(G49/F49,"-")</f>
        <v>-</v>
      </c>
      <c r="O49" s="84" t="str">
        <f>IFERROR(H49/F49,"-")</f>
        <v>-</v>
      </c>
      <c r="P49" s="84" t="str">
        <f>IFERROR(K49/F49,"-")</f>
        <v>-</v>
      </c>
      <c r="Q49" s="103" t="str">
        <f>IFERROR(K49/D49,"-")</f>
        <v>-</v>
      </c>
      <c r="R49" s="84" t="str">
        <f>IFERROR(L49/F49,"-")</f>
        <v>-</v>
      </c>
      <c r="S49" s="103" t="str">
        <f>IFERROR(R49/D49,"-")</f>
        <v>-</v>
      </c>
      <c r="T49" s="84" t="str">
        <f>IFERROR(I49/F49,"-")</f>
        <v>-</v>
      </c>
      <c r="U49" s="85" t="str">
        <f>IFERROR(J49/F49,"-")</f>
        <v>-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73"/>
      <c r="M50" s="86" t="str">
        <f>IFERROR(F50/D50,"-")</f>
        <v>-</v>
      </c>
      <c r="N50" s="87" t="str">
        <f>IFERROR(G50/F50,"-")</f>
        <v>-</v>
      </c>
      <c r="O50" s="87" t="str">
        <f>IFERROR(H50/F50,"-")</f>
        <v>-</v>
      </c>
      <c r="P50" s="87" t="str">
        <f>IFERROR(K50/F50,"-")</f>
        <v>-</v>
      </c>
      <c r="Q50" s="104" t="str">
        <f>IFERROR(K50/D50,"-")</f>
        <v>-</v>
      </c>
      <c r="R50" s="87" t="str">
        <f>IFERROR(L50/F50,"-")</f>
        <v>-</v>
      </c>
      <c r="S50" s="104" t="str">
        <f>IFERROR(R50/D50,"-")</f>
        <v>-</v>
      </c>
      <c r="T50" s="87" t="str">
        <f>IFERROR(I50/F50,"-")</f>
        <v>-</v>
      </c>
      <c r="U50" s="88" t="str">
        <f>IFERROR(J50/F50,"-")</f>
        <v>-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7">
        <f>IFERROR(SUM(L48:L50),"-")</f>
        <v>0</v>
      </c>
      <c r="M51" s="77" t="str">
        <f>IFERROR(F51/D51,"-")</f>
        <v>-</v>
      </c>
      <c r="N51" s="78" t="str">
        <f>IFERROR(G51/F51,"-")</f>
        <v>-</v>
      </c>
      <c r="O51" s="78" t="str">
        <f>IFERROR(H51/F51,"-")</f>
        <v>-</v>
      </c>
      <c r="P51" s="78" t="str">
        <f>IFERROR(K51/F51,"-")</f>
        <v>-</v>
      </c>
      <c r="Q51" s="105" t="str">
        <f>IFERROR(K51/D51,"-")</f>
        <v>-</v>
      </c>
      <c r="R51" s="78" t="str">
        <f>IFERROR(L51/F51,"-")</f>
        <v>-</v>
      </c>
      <c r="S51" s="105" t="str">
        <f>IFERROR(R51/D51,"-")</f>
        <v>-</v>
      </c>
      <c r="T51" s="78" t="str">
        <f>IFERROR(I51/F51,"-")</f>
        <v>-</v>
      </c>
      <c r="U51" s="79" t="str">
        <f>IFERROR(J51/F51,"-")</f>
        <v>-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71"/>
      <c r="M52" s="80" t="str">
        <f>IFERROR(F52/D52,"-")</f>
        <v>-</v>
      </c>
      <c r="N52" s="81" t="str">
        <f>IFERROR(G52/F52,"-")</f>
        <v>-</v>
      </c>
      <c r="O52" s="81" t="str">
        <f>IFERROR(H52/F52,"-")</f>
        <v>-</v>
      </c>
      <c r="P52" s="81" t="str">
        <f>IFERROR(K52/F52,"-")</f>
        <v>-</v>
      </c>
      <c r="Q52" s="102" t="str">
        <f>IFERROR(K52/D52,"-")</f>
        <v>-</v>
      </c>
      <c r="R52" s="81" t="str">
        <f>IFERROR(L52/F52,"-")</f>
        <v>-</v>
      </c>
      <c r="S52" s="102" t="str">
        <f>IFERROR(R52/D52,"-")</f>
        <v>-</v>
      </c>
      <c r="T52" s="81" t="str">
        <f>IFERROR(I52/F52,"-")</f>
        <v>-</v>
      </c>
      <c r="U52" s="82" t="str">
        <f>IFERROR(J52/F52,"-")</f>
        <v>-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72"/>
      <c r="M53" s="83" t="str">
        <f>IFERROR(F53/D53,"-")</f>
        <v>-</v>
      </c>
      <c r="N53" s="84" t="str">
        <f>IFERROR(G53/F53,"-")</f>
        <v>-</v>
      </c>
      <c r="O53" s="84" t="str">
        <f>IFERROR(H53/F53,"-")</f>
        <v>-</v>
      </c>
      <c r="P53" s="84" t="str">
        <f>IFERROR(K53/F53,"-")</f>
        <v>-</v>
      </c>
      <c r="Q53" s="103" t="str">
        <f>IFERROR(K53/D53,"-")</f>
        <v>-</v>
      </c>
      <c r="R53" s="84" t="str">
        <f>IFERROR(L53/F53,"-")</f>
        <v>-</v>
      </c>
      <c r="S53" s="103" t="str">
        <f>IFERROR(R53/D53,"-")</f>
        <v>-</v>
      </c>
      <c r="T53" s="84" t="str">
        <f>IFERROR(I53/F53,"-")</f>
        <v>-</v>
      </c>
      <c r="U53" s="85" t="str">
        <f>IFERROR(J53/F53,"-")</f>
        <v>-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73"/>
      <c r="M54" s="86" t="str">
        <f>IFERROR(F54/D54,"-")</f>
        <v>-</v>
      </c>
      <c r="N54" s="87" t="str">
        <f>IFERROR(G54/F54,"-")</f>
        <v>-</v>
      </c>
      <c r="O54" s="87" t="str">
        <f>IFERROR(H54/F54,"-")</f>
        <v>-</v>
      </c>
      <c r="P54" s="87" t="str">
        <f>IFERROR(K54/F54,"-")</f>
        <v>-</v>
      </c>
      <c r="Q54" s="104" t="str">
        <f>IFERROR(K54/D54,"-")</f>
        <v>-</v>
      </c>
      <c r="R54" s="87" t="str">
        <f>IFERROR(L54/F54,"-")</f>
        <v>-</v>
      </c>
      <c r="S54" s="104" t="str">
        <f>IFERROR(R54/D54,"-")</f>
        <v>-</v>
      </c>
      <c r="T54" s="87" t="str">
        <f>IFERROR(I54/F54,"-")</f>
        <v>-</v>
      </c>
      <c r="U54" s="88" t="str">
        <f>IFERROR(J54/F54,"-")</f>
        <v>-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7">
        <f>IFERROR(SUM(L52:L54),"-")</f>
        <v>0</v>
      </c>
      <c r="M55" s="77" t="str">
        <f>IFERROR(F55/D55,"-")</f>
        <v>-</v>
      </c>
      <c r="N55" s="78" t="str">
        <f>IFERROR(G55/F55,"-")</f>
        <v>-</v>
      </c>
      <c r="O55" s="78" t="str">
        <f>IFERROR(H55/F55,"-")</f>
        <v>-</v>
      </c>
      <c r="P55" s="78" t="str">
        <f>IFERROR(K55/F55,"-")</f>
        <v>-</v>
      </c>
      <c r="Q55" s="105" t="str">
        <f>IFERROR(K55/D55,"-")</f>
        <v>-</v>
      </c>
      <c r="R55" s="78" t="str">
        <f>IFERROR(L55/F55,"-")</f>
        <v>-</v>
      </c>
      <c r="S55" s="105" t="str">
        <f>IFERROR(R55/D55,"-")</f>
        <v>-</v>
      </c>
      <c r="T55" s="78" t="str">
        <f>IFERROR(I55/F55,"-")</f>
        <v>-</v>
      </c>
      <c r="U55" s="79" t="str">
        <f>IFERROR(J55/F55,"-")</f>
        <v>-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71"/>
      <c r="M56" s="80" t="str">
        <f>IFERROR(F56/D56,"-")</f>
        <v>-</v>
      </c>
      <c r="N56" s="81" t="str">
        <f>IFERROR(G56/F56,"-")</f>
        <v>-</v>
      </c>
      <c r="O56" s="81" t="str">
        <f>IFERROR(H56/F56,"-")</f>
        <v>-</v>
      </c>
      <c r="P56" s="81" t="str">
        <f>IFERROR(K56/F56,"-")</f>
        <v>-</v>
      </c>
      <c r="Q56" s="102" t="str">
        <f>IFERROR(K56/D56,"-")</f>
        <v>-</v>
      </c>
      <c r="R56" s="81" t="str">
        <f>IFERROR(L56/F56,"-")</f>
        <v>-</v>
      </c>
      <c r="S56" s="102" t="str">
        <f>IFERROR(R56/D56,"-")</f>
        <v>-</v>
      </c>
      <c r="T56" s="81" t="str">
        <f>IFERROR(I56/F56,"-")</f>
        <v>-</v>
      </c>
      <c r="U56" s="82" t="str">
        <f>IFERROR(J56/F56,"-")</f>
        <v>-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72"/>
      <c r="M57" s="83" t="str">
        <f>IFERROR(F57/D57,"-")</f>
        <v>-</v>
      </c>
      <c r="N57" s="84" t="str">
        <f>IFERROR(G57/F57,"-")</f>
        <v>-</v>
      </c>
      <c r="O57" s="84" t="str">
        <f>IFERROR(H57/F57,"-")</f>
        <v>-</v>
      </c>
      <c r="P57" s="84" t="str">
        <f>IFERROR(K57/F57,"-")</f>
        <v>-</v>
      </c>
      <c r="Q57" s="103" t="str">
        <f>IFERROR(K57/D57,"-")</f>
        <v>-</v>
      </c>
      <c r="R57" s="84" t="str">
        <f>IFERROR(L57/F57,"-")</f>
        <v>-</v>
      </c>
      <c r="S57" s="103" t="str">
        <f>IFERROR(R57/D57,"-")</f>
        <v>-</v>
      </c>
      <c r="T57" s="84" t="str">
        <f>IFERROR(I57/F57,"-")</f>
        <v>-</v>
      </c>
      <c r="U57" s="85" t="str">
        <f>IFERROR(J57/F57,"-")</f>
        <v>-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73"/>
      <c r="M58" s="86" t="str">
        <f>IFERROR(F58/D58,"-")</f>
        <v>-</v>
      </c>
      <c r="N58" s="87" t="str">
        <f>IFERROR(G58/F58,"-")</f>
        <v>-</v>
      </c>
      <c r="O58" s="87" t="str">
        <f>IFERROR(H58/F58,"-")</f>
        <v>-</v>
      </c>
      <c r="P58" s="87" t="str">
        <f>IFERROR(K58/F58,"-")</f>
        <v>-</v>
      </c>
      <c r="Q58" s="104" t="str">
        <f>IFERROR(K58/D58,"-")</f>
        <v>-</v>
      </c>
      <c r="R58" s="87" t="str">
        <f>IFERROR(L58/F58,"-")</f>
        <v>-</v>
      </c>
      <c r="S58" s="104" t="str">
        <f>IFERROR(R58/D58,"-")</f>
        <v>-</v>
      </c>
      <c r="T58" s="87" t="str">
        <f>IFERROR(I58/F58,"-")</f>
        <v>-</v>
      </c>
      <c r="U58" s="88" t="str">
        <f>IFERROR(J58/F58,"-")</f>
        <v>-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7">
        <f>L43+L47+L51+L55</f>
        <v>0</v>
      </c>
      <c r="M59" s="77" t="str">
        <f>IFERROR(F59/D59,"-")</f>
        <v>-</v>
      </c>
      <c r="N59" s="78" t="str">
        <f>IFERROR(G59/F59,"-")</f>
        <v>-</v>
      </c>
      <c r="O59" s="78" t="str">
        <f>IFERROR(H59/F59,"-")</f>
        <v>-</v>
      </c>
      <c r="P59" s="78" t="str">
        <f>IFERROR(K59/F59,"-")</f>
        <v>-</v>
      </c>
      <c r="Q59" s="105" t="str">
        <f>IFERROR(K59/D59,"-")</f>
        <v>-</v>
      </c>
      <c r="R59" s="78" t="str">
        <f>IFERROR(L59/F59,"-")</f>
        <v>-</v>
      </c>
      <c r="S59" s="105" t="str">
        <f>IFERROR(R59/D59,"-")</f>
        <v>-</v>
      </c>
      <c r="T59" s="78" t="str">
        <f>IFERROR(I59/F59,"-")</f>
        <v>-</v>
      </c>
      <c r="U59" s="79" t="str">
        <f>IFERROR(J59/F59,"-")</f>
        <v>-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U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6" zoomScaleNormal="66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2" t="s">
        <v>48</v>
      </c>
      <c r="B6" s="42"/>
      <c r="C6" s="43">
        <v>0</v>
      </c>
      <c r="D6" s="44">
        <v>1</v>
      </c>
      <c r="E6" s="45">
        <v>17</v>
      </c>
      <c r="F6" s="46">
        <f>C6+D6+E6</f>
        <v>18</v>
      </c>
      <c r="G6" s="43">
        <v>70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f>IFERROR(G6/E6,"-")</f>
        <v>4.1176470588235</v>
      </c>
      <c r="Q6" s="52">
        <f>IFERROR((J6+K6+M6+N6)/G6,"-")</f>
        <v>0.014285714285714</v>
      </c>
      <c r="R6" s="52">
        <f>IFERROR((M6+N6)/G6,"-")</f>
        <v>0</v>
      </c>
      <c r="S6" s="52">
        <f>IFERROR(K6/G6,"-")</f>
        <v>0.014285714285714</v>
      </c>
      <c r="T6" s="52">
        <f>IFERROR(N6/G6,"-")</f>
        <v>0</v>
      </c>
      <c r="U6" s="52">
        <f>IFERROR(K6/(K6+J6),"-")</f>
        <v>1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-74</v>
      </c>
    </row>
    <row r="7" spans="1:33" customHeight="1" ht="15.75">
      <c r="A7" s="131" t="s">
        <v>49</v>
      </c>
      <c r="B7" s="14"/>
      <c r="C7" s="13">
        <v>0</v>
      </c>
      <c r="D7" s="3">
        <v>1</v>
      </c>
      <c r="E7" s="10">
        <v>37.12</v>
      </c>
      <c r="F7" s="15">
        <f>C7+D7+E7</f>
        <v>38.12</v>
      </c>
      <c r="G7" s="13">
        <v>195</v>
      </c>
      <c r="H7" s="16" t="b">
        <f>IFERROR(IF(Q7&lt;B7,J7/B7),"-")</f>
        <v>0</v>
      </c>
      <c r="I7" s="17">
        <f>IFERROR((G7-H7)/G7,"-")</f>
        <v>1</v>
      </c>
      <c r="J7" s="11">
        <v>0</v>
      </c>
      <c r="K7" s="3">
        <v>0</v>
      </c>
      <c r="L7" s="9"/>
      <c r="M7" s="3">
        <v>0</v>
      </c>
      <c r="N7" s="3">
        <v>0</v>
      </c>
      <c r="O7" s="9"/>
      <c r="P7" s="4">
        <f>IFERROR(G7/E7,"-")</f>
        <v>5.2532327586207</v>
      </c>
      <c r="Q7" s="5">
        <f>IFERROR((J7+K7+M7+N7)/G7,"-")</f>
        <v>0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-109.96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0</v>
      </c>
      <c r="D9" s="30">
        <f>IFERROR(SUM(D6:D8),"-")</f>
        <v>2</v>
      </c>
      <c r="E9" s="31">
        <f>IFERROR(SUM(E6:E8),"-")</f>
        <v>54.12</v>
      </c>
      <c r="F9" s="32">
        <f>IFERROR(SUM(F6:F8),"-")</f>
        <v>56.12</v>
      </c>
      <c r="G9" s="29">
        <f>IFERROR(SUM(G6:G8),"-")</f>
        <v>265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4.8965262379897</v>
      </c>
      <c r="Q9" s="39">
        <f>IFERROR((J9+K9+M9+N9)/G9,"-")</f>
        <v>0.0037735849056604</v>
      </c>
      <c r="R9" s="39">
        <f>IFERROR((M9+N9)/G9,"-")</f>
        <v>0</v>
      </c>
      <c r="S9" s="39">
        <f>IFERROR(K9/G9,"-")</f>
        <v>0.0037735849056604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-183.96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C33" s="29">
        <f>C9+C13+C17+C21+C25+C29</f>
        <v>0</v>
      </c>
      <c r="D33" s="30">
        <f>D9+D13+D17+D21+D25+D29</f>
        <v>2</v>
      </c>
      <c r="E33" s="31">
        <f>E9+E13+E17+E21+E25+E29</f>
        <v>54.12</v>
      </c>
      <c r="F33" s="32">
        <f>IFERROR(SUM(F30:F32),"-")</f>
        <v>0</v>
      </c>
      <c r="G33" s="29">
        <f>G9+G13+G17+G21+G25+G29</f>
        <v>265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4.8965262379897</v>
      </c>
      <c r="Q33" s="39">
        <f>IFERROR((J33+K33+M33+N33)/G33,"-")</f>
        <v>0.0037735849056604</v>
      </c>
      <c r="R33" s="39">
        <f>IFERROR((M33+N33)/G33,"-")</f>
        <v>0</v>
      </c>
      <c r="S33" s="39">
        <f>IFERROR(K33/G33,"-")</f>
        <v>0.0037735849056604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78" zoomScaleNormal="78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2" t="s">
        <v>61</v>
      </c>
      <c r="B6" s="42"/>
      <c r="C6" s="43">
        <v>0</v>
      </c>
      <c r="D6" s="44">
        <v>1</v>
      </c>
      <c r="E6" s="45">
        <v>55.13</v>
      </c>
      <c r="F6" s="46">
        <f>C6+D6+E6</f>
        <v>56.13</v>
      </c>
      <c r="G6" s="43">
        <v>296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v>5.38</v>
      </c>
      <c r="Q6" s="52">
        <f>IFERROR((J6+K6+M6+N6)/G6,"-")</f>
        <v>0.0033783783783784</v>
      </c>
      <c r="R6" s="52">
        <f>IFERROR((M6+N6)/G6,"-")</f>
        <v>0</v>
      </c>
      <c r="S6" s="52">
        <f>IFERROR(K6/G6,"-")</f>
        <v>0.0033783783783784</v>
      </c>
      <c r="T6" s="52">
        <f>IFERROR(N6/G6,"-")</f>
        <v>0</v>
      </c>
      <c r="U6" s="52">
        <f>IFERROR(K6/(K6+J6),"-")</f>
        <v>1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-153.04</v>
      </c>
    </row>
    <row r="7" spans="1:33" customHeight="1" ht="15.75">
      <c r="A7" s="131"/>
      <c r="B7" s="14"/>
      <c r="C7" s="13"/>
      <c r="D7" s="3"/>
      <c r="E7" s="10"/>
      <c r="F7" s="15">
        <f>C7+D7+E7</f>
        <v>0</v>
      </c>
      <c r="G7" s="13"/>
      <c r="H7" s="16" t="b">
        <f>IFERROR(IF(Q7&lt;B7,J7/B7),"-")</f>
        <v>0</v>
      </c>
      <c r="I7" s="17" t="str">
        <f>IFERROR((G7-H7)/G7,"-")</f>
        <v>-</v>
      </c>
      <c r="J7" s="11"/>
      <c r="K7" s="3"/>
      <c r="L7" s="9"/>
      <c r="M7" s="3"/>
      <c r="N7" s="3"/>
      <c r="O7" s="9"/>
      <c r="P7" s="4" t="str">
        <f>IFERROR(G7/E7,"-")</f>
        <v>-</v>
      </c>
      <c r="Q7" s="5" t="str">
        <f>IFERROR((J7+K7+M7+N7)/G7,"-")</f>
        <v>-</v>
      </c>
      <c r="R7" s="5" t="str">
        <f>IFERROR((M7+N7)/G7,"-")</f>
        <v>-</v>
      </c>
      <c r="S7" s="5" t="str">
        <f>IFERROR(K7/G7,"-")</f>
        <v>-</v>
      </c>
      <c r="T7" s="5" t="str">
        <f>IFERROR(N7/G7,"-")</f>
        <v>-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0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0</v>
      </c>
      <c r="D9" s="30">
        <f>IFERROR(SUM(D6:D8),"-")</f>
        <v>1</v>
      </c>
      <c r="E9" s="31">
        <f>IFERROR(SUM(E6:E8),"-")</f>
        <v>55.13</v>
      </c>
      <c r="F9" s="32">
        <f>IFERROR(SUM(F6:F8),"-")</f>
        <v>56.13</v>
      </c>
      <c r="G9" s="29">
        <f>IFERROR(SUM(G6:G8),"-")</f>
        <v>296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5.3691275167785</v>
      </c>
      <c r="Q9" s="39">
        <f>IFERROR((J9+K9+M9+N9)/G9,"-")</f>
        <v>0.0033783783783784</v>
      </c>
      <c r="R9" s="39">
        <f>IFERROR((M9+N9)/G9,"-")</f>
        <v>0</v>
      </c>
      <c r="S9" s="39">
        <f>IFERROR(K9/G9,"-")</f>
        <v>0.0033783783783784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-153.04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C33" s="29">
        <f>C9+C13+C17+C21+C25+C29</f>
        <v>0</v>
      </c>
      <c r="D33" s="30">
        <f>D9+D13+D17+D21+D25+D29</f>
        <v>1</v>
      </c>
      <c r="E33" s="31">
        <f>E9+E13+E17+E21+E25+E29</f>
        <v>55.13</v>
      </c>
      <c r="F33" s="32">
        <f>IFERROR(SUM(F30:F32),"-")</f>
        <v>0</v>
      </c>
      <c r="G33" s="29">
        <f>G9+G13+G17+G21+G25+G29</f>
        <v>296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5.3691275167785</v>
      </c>
      <c r="Q33" s="39">
        <f>IFERROR((J33+K33+M33+N33)/G33,"-")</f>
        <v>0.0033783783783784</v>
      </c>
      <c r="R33" s="39">
        <f>IFERROR((M33+N33)/G33,"-")</f>
        <v>0</v>
      </c>
      <c r="S33" s="39">
        <f>IFERROR(K33/G33,"-")</f>
        <v>0.0033783783783784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2" t="s">
        <v>63</v>
      </c>
      <c r="B6" s="42"/>
      <c r="C6" s="43">
        <v>0</v>
      </c>
      <c r="D6" s="44">
        <v>1</v>
      </c>
      <c r="E6" s="45">
        <v>2.22</v>
      </c>
      <c r="F6" s="46">
        <f>C6+D6+E6</f>
        <v>3.22</v>
      </c>
      <c r="G6" s="43">
        <v>19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8.22</v>
      </c>
      <c r="Q6" s="52">
        <f>IFERROR((J6+K6+M6+N6)/G6,"-")</f>
        <v>0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 t="str">
        <f>IFERROR(K6/(K6+J6),"-")</f>
        <v>-</v>
      </c>
      <c r="V6" s="52" t="str">
        <f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-6.76</v>
      </c>
    </row>
    <row r="7" spans="1:33" customHeight="1" ht="16.5">
      <c r="A7" s="132" t="s">
        <v>61</v>
      </c>
      <c r="B7" s="14"/>
      <c r="C7" s="13">
        <v>0</v>
      </c>
      <c r="D7" s="3">
        <v>1</v>
      </c>
      <c r="E7" s="10">
        <v>14</v>
      </c>
      <c r="F7" s="15">
        <f>C7+D7+E7</f>
        <v>15</v>
      </c>
      <c r="G7" s="13">
        <v>87</v>
      </c>
      <c r="H7" s="16" t="b">
        <f>IFERROR(IF(Q7&lt;B7,J7/B7),"-")</f>
        <v>0</v>
      </c>
      <c r="I7" s="17">
        <f>IFERROR((G7-H7)/G7,"-")</f>
        <v>1</v>
      </c>
      <c r="J7" s="11">
        <v>0</v>
      </c>
      <c r="K7" s="3">
        <v>0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>IFERROR((J7+K7+M7+N7)/G7,"-")</f>
        <v>0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-33</v>
      </c>
    </row>
    <row r="8" spans="1:33" customHeight="1" ht="16.5">
      <c r="A8" s="133" t="s">
        <v>64</v>
      </c>
      <c r="B8" s="58"/>
      <c r="C8" s="59">
        <v>0</v>
      </c>
      <c r="D8" s="60">
        <v>0</v>
      </c>
      <c r="E8" s="61">
        <v>32.11</v>
      </c>
      <c r="F8" s="62">
        <f>C8+D8+E8</f>
        <v>32.11</v>
      </c>
      <c r="G8" s="59">
        <v>168</v>
      </c>
      <c r="H8" s="63" t="b">
        <f>IFERROR(IF(Q8&lt;B8,J8/B8),"-")</f>
        <v>0</v>
      </c>
      <c r="I8" s="64">
        <f>IFERROR((G8-H8)/G8,"-")</f>
        <v>1</v>
      </c>
      <c r="J8" s="65">
        <v>0</v>
      </c>
      <c r="K8" s="60">
        <v>1</v>
      </c>
      <c r="L8" s="66">
        <v>20</v>
      </c>
      <c r="M8" s="60">
        <v>0</v>
      </c>
      <c r="N8" s="60">
        <v>0</v>
      </c>
      <c r="O8" s="66">
        <v>0</v>
      </c>
      <c r="P8" s="67">
        <v>5.87</v>
      </c>
      <c r="Q8" s="68">
        <f>IFERROR((J8+K8+M8+N8)/G8,"-")</f>
        <v>0.005952380952381</v>
      </c>
      <c r="R8" s="68">
        <f>IFERROR((M8+N8)/G8,"-")</f>
        <v>0</v>
      </c>
      <c r="S8" s="68">
        <f>IFERROR(K8/G8,"-")</f>
        <v>0.005952380952381</v>
      </c>
      <c r="T8" s="68">
        <f>IFERROR(N8/G8,"-")</f>
        <v>0</v>
      </c>
      <c r="U8" s="68">
        <f>IFERROR(K8/(K8+J8),"-")</f>
        <v>1</v>
      </c>
      <c r="V8" s="68" t="str">
        <f>IFERROR(N8/(N8+M8),"-")</f>
        <v>-</v>
      </c>
      <c r="W8" s="69"/>
      <c r="X8" s="127">
        <f>IFERROR((K8+J8)-(G8*B8),"-")</f>
        <v>1</v>
      </c>
      <c r="Y8" s="127">
        <f>IFERROR((N8+M8)-(G8*B8),"-")</f>
        <v>0</v>
      </c>
      <c r="Z8" s="128">
        <f>IFERROR(G8-((E8+D8)*8),"-")</f>
        <v>-88.88</v>
      </c>
    </row>
    <row r="9" spans="1:33" customHeight="1" ht="17.25">
      <c r="A9" s="28" t="s">
        <v>50</v>
      </c>
      <c r="B9" s="58"/>
      <c r="C9" s="29">
        <f>IFERROR(SUM(C6:C8),"-")</f>
        <v>0</v>
      </c>
      <c r="D9" s="30">
        <f>IFERROR(SUM(D6:D8),"-")</f>
        <v>2</v>
      </c>
      <c r="E9" s="31" t="s">
        <v>65</v>
      </c>
      <c r="F9" s="32">
        <f>IFERROR(SUM(F6:F8),"-")</f>
        <v>50.33</v>
      </c>
      <c r="G9" s="29">
        <f>IFERROR(SUM(G6:G8),"-")</f>
        <v>274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>
        <f>IFERROR(AVERAGE(L6:L8),"-")</f>
        <v>11.666666666667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>IFERROR(G9/E9,"-")</f>
        <v>-</v>
      </c>
      <c r="Q9" s="39">
        <f>IFERROR((J9+K9+M9+N9)/G9,"-")</f>
        <v>0.0036496350364964</v>
      </c>
      <c r="R9" s="39">
        <f>IFERROR((M9+N9)/G9,"-")</f>
        <v>0</v>
      </c>
      <c r="S9" s="39">
        <f>IFERROR(K9/G9,"-")</f>
        <v>0.0036496350364964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-128.64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C33" s="29">
        <f>C9+C13+C17+C21+C25+C29</f>
        <v>0</v>
      </c>
      <c r="D33" s="30">
        <f>D9+D13+D17+D21+D25+D29</f>
        <v>2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274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>IFERROR(G33/E33,"-")</f>
        <v>-</v>
      </c>
      <c r="Q33" s="39">
        <f>IFERROR((J33+K33+M33+N33)/G33,"-")</f>
        <v>0.0036496350364964</v>
      </c>
      <c r="R33" s="39">
        <f>IFERROR((M33+N33)/G33,"-")</f>
        <v>0</v>
      </c>
      <c r="S33" s="39">
        <f>IFERROR(K33/G33,"-")</f>
        <v>0.0036496350364964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2" zoomScaleNormal="62" showGridLines="true" showRowColHeaders="1">
      <selection activeCell="D8" sqref="D8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2" t="s">
        <v>61</v>
      </c>
      <c r="B6" s="42"/>
      <c r="C6" s="43">
        <v>1</v>
      </c>
      <c r="D6" s="44">
        <v>2.5</v>
      </c>
      <c r="E6" s="45">
        <v>4</v>
      </c>
      <c r="F6" s="46">
        <f>C6+D6+E6</f>
        <v>7.5</v>
      </c>
      <c r="G6" s="43">
        <v>13</v>
      </c>
      <c r="H6" s="47" t="b">
        <f>IFERROR(IF(Q6&lt;B6,J6/B6),"-")</f>
        <v>0</v>
      </c>
      <c r="I6" s="48">
        <f>IFERROR((G6-H6)/G6,"-")</f>
        <v>1</v>
      </c>
      <c r="J6" s="49">
        <v>1</v>
      </c>
      <c r="K6" s="44">
        <v>0</v>
      </c>
      <c r="L6" s="50">
        <v>10</v>
      </c>
      <c r="M6" s="44">
        <v>0</v>
      </c>
      <c r="N6" s="44">
        <v>0</v>
      </c>
      <c r="O6" s="50">
        <v>0</v>
      </c>
      <c r="P6" s="51">
        <v>8.22</v>
      </c>
      <c r="Q6" s="52">
        <f>IFERROR((J6+K6+M6+N6)/G6,"-")</f>
        <v>0.076923076923077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-39</v>
      </c>
    </row>
    <row r="7" spans="1:33" customHeight="1" ht="16.5">
      <c r="A7" s="132" t="s">
        <v>67</v>
      </c>
      <c r="B7" s="14"/>
      <c r="C7" s="13">
        <v>10</v>
      </c>
      <c r="D7" s="3">
        <v>1</v>
      </c>
      <c r="E7" s="10">
        <v>46.22</v>
      </c>
      <c r="F7" s="15">
        <f>C7+D7+E7</f>
        <v>57.22</v>
      </c>
      <c r="G7" s="13">
        <v>87</v>
      </c>
      <c r="H7" s="16" t="b">
        <f>IFERROR(IF(Q7&lt;B7,J7/B7),"-")</f>
        <v>0</v>
      </c>
      <c r="I7" s="17">
        <f>IFERROR((G7-H7)/G7,"-")</f>
        <v>1</v>
      </c>
      <c r="J7" s="11">
        <v>12</v>
      </c>
      <c r="K7" s="3">
        <v>1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>IFERROR((J7+K7+M7+N7)/G7,"-")</f>
        <v>0.14942528735632</v>
      </c>
      <c r="R7" s="5">
        <f>IFERROR((M7+N7)/G7,"-")</f>
        <v>0</v>
      </c>
      <c r="S7" s="5">
        <f>IFERROR(K7/G7,"-")</f>
        <v>0.011494252873563</v>
      </c>
      <c r="T7" s="5">
        <f>IFERROR(N7/G7,"-")</f>
        <v>0</v>
      </c>
      <c r="U7" s="5">
        <f>IFERROR(K7/(K7+J7),"-")</f>
        <v>0.076923076923077</v>
      </c>
      <c r="V7" s="5" t="str">
        <f>IFERROR(N7/(N7+M7),"-")</f>
        <v>-</v>
      </c>
      <c r="W7" s="19"/>
      <c r="X7" s="125">
        <f>IFERROR((K7+J7)-(G7*B7),"-")</f>
        <v>13</v>
      </c>
      <c r="Y7" s="125">
        <f>IFERROR((N7+M7)-(G7*B7),"-")</f>
        <v>0</v>
      </c>
      <c r="Z7" s="126">
        <f>IFERROR(G7-((E7+D7)*8),"-")</f>
        <v>-290.76</v>
      </c>
    </row>
    <row r="8" spans="1:33" customHeight="1" ht="16.5">
      <c r="A8" s="133" t="s">
        <v>68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11</v>
      </c>
      <c r="D9" s="30">
        <f>IFERROR(SUM(D6:D8),"-")</f>
        <v>3.5</v>
      </c>
      <c r="E9" s="31" t="s">
        <v>65</v>
      </c>
      <c r="F9" s="32">
        <f>IFERROR(SUM(F6:F8),"-")</f>
        <v>64.72</v>
      </c>
      <c r="G9" s="29">
        <f>IFERROR(SUM(G6:G8),"-")</f>
        <v>100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13</v>
      </c>
      <c r="K9" s="36">
        <f>IFERROR(SUM(K6:K8),"-")</f>
        <v>1</v>
      </c>
      <c r="L9" s="37">
        <f>IFERROR(AVERAGE(L6:L8),"-")</f>
        <v>15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>IFERROR(G9/E9,"-")</f>
        <v>-</v>
      </c>
      <c r="Q9" s="39">
        <f>IFERROR((J9+K9+M9+N9)/G9,"-")</f>
        <v>0.14</v>
      </c>
      <c r="R9" s="39">
        <f>IFERROR((M9+N9)/G9,"-")</f>
        <v>0</v>
      </c>
      <c r="S9" s="39">
        <f>IFERROR(K9/G9,"-")</f>
        <v>0.01</v>
      </c>
      <c r="T9" s="39">
        <f>IFERROR(N9/G9,"-")</f>
        <v>0</v>
      </c>
      <c r="U9" s="39">
        <f>IFERROR(K9/(K9+J9),"-")</f>
        <v>0.071428571428571</v>
      </c>
      <c r="V9" s="39" t="str">
        <f>IFERROR(N9/(N9+M9),"-")</f>
        <v>-</v>
      </c>
      <c r="W9" s="36"/>
      <c r="X9" s="129">
        <f>SUM(X6:X8)</f>
        <v>14</v>
      </c>
      <c r="Y9" s="129">
        <f>SUM(Y6:Y8)</f>
        <v>0</v>
      </c>
      <c r="Z9" s="130">
        <f>SUM(Z6:Z8)</f>
        <v>-329.76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C33" s="29">
        <f>C9+C13+C17+C21+C25+C29</f>
        <v>11</v>
      </c>
      <c r="D33" s="30">
        <f>D9+D13+D17+D21+D25+D29</f>
        <v>3.5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100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13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>IFERROR(G33/E33,"-")</f>
        <v>-</v>
      </c>
      <c r="Q33" s="39">
        <f>IFERROR((J33+K33+M33+N33)/G33,"-")</f>
        <v>0.14</v>
      </c>
      <c r="R33" s="39">
        <f>IFERROR((M33+N33)/G33,"-")</f>
        <v>0</v>
      </c>
      <c r="S33" s="39">
        <f>IFERROR(K33/G33,"-")</f>
        <v>0.01</v>
      </c>
      <c r="T33" s="39">
        <f>IFERROR(N33/G33,"-")</f>
        <v>0</v>
      </c>
      <c r="U33" s="39">
        <f>IFERROR(K33/(K33+J33),"-")</f>
        <v>0.071428571428571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0" zoomScaleNormal="60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4" t="s">
        <v>70</v>
      </c>
      <c r="B6" s="42"/>
      <c r="C6" s="43">
        <v>0</v>
      </c>
      <c r="D6" s="44">
        <v>1</v>
      </c>
      <c r="E6" s="45">
        <v>2</v>
      </c>
      <c r="F6" s="46">
        <f>C6+D6+E6</f>
        <v>3</v>
      </c>
      <c r="G6" s="43">
        <v>32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13.48</v>
      </c>
      <c r="Q6" s="52">
        <f>IFERROR((J6+K6+M6+N6)/G6,"-")</f>
        <v>0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 t="str">
        <f>IFERROR(K6/(K6+J6),"-")</f>
        <v>-</v>
      </c>
      <c r="V6" s="52" t="str">
        <f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8</v>
      </c>
    </row>
    <row r="7" spans="1:33" customHeight="1" ht="16.5">
      <c r="A7" s="41" t="s">
        <v>71</v>
      </c>
      <c r="B7" s="14"/>
      <c r="C7" s="13">
        <v>5</v>
      </c>
      <c r="D7" s="3">
        <v>5</v>
      </c>
      <c r="E7" s="10">
        <v>37</v>
      </c>
      <c r="F7" s="15">
        <f>C7+D7+E7</f>
        <v>47</v>
      </c>
      <c r="G7" s="13">
        <v>301</v>
      </c>
      <c r="H7" s="16" t="b">
        <f>IFERROR(IF(Q7&lt;B7,J7/B7),"-")</f>
        <v>0</v>
      </c>
      <c r="I7" s="17">
        <f>IFERROR((G7-H7)/G7,"-")</f>
        <v>1</v>
      </c>
      <c r="J7" s="11">
        <v>10</v>
      </c>
      <c r="K7" s="3">
        <v>1</v>
      </c>
      <c r="L7" s="9">
        <v>65</v>
      </c>
      <c r="M7" s="3">
        <v>0</v>
      </c>
      <c r="N7" s="3">
        <v>0</v>
      </c>
      <c r="O7" s="9">
        <v>0</v>
      </c>
      <c r="P7" s="4">
        <v>8.37</v>
      </c>
      <c r="Q7" s="5">
        <f>IFERROR((J7+K7+M7+N7)/G7,"-")</f>
        <v>0.036544850498339</v>
      </c>
      <c r="R7" s="5">
        <f>IFERROR((M7+N7)/G7,"-")</f>
        <v>0</v>
      </c>
      <c r="S7" s="5">
        <f>IFERROR(K7/G7,"-")</f>
        <v>0.0033222591362126</v>
      </c>
      <c r="T7" s="5">
        <f>IFERROR(N7/G7,"-")</f>
        <v>0</v>
      </c>
      <c r="U7" s="5">
        <f>IFERROR(K7/(K7+J7),"-")</f>
        <v>0.090909090909091</v>
      </c>
      <c r="V7" s="5" t="str">
        <f>IFERROR(N7/(N7+M7),"-")</f>
        <v>-</v>
      </c>
      <c r="W7" s="19"/>
      <c r="X7" s="125">
        <f>IFERROR((K7+J7)-(G7*B7),"-")</f>
        <v>11</v>
      </c>
      <c r="Y7" s="125">
        <f>IFERROR((N7+M7)-(G7*B7),"-")</f>
        <v>0</v>
      </c>
      <c r="Z7" s="126">
        <f>IFERROR(G7-((E7+D7)*8),"-")</f>
        <v>-35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5</v>
      </c>
      <c r="D9" s="30">
        <f>IFERROR(SUM(D6:D8),"-")</f>
        <v>6</v>
      </c>
      <c r="E9" s="31">
        <v>40</v>
      </c>
      <c r="F9" s="32">
        <f>IFERROR(SUM(F6:F8),"-")</f>
        <v>50</v>
      </c>
      <c r="G9" s="29">
        <f>IFERROR(SUM(G6:G8),"-")</f>
        <v>333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10</v>
      </c>
      <c r="K9" s="36">
        <f>IFERROR(SUM(K6:K8),"-")</f>
        <v>1</v>
      </c>
      <c r="L9" s="37">
        <f>IFERROR(AVERAGE(L6:L8),"-")</f>
        <v>28.333333333333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8.325</v>
      </c>
      <c r="Q9" s="39">
        <f>IFERROR((J9+K9+M9+N9)/G9,"-")</f>
        <v>0.033033033033033</v>
      </c>
      <c r="R9" s="39">
        <f>IFERROR((M9+N9)/G9,"-")</f>
        <v>0</v>
      </c>
      <c r="S9" s="39">
        <f>IFERROR(K9/G9,"-")</f>
        <v>0.003003003003003</v>
      </c>
      <c r="T9" s="39">
        <f>IFERROR(N9/G9,"-")</f>
        <v>0</v>
      </c>
      <c r="U9" s="39">
        <f>IFERROR(K9/(K9+J9),"-")</f>
        <v>0.090909090909091</v>
      </c>
      <c r="V9" s="39" t="str">
        <f>IFERROR(N9/(N9+M9),"-")</f>
        <v>-</v>
      </c>
      <c r="W9" s="36"/>
      <c r="X9" s="129">
        <f>SUM(X6:X8)</f>
        <v>11</v>
      </c>
      <c r="Y9" s="129">
        <f>SUM(Y6:Y8)</f>
        <v>0</v>
      </c>
      <c r="Z9" s="130">
        <f>SUM(Z6:Z8)</f>
        <v>-27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C33" s="29">
        <f>C9+C13+C17+C21+C25+C29</f>
        <v>5</v>
      </c>
      <c r="D33" s="30">
        <f>D9+D13+D17+D21+D25+D29</f>
        <v>6</v>
      </c>
      <c r="E33" s="31">
        <f>E9+E13+E17+E21+E25+E29</f>
        <v>40</v>
      </c>
      <c r="F33" s="32">
        <f>IFERROR(SUM(F30:F32),"-")</f>
        <v>0</v>
      </c>
      <c r="G33" s="29">
        <f>G9+G13+G17+G21+G25+G29</f>
        <v>333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8.325</v>
      </c>
      <c r="Q33" s="39">
        <f>IFERROR((J33+K33+M33+N33)/G33,"-")</f>
        <v>0.033033033033033</v>
      </c>
      <c r="R33" s="39">
        <f>IFERROR((M33+N33)/G33,"-")</f>
        <v>0</v>
      </c>
      <c r="S33" s="39">
        <f>IFERROR(K33/G33,"-")</f>
        <v>0.003003003003003</v>
      </c>
      <c r="T33" s="39">
        <f>IFERROR(N33/G33,"-")</f>
        <v>0</v>
      </c>
      <c r="U33" s="39">
        <f>IFERROR(K33/(K33+J33),"-")</f>
        <v>0.090909090909091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89" zoomScaleNormal="89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74</v>
      </c>
      <c r="B6" s="42"/>
      <c r="C6" s="43">
        <v>0</v>
      </c>
      <c r="D6" s="44">
        <v>5</v>
      </c>
      <c r="E6" s="45">
        <v>14</v>
      </c>
      <c r="F6" s="46">
        <f>C6+D6+E6</f>
        <v>19</v>
      </c>
      <c r="G6" s="43">
        <v>87</v>
      </c>
      <c r="H6" s="47" t="b">
        <f>IFERROR(IF(Q6&lt;B6,J6/B6),"-")</f>
        <v>0</v>
      </c>
      <c r="I6" s="48">
        <f>IFERROR((G6-H6)/G6,"-")</f>
        <v>1</v>
      </c>
      <c r="J6" s="49">
        <v>10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6.24</v>
      </c>
      <c r="Q6" s="52">
        <f>IFERROR((J6+K6+M6+N6)/G6,"-")</f>
        <v>0.11494252873563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10</v>
      </c>
      <c r="Y6" s="123">
        <f>IFERROR((N6+M6)-(G6*B6),"-")</f>
        <v>0</v>
      </c>
      <c r="Z6" s="124">
        <f>IFERROR(G6-((E6+D6)*8),"-")</f>
        <v>-65</v>
      </c>
    </row>
    <row r="7" spans="1:33" customHeight="1" ht="15.75">
      <c r="A7" s="135" t="s">
        <v>75</v>
      </c>
      <c r="B7" s="14"/>
      <c r="C7" s="13">
        <v>1</v>
      </c>
      <c r="D7" s="3">
        <v>0</v>
      </c>
      <c r="E7" s="10">
        <v>21.35</v>
      </c>
      <c r="F7" s="15">
        <f>C7+D7+E7</f>
        <v>22.35</v>
      </c>
      <c r="G7" s="13">
        <v>131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>
        <v>65</v>
      </c>
      <c r="M7" s="3">
        <v>0</v>
      </c>
      <c r="N7" s="3">
        <v>0</v>
      </c>
      <c r="O7" s="9">
        <v>0</v>
      </c>
      <c r="P7" s="4">
        <v>6.08</v>
      </c>
      <c r="Q7" s="5">
        <f>IFERROR((J7+K7+M7+N7)/G7,"-")</f>
        <v>0.045801526717557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-39.8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1</v>
      </c>
      <c r="D9" s="30">
        <f>IFERROR(SUM(D6:D8),"-")</f>
        <v>5</v>
      </c>
      <c r="E9" s="31">
        <v>40</v>
      </c>
      <c r="F9" s="32">
        <f>IFERROR(SUM(F6:F8),"-")</f>
        <v>41.35</v>
      </c>
      <c r="G9" s="29">
        <f>IFERROR(SUM(G6:G8),"-")</f>
        <v>218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16</v>
      </c>
      <c r="K9" s="36">
        <f>IFERROR(SUM(K6:K8),"-")</f>
        <v>0</v>
      </c>
      <c r="L9" s="37">
        <f>IFERROR(AVERAGE(L6:L8),"-")</f>
        <v>28.333333333333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5.45</v>
      </c>
      <c r="Q9" s="39">
        <f>IFERROR((J9+K9+M9+N9)/G9,"-")</f>
        <v>0.073394495412844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16</v>
      </c>
      <c r="Y9" s="129">
        <f>SUM(Y6:Y8)</f>
        <v>0</v>
      </c>
      <c r="Z9" s="130">
        <f>SUM(Z6:Z8)</f>
        <v>-104.8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C33" s="29">
        <f>C9+C13+C17+C21+C25+C29</f>
        <v>1</v>
      </c>
      <c r="D33" s="30">
        <f>D9+D13+D17+D21+D25+D29</f>
        <v>5</v>
      </c>
      <c r="E33" s="31">
        <f>E9+E13+E17+E21+E25+E29</f>
        <v>40</v>
      </c>
      <c r="F33" s="32">
        <f>IFERROR(SUM(F30:F32),"-")</f>
        <v>0</v>
      </c>
      <c r="G33" s="29">
        <f>G9+G13+G17+G21+G25+G29</f>
        <v>218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16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5.45</v>
      </c>
      <c r="Q33" s="39">
        <f>IFERROR((J33+K33+M33+N33)/G33,"-")</f>
        <v>0.073394495412844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showGridLines="true" showRowColHeaders="1">
      <selection activeCell="C7" sqref="C7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77</v>
      </c>
      <c r="B6" s="42"/>
      <c r="C6" s="43">
        <v>0.53</v>
      </c>
      <c r="D6" s="44">
        <v>3.78</v>
      </c>
      <c r="E6" s="45">
        <v>73.41</v>
      </c>
      <c r="F6" s="46">
        <f>C6+D6+E6</f>
        <v>77.72</v>
      </c>
      <c r="G6" s="43">
        <v>276</v>
      </c>
      <c r="H6" s="47" t="b">
        <f>IFERROR(IF(Q6&lt;B6,J6/B6),"-")</f>
        <v>0</v>
      </c>
      <c r="I6" s="48">
        <f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0.0678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-341.52</v>
      </c>
    </row>
    <row r="7" spans="1:33" customHeight="1" ht="15.75">
      <c r="A7" s="134" t="s">
        <v>78</v>
      </c>
      <c r="B7" s="14"/>
      <c r="C7" s="13"/>
      <c r="D7" s="3"/>
      <c r="E7" s="10"/>
      <c r="F7" s="15">
        <f>C7+D7+E7</f>
        <v>0</v>
      </c>
      <c r="G7" s="13">
        <v>78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</v>
      </c>
      <c r="Q7" s="5">
        <v>0.0769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78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0.53</v>
      </c>
      <c r="D9" s="30">
        <f>IFERROR(SUM(D6:D8),"-")</f>
        <v>3.78</v>
      </c>
      <c r="E9" s="31">
        <v>40</v>
      </c>
      <c r="F9" s="32">
        <f>IFERROR(SUM(F6:F8),"-")</f>
        <v>77.72</v>
      </c>
      <c r="G9" s="29">
        <f>IFERROR(SUM(G6:G8),"-")</f>
        <v>354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8.85</v>
      </c>
      <c r="Q9" s="39">
        <f>IFERROR((J9+K9+M9+N9)/G9,"-")</f>
        <v>0.067796610169492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24</v>
      </c>
      <c r="Y9" s="129">
        <f>SUM(Y6:Y8)</f>
        <v>0</v>
      </c>
      <c r="Z9" s="130">
        <f>SUM(Z6:Z8)</f>
        <v>-263.52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C33" s="29">
        <f>C9+C13+C17+C21+C25+C29</f>
        <v>0.53</v>
      </c>
      <c r="D33" s="30">
        <f>D9+D13+D17+D21+D25+D29</f>
        <v>3.78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8.85</v>
      </c>
      <c r="Q33" s="39">
        <f>IFERROR((J33+K33+M33+N33)/G33,"-")</f>
        <v>0.067796610169492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70" zoomScaleNormal="70" showGridLines="true" showRowColHeaders="1">
      <selection activeCell="D30" sqref="D30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77</v>
      </c>
      <c r="B6" s="42"/>
      <c r="C6" s="43">
        <v>0</v>
      </c>
      <c r="D6" s="44">
        <v>0.6</v>
      </c>
      <c r="E6" s="45">
        <v>46.42</v>
      </c>
      <c r="F6" s="46">
        <f>C6+D6+E6</f>
        <v>47.02</v>
      </c>
      <c r="G6" s="43">
        <v>276</v>
      </c>
      <c r="H6" s="47" t="b">
        <f>IFERROR(IF(Q6&lt;B6,J6/B6),"-")</f>
        <v>0</v>
      </c>
      <c r="I6" s="48">
        <f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0.0678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-100.16</v>
      </c>
    </row>
    <row r="7" spans="1:33" customHeight="1" ht="15.75">
      <c r="A7" s="134" t="s">
        <v>78</v>
      </c>
      <c r="B7" s="14"/>
      <c r="C7" s="13">
        <v>1.11</v>
      </c>
      <c r="D7" s="3">
        <v>0</v>
      </c>
      <c r="E7" s="10">
        <v>17.29</v>
      </c>
      <c r="F7" s="15">
        <f>C7+D7+E7</f>
        <v>18.4</v>
      </c>
      <c r="G7" s="13">
        <v>78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</v>
      </c>
      <c r="Q7" s="5">
        <v>0.0769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-60.32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1.11</v>
      </c>
      <c r="D9" s="30">
        <f>IFERROR(SUM(D6:D8),"-")</f>
        <v>0.6</v>
      </c>
      <c r="E9" s="31">
        <v>40</v>
      </c>
      <c r="F9" s="32">
        <f>IFERROR(SUM(F6:F8),"-")</f>
        <v>65.42</v>
      </c>
      <c r="G9" s="29">
        <f>IFERROR(SUM(G6:G8),"-")</f>
        <v>354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8.85</v>
      </c>
      <c r="Q9" s="39">
        <f>IFERROR((J9+K9+M9+N9)/G9,"-")</f>
        <v>0.067796610169492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24</v>
      </c>
      <c r="Y9" s="129">
        <f>SUM(Y6:Y8)</f>
        <v>0</v>
      </c>
      <c r="Z9" s="130">
        <f>SUM(Z6:Z8)</f>
        <v>-160.48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C33" s="29">
        <f>C9+C13+C17+C21+C25+C29</f>
        <v>1.11</v>
      </c>
      <c r="D33" s="30">
        <f>D9+D13+D17+D21+D25+D29</f>
        <v>0.6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8.85</v>
      </c>
      <c r="Q33" s="39">
        <f>IFERROR((J33+K33+M33+N33)/G33,"-")</f>
        <v>0.067796610169492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Trame CE</vt:lpstr>
      <vt:lpstr>28.04.2022</vt:lpstr>
      <vt:lpstr>29,07,2022</vt:lpstr>
      <vt:lpstr>01,08,2022</vt:lpstr>
      <vt:lpstr>2,8,2022</vt:lpstr>
      <vt:lpstr>3,8,2022</vt:lpstr>
      <vt:lpstr>4,8,2022</vt:lpstr>
      <vt:lpstr>Feuil2</vt:lpstr>
      <vt:lpstr>Feuil1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Safaa Doukkali</dc:creator>
  <cp:lastModifiedBy>PC Capital Corp 015</cp:lastModifiedBy>
  <dcterms:created xsi:type="dcterms:W3CDTF">2020-06-30T09:39:38+00:00</dcterms:created>
  <dcterms:modified xsi:type="dcterms:W3CDTF">2022-09-07T07:43:36+00:00</dcterms:modified>
  <dc:title/>
  <dc:description/>
  <dc:subject/>
  <cp:keywords/>
  <cp:category/>
</cp:coreProperties>
</file>