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2022-12月" sheetId="25" r:id="rId1"/>
    <sheet name="202102" sheetId="1" state="hidden" r:id="rId2"/>
    <sheet name="202103" sheetId="2" state="hidden" r:id="rId3"/>
    <sheet name="202104" sheetId="3" state="hidden" r:id="rId4"/>
    <sheet name="202105" sheetId="4" state="hidden" r:id="rId5"/>
    <sheet name="202106" sheetId="5" state="hidden" r:id="rId6"/>
    <sheet name="202107" sheetId="7" state="hidden" r:id="rId7"/>
    <sheet name="202108" sheetId="8" state="hidden" r:id="rId8"/>
    <sheet name="202109" sheetId="9" state="hidden" r:id="rId9"/>
    <sheet name="202110" sheetId="10" state="hidden" r:id="rId10"/>
    <sheet name="202111" sheetId="11" state="hidden" r:id="rId11"/>
    <sheet name="202112" sheetId="12" state="hidden" r:id="rId12"/>
  </sheets>
  <calcPr calcId="144525"/>
</workbook>
</file>

<file path=xl/comments1.xml><?xml version="1.0" encoding="utf-8"?>
<comments xmlns="http://schemas.openxmlformats.org/spreadsheetml/2006/main">
  <authors>
    <author>dyl</author>
  </authors>
  <commentList>
    <comment ref="Q3" authorId="0">
      <text>
        <r>
          <rPr>
            <b/>
            <sz val="9"/>
            <rFont val="宋体"/>
            <charset val="134"/>
          </rPr>
          <t>dyl:</t>
        </r>
        <r>
          <rPr>
            <sz val="9"/>
            <rFont val="宋体"/>
            <charset val="134"/>
          </rPr>
          <t xml:space="preserve">
11月社保个人部分公司垫付扣除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L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5月工资少一天</t>
        </r>
      </text>
    </comment>
  </commentList>
</comments>
</file>

<file path=xl/comments3.xml><?xml version="1.0" encoding="utf-8"?>
<comments xmlns="http://schemas.openxmlformats.org/spreadsheetml/2006/main">
  <authors>
    <author>qinya</author>
  </authors>
  <commentList>
    <comment ref="H27" authorId="0">
      <text>
        <r>
          <rPr>
            <b/>
            <sz val="9"/>
            <rFont val="宋体"/>
            <charset val="134"/>
          </rPr>
          <t>qinya:</t>
        </r>
        <r>
          <rPr>
            <sz val="9"/>
            <rFont val="宋体"/>
            <charset val="134"/>
          </rPr>
          <t xml:space="preserve">
其中1000为12月当月绩效，828为11月漏算绩效。</t>
        </r>
      </text>
    </comment>
    <comment ref="L27" authorId="0">
      <text>
        <r>
          <rPr>
            <b/>
            <sz val="9"/>
            <rFont val="宋体"/>
            <charset val="134"/>
          </rPr>
          <t>qinya:</t>
        </r>
        <r>
          <rPr>
            <sz val="9"/>
            <rFont val="宋体"/>
            <charset val="134"/>
          </rPr>
          <t xml:space="preserve">
其中1000为12月当月绩效，828为11月漏算绩效。
</t>
        </r>
      </text>
    </comment>
  </commentList>
</comments>
</file>

<file path=xl/sharedStrings.xml><?xml version="1.0" encoding="utf-8"?>
<sst xmlns="http://schemas.openxmlformats.org/spreadsheetml/2006/main" count="1362" uniqueCount="219">
  <si>
    <t>序号</t>
  </si>
  <si>
    <t>身份证</t>
  </si>
  <si>
    <t>姓名</t>
  </si>
  <si>
    <t>入职时间</t>
  </si>
  <si>
    <t>当月
计薪截至日</t>
  </si>
  <si>
    <t>工龄</t>
  </si>
  <si>
    <t>手机号</t>
  </si>
  <si>
    <t>邮箱</t>
  </si>
  <si>
    <t>部门</t>
  </si>
  <si>
    <t>工资基数</t>
  </si>
  <si>
    <t>当月基础工资</t>
  </si>
  <si>
    <t>月度绩效</t>
  </si>
  <si>
    <t>年底绩效</t>
  </si>
  <si>
    <t>房租补贴</t>
  </si>
  <si>
    <t>其他应发</t>
  </si>
  <si>
    <t>考勤数据</t>
  </si>
  <si>
    <t>考勤工资</t>
  </si>
  <si>
    <t>应发工资-173支付</t>
  </si>
  <si>
    <t>应付工资-幻鲸</t>
  </si>
  <si>
    <t>应付工资-合计</t>
  </si>
  <si>
    <t>基本工资</t>
  </si>
  <si>
    <t>绩效工资</t>
  </si>
  <si>
    <t>扣款基数</t>
  </si>
  <si>
    <t>应出勤
天数</t>
  </si>
  <si>
    <t>入离职
缺勤天数</t>
  </si>
  <si>
    <t>病假天数
（需扣薪部分）</t>
  </si>
  <si>
    <t>事假
天数</t>
  </si>
  <si>
    <t>旷工
天数</t>
  </si>
  <si>
    <t>年假
天数-10月前生成</t>
  </si>
  <si>
    <t>迟到、早退次数
（需扣薪部分）</t>
  </si>
  <si>
    <t>午餐补贴
天数</t>
  </si>
  <si>
    <t>晚餐补贴天数</t>
  </si>
  <si>
    <t>交通补贴
天数</t>
  </si>
  <si>
    <t>调休天数-10月前
（用于抵扣休假）</t>
  </si>
  <si>
    <t>病假扣薪比例</t>
  </si>
  <si>
    <t>病假扣薪</t>
  </si>
  <si>
    <t>事假扣薪</t>
  </si>
  <si>
    <t>旷工扣薪</t>
  </si>
  <si>
    <t>年假薪资-10月前生成</t>
  </si>
  <si>
    <t>迟到、早退扣薪</t>
  </si>
  <si>
    <t>午餐补贴</t>
  </si>
  <si>
    <t>晚餐补贴</t>
  </si>
  <si>
    <t>交通补贴</t>
  </si>
  <si>
    <t>调休成本-10月前</t>
  </si>
  <si>
    <t>33032619991025004X</t>
  </si>
  <si>
    <t>胡一慧</t>
  </si>
  <si>
    <t>3056269954@qq.com</t>
  </si>
  <si>
    <t>策划</t>
  </si>
  <si>
    <t>340202198410232014</t>
  </si>
  <si>
    <t>熊俊捷</t>
  </si>
  <si>
    <t>149702218@qq.com</t>
  </si>
  <si>
    <t>美术部</t>
  </si>
  <si>
    <t>500103199204253821</t>
  </si>
  <si>
    <t>胡琪玲</t>
  </si>
  <si>
    <t>731487418@qq.com</t>
  </si>
  <si>
    <t>332526199607125118</t>
  </si>
  <si>
    <t>陶俊华</t>
  </si>
  <si>
    <t>845220543@qq.com</t>
  </si>
  <si>
    <t>客户端</t>
  </si>
  <si>
    <t>321321199609012912</t>
  </si>
  <si>
    <t>颜士杰</t>
  </si>
  <si>
    <t>2533713769@qq.com</t>
  </si>
  <si>
    <t>342529199705304823</t>
  </si>
  <si>
    <t>丁艳丽</t>
  </si>
  <si>
    <t>dingyanli2021@163.com</t>
  </si>
  <si>
    <t>支持</t>
  </si>
  <si>
    <t>420982199412170077</t>
  </si>
  <si>
    <t>唐成元</t>
  </si>
  <si>
    <t>mettang@163.com</t>
  </si>
  <si>
    <t>50023419970919218X</t>
  </si>
  <si>
    <t>叶英琪</t>
  </si>
  <si>
    <t>1276598661@qq.com</t>
  </si>
  <si>
    <t>340202197802092511</t>
  </si>
  <si>
    <t>施俊峰</t>
  </si>
  <si>
    <t>250161666@qq.com</t>
  </si>
  <si>
    <t>310113199204061720</t>
  </si>
  <si>
    <t>陈蓦</t>
  </si>
  <si>
    <t>360113404@qq.com</t>
  </si>
  <si>
    <t>130635199712130042</t>
  </si>
  <si>
    <t>张艾媛</t>
  </si>
  <si>
    <t>744413991@qq.com</t>
  </si>
  <si>
    <t>340221199110286000</t>
  </si>
  <si>
    <t>骆军</t>
  </si>
  <si>
    <t>646804530@qq.com</t>
  </si>
  <si>
    <t>服务端</t>
  </si>
  <si>
    <t>360302199401262012</t>
  </si>
  <si>
    <t>邓海阔</t>
  </si>
  <si>
    <t>418311086@qq.com</t>
  </si>
  <si>
    <t>330621199903301528</t>
  </si>
  <si>
    <t>诸程芳</t>
  </si>
  <si>
    <t>1452632958@qq.com</t>
  </si>
  <si>
    <t>420626199308121016</t>
  </si>
  <si>
    <t>柳刚</t>
  </si>
  <si>
    <t>1456086502@qq.com</t>
  </si>
  <si>
    <t>420602199803291011</t>
  </si>
  <si>
    <t>吴俊杰</t>
  </si>
  <si>
    <t>1157634400@qq.com</t>
  </si>
  <si>
    <t>410511199409181235</t>
  </si>
  <si>
    <t>范翔宇</t>
  </si>
  <si>
    <t>wojiaofanxiangyu@163.com</t>
  </si>
  <si>
    <t>330182199407040643</t>
  </si>
  <si>
    <t>冯怡雯</t>
  </si>
  <si>
    <t>657090710@qq.com</t>
  </si>
  <si>
    <t>370705199103050524</t>
  </si>
  <si>
    <t>毕圣雪</t>
  </si>
  <si>
    <t>839986423@qq.com</t>
  </si>
  <si>
    <t>321002198905247310</t>
  </si>
  <si>
    <t>谭昕</t>
  </si>
  <si>
    <t>tanxin27@aliyun.com</t>
  </si>
  <si>
    <t>431230198502143914</t>
  </si>
  <si>
    <t>杨云</t>
  </si>
  <si>
    <t>156939780@qq.com</t>
  </si>
  <si>
    <t>429005199503010024</t>
  </si>
  <si>
    <t>杨晨翌</t>
  </si>
  <si>
    <t>yangchenyi@urwhale.com</t>
  </si>
  <si>
    <t>330522198511235919</t>
  </si>
  <si>
    <t>苏磊</t>
  </si>
  <si>
    <t>425192285@qq.com</t>
  </si>
  <si>
    <t>422201199310040832</t>
  </si>
  <si>
    <t>肖尔丰</t>
  </si>
  <si>
    <t>xiaoerfeng@urwhale.com</t>
  </si>
  <si>
    <t>320323198601191810</t>
  </si>
  <si>
    <t>许人文</t>
  </si>
  <si>
    <t>xurenwen@urwhale.com</t>
  </si>
  <si>
    <t>342623199106166518</t>
  </si>
  <si>
    <t>马飞</t>
  </si>
  <si>
    <t>mafei@urwhale.com</t>
  </si>
  <si>
    <t>420606199003183018</t>
  </si>
  <si>
    <t>李子明</t>
  </si>
  <si>
    <t>liziming@urwhale.com</t>
  </si>
  <si>
    <t>210202198608183255</t>
  </si>
  <si>
    <t>张建</t>
  </si>
  <si>
    <t>zhangjian@urwhale.com</t>
  </si>
  <si>
    <t>支持 | 策划</t>
  </si>
  <si>
    <t>应发工资</t>
  </si>
  <si>
    <t/>
  </si>
  <si>
    <t>考勤扣款</t>
  </si>
  <si>
    <t>税前工资合计</t>
  </si>
  <si>
    <t>加班工资</t>
  </si>
  <si>
    <t>小计</t>
  </si>
  <si>
    <t>话费补贴</t>
  </si>
  <si>
    <t>餐费补贴</t>
  </si>
  <si>
    <t>缺勤扣款</t>
  </si>
  <si>
    <t>迟到扣款</t>
  </si>
  <si>
    <t>事假扣款</t>
  </si>
  <si>
    <t>病假扣款</t>
  </si>
  <si>
    <t>0001</t>
  </si>
  <si>
    <t xml:space="preserve"> 13257278281 </t>
  </si>
  <si>
    <t>0.00</t>
  </si>
  <si>
    <t>缺勤天数</t>
  </si>
  <si>
    <t>0002</t>
  </si>
  <si>
    <t>411528199702067181</t>
  </si>
  <si>
    <t>李慧</t>
  </si>
  <si>
    <t>18702108863</t>
  </si>
  <si>
    <t>0003</t>
  </si>
  <si>
    <t>13026300850</t>
  </si>
  <si>
    <t>出勤天数</t>
  </si>
  <si>
    <t>晚餐补天数</t>
  </si>
  <si>
    <t>午餐费补贴</t>
  </si>
  <si>
    <t>晚餐费补贴</t>
  </si>
  <si>
    <t>lihui@urwhale.com</t>
  </si>
  <si>
    <t>本次考勤按9天出勤</t>
  </si>
  <si>
    <t>0004</t>
  </si>
  <si>
    <t>0005</t>
  </si>
  <si>
    <t>0006</t>
  </si>
  <si>
    <t>210202198608183000</t>
  </si>
  <si>
    <t>0007</t>
  </si>
  <si>
    <t xml:space="preserve">420606198904062032 </t>
  </si>
  <si>
    <t>胡晓磊</t>
  </si>
  <si>
    <t>huxiaolei@urwhale.com</t>
  </si>
  <si>
    <t>0008</t>
  </si>
  <si>
    <t>本次考勤按3天出勤</t>
  </si>
  <si>
    <t>0009</t>
  </si>
  <si>
    <t>420106199803110856</t>
  </si>
  <si>
    <t>胡宇恒</t>
  </si>
  <si>
    <t>huyuheng@urwhale.com</t>
  </si>
  <si>
    <t>本次考勤按6天出勤</t>
  </si>
  <si>
    <t>应出勤天数</t>
  </si>
  <si>
    <t>扣款天数</t>
  </si>
  <si>
    <t>0010</t>
  </si>
  <si>
    <t>0011</t>
  </si>
  <si>
    <t>0012</t>
  </si>
  <si>
    <t>0013</t>
  </si>
  <si>
    <t>34000</t>
  </si>
  <si>
    <t>20000</t>
  </si>
  <si>
    <t>30000</t>
  </si>
  <si>
    <t>16000</t>
  </si>
  <si>
    <t>0014</t>
  </si>
  <si>
    <t>0015</t>
  </si>
  <si>
    <t>320283198911174830</t>
  </si>
  <si>
    <t>沈天骄</t>
  </si>
  <si>
    <t>stj4jobs@126.com</t>
  </si>
  <si>
    <t>0016</t>
  </si>
  <si>
    <t>0017</t>
  </si>
  <si>
    <t>0018</t>
  </si>
  <si>
    <t>0019</t>
  </si>
  <si>
    <r>
      <rPr>
        <sz val="11"/>
        <color indexed="8"/>
        <rFont val="宋体"/>
        <charset val="134"/>
        <scheme val="minor"/>
      </rPr>
      <t>00</t>
    </r>
    <r>
      <rPr>
        <sz val="11"/>
        <color indexed="8"/>
        <rFont val="宋体"/>
        <charset val="134"/>
        <scheme val="minor"/>
      </rPr>
      <t>20</t>
    </r>
  </si>
  <si>
    <t>总午餐+交通数</t>
  </si>
  <si>
    <t>0020</t>
  </si>
  <si>
    <t>330522199208041016</t>
  </si>
  <si>
    <t>黄亮</t>
  </si>
  <si>
    <t xml:space="preserve"> 602340731@qq.com</t>
  </si>
  <si>
    <t>0021</t>
  </si>
  <si>
    <t>120107199611213944</t>
  </si>
  <si>
    <t>秦妍妍</t>
  </si>
  <si>
    <t>963294568@qq.com</t>
  </si>
  <si>
    <t>0022</t>
  </si>
  <si>
    <t>0023</t>
  </si>
  <si>
    <t>6217003810042509755</t>
  </si>
  <si>
    <t>0024</t>
  </si>
  <si>
    <t>0025</t>
  </si>
  <si>
    <t>330182199705143616</t>
  </si>
  <si>
    <t>汪晨</t>
  </si>
  <si>
    <t>1276214003@qq.com</t>
  </si>
  <si>
    <t>0026</t>
  </si>
  <si>
    <t>0027</t>
  </si>
  <si>
    <t>321023199912082813</t>
  </si>
  <si>
    <t>徐马超</t>
  </si>
  <si>
    <t>1308303996@qq.com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</si>
</sst>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36">
    <font>
      <sz val="11"/>
      <color indexed="8"/>
      <name val="宋体"/>
      <charset val="134"/>
      <scheme val="minor"/>
    </font>
    <font>
      <sz val="9"/>
      <name val="宋体"/>
      <charset val="134"/>
    </font>
    <font>
      <u/>
      <sz val="11"/>
      <color rgb="FF80008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2"/>
      <color rgb="FF800080"/>
      <name val="宋体"/>
      <charset val="134"/>
    </font>
    <font>
      <u/>
      <sz val="12"/>
      <color theme="10"/>
      <name val="宋体"/>
      <charset val="134"/>
    </font>
    <font>
      <sz val="11"/>
      <color theme="1"/>
      <name val="宋体"/>
      <charset val="134"/>
      <scheme val="minor"/>
    </font>
    <font>
      <b/>
      <sz val="9"/>
      <color indexed="8"/>
      <name val="微软雅黑"/>
      <charset val="134"/>
    </font>
    <font>
      <sz val="9"/>
      <color indexed="8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b/>
      <sz val="9"/>
      <color rgb="FFFF0000"/>
      <name val="微软雅黑"/>
      <charset val="134"/>
    </font>
    <font>
      <b/>
      <sz val="9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Times New Roman"/>
      <charset val="134"/>
    </font>
    <font>
      <b/>
      <sz val="9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792474135563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1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5" borderId="15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0"/>
    <xf numFmtId="0" fontId="25" fillId="0" borderId="16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6" fillId="19" borderId="18" applyNumberFormat="0" applyAlignment="0" applyProtection="0">
      <alignment vertical="center"/>
    </xf>
    <xf numFmtId="0" fontId="27" fillId="19" borderId="14" applyNumberFormat="0" applyAlignment="0" applyProtection="0">
      <alignment vertical="center"/>
    </xf>
    <xf numFmtId="0" fontId="28" fillId="20" borderId="19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1" fillId="0" borderId="21" applyNumberFormat="0" applyFill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33" fillId="0" borderId="0"/>
    <xf numFmtId="0" fontId="24" fillId="0" borderId="0"/>
    <xf numFmtId="0" fontId="24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2" xfId="54" applyFont="1" applyBorder="1" applyAlignment="1" applyProtection="1">
      <alignment horizontal="center" vertical="center"/>
      <protection locked="0"/>
    </xf>
    <xf numFmtId="0" fontId="2" fillId="0" borderId="1" xfId="10" applyFont="1" applyFill="1" applyBorder="1" applyAlignment="1" applyProtection="1">
      <alignment horizontal="center" vertical="center"/>
      <protection locked="0"/>
    </xf>
    <xf numFmtId="0" fontId="0" fillId="0" borderId="4" xfId="0" applyBorder="1">
      <alignment vertical="center"/>
    </xf>
    <xf numFmtId="0" fontId="3" fillId="0" borderId="1" xfId="10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4" fillId="0" borderId="1" xfId="10" applyFont="1" applyFill="1" applyBorder="1" applyAlignment="1" applyProtection="1">
      <alignment horizontal="center" vertical="center"/>
      <protection locked="0"/>
    </xf>
    <xf numFmtId="0" fontId="5" fillId="0" borderId="1" xfId="1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3" fillId="0" borderId="1" xfId="10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2" fillId="0" borderId="5" xfId="1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/>
    <xf numFmtId="0" fontId="0" fillId="0" borderId="4" xfId="0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6" fillId="0" borderId="5" xfId="0" applyFont="1" applyBorder="1" applyAlignment="1">
      <alignment horizontal="center" vertical="center"/>
    </xf>
    <xf numFmtId="1" fontId="0" fillId="0" borderId="1" xfId="0" applyNumberFormat="1" applyBorder="1">
      <alignment vertical="center"/>
    </xf>
    <xf numFmtId="0" fontId="0" fillId="0" borderId="8" xfId="0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1" xfId="1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0" borderId="1" xfId="54" applyFont="1" applyBorder="1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0" fontId="0" fillId="0" borderId="9" xfId="0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NumberFormat="1" applyFont="1">
      <alignment vertical="center"/>
    </xf>
    <xf numFmtId="43" fontId="8" fillId="0" borderId="0" xfId="0" applyNumberFormat="1" applyFont="1">
      <alignment vertical="center"/>
    </xf>
    <xf numFmtId="43" fontId="9" fillId="0" borderId="0" xfId="0" applyNumberFormat="1" applyFont="1" applyFill="1" applyAlignment="1">
      <alignment horizontal="center" vertical="center"/>
    </xf>
    <xf numFmtId="43" fontId="8" fillId="0" borderId="0" xfId="0" applyNumberFormat="1" applyFont="1" applyAlignment="1">
      <alignment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left" vertical="center"/>
    </xf>
    <xf numFmtId="14" fontId="8" fillId="0" borderId="0" xfId="0" applyNumberFormat="1" applyFont="1">
      <alignment vertical="center"/>
    </xf>
    <xf numFmtId="43" fontId="7" fillId="6" borderId="2" xfId="0" applyNumberFormat="1" applyFont="1" applyFill="1" applyBorder="1" applyAlignment="1">
      <alignment horizontal="center" vertical="center"/>
    </xf>
    <xf numFmtId="43" fontId="7" fillId="6" borderId="3" xfId="0" applyNumberFormat="1" applyFont="1" applyFill="1" applyBorder="1" applyAlignment="1">
      <alignment horizontal="center" vertical="center"/>
    </xf>
    <xf numFmtId="43" fontId="11" fillId="6" borderId="1" xfId="0" applyNumberFormat="1" applyFont="1" applyFill="1" applyBorder="1" applyAlignment="1">
      <alignment horizontal="center" vertical="center" wrapText="1"/>
    </xf>
    <xf numFmtId="43" fontId="7" fillId="6" borderId="5" xfId="0" applyNumberFormat="1" applyFont="1" applyFill="1" applyBorder="1" applyAlignment="1">
      <alignment horizontal="center" vertical="center"/>
    </xf>
    <xf numFmtId="43" fontId="7" fillId="6" borderId="1" xfId="0" applyNumberFormat="1" applyFont="1" applyFill="1" applyBorder="1" applyAlignment="1">
      <alignment horizontal="center" vertical="center"/>
    </xf>
    <xf numFmtId="43" fontId="7" fillId="6" borderId="10" xfId="0" applyNumberFormat="1" applyFont="1" applyFill="1" applyBorder="1" applyAlignment="1">
      <alignment horizontal="center" vertical="center"/>
    </xf>
    <xf numFmtId="43" fontId="8" fillId="7" borderId="0" xfId="0" applyNumberFormat="1" applyFont="1" applyFill="1">
      <alignment vertical="center"/>
    </xf>
    <xf numFmtId="43" fontId="8" fillId="7" borderId="0" xfId="0" applyNumberFormat="1" applyFont="1" applyFill="1" applyAlignment="1">
      <alignment vertical="center"/>
    </xf>
    <xf numFmtId="43" fontId="7" fillId="8" borderId="11" xfId="0" applyNumberFormat="1" applyFont="1" applyFill="1" applyBorder="1" applyAlignment="1">
      <alignment horizontal="center" vertical="center" wrapText="1"/>
    </xf>
    <xf numFmtId="43" fontId="7" fillId="8" borderId="12" xfId="0" applyNumberFormat="1" applyFont="1" applyFill="1" applyBorder="1" applyAlignment="1">
      <alignment horizontal="center" vertical="center" wrapText="1"/>
    </xf>
    <xf numFmtId="43" fontId="7" fillId="8" borderId="5" xfId="0" applyNumberFormat="1" applyFont="1" applyFill="1" applyBorder="1" applyAlignment="1">
      <alignment vertical="center" wrapText="1"/>
    </xf>
    <xf numFmtId="43" fontId="12" fillId="8" borderId="5" xfId="0" applyNumberFormat="1" applyFont="1" applyFill="1" applyBorder="1" applyAlignment="1">
      <alignment vertical="center" wrapText="1"/>
    </xf>
    <xf numFmtId="43" fontId="8" fillId="0" borderId="0" xfId="0" applyNumberFormat="1" applyFont="1" applyFill="1" applyAlignment="1">
      <alignment vertical="center"/>
    </xf>
    <xf numFmtId="43" fontId="7" fillId="8" borderId="13" xfId="0" applyNumberFormat="1" applyFont="1" applyFill="1" applyBorder="1" applyAlignment="1">
      <alignment horizontal="center" vertical="center" wrapText="1"/>
    </xf>
    <xf numFmtId="43" fontId="7" fillId="9" borderId="1" xfId="0" applyNumberFormat="1" applyFont="1" applyFill="1" applyBorder="1" applyAlignment="1">
      <alignment horizontal="center" vertical="center" wrapText="1"/>
    </xf>
    <xf numFmtId="43" fontId="7" fillId="9" borderId="1" xfId="0" applyNumberFormat="1" applyFont="1" applyFill="1" applyBorder="1" applyAlignment="1">
      <alignment vertical="center" wrapText="1"/>
    </xf>
    <xf numFmtId="43" fontId="9" fillId="7" borderId="0" xfId="0" applyNumberFormat="1" applyFont="1" applyFill="1" applyAlignment="1">
      <alignment horizontal="center" vertical="center"/>
    </xf>
    <xf numFmtId="43" fontId="11" fillId="5" borderId="0" xfId="0" applyNumberFormat="1" applyFont="1" applyFill="1" applyAlignment="1">
      <alignment horizontal="center" vertical="center" wrapText="1"/>
    </xf>
    <xf numFmtId="43" fontId="7" fillId="5" borderId="0" xfId="0" applyNumberFormat="1" applyFont="1" applyFill="1" applyAlignment="1">
      <alignment horizontal="center" vertical="center"/>
    </xf>
    <xf numFmtId="43" fontId="11" fillId="9" borderId="1" xfId="0" applyNumberFormat="1" applyFont="1" applyFill="1" applyBorder="1" applyAlignment="1">
      <alignment vertical="center" wrapText="1"/>
    </xf>
    <xf numFmtId="43" fontId="8" fillId="7" borderId="0" xfId="0" applyNumberFormat="1" applyFont="1" applyFill="1" applyAlignment="1">
      <alignment vertical="center" wrapText="1"/>
    </xf>
    <xf numFmtId="43" fontId="7" fillId="0" borderId="0" xfId="0" applyNumberFormat="1" applyFont="1">
      <alignment vertical="center"/>
    </xf>
    <xf numFmtId="0" fontId="8" fillId="0" borderId="0" xfId="0" applyFont="1" quotePrefix="1">
      <alignment vertical="center"/>
    </xf>
    <xf numFmtId="0" fontId="0" fillId="0" borderId="1" xfId="0" applyBorder="1" quotePrefix="1">
      <alignment vertical="center"/>
    </xf>
    <xf numFmtId="0" fontId="1" fillId="0" borderId="1" xfId="54" applyFont="1" applyBorder="1" applyAlignment="1" applyProtection="1" quotePrefix="1">
      <alignment horizontal="center" vertical="center"/>
      <protection locked="0"/>
    </xf>
    <xf numFmtId="0" fontId="3" fillId="0" borderId="1" xfId="10" applyFill="1" applyBorder="1" applyAlignment="1" applyProtection="1" quotePrefix="1">
      <alignment horizontal="center" vertical="center"/>
      <protection locked="0"/>
    </xf>
    <xf numFmtId="0" fontId="0" fillId="0" borderId="1" xfId="0" applyBorder="1" applyAlignment="1" quotePrefix="1">
      <alignment horizontal="center" vertical="center"/>
    </xf>
    <xf numFmtId="0" fontId="2" fillId="0" borderId="1" xfId="10" applyFont="1" applyFill="1" applyBorder="1" applyAlignment="1" applyProtection="1" quotePrefix="1">
      <alignment horizontal="center" vertical="center"/>
      <protection locked="0"/>
    </xf>
    <xf numFmtId="0" fontId="1" fillId="0" borderId="2" xfId="54" applyFont="1" applyBorder="1" applyAlignment="1" applyProtection="1" quotePrefix="1">
      <alignment horizontal="center" vertical="center"/>
      <protection locked="0"/>
    </xf>
    <xf numFmtId="0" fontId="6" fillId="0" borderId="1" xfId="0" applyFont="1" applyBorder="1" applyAlignment="1" quotePrefix="1"/>
    <xf numFmtId="0" fontId="0" fillId="0" borderId="1" xfId="0" applyBorder="1" applyAlignment="1" quotePrefix="1">
      <alignment horizontal="left" vertical="center"/>
    </xf>
    <xf numFmtId="0" fontId="0" fillId="0" borderId="5" xfId="0" applyBorder="1" applyAlignment="1" quotePrefix="1">
      <alignment horizontal="center" vertical="center"/>
    </xf>
    <xf numFmtId="0" fontId="0" fillId="0" borderId="5" xfId="0" applyBorder="1" applyAlignment="1" quotePrefix="1">
      <alignment horizontal="left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_ET_STYLE_NoName_00_" xfId="17"/>
    <cellStyle name="标题" xfId="18" builtinId="15"/>
    <cellStyle name="解释性文本" xfId="19" builtinId="53"/>
    <cellStyle name="标题 1" xfId="20" builtinId="16"/>
    <cellStyle name="0,0_x000d__x000a_NA_x000d__x000a_" xfId="21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数据" xfId="32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样式 1" xfId="53"/>
    <cellStyle name="常规 2" xfId="54"/>
    <cellStyle name="常规 3" xfId="5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3056269954@qq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mailto:418311086@qq.com" TargetMode="External"/><Relationship Id="rId8" Type="http://schemas.openxmlformats.org/officeDocument/2006/relationships/hyperlink" Target="mailto:liziming@urwhale.com" TargetMode="External"/><Relationship Id="rId7" Type="http://schemas.openxmlformats.org/officeDocument/2006/relationships/hyperlink" Target="mailto:156939780@qq.com" TargetMode="External"/><Relationship Id="rId6" Type="http://schemas.openxmlformats.org/officeDocument/2006/relationships/hyperlink" Target="mailto:tanxin27@aliyun.com" TargetMode="External"/><Relationship Id="rId5" Type="http://schemas.openxmlformats.org/officeDocument/2006/relationships/hyperlink" Target="mailto:839986423@qq.com" TargetMode="External"/><Relationship Id="rId4" Type="http://schemas.openxmlformats.org/officeDocument/2006/relationships/hyperlink" Target="mailto:657090710@qq.com" TargetMode="External"/><Relationship Id="rId3" Type="http://schemas.openxmlformats.org/officeDocument/2006/relationships/hyperlink" Target="mailto:1157634400@qq.com" TargetMode="External"/><Relationship Id="rId2" Type="http://schemas.openxmlformats.org/officeDocument/2006/relationships/hyperlink" Target="mailto:425192285@qq.com" TargetMode="External"/><Relationship Id="rId11" Type="http://schemas.openxmlformats.org/officeDocument/2006/relationships/hyperlink" Target="mailto:963294568@qq.com" TargetMode="External"/><Relationship Id="rId10" Type="http://schemas.openxmlformats.org/officeDocument/2006/relationships/hyperlink" Target="mailto:646804530@qq.com" TargetMode="External"/><Relationship Id="rId1" Type="http://schemas.openxmlformats.org/officeDocument/2006/relationships/hyperlink" Target="mailto:1452632958@qq.com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mailto:418311086@qq.com" TargetMode="External"/><Relationship Id="rId8" Type="http://schemas.openxmlformats.org/officeDocument/2006/relationships/hyperlink" Target="mailto:liziming@urwhale.com" TargetMode="External"/><Relationship Id="rId7" Type="http://schemas.openxmlformats.org/officeDocument/2006/relationships/hyperlink" Target="mailto:156939780@qq.com" TargetMode="External"/><Relationship Id="rId6" Type="http://schemas.openxmlformats.org/officeDocument/2006/relationships/hyperlink" Target="mailto:tanxin27@aliyun.com" TargetMode="External"/><Relationship Id="rId5" Type="http://schemas.openxmlformats.org/officeDocument/2006/relationships/hyperlink" Target="mailto:839986423@qq.com" TargetMode="External"/><Relationship Id="rId4" Type="http://schemas.openxmlformats.org/officeDocument/2006/relationships/hyperlink" Target="mailto:657090710@qq.com" TargetMode="External"/><Relationship Id="rId3" Type="http://schemas.openxmlformats.org/officeDocument/2006/relationships/hyperlink" Target="mailto:1157634400@qq.com" TargetMode="External"/><Relationship Id="rId2" Type="http://schemas.openxmlformats.org/officeDocument/2006/relationships/hyperlink" Target="mailto:425192285@qq.com" TargetMode="External"/><Relationship Id="rId14" Type="http://schemas.openxmlformats.org/officeDocument/2006/relationships/hyperlink" Target="mailto:1308303996@qq.com" TargetMode="External"/><Relationship Id="rId13" Type="http://schemas.openxmlformats.org/officeDocument/2006/relationships/hyperlink" Target="mailto:250161666@qq.com" TargetMode="External"/><Relationship Id="rId12" Type="http://schemas.openxmlformats.org/officeDocument/2006/relationships/hyperlink" Target="mailto:1276214003@qq.com" TargetMode="External"/><Relationship Id="rId11" Type="http://schemas.openxmlformats.org/officeDocument/2006/relationships/hyperlink" Target="mailto:963294568@qq.com" TargetMode="External"/><Relationship Id="rId10" Type="http://schemas.openxmlformats.org/officeDocument/2006/relationships/hyperlink" Target="mailto:646804530@qq.com" TargetMode="External"/><Relationship Id="rId1" Type="http://schemas.openxmlformats.org/officeDocument/2006/relationships/hyperlink" Target="mailto:1452632958@qq.com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mailto:156939780@qq.com" TargetMode="External"/><Relationship Id="rId8" Type="http://schemas.openxmlformats.org/officeDocument/2006/relationships/hyperlink" Target="mailto:tanxin27@aliyun.com" TargetMode="External"/><Relationship Id="rId7" Type="http://schemas.openxmlformats.org/officeDocument/2006/relationships/hyperlink" Target="mailto:839986423@qq.com" TargetMode="External"/><Relationship Id="rId6" Type="http://schemas.openxmlformats.org/officeDocument/2006/relationships/hyperlink" Target="mailto:657090710@qq.com" TargetMode="External"/><Relationship Id="rId5" Type="http://schemas.openxmlformats.org/officeDocument/2006/relationships/hyperlink" Target="mailto:1157634400@qq.com" TargetMode="External"/><Relationship Id="rId4" Type="http://schemas.openxmlformats.org/officeDocument/2006/relationships/hyperlink" Target="mailto:425192285@qq.com" TargetMode="External"/><Relationship Id="rId3" Type="http://schemas.openxmlformats.org/officeDocument/2006/relationships/hyperlink" Target="mailto:1452632958@qq.com" TargetMode="External"/><Relationship Id="rId2" Type="http://schemas.openxmlformats.org/officeDocument/2006/relationships/vmlDrawing" Target="../drawings/vmlDrawing3.vml"/><Relationship Id="rId16" Type="http://schemas.openxmlformats.org/officeDocument/2006/relationships/hyperlink" Target="mailto:1308303996@qq.com" TargetMode="External"/><Relationship Id="rId15" Type="http://schemas.openxmlformats.org/officeDocument/2006/relationships/hyperlink" Target="mailto:250161666@qq.com" TargetMode="External"/><Relationship Id="rId14" Type="http://schemas.openxmlformats.org/officeDocument/2006/relationships/hyperlink" Target="mailto:1276214003@qq.com" TargetMode="External"/><Relationship Id="rId13" Type="http://schemas.openxmlformats.org/officeDocument/2006/relationships/hyperlink" Target="mailto:963294568@qq.com" TargetMode="External"/><Relationship Id="rId12" Type="http://schemas.openxmlformats.org/officeDocument/2006/relationships/hyperlink" Target="mailto:646804530@qq.com" TargetMode="External"/><Relationship Id="rId11" Type="http://schemas.openxmlformats.org/officeDocument/2006/relationships/hyperlink" Target="mailto:418311086@qq.com" TargetMode="External"/><Relationship Id="rId10" Type="http://schemas.openxmlformats.org/officeDocument/2006/relationships/hyperlink" Target="mailto:liziming@urwhale.com" TargetMode="Externa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liziming@urwhale.com" TargetMode="Externa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hyperlink" Target="mailto:657090710@qq.com" TargetMode="External"/><Relationship Id="rId4" Type="http://schemas.openxmlformats.org/officeDocument/2006/relationships/hyperlink" Target="mailto:839986423@qq.com" TargetMode="External"/><Relationship Id="rId3" Type="http://schemas.openxmlformats.org/officeDocument/2006/relationships/hyperlink" Target="mailto:tanxin27@aliyun.com" TargetMode="External"/><Relationship Id="rId2" Type="http://schemas.openxmlformats.org/officeDocument/2006/relationships/hyperlink" Target="mailto:156939780@qq.com" TargetMode="External"/><Relationship Id="rId1" Type="http://schemas.openxmlformats.org/officeDocument/2006/relationships/hyperlink" Target="mailto:liziming@urwhale.com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mailto:425192285@qq.com" TargetMode="External"/><Relationship Id="rId8" Type="http://schemas.openxmlformats.org/officeDocument/2006/relationships/hyperlink" Target="mailto:1157634400@qq.com" TargetMode="External"/><Relationship Id="rId7" Type="http://schemas.openxmlformats.org/officeDocument/2006/relationships/hyperlink" Target="mailto:657090710@qq.com" TargetMode="External"/><Relationship Id="rId6" Type="http://schemas.openxmlformats.org/officeDocument/2006/relationships/hyperlink" Target="mailto:839986423@qq.com" TargetMode="External"/><Relationship Id="rId5" Type="http://schemas.openxmlformats.org/officeDocument/2006/relationships/hyperlink" Target="mailto:tanxin27@aliyun.com" TargetMode="External"/><Relationship Id="rId4" Type="http://schemas.openxmlformats.org/officeDocument/2006/relationships/hyperlink" Target="mailto:156939780@qq.com" TargetMode="External"/><Relationship Id="rId3" Type="http://schemas.openxmlformats.org/officeDocument/2006/relationships/hyperlink" Target="mailto:liziming@urwhale.com" TargetMode="External"/><Relationship Id="rId2" Type="http://schemas.openxmlformats.org/officeDocument/2006/relationships/vmlDrawing" Target="../drawings/vmlDrawing2.vml"/><Relationship Id="rId10" Type="http://schemas.openxmlformats.org/officeDocument/2006/relationships/hyperlink" Target="mailto:1452632958@qq.com" TargetMode="Externa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mailto:418311086@qq.com" TargetMode="External"/><Relationship Id="rId8" Type="http://schemas.openxmlformats.org/officeDocument/2006/relationships/hyperlink" Target="mailto:1452632958@qq.com" TargetMode="External"/><Relationship Id="rId7" Type="http://schemas.openxmlformats.org/officeDocument/2006/relationships/hyperlink" Target="mailto:425192285@qq.com" TargetMode="External"/><Relationship Id="rId6" Type="http://schemas.openxmlformats.org/officeDocument/2006/relationships/hyperlink" Target="mailto:1157634400@qq.com" TargetMode="External"/><Relationship Id="rId5" Type="http://schemas.openxmlformats.org/officeDocument/2006/relationships/hyperlink" Target="mailto:657090710@qq.com" TargetMode="External"/><Relationship Id="rId4" Type="http://schemas.openxmlformats.org/officeDocument/2006/relationships/hyperlink" Target="mailto:839986423@qq.com" TargetMode="External"/><Relationship Id="rId3" Type="http://schemas.openxmlformats.org/officeDocument/2006/relationships/hyperlink" Target="mailto:tanxin27@aliyun.com" TargetMode="External"/><Relationship Id="rId2" Type="http://schemas.openxmlformats.org/officeDocument/2006/relationships/hyperlink" Target="mailto:156939780@qq.com" TargetMode="External"/><Relationship Id="rId1" Type="http://schemas.openxmlformats.org/officeDocument/2006/relationships/hyperlink" Target="mailto:liziming@urwhale.com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mailto:418311086@qq.com" TargetMode="External"/><Relationship Id="rId8" Type="http://schemas.openxmlformats.org/officeDocument/2006/relationships/hyperlink" Target="mailto:liziming@urwhale.com" TargetMode="External"/><Relationship Id="rId7" Type="http://schemas.openxmlformats.org/officeDocument/2006/relationships/hyperlink" Target="mailto:156939780@qq.com" TargetMode="External"/><Relationship Id="rId6" Type="http://schemas.openxmlformats.org/officeDocument/2006/relationships/hyperlink" Target="mailto:tanxin27@aliyun.com" TargetMode="External"/><Relationship Id="rId5" Type="http://schemas.openxmlformats.org/officeDocument/2006/relationships/hyperlink" Target="mailto:839986423@qq.com" TargetMode="External"/><Relationship Id="rId4" Type="http://schemas.openxmlformats.org/officeDocument/2006/relationships/hyperlink" Target="mailto:657090710@qq.com" TargetMode="External"/><Relationship Id="rId3" Type="http://schemas.openxmlformats.org/officeDocument/2006/relationships/hyperlink" Target="mailto:1157634400@qq.com" TargetMode="External"/><Relationship Id="rId2" Type="http://schemas.openxmlformats.org/officeDocument/2006/relationships/hyperlink" Target="mailto:425192285@qq.com" TargetMode="External"/><Relationship Id="rId11" Type="http://schemas.openxmlformats.org/officeDocument/2006/relationships/hyperlink" Target="mailto:963294568@qq.com" TargetMode="External"/><Relationship Id="rId10" Type="http://schemas.openxmlformats.org/officeDocument/2006/relationships/hyperlink" Target="mailto:646804530@qq.com" TargetMode="External"/><Relationship Id="rId1" Type="http://schemas.openxmlformats.org/officeDocument/2006/relationships/hyperlink" Target="mailto:1452632958@qq.com" TargetMode="Externa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hyperlink" Target="mailto:418311086@qq.com" TargetMode="External"/><Relationship Id="rId8" Type="http://schemas.openxmlformats.org/officeDocument/2006/relationships/hyperlink" Target="mailto:liziming@urwhale.com" TargetMode="External"/><Relationship Id="rId7" Type="http://schemas.openxmlformats.org/officeDocument/2006/relationships/hyperlink" Target="mailto:156939780@qq.com" TargetMode="External"/><Relationship Id="rId6" Type="http://schemas.openxmlformats.org/officeDocument/2006/relationships/hyperlink" Target="mailto:tanxin27@aliyun.com" TargetMode="External"/><Relationship Id="rId5" Type="http://schemas.openxmlformats.org/officeDocument/2006/relationships/hyperlink" Target="mailto:839986423@qq.com" TargetMode="External"/><Relationship Id="rId4" Type="http://schemas.openxmlformats.org/officeDocument/2006/relationships/hyperlink" Target="mailto:657090710@qq.com" TargetMode="External"/><Relationship Id="rId3" Type="http://schemas.openxmlformats.org/officeDocument/2006/relationships/hyperlink" Target="mailto:1157634400@qq.com" TargetMode="External"/><Relationship Id="rId2" Type="http://schemas.openxmlformats.org/officeDocument/2006/relationships/hyperlink" Target="mailto:425192285@qq.com" TargetMode="External"/><Relationship Id="rId11" Type="http://schemas.openxmlformats.org/officeDocument/2006/relationships/hyperlink" Target="mailto:963294568@qq.com" TargetMode="External"/><Relationship Id="rId10" Type="http://schemas.openxmlformats.org/officeDocument/2006/relationships/hyperlink" Target="mailto:646804530@qq.com" TargetMode="External"/><Relationship Id="rId1" Type="http://schemas.openxmlformats.org/officeDocument/2006/relationships/hyperlink" Target="mailto:1452632958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30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E37" sqref="E37"/>
    </sheetView>
  </sheetViews>
  <sheetFormatPr defaultColWidth="8.725" defaultRowHeight="14.25"/>
  <cols>
    <col min="1" max="1" width="4.725" style="42" customWidth="1"/>
    <col min="2" max="2" width="22.1833333333333" style="43" customWidth="1"/>
    <col min="3" max="3" width="8.725" style="42"/>
    <col min="4" max="5" width="11.85" style="42"/>
    <col min="6" max="6" width="8.725" style="42"/>
    <col min="7" max="7" width="14.2583333333333" style="42" customWidth="1"/>
    <col min="8" max="8" width="21.5" style="42" customWidth="1"/>
    <col min="9" max="9" width="8.725" style="42"/>
    <col min="10" max="10" width="10.275" style="44"/>
    <col min="11" max="11" width="11.3833333333333" style="44"/>
    <col min="12" max="12" width="11.3833333333333" style="44" customWidth="1"/>
    <col min="13" max="13" width="10.6333333333333" style="44" customWidth="1"/>
    <col min="14" max="14" width="9.18333333333333" style="44"/>
    <col min="15" max="15" width="8.725" style="44"/>
    <col min="16" max="17" width="10.15" style="44" customWidth="1"/>
    <col min="18" max="18" width="9" style="44" customWidth="1"/>
    <col min="19" max="19" width="10.1" style="44" customWidth="1"/>
    <col min="20" max="20" width="12.4583333333333" style="45" customWidth="1"/>
    <col min="21" max="22" width="5.725" style="45" customWidth="1"/>
    <col min="23" max="23" width="7.9" style="45" customWidth="1"/>
    <col min="24" max="24" width="13.1833333333333" style="45" customWidth="1"/>
    <col min="25" max="25" width="9" style="45"/>
    <col min="26" max="26" width="7.91666666666667" style="45" customWidth="1"/>
    <col min="27" max="27" width="10.1" style="45" customWidth="1"/>
    <col min="28" max="28" width="14.4583333333333" style="45" customWidth="1"/>
    <col min="29" max="29" width="10.1" style="45" customWidth="1"/>
    <col min="30" max="30" width="11.725" style="44"/>
    <col min="31" max="31" width="10.15" style="44" customWidth="1"/>
    <col min="32" max="32" width="8.725" style="44"/>
    <col min="33" max="33" width="10.15" style="44" customWidth="1"/>
    <col min="34" max="37" width="8.725" style="44"/>
    <col min="38" max="38" width="10.15" style="44" customWidth="1"/>
    <col min="39" max="39" width="16" style="46" customWidth="1"/>
    <col min="40" max="40" width="14" style="44" customWidth="1"/>
    <col min="41" max="41" width="13.3666666666667" style="44" customWidth="1"/>
    <col min="42" max="56" width="8.725" style="44"/>
    <col min="57" max="16384" width="8.725" style="42"/>
  </cols>
  <sheetData>
    <row r="1" s="41" customFormat="1" ht="21" customHeight="1" spans="1:56">
      <c r="A1" s="47" t="s">
        <v>0</v>
      </c>
      <c r="B1" s="48" t="s">
        <v>1</v>
      </c>
      <c r="C1" s="47" t="s">
        <v>2</v>
      </c>
      <c r="D1" s="49" t="s">
        <v>3</v>
      </c>
      <c r="E1" s="50" t="s">
        <v>4</v>
      </c>
      <c r="F1" s="49" t="s">
        <v>5</v>
      </c>
      <c r="G1" s="47" t="s">
        <v>6</v>
      </c>
      <c r="H1" s="47" t="s">
        <v>7</v>
      </c>
      <c r="I1" s="47" t="s">
        <v>8</v>
      </c>
      <c r="J1" s="54" t="s">
        <v>9</v>
      </c>
      <c r="K1" s="55"/>
      <c r="L1" s="55"/>
      <c r="M1" s="56" t="s">
        <v>10</v>
      </c>
      <c r="N1" s="57" t="s">
        <v>11</v>
      </c>
      <c r="O1" s="57" t="s">
        <v>12</v>
      </c>
      <c r="P1" s="57" t="s">
        <v>13</v>
      </c>
      <c r="Q1" s="57" t="s">
        <v>14</v>
      </c>
      <c r="R1" s="62" t="s">
        <v>15</v>
      </c>
      <c r="S1" s="63"/>
      <c r="T1" s="63"/>
      <c r="U1" s="63"/>
      <c r="V1" s="63"/>
      <c r="W1" s="63"/>
      <c r="X1" s="63"/>
      <c r="Y1" s="63"/>
      <c r="Z1" s="63"/>
      <c r="AA1" s="63"/>
      <c r="AB1" s="67"/>
      <c r="AC1" s="68" t="s">
        <v>16</v>
      </c>
      <c r="AD1" s="68"/>
      <c r="AE1" s="68"/>
      <c r="AF1" s="68"/>
      <c r="AG1" s="68"/>
      <c r="AH1" s="68"/>
      <c r="AI1" s="68"/>
      <c r="AJ1" s="68"/>
      <c r="AK1" s="68"/>
      <c r="AL1" s="68"/>
      <c r="AM1" s="71" t="s">
        <v>17</v>
      </c>
      <c r="AN1" s="72" t="s">
        <v>18</v>
      </c>
      <c r="AO1" s="72" t="s">
        <v>19</v>
      </c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</row>
    <row r="2" s="41" customFormat="1" ht="42.75" spans="1:56">
      <c r="A2" s="47"/>
      <c r="B2" s="48"/>
      <c r="C2" s="47"/>
      <c r="D2" s="51"/>
      <c r="E2" s="51"/>
      <c r="F2" s="51"/>
      <c r="G2" s="47"/>
      <c r="H2" s="47"/>
      <c r="I2" s="47"/>
      <c r="J2" s="58" t="s">
        <v>20</v>
      </c>
      <c r="K2" s="58" t="s">
        <v>21</v>
      </c>
      <c r="L2" s="54" t="s">
        <v>22</v>
      </c>
      <c r="M2" s="56"/>
      <c r="N2" s="59"/>
      <c r="O2" s="59"/>
      <c r="P2" s="59"/>
      <c r="Q2" s="59"/>
      <c r="R2" s="64" t="s">
        <v>23</v>
      </c>
      <c r="S2" s="64" t="s">
        <v>24</v>
      </c>
      <c r="T2" s="64" t="s">
        <v>25</v>
      </c>
      <c r="U2" s="64" t="s">
        <v>26</v>
      </c>
      <c r="V2" s="64" t="s">
        <v>27</v>
      </c>
      <c r="W2" s="65" t="s">
        <v>28</v>
      </c>
      <c r="X2" s="64" t="s">
        <v>29</v>
      </c>
      <c r="Y2" s="64" t="s">
        <v>30</v>
      </c>
      <c r="Z2" s="64" t="s">
        <v>31</v>
      </c>
      <c r="AA2" s="64" t="s">
        <v>32</v>
      </c>
      <c r="AB2" s="65" t="s">
        <v>33</v>
      </c>
      <c r="AC2" s="69" t="s">
        <v>34</v>
      </c>
      <c r="AD2" s="69" t="s">
        <v>35</v>
      </c>
      <c r="AE2" s="69" t="s">
        <v>36</v>
      </c>
      <c r="AF2" s="69" t="s">
        <v>37</v>
      </c>
      <c r="AG2" s="73" t="s">
        <v>38</v>
      </c>
      <c r="AH2" s="69" t="s">
        <v>39</v>
      </c>
      <c r="AI2" s="69" t="s">
        <v>40</v>
      </c>
      <c r="AJ2" s="69" t="s">
        <v>41</v>
      </c>
      <c r="AK2" s="69" t="s">
        <v>42</v>
      </c>
      <c r="AL2" s="73" t="s">
        <v>43</v>
      </c>
      <c r="AM2" s="71"/>
      <c r="AN2" s="72"/>
      <c r="AO2" s="72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</row>
    <row r="3" s="41" customFormat="1" spans="1:56">
      <c r="A3" s="42"/>
      <c r="B3" s="43" t="s">
        <v>44</v>
      </c>
      <c r="C3" s="52" t="s">
        <v>45</v>
      </c>
      <c r="D3" s="52">
        <v>44888</v>
      </c>
      <c r="E3" s="53">
        <v>44910</v>
      </c>
      <c r="F3" s="42">
        <f>ROUND((E3-D3)/365,1)</f>
        <v>0.1</v>
      </c>
      <c r="G3" s="42">
        <v>18858291039</v>
      </c>
      <c r="H3" s="42" t="s">
        <v>46</v>
      </c>
      <c r="I3" s="52" t="s">
        <v>47</v>
      </c>
      <c r="J3" s="44">
        <v>6000</v>
      </c>
      <c r="K3" s="44">
        <v>3000</v>
      </c>
      <c r="L3" s="60">
        <f>J3+K3</f>
        <v>9000</v>
      </c>
      <c r="M3" s="61">
        <f>ROUND(L3/R3*(R3-S3),0)</f>
        <v>6955</v>
      </c>
      <c r="N3" s="44"/>
      <c r="O3" s="44"/>
      <c r="P3" s="44"/>
      <c r="Q3" s="44">
        <v>-684.6</v>
      </c>
      <c r="R3" s="66">
        <v>22</v>
      </c>
      <c r="S3" s="44">
        <v>5</v>
      </c>
      <c r="T3" s="45"/>
      <c r="U3" s="45"/>
      <c r="V3" s="45"/>
      <c r="W3" s="45"/>
      <c r="X3" s="45"/>
      <c r="Y3" s="45">
        <v>18</v>
      </c>
      <c r="Z3" s="45">
        <v>11</v>
      </c>
      <c r="AA3" s="45">
        <v>18</v>
      </c>
      <c r="AB3" s="45"/>
      <c r="AC3" s="70">
        <f>IF(F3&gt;=8,0,IF(F3&gt;=6,0.1,IF(F3&gt;=4,0.2,IF(F3&gt;=2,0.3,0.4))))</f>
        <v>0.4</v>
      </c>
      <c r="AD3" s="70">
        <f>$L3/21.75*T3*AC3</f>
        <v>0</v>
      </c>
      <c r="AE3" s="60">
        <f t="shared" ref="AE3:AG3" si="0">$L3/21.75*U3</f>
        <v>0</v>
      </c>
      <c r="AF3" s="60">
        <f t="shared" si="0"/>
        <v>0</v>
      </c>
      <c r="AG3" s="60">
        <f t="shared" si="0"/>
        <v>0</v>
      </c>
      <c r="AH3" s="60">
        <f>$L3/21.75*(X3/2)</f>
        <v>0</v>
      </c>
      <c r="AI3" s="60">
        <f>30*Y3</f>
        <v>540</v>
      </c>
      <c r="AJ3" s="60">
        <f>30*Z3</f>
        <v>330</v>
      </c>
      <c r="AK3" s="60">
        <f>20*AA3</f>
        <v>360</v>
      </c>
      <c r="AL3" s="60">
        <f>$L3/21.75*AB3</f>
        <v>0</v>
      </c>
      <c r="AM3" s="74">
        <f>M3+N3+O3+P3+Q3-AD3-AE3-AF3-AH3+AI3+AJ3+AK3-AL3-AG3</f>
        <v>7500.4</v>
      </c>
      <c r="AN3" s="44">
        <f>AL3+AG3</f>
        <v>0</v>
      </c>
      <c r="AO3" s="44">
        <f>AM3+AN3</f>
        <v>7500.4</v>
      </c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</row>
    <row r="4" spans="2:41">
      <c r="B4" s="43" t="s">
        <v>48</v>
      </c>
      <c r="C4" s="52" t="s">
        <v>49</v>
      </c>
      <c r="D4" s="52">
        <v>44866</v>
      </c>
      <c r="E4" s="53">
        <v>44910</v>
      </c>
      <c r="F4" s="42">
        <f>ROUND((E4-D4)/365,1)</f>
        <v>0.1</v>
      </c>
      <c r="G4" s="42">
        <v>15801784476</v>
      </c>
      <c r="H4" s="42" t="s">
        <v>50</v>
      </c>
      <c r="I4" s="52" t="s">
        <v>51</v>
      </c>
      <c r="J4" s="44">
        <v>7000</v>
      </c>
      <c r="K4" s="44">
        <v>18000</v>
      </c>
      <c r="L4" s="60">
        <f>J4+K4</f>
        <v>25000</v>
      </c>
      <c r="M4" s="61">
        <f>ROUND(L4/R4*(R4-S4),0)</f>
        <v>25000</v>
      </c>
      <c r="R4" s="66">
        <v>22</v>
      </c>
      <c r="Y4" s="45">
        <v>24</v>
      </c>
      <c r="Z4" s="45">
        <v>16</v>
      </c>
      <c r="AA4" s="45">
        <v>24</v>
      </c>
      <c r="AC4" s="70">
        <f>IF(F4&gt;=8,0,IF(F4&gt;=6,0.1,IF(F4&gt;=4,0.2,IF(F4&gt;=2,0.3,0.4))))</f>
        <v>0.4</v>
      </c>
      <c r="AD4" s="70">
        <f>$L4/21.75*T4*AC4</f>
        <v>0</v>
      </c>
      <c r="AE4" s="60">
        <f t="shared" ref="AE4:AG4" si="1">$L4/21.75*U4</f>
        <v>0</v>
      </c>
      <c r="AF4" s="60">
        <f t="shared" si="1"/>
        <v>0</v>
      </c>
      <c r="AG4" s="60">
        <f t="shared" si="1"/>
        <v>0</v>
      </c>
      <c r="AH4" s="60">
        <f>$L4/21.75*(X4/2)</f>
        <v>0</v>
      </c>
      <c r="AI4" s="60">
        <f>30*Y4</f>
        <v>720</v>
      </c>
      <c r="AJ4" s="60">
        <f>30*Z4</f>
        <v>480</v>
      </c>
      <c r="AK4" s="60">
        <f>20*AA4</f>
        <v>480</v>
      </c>
      <c r="AL4" s="60">
        <f>$L4/21.75*AB4</f>
        <v>0</v>
      </c>
      <c r="AM4" s="74">
        <f>M4+N4+O4+P4+Q4-AD4-AE4-AF4-AH4+AI4+AJ4+AK4-AL4-AG4</f>
        <v>26680</v>
      </c>
      <c r="AN4" s="44">
        <f>AL4+AG4</f>
        <v>0</v>
      </c>
      <c r="AO4" s="44">
        <f>AM4+AN4</f>
        <v>26680</v>
      </c>
    </row>
    <row r="5" spans="2:41">
      <c r="B5" s="43" t="s">
        <v>52</v>
      </c>
      <c r="C5" s="52" t="s">
        <v>53</v>
      </c>
      <c r="D5" s="52">
        <v>44865</v>
      </c>
      <c r="E5" s="53">
        <v>44910</v>
      </c>
      <c r="F5" s="42">
        <f t="shared" ref="F5:F30" si="2">ROUND((E5-D5)/365,1)</f>
        <v>0.1</v>
      </c>
      <c r="G5" s="42">
        <v>15023396277</v>
      </c>
      <c r="H5" s="42" t="s">
        <v>54</v>
      </c>
      <c r="I5" s="52" t="s">
        <v>51</v>
      </c>
      <c r="J5" s="44">
        <v>21000</v>
      </c>
      <c r="K5" s="44">
        <v>3000</v>
      </c>
      <c r="L5" s="60">
        <f t="shared" ref="L5:L30" si="3">J5+K5</f>
        <v>24000</v>
      </c>
      <c r="M5" s="61">
        <f t="shared" ref="M5:M30" si="4">ROUND(L5/R5*(R5-S5),0)</f>
        <v>24000</v>
      </c>
      <c r="R5" s="66">
        <v>22</v>
      </c>
      <c r="Y5" s="45">
        <v>22</v>
      </c>
      <c r="Z5" s="45">
        <v>14</v>
      </c>
      <c r="AA5" s="45">
        <v>22</v>
      </c>
      <c r="AC5" s="70">
        <f t="shared" ref="AC5:AC30" si="5">IF(F5&gt;=8,0,IF(F5&gt;=6,0.1,IF(F5&gt;=4,0.2,IF(F5&gt;=2,0.3,0.4))))</f>
        <v>0.4</v>
      </c>
      <c r="AD5" s="70">
        <f t="shared" ref="AD5:AD30" si="6">$L5/21.75*T5*AC5</f>
        <v>0</v>
      </c>
      <c r="AE5" s="60">
        <f t="shared" ref="AE5:AE30" si="7">$L5/21.75*U5</f>
        <v>0</v>
      </c>
      <c r="AF5" s="60">
        <f t="shared" ref="AF5:AF30" si="8">$L5/21.75*V5</f>
        <v>0</v>
      </c>
      <c r="AG5" s="60">
        <f t="shared" ref="AG5:AG30" si="9">$L5/21.75*W5</f>
        <v>0</v>
      </c>
      <c r="AH5" s="60">
        <f t="shared" ref="AH5:AH30" si="10">$L5/21.75*(X5/2)</f>
        <v>0</v>
      </c>
      <c r="AI5" s="60">
        <f t="shared" ref="AI5:AI30" si="11">30*Y5</f>
        <v>660</v>
      </c>
      <c r="AJ5" s="60">
        <f t="shared" ref="AJ5:AJ30" si="12">30*Z5</f>
        <v>420</v>
      </c>
      <c r="AK5" s="60">
        <f t="shared" ref="AK5:AK30" si="13">20*AA5</f>
        <v>440</v>
      </c>
      <c r="AL5" s="60">
        <f t="shared" ref="AL5:AL30" si="14">$L5/21.75*AB5</f>
        <v>0</v>
      </c>
      <c r="AM5" s="74">
        <f t="shared" ref="AM5:AM30" si="15">M5+N5+O5+P5+Q5-AD5-AE5-AF5-AH5+AI5+AJ5+AK5-AL5-AG5</f>
        <v>25520</v>
      </c>
      <c r="AN5" s="44">
        <f t="shared" ref="AN5:AN30" si="16">AL5+AG5</f>
        <v>0</v>
      </c>
      <c r="AO5" s="44">
        <f t="shared" ref="AO5:AO30" si="17">AM5+AN5</f>
        <v>25520</v>
      </c>
    </row>
    <row r="6" spans="2:41">
      <c r="B6" s="43" t="s">
        <v>55</v>
      </c>
      <c r="C6" s="52" t="s">
        <v>56</v>
      </c>
      <c r="D6" s="52">
        <v>44832</v>
      </c>
      <c r="E6" s="53">
        <v>44910</v>
      </c>
      <c r="F6" s="42">
        <f t="shared" si="2"/>
        <v>0.2</v>
      </c>
      <c r="G6" s="42">
        <v>15618385985</v>
      </c>
      <c r="H6" s="42" t="s">
        <v>57</v>
      </c>
      <c r="I6" s="52" t="s">
        <v>58</v>
      </c>
      <c r="J6" s="44">
        <v>16000</v>
      </c>
      <c r="K6" s="44">
        <v>3000</v>
      </c>
      <c r="L6" s="60">
        <f t="shared" si="3"/>
        <v>19000</v>
      </c>
      <c r="M6" s="61">
        <f t="shared" si="4"/>
        <v>19000</v>
      </c>
      <c r="R6" s="66">
        <v>22</v>
      </c>
      <c r="Y6" s="45">
        <v>24</v>
      </c>
      <c r="Z6" s="45">
        <v>19</v>
      </c>
      <c r="AA6" s="45">
        <v>22</v>
      </c>
      <c r="AC6" s="70">
        <f t="shared" si="5"/>
        <v>0.4</v>
      </c>
      <c r="AD6" s="70">
        <f t="shared" si="6"/>
        <v>0</v>
      </c>
      <c r="AE6" s="60">
        <f t="shared" si="7"/>
        <v>0</v>
      </c>
      <c r="AF6" s="60">
        <f t="shared" si="8"/>
        <v>0</v>
      </c>
      <c r="AG6" s="60">
        <f t="shared" si="9"/>
        <v>0</v>
      </c>
      <c r="AH6" s="60">
        <f t="shared" si="10"/>
        <v>0</v>
      </c>
      <c r="AI6" s="60">
        <f t="shared" si="11"/>
        <v>720</v>
      </c>
      <c r="AJ6" s="60">
        <f t="shared" si="12"/>
        <v>570</v>
      </c>
      <c r="AK6" s="60">
        <f t="shared" si="13"/>
        <v>440</v>
      </c>
      <c r="AL6" s="60">
        <f t="shared" si="14"/>
        <v>0</v>
      </c>
      <c r="AM6" s="74">
        <f t="shared" si="15"/>
        <v>20730</v>
      </c>
      <c r="AN6" s="44">
        <f t="shared" si="16"/>
        <v>0</v>
      </c>
      <c r="AO6" s="44">
        <f t="shared" si="17"/>
        <v>20730</v>
      </c>
    </row>
    <row r="7" spans="2:41">
      <c r="B7" s="43" t="s">
        <v>59</v>
      </c>
      <c r="C7" s="52" t="s">
        <v>60</v>
      </c>
      <c r="D7" s="52">
        <v>44805</v>
      </c>
      <c r="E7" s="53">
        <v>44910</v>
      </c>
      <c r="F7" s="42">
        <f t="shared" si="2"/>
        <v>0.3</v>
      </c>
      <c r="G7" s="42">
        <v>15996563520</v>
      </c>
      <c r="H7" s="42" t="s">
        <v>61</v>
      </c>
      <c r="I7" s="52" t="s">
        <v>58</v>
      </c>
      <c r="J7" s="44">
        <v>21000</v>
      </c>
      <c r="K7" s="44">
        <v>0</v>
      </c>
      <c r="L7" s="60">
        <f t="shared" si="3"/>
        <v>21000</v>
      </c>
      <c r="M7" s="61">
        <f t="shared" si="4"/>
        <v>21000</v>
      </c>
      <c r="R7" s="66">
        <v>22</v>
      </c>
      <c r="Y7" s="45">
        <v>23</v>
      </c>
      <c r="Z7" s="45">
        <v>16</v>
      </c>
      <c r="AA7" s="45">
        <v>22</v>
      </c>
      <c r="AC7" s="70">
        <f t="shared" si="5"/>
        <v>0.4</v>
      </c>
      <c r="AD7" s="70">
        <f t="shared" si="6"/>
        <v>0</v>
      </c>
      <c r="AE7" s="60">
        <f t="shared" si="7"/>
        <v>0</v>
      </c>
      <c r="AF7" s="60">
        <f t="shared" si="8"/>
        <v>0</v>
      </c>
      <c r="AG7" s="60">
        <f t="shared" si="9"/>
        <v>0</v>
      </c>
      <c r="AH7" s="60">
        <f t="shared" si="10"/>
        <v>0</v>
      </c>
      <c r="AI7" s="60">
        <f t="shared" si="11"/>
        <v>690</v>
      </c>
      <c r="AJ7" s="60">
        <f t="shared" si="12"/>
        <v>480</v>
      </c>
      <c r="AK7" s="60">
        <f t="shared" si="13"/>
        <v>440</v>
      </c>
      <c r="AL7" s="60">
        <f t="shared" si="14"/>
        <v>0</v>
      </c>
      <c r="AM7" s="74">
        <f t="shared" si="15"/>
        <v>22610</v>
      </c>
      <c r="AN7" s="44">
        <f t="shared" si="16"/>
        <v>0</v>
      </c>
      <c r="AO7" s="44">
        <f t="shared" si="17"/>
        <v>22610</v>
      </c>
    </row>
    <row r="8" spans="2:41">
      <c r="B8" s="43" t="s">
        <v>62</v>
      </c>
      <c r="C8" s="52" t="s">
        <v>63</v>
      </c>
      <c r="D8" s="52">
        <v>44788</v>
      </c>
      <c r="E8" s="53">
        <v>44910</v>
      </c>
      <c r="F8" s="42">
        <f t="shared" si="2"/>
        <v>0.3</v>
      </c>
      <c r="G8" s="42">
        <v>18792258925</v>
      </c>
      <c r="H8" s="42" t="s">
        <v>64</v>
      </c>
      <c r="I8" s="52" t="s">
        <v>65</v>
      </c>
      <c r="J8" s="44">
        <v>6000</v>
      </c>
      <c r="K8" s="44">
        <v>2000</v>
      </c>
      <c r="L8" s="60">
        <f t="shared" si="3"/>
        <v>8000</v>
      </c>
      <c r="M8" s="61">
        <f t="shared" si="4"/>
        <v>8000</v>
      </c>
      <c r="R8" s="66">
        <v>22</v>
      </c>
      <c r="U8" s="45">
        <v>1</v>
      </c>
      <c r="Y8" s="45">
        <v>21</v>
      </c>
      <c r="Z8" s="45">
        <v>0</v>
      </c>
      <c r="AA8" s="45">
        <v>21</v>
      </c>
      <c r="AC8" s="70">
        <f t="shared" si="5"/>
        <v>0.4</v>
      </c>
      <c r="AD8" s="70">
        <f t="shared" si="6"/>
        <v>0</v>
      </c>
      <c r="AE8" s="60">
        <f t="shared" si="7"/>
        <v>367.816091954023</v>
      </c>
      <c r="AF8" s="60">
        <f t="shared" si="8"/>
        <v>0</v>
      </c>
      <c r="AG8" s="60">
        <f t="shared" si="9"/>
        <v>0</v>
      </c>
      <c r="AH8" s="60">
        <f t="shared" si="10"/>
        <v>0</v>
      </c>
      <c r="AI8" s="60">
        <f t="shared" si="11"/>
        <v>630</v>
      </c>
      <c r="AJ8" s="60">
        <f t="shared" si="12"/>
        <v>0</v>
      </c>
      <c r="AK8" s="60">
        <f t="shared" si="13"/>
        <v>420</v>
      </c>
      <c r="AL8" s="60">
        <f t="shared" si="14"/>
        <v>0</v>
      </c>
      <c r="AM8" s="74">
        <f t="shared" si="15"/>
        <v>8682.18390804598</v>
      </c>
      <c r="AN8" s="44">
        <f t="shared" si="16"/>
        <v>0</v>
      </c>
      <c r="AO8" s="44">
        <f t="shared" si="17"/>
        <v>8682.18390804598</v>
      </c>
    </row>
    <row r="9" spans="2:41">
      <c r="B9" s="43" t="s">
        <v>66</v>
      </c>
      <c r="C9" s="52" t="s">
        <v>67</v>
      </c>
      <c r="D9" s="52">
        <v>44677</v>
      </c>
      <c r="E9" s="53">
        <v>44910</v>
      </c>
      <c r="F9" s="42">
        <f t="shared" si="2"/>
        <v>0.6</v>
      </c>
      <c r="G9" s="42">
        <v>15997436091</v>
      </c>
      <c r="H9" s="42" t="s">
        <v>68</v>
      </c>
      <c r="I9" s="52" t="s">
        <v>47</v>
      </c>
      <c r="J9" s="44">
        <v>24000</v>
      </c>
      <c r="K9" s="44">
        <v>0</v>
      </c>
      <c r="L9" s="60">
        <f t="shared" si="3"/>
        <v>24000</v>
      </c>
      <c r="M9" s="61">
        <f t="shared" si="4"/>
        <v>24000</v>
      </c>
      <c r="P9" s="44">
        <v>3000</v>
      </c>
      <c r="R9" s="66">
        <v>22</v>
      </c>
      <c r="Y9" s="45">
        <v>24</v>
      </c>
      <c r="Z9" s="45">
        <v>14</v>
      </c>
      <c r="AA9" s="45">
        <v>24</v>
      </c>
      <c r="AC9" s="70">
        <f t="shared" si="5"/>
        <v>0.4</v>
      </c>
      <c r="AD9" s="70">
        <f t="shared" si="6"/>
        <v>0</v>
      </c>
      <c r="AE9" s="60">
        <f t="shared" si="7"/>
        <v>0</v>
      </c>
      <c r="AF9" s="60">
        <f t="shared" si="8"/>
        <v>0</v>
      </c>
      <c r="AG9" s="60">
        <f t="shared" si="9"/>
        <v>0</v>
      </c>
      <c r="AH9" s="60">
        <f t="shared" si="10"/>
        <v>0</v>
      </c>
      <c r="AI9" s="60">
        <f t="shared" si="11"/>
        <v>720</v>
      </c>
      <c r="AJ9" s="60">
        <f t="shared" si="12"/>
        <v>420</v>
      </c>
      <c r="AK9" s="60">
        <f t="shared" si="13"/>
        <v>480</v>
      </c>
      <c r="AL9" s="60">
        <f t="shared" si="14"/>
        <v>0</v>
      </c>
      <c r="AM9" s="74">
        <f t="shared" si="15"/>
        <v>28620</v>
      </c>
      <c r="AN9" s="44">
        <f t="shared" si="16"/>
        <v>0</v>
      </c>
      <c r="AO9" s="44">
        <f t="shared" si="17"/>
        <v>28620</v>
      </c>
    </row>
    <row r="10" spans="2:41">
      <c r="B10" s="43" t="s">
        <v>69</v>
      </c>
      <c r="C10" s="52" t="s">
        <v>70</v>
      </c>
      <c r="D10" s="52">
        <v>44774</v>
      </c>
      <c r="E10" s="53">
        <v>44910</v>
      </c>
      <c r="F10" s="42">
        <f t="shared" si="2"/>
        <v>0.4</v>
      </c>
      <c r="G10" s="42">
        <v>13501612348</v>
      </c>
      <c r="H10" s="42" t="s">
        <v>71</v>
      </c>
      <c r="I10" s="52" t="s">
        <v>47</v>
      </c>
      <c r="J10" s="44">
        <v>6000</v>
      </c>
      <c r="K10" s="44">
        <v>3000</v>
      </c>
      <c r="L10" s="60">
        <f t="shared" si="3"/>
        <v>9000</v>
      </c>
      <c r="M10" s="61">
        <f t="shared" si="4"/>
        <v>9000</v>
      </c>
      <c r="R10" s="66">
        <v>22</v>
      </c>
      <c r="T10" s="45">
        <v>4.5</v>
      </c>
      <c r="Y10" s="45">
        <v>16</v>
      </c>
      <c r="Z10" s="45">
        <v>10</v>
      </c>
      <c r="AA10" s="45">
        <v>16</v>
      </c>
      <c r="AB10" s="45">
        <v>1.5</v>
      </c>
      <c r="AC10" s="70">
        <f t="shared" si="5"/>
        <v>0.4</v>
      </c>
      <c r="AD10" s="70">
        <f t="shared" si="6"/>
        <v>744.827586206897</v>
      </c>
      <c r="AE10" s="60">
        <f t="shared" si="7"/>
        <v>0</v>
      </c>
      <c r="AF10" s="60">
        <f t="shared" si="8"/>
        <v>0</v>
      </c>
      <c r="AG10" s="60">
        <f t="shared" si="9"/>
        <v>0</v>
      </c>
      <c r="AH10" s="60">
        <f t="shared" si="10"/>
        <v>0</v>
      </c>
      <c r="AI10" s="60">
        <f t="shared" si="11"/>
        <v>480</v>
      </c>
      <c r="AJ10" s="60">
        <f t="shared" si="12"/>
        <v>300</v>
      </c>
      <c r="AK10" s="60">
        <f t="shared" si="13"/>
        <v>320</v>
      </c>
      <c r="AL10" s="60">
        <f t="shared" si="14"/>
        <v>620.689655172414</v>
      </c>
      <c r="AM10" s="74">
        <f t="shared" si="15"/>
        <v>8734.48275862069</v>
      </c>
      <c r="AN10" s="44">
        <f t="shared" si="16"/>
        <v>620.689655172414</v>
      </c>
      <c r="AO10" s="44">
        <f t="shared" si="17"/>
        <v>9355.1724137931</v>
      </c>
    </row>
    <row r="11" spans="2:41">
      <c r="B11" s="43" t="s">
        <v>72</v>
      </c>
      <c r="C11" s="52" t="s">
        <v>73</v>
      </c>
      <c r="D11" s="52">
        <v>44496</v>
      </c>
      <c r="E11" s="53">
        <v>44910</v>
      </c>
      <c r="F11" s="42">
        <f t="shared" si="2"/>
        <v>1.1</v>
      </c>
      <c r="G11" s="42">
        <v>13788919227</v>
      </c>
      <c r="H11" s="42" t="s">
        <v>74</v>
      </c>
      <c r="I11" s="52" t="s">
        <v>51</v>
      </c>
      <c r="J11" s="44">
        <v>35000</v>
      </c>
      <c r="K11" s="44">
        <v>0</v>
      </c>
      <c r="L11" s="60">
        <f t="shared" si="3"/>
        <v>35000</v>
      </c>
      <c r="M11" s="61">
        <f t="shared" si="4"/>
        <v>35000</v>
      </c>
      <c r="R11" s="66">
        <v>22</v>
      </c>
      <c r="Y11" s="45">
        <v>21</v>
      </c>
      <c r="Z11" s="45">
        <v>19</v>
      </c>
      <c r="AA11" s="45">
        <v>21</v>
      </c>
      <c r="AC11" s="70">
        <f t="shared" si="5"/>
        <v>0.4</v>
      </c>
      <c r="AD11" s="70">
        <f t="shared" si="6"/>
        <v>0</v>
      </c>
      <c r="AE11" s="60">
        <f t="shared" si="7"/>
        <v>0</v>
      </c>
      <c r="AF11" s="60">
        <f t="shared" si="8"/>
        <v>0</v>
      </c>
      <c r="AG11" s="60">
        <f t="shared" si="9"/>
        <v>0</v>
      </c>
      <c r="AH11" s="60">
        <f t="shared" si="10"/>
        <v>0</v>
      </c>
      <c r="AI11" s="60">
        <f t="shared" si="11"/>
        <v>630</v>
      </c>
      <c r="AJ11" s="60">
        <f t="shared" si="12"/>
        <v>570</v>
      </c>
      <c r="AK11" s="60">
        <f t="shared" si="13"/>
        <v>420</v>
      </c>
      <c r="AL11" s="60">
        <f t="shared" si="14"/>
        <v>0</v>
      </c>
      <c r="AM11" s="74">
        <f t="shared" si="15"/>
        <v>36620</v>
      </c>
      <c r="AN11" s="44">
        <f t="shared" si="16"/>
        <v>0</v>
      </c>
      <c r="AO11" s="44">
        <f t="shared" si="17"/>
        <v>36620</v>
      </c>
    </row>
    <row r="12" spans="2:41">
      <c r="B12" s="43" t="s">
        <v>75</v>
      </c>
      <c r="C12" s="52" t="s">
        <v>76</v>
      </c>
      <c r="D12" s="52">
        <v>44477</v>
      </c>
      <c r="E12" s="53">
        <v>44910</v>
      </c>
      <c r="F12" s="42">
        <f t="shared" si="2"/>
        <v>1.2</v>
      </c>
      <c r="G12" s="42">
        <v>18502116882</v>
      </c>
      <c r="H12" s="42" t="s">
        <v>77</v>
      </c>
      <c r="I12" s="52" t="s">
        <v>51</v>
      </c>
      <c r="J12" s="44">
        <v>10000</v>
      </c>
      <c r="K12" s="44">
        <v>0</v>
      </c>
      <c r="L12" s="60">
        <f t="shared" si="3"/>
        <v>10000</v>
      </c>
      <c r="M12" s="61">
        <f t="shared" si="4"/>
        <v>10000</v>
      </c>
      <c r="R12" s="66">
        <v>22</v>
      </c>
      <c r="W12" s="45">
        <v>0.5</v>
      </c>
      <c r="Y12" s="45">
        <v>23</v>
      </c>
      <c r="Z12" s="45">
        <v>13</v>
      </c>
      <c r="AA12" s="45">
        <v>23</v>
      </c>
      <c r="AC12" s="70">
        <f t="shared" si="5"/>
        <v>0.4</v>
      </c>
      <c r="AD12" s="70">
        <f t="shared" si="6"/>
        <v>0</v>
      </c>
      <c r="AE12" s="60">
        <f t="shared" si="7"/>
        <v>0</v>
      </c>
      <c r="AF12" s="60">
        <f t="shared" si="8"/>
        <v>0</v>
      </c>
      <c r="AG12" s="60">
        <f t="shared" si="9"/>
        <v>229.885057471264</v>
      </c>
      <c r="AH12" s="60">
        <f t="shared" si="10"/>
        <v>0</v>
      </c>
      <c r="AI12" s="60">
        <f t="shared" si="11"/>
        <v>690</v>
      </c>
      <c r="AJ12" s="60">
        <f t="shared" si="12"/>
        <v>390</v>
      </c>
      <c r="AK12" s="60">
        <f t="shared" si="13"/>
        <v>460</v>
      </c>
      <c r="AL12" s="60">
        <f t="shared" si="14"/>
        <v>0</v>
      </c>
      <c r="AM12" s="74">
        <f t="shared" si="15"/>
        <v>11310.1149425287</v>
      </c>
      <c r="AN12" s="44">
        <f t="shared" si="16"/>
        <v>229.885057471264</v>
      </c>
      <c r="AO12" s="44">
        <f t="shared" si="17"/>
        <v>11540</v>
      </c>
    </row>
    <row r="13" spans="2:41">
      <c r="B13" s="43" t="s">
        <v>78</v>
      </c>
      <c r="C13" s="52" t="s">
        <v>79</v>
      </c>
      <c r="D13" s="52">
        <v>44424</v>
      </c>
      <c r="E13" s="53">
        <v>44910</v>
      </c>
      <c r="F13" s="42">
        <f t="shared" si="2"/>
        <v>1.3</v>
      </c>
      <c r="G13" s="42">
        <v>15930202006</v>
      </c>
      <c r="H13" s="42" t="s">
        <v>80</v>
      </c>
      <c r="I13" s="52" t="s">
        <v>51</v>
      </c>
      <c r="J13" s="44">
        <v>8000</v>
      </c>
      <c r="K13" s="44">
        <v>2000</v>
      </c>
      <c r="L13" s="60">
        <f t="shared" si="3"/>
        <v>10000</v>
      </c>
      <c r="M13" s="61">
        <f t="shared" si="4"/>
        <v>10000</v>
      </c>
      <c r="R13" s="66">
        <v>22</v>
      </c>
      <c r="T13" s="45">
        <v>1</v>
      </c>
      <c r="Y13" s="45">
        <v>20.5</v>
      </c>
      <c r="Z13" s="45">
        <v>15</v>
      </c>
      <c r="AA13" s="45">
        <v>20.5</v>
      </c>
      <c r="AB13" s="45">
        <v>0.5</v>
      </c>
      <c r="AC13" s="70">
        <f t="shared" si="5"/>
        <v>0.4</v>
      </c>
      <c r="AD13" s="70">
        <f t="shared" si="6"/>
        <v>183.908045977012</v>
      </c>
      <c r="AE13" s="60">
        <f t="shared" si="7"/>
        <v>0</v>
      </c>
      <c r="AF13" s="60">
        <f t="shared" si="8"/>
        <v>0</v>
      </c>
      <c r="AG13" s="60">
        <f t="shared" si="9"/>
        <v>0</v>
      </c>
      <c r="AH13" s="60">
        <f t="shared" si="10"/>
        <v>0</v>
      </c>
      <c r="AI13" s="60">
        <f t="shared" si="11"/>
        <v>615</v>
      </c>
      <c r="AJ13" s="60">
        <f t="shared" si="12"/>
        <v>450</v>
      </c>
      <c r="AK13" s="60">
        <f t="shared" si="13"/>
        <v>410</v>
      </c>
      <c r="AL13" s="60">
        <f t="shared" si="14"/>
        <v>229.885057471264</v>
      </c>
      <c r="AM13" s="74">
        <f t="shared" si="15"/>
        <v>11061.2068965517</v>
      </c>
      <c r="AN13" s="44">
        <f t="shared" si="16"/>
        <v>229.885057471264</v>
      </c>
      <c r="AO13" s="44">
        <f t="shared" si="17"/>
        <v>11291.091954023</v>
      </c>
    </row>
    <row r="14" spans="2:41">
      <c r="B14" s="43" t="s">
        <v>81</v>
      </c>
      <c r="C14" s="52" t="s">
        <v>82</v>
      </c>
      <c r="D14" s="52">
        <v>44410</v>
      </c>
      <c r="E14" s="53">
        <v>44910</v>
      </c>
      <c r="F14" s="42">
        <f t="shared" si="2"/>
        <v>1.4</v>
      </c>
      <c r="G14" s="42">
        <v>15102145980</v>
      </c>
      <c r="H14" s="42" t="s">
        <v>83</v>
      </c>
      <c r="I14" s="52" t="s">
        <v>84</v>
      </c>
      <c r="J14" s="44">
        <v>11000</v>
      </c>
      <c r="K14" s="44">
        <v>13000</v>
      </c>
      <c r="L14" s="60">
        <f t="shared" si="3"/>
        <v>24000</v>
      </c>
      <c r="M14" s="61">
        <f t="shared" si="4"/>
        <v>24000</v>
      </c>
      <c r="R14" s="66">
        <v>22</v>
      </c>
      <c r="Y14" s="45">
        <v>18</v>
      </c>
      <c r="Z14" s="45">
        <v>15</v>
      </c>
      <c r="AA14" s="45">
        <v>18</v>
      </c>
      <c r="AB14" s="45">
        <v>1</v>
      </c>
      <c r="AC14" s="70">
        <f t="shared" si="5"/>
        <v>0.4</v>
      </c>
      <c r="AD14" s="70">
        <f t="shared" si="6"/>
        <v>0</v>
      </c>
      <c r="AE14" s="60">
        <f t="shared" si="7"/>
        <v>0</v>
      </c>
      <c r="AF14" s="60">
        <f t="shared" si="8"/>
        <v>0</v>
      </c>
      <c r="AG14" s="60">
        <f t="shared" si="9"/>
        <v>0</v>
      </c>
      <c r="AH14" s="60">
        <f t="shared" si="10"/>
        <v>0</v>
      </c>
      <c r="AI14" s="60">
        <f t="shared" si="11"/>
        <v>540</v>
      </c>
      <c r="AJ14" s="60">
        <f t="shared" si="12"/>
        <v>450</v>
      </c>
      <c r="AK14" s="60">
        <f t="shared" si="13"/>
        <v>360</v>
      </c>
      <c r="AL14" s="60">
        <f t="shared" si="14"/>
        <v>1103.44827586207</v>
      </c>
      <c r="AM14" s="74">
        <f t="shared" si="15"/>
        <v>24246.5517241379</v>
      </c>
      <c r="AN14" s="44">
        <f t="shared" si="16"/>
        <v>1103.44827586207</v>
      </c>
      <c r="AO14" s="44">
        <f t="shared" si="17"/>
        <v>25350</v>
      </c>
    </row>
    <row r="15" spans="2:41">
      <c r="B15" s="43" t="s">
        <v>85</v>
      </c>
      <c r="C15" s="52" t="s">
        <v>86</v>
      </c>
      <c r="D15" s="52">
        <v>44382</v>
      </c>
      <c r="E15" s="53">
        <v>44910</v>
      </c>
      <c r="F15" s="42">
        <f t="shared" si="2"/>
        <v>1.4</v>
      </c>
      <c r="G15" s="42">
        <v>17621506175</v>
      </c>
      <c r="H15" s="42" t="s">
        <v>87</v>
      </c>
      <c r="I15" s="52" t="s">
        <v>58</v>
      </c>
      <c r="J15" s="44">
        <v>10000</v>
      </c>
      <c r="K15" s="44">
        <v>9000</v>
      </c>
      <c r="L15" s="60">
        <f t="shared" si="3"/>
        <v>19000</v>
      </c>
      <c r="M15" s="61">
        <f t="shared" si="4"/>
        <v>19000</v>
      </c>
      <c r="R15" s="66">
        <v>22</v>
      </c>
      <c r="Y15" s="45">
        <v>20</v>
      </c>
      <c r="Z15" s="45">
        <v>16</v>
      </c>
      <c r="AA15" s="45">
        <v>20</v>
      </c>
      <c r="AB15" s="45">
        <v>1.5</v>
      </c>
      <c r="AC15" s="70">
        <f t="shared" si="5"/>
        <v>0.4</v>
      </c>
      <c r="AD15" s="70">
        <f t="shared" si="6"/>
        <v>0</v>
      </c>
      <c r="AE15" s="60">
        <f t="shared" si="7"/>
        <v>0</v>
      </c>
      <c r="AF15" s="60">
        <f t="shared" si="8"/>
        <v>0</v>
      </c>
      <c r="AG15" s="60">
        <f t="shared" si="9"/>
        <v>0</v>
      </c>
      <c r="AH15" s="60">
        <f t="shared" si="10"/>
        <v>0</v>
      </c>
      <c r="AI15" s="60">
        <f t="shared" si="11"/>
        <v>600</v>
      </c>
      <c r="AJ15" s="60">
        <f t="shared" si="12"/>
        <v>480</v>
      </c>
      <c r="AK15" s="60">
        <f t="shared" si="13"/>
        <v>400</v>
      </c>
      <c r="AL15" s="60">
        <f t="shared" si="14"/>
        <v>1310.34482758621</v>
      </c>
      <c r="AM15" s="74">
        <f t="shared" si="15"/>
        <v>19169.6551724138</v>
      </c>
      <c r="AN15" s="44">
        <f t="shared" si="16"/>
        <v>1310.34482758621</v>
      </c>
      <c r="AO15" s="44">
        <f t="shared" si="17"/>
        <v>20480</v>
      </c>
    </row>
    <row r="16" spans="2:41">
      <c r="B16" s="43" t="s">
        <v>88</v>
      </c>
      <c r="C16" s="52" t="s">
        <v>89</v>
      </c>
      <c r="D16" s="52">
        <v>44362</v>
      </c>
      <c r="E16" s="53">
        <v>44910</v>
      </c>
      <c r="F16" s="42">
        <f t="shared" si="2"/>
        <v>1.5</v>
      </c>
      <c r="G16" s="42">
        <v>15957501254</v>
      </c>
      <c r="H16" s="42" t="s">
        <v>90</v>
      </c>
      <c r="I16" s="52" t="s">
        <v>51</v>
      </c>
      <c r="J16" s="44">
        <v>8000</v>
      </c>
      <c r="K16" s="44">
        <v>0</v>
      </c>
      <c r="L16" s="60">
        <f t="shared" si="3"/>
        <v>8000</v>
      </c>
      <c r="M16" s="61">
        <f t="shared" si="4"/>
        <v>8000</v>
      </c>
      <c r="R16" s="66">
        <v>22</v>
      </c>
      <c r="Y16" s="45">
        <v>23</v>
      </c>
      <c r="Z16" s="45">
        <v>17</v>
      </c>
      <c r="AA16" s="45">
        <v>23</v>
      </c>
      <c r="AC16" s="70">
        <f t="shared" si="5"/>
        <v>0.4</v>
      </c>
      <c r="AD16" s="70">
        <f t="shared" si="6"/>
        <v>0</v>
      </c>
      <c r="AE16" s="60">
        <f t="shared" si="7"/>
        <v>0</v>
      </c>
      <c r="AF16" s="60">
        <f t="shared" si="8"/>
        <v>0</v>
      </c>
      <c r="AG16" s="60">
        <f t="shared" si="9"/>
        <v>0</v>
      </c>
      <c r="AH16" s="60">
        <f t="shared" si="10"/>
        <v>0</v>
      </c>
      <c r="AI16" s="60">
        <f t="shared" si="11"/>
        <v>690</v>
      </c>
      <c r="AJ16" s="60">
        <f t="shared" si="12"/>
        <v>510</v>
      </c>
      <c r="AK16" s="60">
        <f t="shared" si="13"/>
        <v>460</v>
      </c>
      <c r="AL16" s="60">
        <f t="shared" si="14"/>
        <v>0</v>
      </c>
      <c r="AM16" s="74">
        <f t="shared" si="15"/>
        <v>9660</v>
      </c>
      <c r="AN16" s="44">
        <f t="shared" si="16"/>
        <v>0</v>
      </c>
      <c r="AO16" s="44">
        <f t="shared" si="17"/>
        <v>9660</v>
      </c>
    </row>
    <row r="17" spans="2:41">
      <c r="B17" s="43" t="s">
        <v>91</v>
      </c>
      <c r="C17" s="52" t="s">
        <v>92</v>
      </c>
      <c r="D17" s="52">
        <v>44358</v>
      </c>
      <c r="E17" s="53">
        <v>44910</v>
      </c>
      <c r="F17" s="42">
        <f t="shared" si="2"/>
        <v>1.5</v>
      </c>
      <c r="G17" s="42">
        <v>13761536504</v>
      </c>
      <c r="H17" s="42" t="s">
        <v>93</v>
      </c>
      <c r="I17" s="52" t="s">
        <v>58</v>
      </c>
      <c r="J17" s="44">
        <v>10000</v>
      </c>
      <c r="K17" s="44">
        <v>9000</v>
      </c>
      <c r="L17" s="60">
        <f t="shared" si="3"/>
        <v>19000</v>
      </c>
      <c r="M17" s="61">
        <f t="shared" si="4"/>
        <v>19000</v>
      </c>
      <c r="R17" s="66">
        <v>22</v>
      </c>
      <c r="Y17" s="45">
        <v>23.5</v>
      </c>
      <c r="Z17" s="45">
        <v>17</v>
      </c>
      <c r="AA17" s="45">
        <v>23.5</v>
      </c>
      <c r="AC17" s="70">
        <f t="shared" si="5"/>
        <v>0.4</v>
      </c>
      <c r="AD17" s="70">
        <f t="shared" si="6"/>
        <v>0</v>
      </c>
      <c r="AE17" s="60">
        <f t="shared" si="7"/>
        <v>0</v>
      </c>
      <c r="AF17" s="60">
        <f t="shared" si="8"/>
        <v>0</v>
      </c>
      <c r="AG17" s="60">
        <f t="shared" si="9"/>
        <v>0</v>
      </c>
      <c r="AH17" s="60">
        <f t="shared" si="10"/>
        <v>0</v>
      </c>
      <c r="AI17" s="60">
        <f t="shared" si="11"/>
        <v>705</v>
      </c>
      <c r="AJ17" s="60">
        <f t="shared" si="12"/>
        <v>510</v>
      </c>
      <c r="AK17" s="60">
        <f t="shared" si="13"/>
        <v>470</v>
      </c>
      <c r="AL17" s="60">
        <f t="shared" si="14"/>
        <v>0</v>
      </c>
      <c r="AM17" s="74">
        <f t="shared" si="15"/>
        <v>20685</v>
      </c>
      <c r="AN17" s="44">
        <f t="shared" si="16"/>
        <v>0</v>
      </c>
      <c r="AO17" s="44">
        <f t="shared" si="17"/>
        <v>20685</v>
      </c>
    </row>
    <row r="18" spans="2:41">
      <c r="B18" s="43" t="s">
        <v>94</v>
      </c>
      <c r="C18" s="52" t="s">
        <v>95</v>
      </c>
      <c r="D18" s="52">
        <v>44349</v>
      </c>
      <c r="E18" s="53">
        <v>44910</v>
      </c>
      <c r="F18" s="42">
        <f t="shared" si="2"/>
        <v>1.5</v>
      </c>
      <c r="G18" s="42">
        <v>15172691587</v>
      </c>
      <c r="H18" s="42" t="s">
        <v>96</v>
      </c>
      <c r="I18" s="52" t="s">
        <v>51</v>
      </c>
      <c r="J18" s="44">
        <v>9000</v>
      </c>
      <c r="K18" s="44">
        <v>4000</v>
      </c>
      <c r="L18" s="60">
        <f t="shared" si="3"/>
        <v>13000</v>
      </c>
      <c r="M18" s="61">
        <f t="shared" si="4"/>
        <v>13000</v>
      </c>
      <c r="R18" s="66">
        <v>22</v>
      </c>
      <c r="W18" s="45">
        <v>0.5</v>
      </c>
      <c r="Y18" s="45">
        <v>20.5</v>
      </c>
      <c r="Z18" s="45">
        <v>0</v>
      </c>
      <c r="AA18" s="45">
        <v>20.5</v>
      </c>
      <c r="AC18" s="70">
        <f t="shared" si="5"/>
        <v>0.4</v>
      </c>
      <c r="AD18" s="70">
        <f t="shared" si="6"/>
        <v>0</v>
      </c>
      <c r="AE18" s="60">
        <f t="shared" si="7"/>
        <v>0</v>
      </c>
      <c r="AF18" s="60">
        <f t="shared" si="8"/>
        <v>0</v>
      </c>
      <c r="AG18" s="60">
        <f t="shared" si="9"/>
        <v>298.850574712644</v>
      </c>
      <c r="AH18" s="60">
        <f t="shared" si="10"/>
        <v>0</v>
      </c>
      <c r="AI18" s="60">
        <f t="shared" si="11"/>
        <v>615</v>
      </c>
      <c r="AJ18" s="60">
        <f t="shared" si="12"/>
        <v>0</v>
      </c>
      <c r="AK18" s="60">
        <f t="shared" si="13"/>
        <v>410</v>
      </c>
      <c r="AL18" s="60">
        <f t="shared" si="14"/>
        <v>0</v>
      </c>
      <c r="AM18" s="74">
        <f t="shared" si="15"/>
        <v>13726.1494252874</v>
      </c>
      <c r="AN18" s="44">
        <f t="shared" si="16"/>
        <v>298.850574712644</v>
      </c>
      <c r="AO18" s="44">
        <f t="shared" si="17"/>
        <v>14025</v>
      </c>
    </row>
    <row r="19" spans="2:41">
      <c r="B19" s="43" t="s">
        <v>97</v>
      </c>
      <c r="C19" s="52" t="s">
        <v>98</v>
      </c>
      <c r="D19" s="52">
        <v>44340</v>
      </c>
      <c r="E19" s="53">
        <v>44910</v>
      </c>
      <c r="F19" s="42">
        <f t="shared" si="2"/>
        <v>1.6</v>
      </c>
      <c r="G19" s="42">
        <v>13052515771</v>
      </c>
      <c r="H19" s="42" t="s">
        <v>99</v>
      </c>
      <c r="I19" s="52" t="s">
        <v>47</v>
      </c>
      <c r="J19" s="44">
        <v>10000</v>
      </c>
      <c r="K19" s="44">
        <v>9000</v>
      </c>
      <c r="L19" s="60">
        <f t="shared" si="3"/>
        <v>19000</v>
      </c>
      <c r="M19" s="61">
        <f t="shared" si="4"/>
        <v>19000</v>
      </c>
      <c r="P19" s="44">
        <v>2000</v>
      </c>
      <c r="R19" s="66">
        <v>22</v>
      </c>
      <c r="Y19" s="45">
        <v>24</v>
      </c>
      <c r="Z19" s="45">
        <v>20</v>
      </c>
      <c r="AA19" s="45">
        <v>24</v>
      </c>
      <c r="AC19" s="70">
        <f t="shared" si="5"/>
        <v>0.4</v>
      </c>
      <c r="AD19" s="70">
        <f t="shared" si="6"/>
        <v>0</v>
      </c>
      <c r="AE19" s="60">
        <f t="shared" si="7"/>
        <v>0</v>
      </c>
      <c r="AF19" s="60">
        <f t="shared" si="8"/>
        <v>0</v>
      </c>
      <c r="AG19" s="60">
        <f t="shared" si="9"/>
        <v>0</v>
      </c>
      <c r="AH19" s="60">
        <f t="shared" si="10"/>
        <v>0</v>
      </c>
      <c r="AI19" s="60">
        <f t="shared" si="11"/>
        <v>720</v>
      </c>
      <c r="AJ19" s="60">
        <f t="shared" si="12"/>
        <v>600</v>
      </c>
      <c r="AK19" s="60">
        <f t="shared" si="13"/>
        <v>480</v>
      </c>
      <c r="AL19" s="60">
        <f t="shared" si="14"/>
        <v>0</v>
      </c>
      <c r="AM19" s="74">
        <f t="shared" si="15"/>
        <v>22800</v>
      </c>
      <c r="AN19" s="44">
        <f t="shared" si="16"/>
        <v>0</v>
      </c>
      <c r="AO19" s="44">
        <f t="shared" si="17"/>
        <v>22800</v>
      </c>
    </row>
    <row r="20" spans="2:41">
      <c r="B20" s="43" t="s">
        <v>100</v>
      </c>
      <c r="C20" s="52" t="s">
        <v>101</v>
      </c>
      <c r="D20" s="52">
        <v>44328</v>
      </c>
      <c r="E20" s="53">
        <v>44910</v>
      </c>
      <c r="F20" s="42">
        <f t="shared" si="2"/>
        <v>1.6</v>
      </c>
      <c r="G20" s="42">
        <v>13429328185</v>
      </c>
      <c r="H20" s="42" t="s">
        <v>102</v>
      </c>
      <c r="I20" s="52" t="s">
        <v>47</v>
      </c>
      <c r="J20" s="44">
        <v>16000</v>
      </c>
      <c r="K20" s="44">
        <v>0</v>
      </c>
      <c r="L20" s="60">
        <f t="shared" si="3"/>
        <v>16000</v>
      </c>
      <c r="M20" s="61">
        <f t="shared" si="4"/>
        <v>16000</v>
      </c>
      <c r="P20" s="44">
        <v>3000</v>
      </c>
      <c r="R20" s="66">
        <v>22</v>
      </c>
      <c r="Y20" s="45">
        <v>24</v>
      </c>
      <c r="Z20" s="45">
        <v>18</v>
      </c>
      <c r="AA20" s="45">
        <v>24</v>
      </c>
      <c r="AC20" s="70">
        <f t="shared" si="5"/>
        <v>0.4</v>
      </c>
      <c r="AD20" s="70">
        <f t="shared" si="6"/>
        <v>0</v>
      </c>
      <c r="AE20" s="60">
        <f t="shared" si="7"/>
        <v>0</v>
      </c>
      <c r="AF20" s="60">
        <f t="shared" si="8"/>
        <v>0</v>
      </c>
      <c r="AG20" s="60">
        <f t="shared" si="9"/>
        <v>0</v>
      </c>
      <c r="AH20" s="60">
        <f t="shared" si="10"/>
        <v>0</v>
      </c>
      <c r="AI20" s="60">
        <f t="shared" si="11"/>
        <v>720</v>
      </c>
      <c r="AJ20" s="60">
        <f t="shared" si="12"/>
        <v>540</v>
      </c>
      <c r="AK20" s="60">
        <f t="shared" si="13"/>
        <v>480</v>
      </c>
      <c r="AL20" s="60">
        <f t="shared" si="14"/>
        <v>0</v>
      </c>
      <c r="AM20" s="74">
        <f t="shared" si="15"/>
        <v>20740</v>
      </c>
      <c r="AN20" s="44">
        <f t="shared" si="16"/>
        <v>0</v>
      </c>
      <c r="AO20" s="44">
        <f t="shared" si="17"/>
        <v>20740</v>
      </c>
    </row>
    <row r="21" spans="2:41">
      <c r="B21" s="43" t="s">
        <v>103</v>
      </c>
      <c r="C21" s="52" t="s">
        <v>104</v>
      </c>
      <c r="D21" s="52">
        <v>44326</v>
      </c>
      <c r="E21" s="53">
        <v>44910</v>
      </c>
      <c r="F21" s="42">
        <f t="shared" si="2"/>
        <v>1.6</v>
      </c>
      <c r="G21" s="42">
        <v>18660172495</v>
      </c>
      <c r="H21" s="42" t="s">
        <v>105</v>
      </c>
      <c r="I21" s="52" t="s">
        <v>51</v>
      </c>
      <c r="J21" s="44">
        <v>30000</v>
      </c>
      <c r="K21" s="44">
        <v>0</v>
      </c>
      <c r="L21" s="60">
        <f t="shared" si="3"/>
        <v>30000</v>
      </c>
      <c r="M21" s="61">
        <f t="shared" si="4"/>
        <v>30000</v>
      </c>
      <c r="P21" s="44">
        <v>2000</v>
      </c>
      <c r="R21" s="66">
        <v>22</v>
      </c>
      <c r="Y21" s="45">
        <v>22</v>
      </c>
      <c r="Z21" s="45">
        <v>15</v>
      </c>
      <c r="AA21" s="45">
        <v>22</v>
      </c>
      <c r="AC21" s="70">
        <f t="shared" si="5"/>
        <v>0.4</v>
      </c>
      <c r="AD21" s="70">
        <f t="shared" si="6"/>
        <v>0</v>
      </c>
      <c r="AE21" s="60">
        <f t="shared" si="7"/>
        <v>0</v>
      </c>
      <c r="AF21" s="60">
        <f t="shared" si="8"/>
        <v>0</v>
      </c>
      <c r="AG21" s="60">
        <f t="shared" si="9"/>
        <v>0</v>
      </c>
      <c r="AH21" s="60">
        <f t="shared" si="10"/>
        <v>0</v>
      </c>
      <c r="AI21" s="60">
        <f t="shared" si="11"/>
        <v>660</v>
      </c>
      <c r="AJ21" s="60">
        <f t="shared" si="12"/>
        <v>450</v>
      </c>
      <c r="AK21" s="60">
        <f t="shared" si="13"/>
        <v>440</v>
      </c>
      <c r="AL21" s="60">
        <f t="shared" si="14"/>
        <v>0</v>
      </c>
      <c r="AM21" s="74">
        <f t="shared" si="15"/>
        <v>33550</v>
      </c>
      <c r="AN21" s="44">
        <f t="shared" si="16"/>
        <v>0</v>
      </c>
      <c r="AO21" s="44">
        <f t="shared" si="17"/>
        <v>33550</v>
      </c>
    </row>
    <row r="22" spans="2:41">
      <c r="B22" s="43" t="s">
        <v>106</v>
      </c>
      <c r="C22" s="52" t="s">
        <v>107</v>
      </c>
      <c r="D22" s="52">
        <v>44326</v>
      </c>
      <c r="E22" s="53">
        <v>44910</v>
      </c>
      <c r="F22" s="42">
        <f t="shared" si="2"/>
        <v>1.6</v>
      </c>
      <c r="G22" s="42">
        <v>15850682746</v>
      </c>
      <c r="H22" s="42" t="s">
        <v>108</v>
      </c>
      <c r="I22" s="52" t="s">
        <v>47</v>
      </c>
      <c r="J22" s="44">
        <v>20000</v>
      </c>
      <c r="K22" s="44">
        <v>0</v>
      </c>
      <c r="L22" s="60">
        <f t="shared" si="3"/>
        <v>20000</v>
      </c>
      <c r="M22" s="61">
        <f t="shared" si="4"/>
        <v>20000</v>
      </c>
      <c r="R22" s="66">
        <v>22</v>
      </c>
      <c r="W22" s="45">
        <v>1.5</v>
      </c>
      <c r="Y22" s="45">
        <v>19.5</v>
      </c>
      <c r="Z22" s="45">
        <v>12</v>
      </c>
      <c r="AA22" s="45">
        <v>19.5</v>
      </c>
      <c r="AC22" s="70">
        <f t="shared" si="5"/>
        <v>0.4</v>
      </c>
      <c r="AD22" s="70">
        <f t="shared" si="6"/>
        <v>0</v>
      </c>
      <c r="AE22" s="60">
        <f t="shared" si="7"/>
        <v>0</v>
      </c>
      <c r="AF22" s="60">
        <f t="shared" si="8"/>
        <v>0</v>
      </c>
      <c r="AG22" s="60">
        <f t="shared" si="9"/>
        <v>1379.31034482759</v>
      </c>
      <c r="AH22" s="60">
        <f t="shared" si="10"/>
        <v>0</v>
      </c>
      <c r="AI22" s="60">
        <f t="shared" si="11"/>
        <v>585</v>
      </c>
      <c r="AJ22" s="60">
        <f t="shared" si="12"/>
        <v>360</v>
      </c>
      <c r="AK22" s="60">
        <f t="shared" si="13"/>
        <v>390</v>
      </c>
      <c r="AL22" s="60">
        <f t="shared" si="14"/>
        <v>0</v>
      </c>
      <c r="AM22" s="74">
        <f t="shared" si="15"/>
        <v>19955.6896551724</v>
      </c>
      <c r="AN22" s="44">
        <f t="shared" si="16"/>
        <v>1379.31034482759</v>
      </c>
      <c r="AO22" s="44">
        <f t="shared" si="17"/>
        <v>21335</v>
      </c>
    </row>
    <row r="23" spans="2:41">
      <c r="B23" s="43" t="s">
        <v>109</v>
      </c>
      <c r="C23" s="52" t="s">
        <v>110</v>
      </c>
      <c r="D23" s="52">
        <v>44314</v>
      </c>
      <c r="E23" s="53">
        <v>44910</v>
      </c>
      <c r="F23" s="42">
        <f t="shared" si="2"/>
        <v>1.6</v>
      </c>
      <c r="G23" s="42">
        <v>18874561560</v>
      </c>
      <c r="H23" s="42" t="s">
        <v>111</v>
      </c>
      <c r="I23" s="52" t="s">
        <v>51</v>
      </c>
      <c r="J23" s="44">
        <v>34000</v>
      </c>
      <c r="K23" s="44">
        <v>0</v>
      </c>
      <c r="L23" s="60">
        <f t="shared" si="3"/>
        <v>34000</v>
      </c>
      <c r="M23" s="61">
        <f t="shared" si="4"/>
        <v>34000</v>
      </c>
      <c r="P23" s="44">
        <v>2000</v>
      </c>
      <c r="R23" s="66">
        <v>22</v>
      </c>
      <c r="Y23" s="45">
        <v>24</v>
      </c>
      <c r="Z23" s="45">
        <v>17</v>
      </c>
      <c r="AA23" s="45">
        <v>24</v>
      </c>
      <c r="AC23" s="70">
        <f t="shared" si="5"/>
        <v>0.4</v>
      </c>
      <c r="AD23" s="70">
        <f t="shared" si="6"/>
        <v>0</v>
      </c>
      <c r="AE23" s="60">
        <f t="shared" si="7"/>
        <v>0</v>
      </c>
      <c r="AF23" s="60">
        <f t="shared" si="8"/>
        <v>0</v>
      </c>
      <c r="AG23" s="60">
        <f t="shared" si="9"/>
        <v>0</v>
      </c>
      <c r="AH23" s="60">
        <f t="shared" si="10"/>
        <v>0</v>
      </c>
      <c r="AI23" s="60">
        <f t="shared" si="11"/>
        <v>720</v>
      </c>
      <c r="AJ23" s="60">
        <f t="shared" si="12"/>
        <v>510</v>
      </c>
      <c r="AK23" s="60">
        <f t="shared" si="13"/>
        <v>480</v>
      </c>
      <c r="AL23" s="60">
        <f t="shared" si="14"/>
        <v>0</v>
      </c>
      <c r="AM23" s="74">
        <f t="shared" si="15"/>
        <v>37710</v>
      </c>
      <c r="AN23" s="44">
        <f t="shared" si="16"/>
        <v>0</v>
      </c>
      <c r="AO23" s="44">
        <f t="shared" si="17"/>
        <v>37710</v>
      </c>
    </row>
    <row r="24" spans="2:41">
      <c r="B24" s="43" t="s">
        <v>112</v>
      </c>
      <c r="C24" s="52" t="s">
        <v>113</v>
      </c>
      <c r="D24" s="52">
        <v>44294</v>
      </c>
      <c r="E24" s="53">
        <v>44910</v>
      </c>
      <c r="F24" s="42">
        <f t="shared" si="2"/>
        <v>1.7</v>
      </c>
      <c r="G24" s="42">
        <v>18696462480</v>
      </c>
      <c r="H24" s="76" t="s">
        <v>114</v>
      </c>
      <c r="I24" s="52" t="s">
        <v>51</v>
      </c>
      <c r="J24" s="44">
        <v>10000</v>
      </c>
      <c r="K24" s="44">
        <v>10000</v>
      </c>
      <c r="L24" s="60">
        <f t="shared" si="3"/>
        <v>20000</v>
      </c>
      <c r="M24" s="61">
        <f t="shared" si="4"/>
        <v>20000</v>
      </c>
      <c r="R24" s="66">
        <v>22</v>
      </c>
      <c r="U24" s="45">
        <v>3</v>
      </c>
      <c r="Y24" s="45">
        <v>18</v>
      </c>
      <c r="Z24" s="45">
        <v>0</v>
      </c>
      <c r="AA24" s="45">
        <v>18</v>
      </c>
      <c r="AB24" s="45">
        <v>0.5</v>
      </c>
      <c r="AC24" s="70">
        <f t="shared" si="5"/>
        <v>0.4</v>
      </c>
      <c r="AD24" s="70">
        <f t="shared" si="6"/>
        <v>0</v>
      </c>
      <c r="AE24" s="60">
        <f t="shared" si="7"/>
        <v>2758.62068965517</v>
      </c>
      <c r="AF24" s="60">
        <f t="shared" si="8"/>
        <v>0</v>
      </c>
      <c r="AG24" s="60">
        <f t="shared" si="9"/>
        <v>0</v>
      </c>
      <c r="AH24" s="60">
        <f t="shared" si="10"/>
        <v>0</v>
      </c>
      <c r="AI24" s="60">
        <f t="shared" si="11"/>
        <v>540</v>
      </c>
      <c r="AJ24" s="60">
        <f t="shared" si="12"/>
        <v>0</v>
      </c>
      <c r="AK24" s="60">
        <f t="shared" si="13"/>
        <v>360</v>
      </c>
      <c r="AL24" s="60">
        <f t="shared" si="14"/>
        <v>459.770114942529</v>
      </c>
      <c r="AM24" s="74">
        <f t="shared" si="15"/>
        <v>17681.6091954023</v>
      </c>
      <c r="AN24" s="44">
        <f t="shared" si="16"/>
        <v>459.770114942529</v>
      </c>
      <c r="AO24" s="44">
        <f t="shared" si="17"/>
        <v>18141.3793103448</v>
      </c>
    </row>
    <row r="25" spans="2:41">
      <c r="B25" s="43" t="s">
        <v>115</v>
      </c>
      <c r="C25" s="52" t="s">
        <v>116</v>
      </c>
      <c r="D25" s="52">
        <v>44357</v>
      </c>
      <c r="E25" s="53">
        <v>44910</v>
      </c>
      <c r="F25" s="42">
        <f t="shared" si="2"/>
        <v>1.5</v>
      </c>
      <c r="G25" s="42">
        <v>18221085812</v>
      </c>
      <c r="H25" s="42" t="s">
        <v>117</v>
      </c>
      <c r="I25" s="52" t="s">
        <v>47</v>
      </c>
      <c r="J25" s="44">
        <v>22000</v>
      </c>
      <c r="K25" s="44">
        <v>0</v>
      </c>
      <c r="L25" s="60">
        <f t="shared" si="3"/>
        <v>22000</v>
      </c>
      <c r="M25" s="61">
        <f t="shared" si="4"/>
        <v>22000</v>
      </c>
      <c r="R25" s="66">
        <v>22</v>
      </c>
      <c r="Y25" s="45">
        <v>21.5</v>
      </c>
      <c r="Z25" s="45">
        <v>14</v>
      </c>
      <c r="AA25" s="45">
        <v>21.5</v>
      </c>
      <c r="AC25" s="70">
        <f t="shared" si="5"/>
        <v>0.4</v>
      </c>
      <c r="AD25" s="70">
        <f t="shared" si="6"/>
        <v>0</v>
      </c>
      <c r="AE25" s="60">
        <f t="shared" si="7"/>
        <v>0</v>
      </c>
      <c r="AF25" s="60">
        <f t="shared" si="8"/>
        <v>0</v>
      </c>
      <c r="AG25" s="60">
        <f t="shared" si="9"/>
        <v>0</v>
      </c>
      <c r="AH25" s="60">
        <f t="shared" si="10"/>
        <v>0</v>
      </c>
      <c r="AI25" s="60">
        <f t="shared" si="11"/>
        <v>645</v>
      </c>
      <c r="AJ25" s="60">
        <f t="shared" si="12"/>
        <v>420</v>
      </c>
      <c r="AK25" s="60">
        <f t="shared" si="13"/>
        <v>430</v>
      </c>
      <c r="AL25" s="60">
        <f t="shared" si="14"/>
        <v>0</v>
      </c>
      <c r="AM25" s="74">
        <f t="shared" si="15"/>
        <v>23495</v>
      </c>
      <c r="AN25" s="44">
        <f t="shared" si="16"/>
        <v>0</v>
      </c>
      <c r="AO25" s="44">
        <f t="shared" si="17"/>
        <v>23495</v>
      </c>
    </row>
    <row r="26" spans="2:41">
      <c r="B26" s="43" t="s">
        <v>118</v>
      </c>
      <c r="C26" s="52" t="s">
        <v>119</v>
      </c>
      <c r="D26" s="52">
        <v>44270</v>
      </c>
      <c r="E26" s="53">
        <v>44910</v>
      </c>
      <c r="F26" s="42">
        <f t="shared" si="2"/>
        <v>1.8</v>
      </c>
      <c r="G26" s="42">
        <v>13026300850</v>
      </c>
      <c r="H26" s="76" t="s">
        <v>120</v>
      </c>
      <c r="I26" s="52" t="s">
        <v>51</v>
      </c>
      <c r="J26" s="44">
        <v>20000</v>
      </c>
      <c r="K26" s="44">
        <v>0</v>
      </c>
      <c r="L26" s="60">
        <f t="shared" si="3"/>
        <v>20000</v>
      </c>
      <c r="M26" s="61">
        <f t="shared" si="4"/>
        <v>20000</v>
      </c>
      <c r="P26" s="44">
        <v>2000</v>
      </c>
      <c r="R26" s="66">
        <v>22</v>
      </c>
      <c r="Y26" s="45">
        <v>22</v>
      </c>
      <c r="Z26" s="45">
        <v>0</v>
      </c>
      <c r="AA26" s="45">
        <v>22</v>
      </c>
      <c r="AC26" s="70">
        <f t="shared" si="5"/>
        <v>0.4</v>
      </c>
      <c r="AD26" s="70">
        <f t="shared" si="6"/>
        <v>0</v>
      </c>
      <c r="AE26" s="60">
        <f t="shared" si="7"/>
        <v>0</v>
      </c>
      <c r="AF26" s="60">
        <f t="shared" si="8"/>
        <v>0</v>
      </c>
      <c r="AG26" s="60">
        <f t="shared" si="9"/>
        <v>0</v>
      </c>
      <c r="AH26" s="60">
        <f t="shared" si="10"/>
        <v>0</v>
      </c>
      <c r="AI26" s="60">
        <f t="shared" si="11"/>
        <v>660</v>
      </c>
      <c r="AJ26" s="60">
        <f t="shared" si="12"/>
        <v>0</v>
      </c>
      <c r="AK26" s="60">
        <f t="shared" si="13"/>
        <v>440</v>
      </c>
      <c r="AL26" s="60">
        <f t="shared" si="14"/>
        <v>0</v>
      </c>
      <c r="AM26" s="74">
        <f t="shared" si="15"/>
        <v>23100</v>
      </c>
      <c r="AN26" s="44">
        <f t="shared" si="16"/>
        <v>0</v>
      </c>
      <c r="AO26" s="44">
        <f t="shared" si="17"/>
        <v>23100</v>
      </c>
    </row>
    <row r="27" spans="2:41">
      <c r="B27" s="43" t="s">
        <v>121</v>
      </c>
      <c r="C27" s="52" t="s">
        <v>122</v>
      </c>
      <c r="D27" s="52">
        <v>44284</v>
      </c>
      <c r="E27" s="53">
        <v>44910</v>
      </c>
      <c r="F27" s="42">
        <f t="shared" si="2"/>
        <v>1.7</v>
      </c>
      <c r="G27" s="42">
        <v>17702587818</v>
      </c>
      <c r="H27" s="76" t="s">
        <v>123</v>
      </c>
      <c r="I27" s="52" t="s">
        <v>84</v>
      </c>
      <c r="J27" s="44">
        <v>33000</v>
      </c>
      <c r="K27" s="44">
        <v>0</v>
      </c>
      <c r="L27" s="60">
        <f t="shared" si="3"/>
        <v>33000</v>
      </c>
      <c r="M27" s="61">
        <f t="shared" si="4"/>
        <v>33000</v>
      </c>
      <c r="P27" s="44">
        <v>5000</v>
      </c>
      <c r="R27" s="66">
        <v>22</v>
      </c>
      <c r="Y27" s="45">
        <v>22</v>
      </c>
      <c r="Z27" s="45">
        <v>16</v>
      </c>
      <c r="AA27" s="45">
        <v>18</v>
      </c>
      <c r="AC27" s="70">
        <f t="shared" si="5"/>
        <v>0.4</v>
      </c>
      <c r="AD27" s="70">
        <f t="shared" si="6"/>
        <v>0</v>
      </c>
      <c r="AE27" s="60">
        <f t="shared" si="7"/>
        <v>0</v>
      </c>
      <c r="AF27" s="60">
        <f t="shared" si="8"/>
        <v>0</v>
      </c>
      <c r="AG27" s="60">
        <f t="shared" si="9"/>
        <v>0</v>
      </c>
      <c r="AH27" s="60">
        <f t="shared" si="10"/>
        <v>0</v>
      </c>
      <c r="AI27" s="60">
        <f t="shared" si="11"/>
        <v>660</v>
      </c>
      <c r="AJ27" s="60">
        <f t="shared" si="12"/>
        <v>480</v>
      </c>
      <c r="AK27" s="60">
        <f t="shared" si="13"/>
        <v>360</v>
      </c>
      <c r="AL27" s="60">
        <f t="shared" si="14"/>
        <v>0</v>
      </c>
      <c r="AM27" s="74">
        <f t="shared" si="15"/>
        <v>39500</v>
      </c>
      <c r="AN27" s="44">
        <f t="shared" si="16"/>
        <v>0</v>
      </c>
      <c r="AO27" s="44">
        <f t="shared" si="17"/>
        <v>39500</v>
      </c>
    </row>
    <row r="28" spans="2:41">
      <c r="B28" s="43" t="s">
        <v>124</v>
      </c>
      <c r="C28" s="52" t="s">
        <v>125</v>
      </c>
      <c r="D28" s="52">
        <v>44284</v>
      </c>
      <c r="E28" s="53">
        <v>44910</v>
      </c>
      <c r="F28" s="42">
        <f t="shared" si="2"/>
        <v>1.7</v>
      </c>
      <c r="G28" s="42">
        <v>17701826635</v>
      </c>
      <c r="H28" s="76" t="s">
        <v>126</v>
      </c>
      <c r="I28" s="52" t="s">
        <v>58</v>
      </c>
      <c r="J28" s="44">
        <v>33000</v>
      </c>
      <c r="K28" s="44">
        <v>0</v>
      </c>
      <c r="L28" s="60">
        <f t="shared" si="3"/>
        <v>33000</v>
      </c>
      <c r="M28" s="61">
        <f t="shared" si="4"/>
        <v>33000</v>
      </c>
      <c r="R28" s="66">
        <v>22</v>
      </c>
      <c r="W28" s="45">
        <v>0.5</v>
      </c>
      <c r="Y28" s="45">
        <v>23</v>
      </c>
      <c r="Z28" s="45">
        <v>18</v>
      </c>
      <c r="AA28" s="45">
        <v>22</v>
      </c>
      <c r="AC28" s="70">
        <f t="shared" si="5"/>
        <v>0.4</v>
      </c>
      <c r="AD28" s="70">
        <f t="shared" si="6"/>
        <v>0</v>
      </c>
      <c r="AE28" s="60">
        <f t="shared" si="7"/>
        <v>0</v>
      </c>
      <c r="AF28" s="60">
        <f t="shared" si="8"/>
        <v>0</v>
      </c>
      <c r="AG28" s="60">
        <f t="shared" si="9"/>
        <v>758.620689655172</v>
      </c>
      <c r="AH28" s="60">
        <f t="shared" si="10"/>
        <v>0</v>
      </c>
      <c r="AI28" s="60">
        <f t="shared" si="11"/>
        <v>690</v>
      </c>
      <c r="AJ28" s="60">
        <f t="shared" si="12"/>
        <v>540</v>
      </c>
      <c r="AK28" s="60">
        <f t="shared" si="13"/>
        <v>440</v>
      </c>
      <c r="AL28" s="60">
        <f t="shared" si="14"/>
        <v>0</v>
      </c>
      <c r="AM28" s="74">
        <f t="shared" si="15"/>
        <v>33911.3793103448</v>
      </c>
      <c r="AN28" s="44">
        <f t="shared" si="16"/>
        <v>758.620689655172</v>
      </c>
      <c r="AO28" s="44">
        <f t="shared" si="17"/>
        <v>34670</v>
      </c>
    </row>
    <row r="29" spans="2:41">
      <c r="B29" s="43" t="s">
        <v>127</v>
      </c>
      <c r="C29" s="52" t="s">
        <v>128</v>
      </c>
      <c r="D29" s="52">
        <v>44226</v>
      </c>
      <c r="E29" s="53">
        <v>44910</v>
      </c>
      <c r="F29" s="42">
        <f t="shared" si="2"/>
        <v>1.9</v>
      </c>
      <c r="G29" s="42">
        <v>13257278281</v>
      </c>
      <c r="H29" s="76" t="s">
        <v>129</v>
      </c>
      <c r="I29" s="52" t="s">
        <v>51</v>
      </c>
      <c r="J29" s="44">
        <v>33000</v>
      </c>
      <c r="K29" s="44">
        <v>0</v>
      </c>
      <c r="L29" s="60">
        <f t="shared" si="3"/>
        <v>33000</v>
      </c>
      <c r="M29" s="61">
        <f t="shared" si="4"/>
        <v>33000</v>
      </c>
      <c r="P29" s="44">
        <v>5000</v>
      </c>
      <c r="R29" s="66">
        <v>22</v>
      </c>
      <c r="Y29" s="45">
        <v>23</v>
      </c>
      <c r="Z29" s="45">
        <v>13</v>
      </c>
      <c r="AA29" s="45">
        <v>20</v>
      </c>
      <c r="AC29" s="70">
        <f t="shared" si="5"/>
        <v>0.4</v>
      </c>
      <c r="AD29" s="70">
        <f t="shared" si="6"/>
        <v>0</v>
      </c>
      <c r="AE29" s="60">
        <f t="shared" si="7"/>
        <v>0</v>
      </c>
      <c r="AF29" s="60">
        <f t="shared" si="8"/>
        <v>0</v>
      </c>
      <c r="AG29" s="60">
        <f t="shared" si="9"/>
        <v>0</v>
      </c>
      <c r="AH29" s="60">
        <f t="shared" si="10"/>
        <v>0</v>
      </c>
      <c r="AI29" s="60">
        <f t="shared" si="11"/>
        <v>690</v>
      </c>
      <c r="AJ29" s="60">
        <f t="shared" si="12"/>
        <v>390</v>
      </c>
      <c r="AK29" s="60">
        <f t="shared" si="13"/>
        <v>400</v>
      </c>
      <c r="AL29" s="60">
        <f t="shared" si="14"/>
        <v>0</v>
      </c>
      <c r="AM29" s="74">
        <f t="shared" si="15"/>
        <v>39480</v>
      </c>
      <c r="AN29" s="44">
        <f t="shared" si="16"/>
        <v>0</v>
      </c>
      <c r="AO29" s="44">
        <f t="shared" si="17"/>
        <v>39480</v>
      </c>
    </row>
    <row r="30" spans="2:41">
      <c r="B30" s="43" t="s">
        <v>130</v>
      </c>
      <c r="C30" s="52" t="s">
        <v>131</v>
      </c>
      <c r="D30" s="52">
        <v>44278</v>
      </c>
      <c r="E30" s="53">
        <v>44910</v>
      </c>
      <c r="F30" s="42">
        <f t="shared" si="2"/>
        <v>1.7</v>
      </c>
      <c r="G30" s="42">
        <v>18501752189</v>
      </c>
      <c r="H30" s="76" t="s">
        <v>132</v>
      </c>
      <c r="I30" s="52" t="s">
        <v>133</v>
      </c>
      <c r="J30" s="44">
        <v>33000</v>
      </c>
      <c r="K30" s="44">
        <v>0</v>
      </c>
      <c r="L30" s="60">
        <f t="shared" si="3"/>
        <v>33000</v>
      </c>
      <c r="M30" s="61">
        <f t="shared" si="4"/>
        <v>33000</v>
      </c>
      <c r="R30" s="66">
        <v>22</v>
      </c>
      <c r="Y30" s="45">
        <v>24</v>
      </c>
      <c r="Z30" s="45">
        <v>24</v>
      </c>
      <c r="AA30" s="45">
        <v>24</v>
      </c>
      <c r="AC30" s="70">
        <f t="shared" si="5"/>
        <v>0.4</v>
      </c>
      <c r="AD30" s="70">
        <f t="shared" si="6"/>
        <v>0</v>
      </c>
      <c r="AE30" s="60">
        <f t="shared" si="7"/>
        <v>0</v>
      </c>
      <c r="AF30" s="60">
        <f t="shared" si="8"/>
        <v>0</v>
      </c>
      <c r="AG30" s="60">
        <f t="shared" si="9"/>
        <v>0</v>
      </c>
      <c r="AH30" s="60">
        <f t="shared" si="10"/>
        <v>0</v>
      </c>
      <c r="AI30" s="60">
        <f t="shared" si="11"/>
        <v>720</v>
      </c>
      <c r="AJ30" s="60">
        <f t="shared" si="12"/>
        <v>720</v>
      </c>
      <c r="AK30" s="60">
        <f t="shared" si="13"/>
        <v>480</v>
      </c>
      <c r="AL30" s="60">
        <f t="shared" si="14"/>
        <v>0</v>
      </c>
      <c r="AM30" s="74">
        <f t="shared" si="15"/>
        <v>34920</v>
      </c>
      <c r="AN30" s="44">
        <f t="shared" si="16"/>
        <v>0</v>
      </c>
      <c r="AO30" s="44">
        <f t="shared" si="17"/>
        <v>34920</v>
      </c>
    </row>
  </sheetData>
  <mergeCells count="20">
    <mergeCell ref="J1:L1"/>
    <mergeCell ref="R1:AB1"/>
    <mergeCell ref="AC1:AL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M1:M2"/>
    <mergeCell ref="N1:N2"/>
    <mergeCell ref="O1:O2"/>
    <mergeCell ref="P1:P2"/>
    <mergeCell ref="Q1:Q2"/>
    <mergeCell ref="AM1:AM2"/>
    <mergeCell ref="AN1:AN2"/>
    <mergeCell ref="AO1:AO2"/>
  </mergeCells>
  <hyperlinks>
    <hyperlink ref="H3" r:id="rId3" display="3056269954@qq.com"/>
  </hyperlinks>
  <pageMargins left="0.75" right="0.75" top="1" bottom="1" header="0.5" footer="0.5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0"/>
  <sheetViews>
    <sheetView workbookViewId="0">
      <pane xSplit="3" topLeftCell="L1" activePane="topRight" state="frozen"/>
      <selection/>
      <selection pane="topRight" activeCell="AB26" sqref="AB26"/>
    </sheetView>
  </sheetViews>
  <sheetFormatPr defaultColWidth="9" defaultRowHeight="13.5"/>
  <cols>
    <col min="2" max="2" width="21.2583333333333" customWidth="1"/>
    <col min="4" max="4" width="11" customWidth="1"/>
    <col min="5" max="5" width="27" customWidth="1"/>
    <col min="8" max="8" width="9" style="1"/>
    <col min="10" max="10" width="13.375" customWidth="1"/>
    <col min="15" max="15" width="12.5" customWidth="1"/>
    <col min="16" max="16" width="10.5" customWidth="1"/>
    <col min="19" max="19" width="11" customWidth="1"/>
    <col min="20" max="20" width="10.5" customWidth="1"/>
    <col min="23" max="23" width="15.875"/>
    <col min="28" max="28" width="12.5" customWidth="1"/>
  </cols>
  <sheetData>
    <row r="1" spans="1:28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8</v>
      </c>
      <c r="G1" s="3" t="s">
        <v>9</v>
      </c>
      <c r="H1" s="4"/>
      <c r="I1" s="23"/>
      <c r="J1" s="23" t="s">
        <v>15</v>
      </c>
      <c r="K1" s="2" t="s">
        <v>134</v>
      </c>
      <c r="L1" s="2"/>
      <c r="M1" s="2"/>
      <c r="N1" s="2"/>
      <c r="O1" s="3" t="s">
        <v>14</v>
      </c>
      <c r="P1" s="4"/>
      <c r="Q1" s="4"/>
      <c r="R1" s="4"/>
      <c r="S1" s="4"/>
      <c r="T1" s="4"/>
      <c r="U1" s="23"/>
      <c r="V1" s="25" t="s">
        <v>136</v>
      </c>
      <c r="W1" s="26"/>
      <c r="X1" s="26"/>
      <c r="Y1" s="26"/>
      <c r="Z1" s="26"/>
      <c r="AA1" s="31"/>
      <c r="AB1" s="2" t="s">
        <v>137</v>
      </c>
    </row>
    <row r="2" spans="1:28">
      <c r="A2" s="2"/>
      <c r="B2" s="2"/>
      <c r="C2" s="2"/>
      <c r="D2" s="2"/>
      <c r="E2" s="2"/>
      <c r="F2" s="2"/>
      <c r="G2" s="2" t="s">
        <v>20</v>
      </c>
      <c r="H2" s="2" t="s">
        <v>21</v>
      </c>
      <c r="I2" s="2" t="s">
        <v>22</v>
      </c>
      <c r="J2" s="2" t="s">
        <v>177</v>
      </c>
      <c r="K2" s="2" t="s">
        <v>20</v>
      </c>
      <c r="L2" s="2" t="s">
        <v>21</v>
      </c>
      <c r="M2" s="2" t="s">
        <v>138</v>
      </c>
      <c r="N2" s="2" t="s">
        <v>139</v>
      </c>
      <c r="O2" s="2" t="s">
        <v>197</v>
      </c>
      <c r="P2" s="2" t="s">
        <v>157</v>
      </c>
      <c r="Q2" s="2" t="s">
        <v>140</v>
      </c>
      <c r="R2" s="2" t="s">
        <v>42</v>
      </c>
      <c r="S2" s="2" t="s">
        <v>158</v>
      </c>
      <c r="T2" s="2" t="s">
        <v>159</v>
      </c>
      <c r="U2" s="2" t="s">
        <v>139</v>
      </c>
      <c r="V2" s="2" t="s">
        <v>178</v>
      </c>
      <c r="W2" s="2" t="s">
        <v>142</v>
      </c>
      <c r="X2" s="2" t="s">
        <v>143</v>
      </c>
      <c r="Y2" s="2" t="s">
        <v>144</v>
      </c>
      <c r="Z2" s="2" t="s">
        <v>145</v>
      </c>
      <c r="AA2" s="2" t="s">
        <v>139</v>
      </c>
      <c r="AB2" s="2"/>
    </row>
    <row r="3" spans="1:28">
      <c r="A3" s="80" t="s">
        <v>163</v>
      </c>
      <c r="B3" s="5" t="s">
        <v>130</v>
      </c>
      <c r="C3" s="5" t="s">
        <v>131</v>
      </c>
      <c r="D3" s="6">
        <v>18501752189</v>
      </c>
      <c r="E3" s="81" t="s">
        <v>132</v>
      </c>
      <c r="F3" s="8"/>
      <c r="G3" s="2">
        <v>33000</v>
      </c>
      <c r="H3" s="2"/>
      <c r="I3" s="2">
        <f t="shared" ref="I3:I24" si="0">G3+H3</f>
        <v>33000</v>
      </c>
      <c r="J3" s="2">
        <v>18</v>
      </c>
      <c r="K3" s="2">
        <v>33000</v>
      </c>
      <c r="L3" s="2"/>
      <c r="M3" s="2"/>
      <c r="N3" s="2">
        <f t="shared" ref="N3:N26" si="1">K3+L3+M3</f>
        <v>33000</v>
      </c>
      <c r="O3" s="2">
        <v>18</v>
      </c>
      <c r="P3" s="2">
        <v>0</v>
      </c>
      <c r="Q3" s="5"/>
      <c r="R3" s="27">
        <f>O3*20</f>
        <v>360</v>
      </c>
      <c r="S3" s="2">
        <f t="shared" ref="S3:S26" si="2">O3*30</f>
        <v>540</v>
      </c>
      <c r="T3" s="2">
        <f t="shared" ref="T3:T26" si="3">P3*30</f>
        <v>0</v>
      </c>
      <c r="U3" s="2">
        <f t="shared" ref="U3:U26" si="4">R3+S3+T3</f>
        <v>900</v>
      </c>
      <c r="V3" s="5">
        <v>0</v>
      </c>
      <c r="W3" s="5"/>
      <c r="X3" s="5"/>
      <c r="Y3" s="5"/>
      <c r="Z3" s="5"/>
      <c r="AA3" s="5">
        <f t="shared" ref="AA3:AA26" si="5">SUM(W3:Z3)</f>
        <v>0</v>
      </c>
      <c r="AB3" s="2">
        <f t="shared" ref="AB3:AB26" si="6">N3+U3+AA3</f>
        <v>33900</v>
      </c>
    </row>
    <row r="4" spans="1:28">
      <c r="A4" s="80" t="s">
        <v>146</v>
      </c>
      <c r="B4" s="77" t="s">
        <v>127</v>
      </c>
      <c r="C4" s="5" t="s">
        <v>128</v>
      </c>
      <c r="D4" s="82" t="s">
        <v>147</v>
      </c>
      <c r="E4" s="79" t="s">
        <v>129</v>
      </c>
      <c r="F4" s="8"/>
      <c r="G4" s="2">
        <v>33000</v>
      </c>
      <c r="H4" s="2"/>
      <c r="I4" s="2">
        <f t="shared" si="0"/>
        <v>33000</v>
      </c>
      <c r="J4" s="2">
        <v>18</v>
      </c>
      <c r="K4" s="2">
        <v>33000</v>
      </c>
      <c r="L4" s="2"/>
      <c r="M4" s="2"/>
      <c r="N4" s="2">
        <f t="shared" si="1"/>
        <v>33000</v>
      </c>
      <c r="O4" s="2">
        <v>18</v>
      </c>
      <c r="P4" s="2">
        <v>5</v>
      </c>
      <c r="Q4" s="5"/>
      <c r="R4" s="27">
        <f t="shared" ref="R4:R26" si="7">O4*20</f>
        <v>360</v>
      </c>
      <c r="S4" s="2">
        <f t="shared" si="2"/>
        <v>540</v>
      </c>
      <c r="T4" s="2">
        <f t="shared" si="3"/>
        <v>150</v>
      </c>
      <c r="U4" s="2">
        <f t="shared" si="4"/>
        <v>1050</v>
      </c>
      <c r="V4" s="5">
        <v>0</v>
      </c>
      <c r="W4" s="5"/>
      <c r="X4" s="5"/>
      <c r="Y4" s="5"/>
      <c r="Z4" s="5"/>
      <c r="AA4" s="5">
        <f t="shared" si="5"/>
        <v>0</v>
      </c>
      <c r="AB4" s="2">
        <f t="shared" si="6"/>
        <v>34050</v>
      </c>
    </row>
    <row r="5" spans="1:28">
      <c r="A5" s="80" t="s">
        <v>164</v>
      </c>
      <c r="B5" s="77" t="s">
        <v>167</v>
      </c>
      <c r="C5" s="5" t="s">
        <v>168</v>
      </c>
      <c r="D5" s="6">
        <v>18210152505</v>
      </c>
      <c r="E5" s="81" t="s">
        <v>169</v>
      </c>
      <c r="F5" s="8"/>
      <c r="G5" s="2">
        <v>33000</v>
      </c>
      <c r="H5" s="2"/>
      <c r="I5" s="2">
        <f t="shared" si="0"/>
        <v>33000</v>
      </c>
      <c r="J5" s="2">
        <v>18</v>
      </c>
      <c r="K5" s="2">
        <v>33000</v>
      </c>
      <c r="L5" s="2"/>
      <c r="M5" s="2"/>
      <c r="N5" s="2">
        <f t="shared" si="1"/>
        <v>33000</v>
      </c>
      <c r="O5" s="2">
        <v>4</v>
      </c>
      <c r="P5" s="2">
        <v>1</v>
      </c>
      <c r="Q5" s="5"/>
      <c r="R5" s="27">
        <f t="shared" si="7"/>
        <v>80</v>
      </c>
      <c r="S5" s="2">
        <f t="shared" si="2"/>
        <v>120</v>
      </c>
      <c r="T5" s="2">
        <f t="shared" si="3"/>
        <v>30</v>
      </c>
      <c r="U5" s="2">
        <f t="shared" si="4"/>
        <v>230</v>
      </c>
      <c r="V5" s="5">
        <v>0</v>
      </c>
      <c r="W5" s="5"/>
      <c r="X5" s="5"/>
      <c r="Y5" s="5"/>
      <c r="Z5" s="5"/>
      <c r="AA5" s="5">
        <f t="shared" si="5"/>
        <v>0</v>
      </c>
      <c r="AB5" s="2">
        <f t="shared" si="6"/>
        <v>33230</v>
      </c>
    </row>
    <row r="6" spans="1:28">
      <c r="A6" s="80" t="s">
        <v>154</v>
      </c>
      <c r="B6" s="77" t="s">
        <v>121</v>
      </c>
      <c r="C6" s="5" t="s">
        <v>122</v>
      </c>
      <c r="D6" s="6">
        <v>17702587818</v>
      </c>
      <c r="E6" s="81" t="s">
        <v>123</v>
      </c>
      <c r="F6" s="8"/>
      <c r="G6" s="2">
        <v>33000</v>
      </c>
      <c r="H6" s="2"/>
      <c r="I6" s="2">
        <f t="shared" si="0"/>
        <v>33000</v>
      </c>
      <c r="J6" s="2">
        <v>18</v>
      </c>
      <c r="K6" s="2">
        <v>33000</v>
      </c>
      <c r="L6" s="2"/>
      <c r="M6" s="2"/>
      <c r="N6" s="2">
        <f t="shared" si="1"/>
        <v>33000</v>
      </c>
      <c r="O6" s="2">
        <v>17</v>
      </c>
      <c r="P6" s="2">
        <v>14</v>
      </c>
      <c r="Q6" s="5"/>
      <c r="R6" s="27">
        <f t="shared" si="7"/>
        <v>340</v>
      </c>
      <c r="S6" s="2">
        <f t="shared" si="2"/>
        <v>510</v>
      </c>
      <c r="T6" s="2">
        <f t="shared" si="3"/>
        <v>420</v>
      </c>
      <c r="U6" s="2">
        <f t="shared" si="4"/>
        <v>1270</v>
      </c>
      <c r="V6" s="5">
        <v>0</v>
      </c>
      <c r="W6" s="5"/>
      <c r="X6" s="5"/>
      <c r="Y6" s="5"/>
      <c r="Z6" s="5"/>
      <c r="AA6" s="5">
        <f t="shared" si="5"/>
        <v>0</v>
      </c>
      <c r="AB6" s="2">
        <f t="shared" si="6"/>
        <v>34270</v>
      </c>
    </row>
    <row r="7" spans="1:28">
      <c r="A7" s="80" t="s">
        <v>162</v>
      </c>
      <c r="B7" s="77" t="s">
        <v>124</v>
      </c>
      <c r="C7" s="5" t="s">
        <v>125</v>
      </c>
      <c r="D7" s="6">
        <v>17701826635</v>
      </c>
      <c r="E7" s="81" t="s">
        <v>126</v>
      </c>
      <c r="F7" s="8"/>
      <c r="G7" s="2">
        <v>33000</v>
      </c>
      <c r="H7" s="2"/>
      <c r="I7" s="2">
        <f t="shared" si="0"/>
        <v>33000</v>
      </c>
      <c r="J7" s="2">
        <v>18</v>
      </c>
      <c r="K7" s="2">
        <v>33000</v>
      </c>
      <c r="L7" s="2"/>
      <c r="M7" s="2"/>
      <c r="N7" s="2">
        <f t="shared" si="1"/>
        <v>33000</v>
      </c>
      <c r="O7" s="2">
        <v>17.5</v>
      </c>
      <c r="P7" s="2">
        <v>5</v>
      </c>
      <c r="Q7" s="5"/>
      <c r="R7" s="27">
        <f t="shared" si="7"/>
        <v>350</v>
      </c>
      <c r="S7" s="2">
        <f t="shared" si="2"/>
        <v>525</v>
      </c>
      <c r="T7" s="2">
        <f t="shared" si="3"/>
        <v>150</v>
      </c>
      <c r="U7" s="2">
        <f t="shared" si="4"/>
        <v>1025</v>
      </c>
      <c r="V7" s="5">
        <v>0</v>
      </c>
      <c r="W7" s="5"/>
      <c r="X7" s="5"/>
      <c r="Y7" s="5"/>
      <c r="Z7" s="5"/>
      <c r="AA7" s="5">
        <f t="shared" si="5"/>
        <v>0</v>
      </c>
      <c r="AB7" s="2">
        <f t="shared" si="6"/>
        <v>34025</v>
      </c>
    </row>
    <row r="8" spans="1:28">
      <c r="A8" s="80" t="s">
        <v>150</v>
      </c>
      <c r="B8" s="77" t="s">
        <v>118</v>
      </c>
      <c r="C8" s="5" t="s">
        <v>119</v>
      </c>
      <c r="D8" s="82" t="s">
        <v>155</v>
      </c>
      <c r="E8" s="81" t="s">
        <v>120</v>
      </c>
      <c r="F8" s="8"/>
      <c r="G8" s="2">
        <v>20000</v>
      </c>
      <c r="H8" s="2"/>
      <c r="I8" s="2">
        <f t="shared" si="0"/>
        <v>20000</v>
      </c>
      <c r="J8" s="2">
        <v>18</v>
      </c>
      <c r="K8" s="2">
        <v>20000</v>
      </c>
      <c r="L8" s="2"/>
      <c r="M8" s="2"/>
      <c r="N8" s="2">
        <f t="shared" si="1"/>
        <v>20000</v>
      </c>
      <c r="O8" s="2">
        <v>17</v>
      </c>
      <c r="P8" s="2">
        <v>1</v>
      </c>
      <c r="Q8" s="5"/>
      <c r="R8" s="27">
        <f t="shared" si="7"/>
        <v>340</v>
      </c>
      <c r="S8" s="2">
        <f t="shared" si="2"/>
        <v>510</v>
      </c>
      <c r="T8" s="2">
        <f t="shared" si="3"/>
        <v>30</v>
      </c>
      <c r="U8" s="2">
        <f t="shared" si="4"/>
        <v>880</v>
      </c>
      <c r="V8" s="5">
        <v>0</v>
      </c>
      <c r="W8" s="5"/>
      <c r="X8" s="5"/>
      <c r="Y8" s="5"/>
      <c r="Z8" s="5"/>
      <c r="AA8" s="5">
        <f t="shared" si="5"/>
        <v>0</v>
      </c>
      <c r="AB8" s="2">
        <f t="shared" si="6"/>
        <v>20880</v>
      </c>
    </row>
    <row r="9" spans="1:28">
      <c r="A9" s="80" t="s">
        <v>192</v>
      </c>
      <c r="B9" s="5" t="s">
        <v>115</v>
      </c>
      <c r="C9" s="5" t="s">
        <v>116</v>
      </c>
      <c r="D9" s="10">
        <v>18221085812</v>
      </c>
      <c r="E9" s="7" t="s">
        <v>117</v>
      </c>
      <c r="F9" s="8"/>
      <c r="G9" s="2">
        <v>22000</v>
      </c>
      <c r="H9" s="2"/>
      <c r="I9" s="2">
        <f t="shared" si="0"/>
        <v>22000</v>
      </c>
      <c r="J9" s="2">
        <v>18</v>
      </c>
      <c r="K9" s="2">
        <v>22000</v>
      </c>
      <c r="L9" s="2"/>
      <c r="M9" s="2"/>
      <c r="N9" s="2">
        <f t="shared" si="1"/>
        <v>22000</v>
      </c>
      <c r="O9" s="2">
        <v>15</v>
      </c>
      <c r="P9" s="2">
        <v>5</v>
      </c>
      <c r="Q9" s="5"/>
      <c r="R9" s="27">
        <f t="shared" si="7"/>
        <v>300</v>
      </c>
      <c r="S9" s="2">
        <f t="shared" si="2"/>
        <v>450</v>
      </c>
      <c r="T9" s="2">
        <f t="shared" si="3"/>
        <v>150</v>
      </c>
      <c r="U9" s="2">
        <f t="shared" si="4"/>
        <v>900</v>
      </c>
      <c r="V9" s="5">
        <v>0</v>
      </c>
      <c r="W9" s="5"/>
      <c r="X9" s="5"/>
      <c r="Y9" s="5"/>
      <c r="Z9" s="5"/>
      <c r="AA9" s="5">
        <f t="shared" si="5"/>
        <v>0</v>
      </c>
      <c r="AB9" s="2">
        <f t="shared" si="6"/>
        <v>22900</v>
      </c>
    </row>
    <row r="10" spans="1:28">
      <c r="A10" s="80" t="s">
        <v>166</v>
      </c>
      <c r="B10" s="77" t="s">
        <v>112</v>
      </c>
      <c r="C10" s="5" t="s">
        <v>113</v>
      </c>
      <c r="D10" s="6">
        <v>18696462480</v>
      </c>
      <c r="E10" s="81" t="s">
        <v>114</v>
      </c>
      <c r="F10" s="8"/>
      <c r="G10" s="2">
        <v>10000</v>
      </c>
      <c r="H10" s="2">
        <v>10000</v>
      </c>
      <c r="I10" s="2">
        <f t="shared" si="0"/>
        <v>20000</v>
      </c>
      <c r="J10" s="2">
        <v>18</v>
      </c>
      <c r="K10" s="2">
        <v>10000</v>
      </c>
      <c r="L10" s="2">
        <v>10000</v>
      </c>
      <c r="M10" s="2"/>
      <c r="N10" s="2">
        <f t="shared" si="1"/>
        <v>20000</v>
      </c>
      <c r="O10" s="2">
        <v>12</v>
      </c>
      <c r="P10" s="2">
        <v>0</v>
      </c>
      <c r="Q10" s="5"/>
      <c r="R10" s="27">
        <f t="shared" si="7"/>
        <v>240</v>
      </c>
      <c r="S10" s="2">
        <f t="shared" si="2"/>
        <v>360</v>
      </c>
      <c r="T10" s="2">
        <f t="shared" si="3"/>
        <v>0</v>
      </c>
      <c r="U10" s="2">
        <f t="shared" si="4"/>
        <v>600</v>
      </c>
      <c r="V10" s="5">
        <v>0</v>
      </c>
      <c r="W10" s="5"/>
      <c r="X10" s="5"/>
      <c r="Y10" s="5"/>
      <c r="Z10" s="5"/>
      <c r="AA10" s="5">
        <f t="shared" si="5"/>
        <v>0</v>
      </c>
      <c r="AB10" s="2">
        <f t="shared" si="6"/>
        <v>20600</v>
      </c>
    </row>
    <row r="11" spans="1:28">
      <c r="A11" s="80" t="s">
        <v>170</v>
      </c>
      <c r="B11" s="77" t="s">
        <v>173</v>
      </c>
      <c r="C11" s="5" t="s">
        <v>174</v>
      </c>
      <c r="D11" s="6">
        <v>15107130506</v>
      </c>
      <c r="E11" s="81" t="s">
        <v>175</v>
      </c>
      <c r="F11" s="8"/>
      <c r="G11" s="2">
        <v>7000</v>
      </c>
      <c r="H11" s="2"/>
      <c r="I11" s="2">
        <f t="shared" si="0"/>
        <v>7000</v>
      </c>
      <c r="J11" s="2">
        <v>18</v>
      </c>
      <c r="K11" s="2">
        <v>7000</v>
      </c>
      <c r="L11" s="2"/>
      <c r="M11" s="2"/>
      <c r="N11" s="2">
        <f t="shared" si="1"/>
        <v>7000</v>
      </c>
      <c r="O11" s="2">
        <v>11</v>
      </c>
      <c r="P11" s="2">
        <v>10</v>
      </c>
      <c r="Q11" s="5"/>
      <c r="R11" s="27">
        <f t="shared" si="7"/>
        <v>220</v>
      </c>
      <c r="S11" s="2">
        <f t="shared" si="2"/>
        <v>330</v>
      </c>
      <c r="T11" s="2">
        <f t="shared" si="3"/>
        <v>300</v>
      </c>
      <c r="U11" s="2">
        <f t="shared" si="4"/>
        <v>850</v>
      </c>
      <c r="V11" s="5">
        <v>0</v>
      </c>
      <c r="W11" s="5"/>
      <c r="X11" s="5"/>
      <c r="Y11" s="2"/>
      <c r="Z11" s="5"/>
      <c r="AA11" s="5">
        <f t="shared" si="5"/>
        <v>0</v>
      </c>
      <c r="AB11" s="2">
        <f t="shared" si="6"/>
        <v>7850</v>
      </c>
    </row>
    <row r="12" ht="14.25" spans="1:28">
      <c r="A12" s="80" t="s">
        <v>172</v>
      </c>
      <c r="B12" s="77" t="s">
        <v>109</v>
      </c>
      <c r="C12" s="5" t="s">
        <v>110</v>
      </c>
      <c r="D12" s="10">
        <v>18874561560</v>
      </c>
      <c r="E12" s="11" t="s">
        <v>111</v>
      </c>
      <c r="F12" s="8"/>
      <c r="G12" s="2">
        <v>34000</v>
      </c>
      <c r="H12" s="2"/>
      <c r="I12" s="2">
        <f t="shared" si="0"/>
        <v>34000</v>
      </c>
      <c r="J12" s="2">
        <v>18</v>
      </c>
      <c r="K12" s="2">
        <v>34000</v>
      </c>
      <c r="L12" s="2"/>
      <c r="M12" s="2"/>
      <c r="N12" s="2">
        <f t="shared" si="1"/>
        <v>34000</v>
      </c>
      <c r="O12" s="2">
        <v>17.5</v>
      </c>
      <c r="P12" s="2">
        <v>5</v>
      </c>
      <c r="Q12" s="5"/>
      <c r="R12" s="27">
        <f t="shared" si="7"/>
        <v>350</v>
      </c>
      <c r="S12" s="2">
        <f t="shared" si="2"/>
        <v>525</v>
      </c>
      <c r="T12" s="2">
        <f t="shared" si="3"/>
        <v>150</v>
      </c>
      <c r="U12" s="2">
        <f t="shared" si="4"/>
        <v>1025</v>
      </c>
      <c r="V12" s="5">
        <v>0</v>
      </c>
      <c r="W12" s="5"/>
      <c r="X12" s="5"/>
      <c r="Y12" s="5"/>
      <c r="Z12" s="5"/>
      <c r="AA12" s="5">
        <f t="shared" si="5"/>
        <v>0</v>
      </c>
      <c r="AB12" s="2">
        <f t="shared" si="6"/>
        <v>35025</v>
      </c>
    </row>
    <row r="13" ht="14.25" spans="1:28">
      <c r="A13" s="80" t="s">
        <v>179</v>
      </c>
      <c r="B13" s="5" t="s">
        <v>106</v>
      </c>
      <c r="C13" s="5" t="s">
        <v>107</v>
      </c>
      <c r="D13" s="10">
        <v>15850682746</v>
      </c>
      <c r="E13" s="11" t="s">
        <v>108</v>
      </c>
      <c r="F13" s="8"/>
      <c r="G13" s="2">
        <v>20000</v>
      </c>
      <c r="H13" s="2"/>
      <c r="I13" s="2">
        <f t="shared" si="0"/>
        <v>20000</v>
      </c>
      <c r="J13" s="2">
        <v>18</v>
      </c>
      <c r="K13" s="2">
        <v>20000</v>
      </c>
      <c r="L13" s="2"/>
      <c r="M13" s="2"/>
      <c r="N13" s="2">
        <f t="shared" si="1"/>
        <v>20000</v>
      </c>
      <c r="O13" s="2">
        <v>18</v>
      </c>
      <c r="P13" s="2">
        <v>12</v>
      </c>
      <c r="Q13" s="5"/>
      <c r="R13" s="27">
        <f t="shared" si="7"/>
        <v>360</v>
      </c>
      <c r="S13" s="2">
        <f t="shared" si="2"/>
        <v>540</v>
      </c>
      <c r="T13" s="2">
        <f t="shared" si="3"/>
        <v>360</v>
      </c>
      <c r="U13" s="2">
        <f t="shared" si="4"/>
        <v>1260</v>
      </c>
      <c r="V13" s="5">
        <v>0</v>
      </c>
      <c r="W13" s="5"/>
      <c r="X13" s="5"/>
      <c r="Y13" s="5"/>
      <c r="Z13" s="5"/>
      <c r="AA13" s="5">
        <f t="shared" si="5"/>
        <v>0</v>
      </c>
      <c r="AB13" s="2">
        <f t="shared" si="6"/>
        <v>21260</v>
      </c>
    </row>
    <row r="14" ht="14.25" spans="1:28">
      <c r="A14" s="80" t="s">
        <v>180</v>
      </c>
      <c r="B14" s="5" t="s">
        <v>103</v>
      </c>
      <c r="C14" s="5" t="s">
        <v>104</v>
      </c>
      <c r="D14" s="10">
        <v>18660172495</v>
      </c>
      <c r="E14" s="12" t="s">
        <v>105</v>
      </c>
      <c r="F14" s="8"/>
      <c r="G14" s="2">
        <v>30000</v>
      </c>
      <c r="H14" s="2"/>
      <c r="I14" s="2">
        <f t="shared" si="0"/>
        <v>30000</v>
      </c>
      <c r="J14" s="2">
        <v>18</v>
      </c>
      <c r="K14" s="2">
        <v>30000</v>
      </c>
      <c r="L14" s="2"/>
      <c r="M14" s="2"/>
      <c r="N14" s="2">
        <f t="shared" si="1"/>
        <v>30000</v>
      </c>
      <c r="O14" s="2">
        <v>17</v>
      </c>
      <c r="P14" s="2">
        <v>9</v>
      </c>
      <c r="Q14" s="5"/>
      <c r="R14" s="27">
        <f t="shared" si="7"/>
        <v>340</v>
      </c>
      <c r="S14" s="2">
        <f t="shared" si="2"/>
        <v>510</v>
      </c>
      <c r="T14" s="2">
        <f t="shared" si="3"/>
        <v>270</v>
      </c>
      <c r="U14" s="2">
        <f t="shared" si="4"/>
        <v>1120</v>
      </c>
      <c r="V14" s="5">
        <v>0</v>
      </c>
      <c r="W14" s="5"/>
      <c r="X14" s="5"/>
      <c r="Y14" s="5"/>
      <c r="Z14" s="5"/>
      <c r="AA14" s="5">
        <f t="shared" si="5"/>
        <v>0</v>
      </c>
      <c r="AB14" s="2">
        <f t="shared" si="6"/>
        <v>31120</v>
      </c>
    </row>
    <row r="15" ht="14.25" spans="1:28">
      <c r="A15" s="80" t="s">
        <v>181</v>
      </c>
      <c r="B15" s="5" t="s">
        <v>100</v>
      </c>
      <c r="C15" s="5" t="s">
        <v>101</v>
      </c>
      <c r="D15" s="10">
        <v>13429328185</v>
      </c>
      <c r="E15" s="12" t="s">
        <v>102</v>
      </c>
      <c r="F15" s="8"/>
      <c r="G15" s="2">
        <v>16000</v>
      </c>
      <c r="H15" s="2"/>
      <c r="I15" s="2">
        <f t="shared" si="0"/>
        <v>16000</v>
      </c>
      <c r="J15" s="2">
        <v>18</v>
      </c>
      <c r="K15" s="2">
        <v>16000</v>
      </c>
      <c r="L15" s="2"/>
      <c r="M15" s="2"/>
      <c r="N15" s="2">
        <f t="shared" si="1"/>
        <v>16000</v>
      </c>
      <c r="O15" s="2">
        <v>17.5</v>
      </c>
      <c r="P15" s="2">
        <v>14</v>
      </c>
      <c r="Q15" s="5"/>
      <c r="R15" s="27">
        <f t="shared" si="7"/>
        <v>350</v>
      </c>
      <c r="S15" s="2">
        <f t="shared" si="2"/>
        <v>525</v>
      </c>
      <c r="T15" s="2">
        <f t="shared" si="3"/>
        <v>420</v>
      </c>
      <c r="U15" s="2">
        <f t="shared" si="4"/>
        <v>1295</v>
      </c>
      <c r="V15" s="5">
        <v>0</v>
      </c>
      <c r="W15" s="5"/>
      <c r="X15" s="5"/>
      <c r="Y15" s="5"/>
      <c r="Z15" s="5"/>
      <c r="AA15" s="5">
        <f t="shared" si="5"/>
        <v>0</v>
      </c>
      <c r="AB15" s="2">
        <f t="shared" si="6"/>
        <v>17295</v>
      </c>
    </row>
    <row r="16" spans="1:28">
      <c r="A16" s="80" t="s">
        <v>182</v>
      </c>
      <c r="B16" s="5" t="s">
        <v>97</v>
      </c>
      <c r="C16" s="5" t="s">
        <v>98</v>
      </c>
      <c r="D16" s="10">
        <v>13052515771</v>
      </c>
      <c r="E16" s="7" t="s">
        <v>99</v>
      </c>
      <c r="F16" s="8"/>
      <c r="G16" s="2">
        <v>10000</v>
      </c>
      <c r="H16" s="2">
        <v>9000</v>
      </c>
      <c r="I16" s="2">
        <f t="shared" si="0"/>
        <v>19000</v>
      </c>
      <c r="J16" s="2">
        <v>18</v>
      </c>
      <c r="K16" s="2">
        <v>10000</v>
      </c>
      <c r="L16" s="2">
        <v>9000</v>
      </c>
      <c r="M16" s="2"/>
      <c r="N16" s="2">
        <f t="shared" si="1"/>
        <v>19000</v>
      </c>
      <c r="O16" s="2">
        <v>18</v>
      </c>
      <c r="P16" s="2">
        <v>16</v>
      </c>
      <c r="Q16" s="5"/>
      <c r="R16" s="27">
        <f t="shared" si="7"/>
        <v>360</v>
      </c>
      <c r="S16" s="2">
        <f t="shared" si="2"/>
        <v>540</v>
      </c>
      <c r="T16" s="2">
        <f t="shared" si="3"/>
        <v>480</v>
      </c>
      <c r="U16" s="2">
        <f t="shared" si="4"/>
        <v>1380</v>
      </c>
      <c r="V16" s="5">
        <v>0</v>
      </c>
      <c r="W16" s="5"/>
      <c r="X16" s="5"/>
      <c r="Y16" s="5"/>
      <c r="Z16" s="5"/>
      <c r="AA16" s="5">
        <f t="shared" si="5"/>
        <v>0</v>
      </c>
      <c r="AB16" s="2">
        <f t="shared" si="6"/>
        <v>20380</v>
      </c>
    </row>
    <row r="17" spans="1:28">
      <c r="A17" s="80" t="s">
        <v>187</v>
      </c>
      <c r="B17" s="5" t="s">
        <v>189</v>
      </c>
      <c r="C17" s="5" t="s">
        <v>190</v>
      </c>
      <c r="D17" s="10">
        <v>15961753137</v>
      </c>
      <c r="E17" s="7" t="s">
        <v>191</v>
      </c>
      <c r="F17" s="8"/>
      <c r="G17" s="2">
        <v>10000</v>
      </c>
      <c r="H17" s="2">
        <v>12000</v>
      </c>
      <c r="I17" s="2">
        <f t="shared" si="0"/>
        <v>22000</v>
      </c>
      <c r="J17" s="2">
        <v>18</v>
      </c>
      <c r="K17" s="2">
        <v>10000</v>
      </c>
      <c r="L17" s="2">
        <v>12000</v>
      </c>
      <c r="M17" s="2"/>
      <c r="N17" s="2">
        <f t="shared" si="1"/>
        <v>22000</v>
      </c>
      <c r="O17" s="2">
        <v>18</v>
      </c>
      <c r="P17" s="2">
        <v>11</v>
      </c>
      <c r="Q17" s="5"/>
      <c r="R17" s="27">
        <f t="shared" si="7"/>
        <v>360</v>
      </c>
      <c r="S17" s="2">
        <f t="shared" si="2"/>
        <v>540</v>
      </c>
      <c r="T17" s="2">
        <f t="shared" si="3"/>
        <v>330</v>
      </c>
      <c r="U17" s="2">
        <f t="shared" si="4"/>
        <v>1230</v>
      </c>
      <c r="V17" s="5">
        <v>0</v>
      </c>
      <c r="W17" s="5"/>
      <c r="X17" s="5"/>
      <c r="Y17" s="5"/>
      <c r="Z17" s="5"/>
      <c r="AA17" s="5">
        <f t="shared" si="5"/>
        <v>0</v>
      </c>
      <c r="AB17" s="2">
        <f t="shared" si="6"/>
        <v>23230</v>
      </c>
    </row>
    <row r="18" spans="1:28">
      <c r="A18" s="80" t="s">
        <v>188</v>
      </c>
      <c r="B18" s="5" t="s">
        <v>94</v>
      </c>
      <c r="C18" s="5" t="s">
        <v>95</v>
      </c>
      <c r="D18" s="10">
        <v>15172691587</v>
      </c>
      <c r="E18" s="7" t="s">
        <v>96</v>
      </c>
      <c r="F18" s="8"/>
      <c r="G18" s="2">
        <v>9000</v>
      </c>
      <c r="H18" s="2">
        <v>4000</v>
      </c>
      <c r="I18" s="2">
        <f t="shared" si="0"/>
        <v>13000</v>
      </c>
      <c r="J18" s="2">
        <v>18</v>
      </c>
      <c r="K18" s="2">
        <v>9000</v>
      </c>
      <c r="L18" s="2">
        <v>4000</v>
      </c>
      <c r="M18" s="2"/>
      <c r="N18" s="2">
        <f t="shared" si="1"/>
        <v>13000</v>
      </c>
      <c r="O18" s="2">
        <v>16</v>
      </c>
      <c r="P18" s="2">
        <v>2</v>
      </c>
      <c r="Q18" s="5"/>
      <c r="R18" s="27">
        <f t="shared" si="7"/>
        <v>320</v>
      </c>
      <c r="S18" s="2">
        <f t="shared" si="2"/>
        <v>480</v>
      </c>
      <c r="T18" s="2">
        <f t="shared" si="3"/>
        <v>60</v>
      </c>
      <c r="U18" s="2">
        <f t="shared" si="4"/>
        <v>860</v>
      </c>
      <c r="V18" s="5">
        <v>0</v>
      </c>
      <c r="W18" s="5"/>
      <c r="X18" s="5"/>
      <c r="Y18" s="5"/>
      <c r="Z18" s="5"/>
      <c r="AA18" s="5">
        <f t="shared" si="5"/>
        <v>0</v>
      </c>
      <c r="AB18" s="2">
        <f t="shared" si="6"/>
        <v>13860</v>
      </c>
    </row>
    <row r="19" spans="1:28">
      <c r="A19" s="80" t="s">
        <v>193</v>
      </c>
      <c r="B19" s="5" t="s">
        <v>91</v>
      </c>
      <c r="C19" s="5" t="s">
        <v>92</v>
      </c>
      <c r="D19" s="10">
        <v>13761536504</v>
      </c>
      <c r="E19" s="7" t="s">
        <v>93</v>
      </c>
      <c r="F19" s="8"/>
      <c r="G19" s="2">
        <v>10000</v>
      </c>
      <c r="H19" s="2">
        <v>9000</v>
      </c>
      <c r="I19" s="2">
        <f t="shared" si="0"/>
        <v>19000</v>
      </c>
      <c r="J19" s="2">
        <v>18</v>
      </c>
      <c r="K19" s="2">
        <v>10000</v>
      </c>
      <c r="L19" s="2">
        <v>9000</v>
      </c>
      <c r="M19" s="2"/>
      <c r="N19" s="2">
        <f t="shared" si="1"/>
        <v>19000</v>
      </c>
      <c r="O19" s="2">
        <v>16</v>
      </c>
      <c r="P19" s="2">
        <v>7</v>
      </c>
      <c r="Q19" s="5"/>
      <c r="R19" s="27">
        <f t="shared" si="7"/>
        <v>320</v>
      </c>
      <c r="S19" s="2">
        <f t="shared" si="2"/>
        <v>480</v>
      </c>
      <c r="T19" s="2">
        <f t="shared" si="3"/>
        <v>210</v>
      </c>
      <c r="U19" s="2">
        <f t="shared" si="4"/>
        <v>1010</v>
      </c>
      <c r="V19" s="5">
        <v>0</v>
      </c>
      <c r="W19" s="5"/>
      <c r="X19" s="5"/>
      <c r="Y19" s="5"/>
      <c r="Z19" s="5"/>
      <c r="AA19" s="5">
        <f t="shared" si="5"/>
        <v>0</v>
      </c>
      <c r="AB19" s="2">
        <f t="shared" si="6"/>
        <v>20010</v>
      </c>
    </row>
    <row r="20" spans="1:28">
      <c r="A20" s="80" t="s">
        <v>194</v>
      </c>
      <c r="B20" s="5" t="s">
        <v>88</v>
      </c>
      <c r="C20" s="5" t="s">
        <v>89</v>
      </c>
      <c r="D20" s="10">
        <v>15957501254</v>
      </c>
      <c r="E20" s="7" t="s">
        <v>90</v>
      </c>
      <c r="F20" s="8"/>
      <c r="G20" s="2">
        <v>8000</v>
      </c>
      <c r="H20" s="2"/>
      <c r="I20" s="2">
        <f t="shared" si="0"/>
        <v>8000</v>
      </c>
      <c r="J20" s="2">
        <v>18</v>
      </c>
      <c r="K20" s="2">
        <v>8000</v>
      </c>
      <c r="L20" s="2"/>
      <c r="M20" s="2"/>
      <c r="N20" s="2">
        <f t="shared" si="1"/>
        <v>8000</v>
      </c>
      <c r="O20" s="2">
        <v>16.5</v>
      </c>
      <c r="P20" s="2">
        <v>3</v>
      </c>
      <c r="Q20" s="5"/>
      <c r="R20" s="27">
        <f t="shared" si="7"/>
        <v>330</v>
      </c>
      <c r="S20" s="2">
        <f t="shared" si="2"/>
        <v>495</v>
      </c>
      <c r="T20" s="2">
        <f t="shared" si="3"/>
        <v>90</v>
      </c>
      <c r="U20" s="2">
        <f t="shared" si="4"/>
        <v>915</v>
      </c>
      <c r="V20" s="5">
        <v>0</v>
      </c>
      <c r="W20" s="5"/>
      <c r="X20" s="5"/>
      <c r="Y20" s="5"/>
      <c r="Z20" s="5"/>
      <c r="AA20" s="5">
        <f t="shared" si="5"/>
        <v>0</v>
      </c>
      <c r="AB20" s="2">
        <f t="shared" si="6"/>
        <v>8915</v>
      </c>
    </row>
    <row r="21" spans="1:28">
      <c r="A21" s="80" t="s">
        <v>195</v>
      </c>
      <c r="B21" s="77" t="s">
        <v>85</v>
      </c>
      <c r="C21" s="5" t="s">
        <v>86</v>
      </c>
      <c r="D21" s="10">
        <v>17621506175</v>
      </c>
      <c r="E21" s="9" t="s">
        <v>87</v>
      </c>
      <c r="F21" s="8"/>
      <c r="G21" s="2">
        <v>10000</v>
      </c>
      <c r="H21" s="2">
        <v>9000</v>
      </c>
      <c r="I21" s="2">
        <f t="shared" si="0"/>
        <v>19000</v>
      </c>
      <c r="J21" s="2">
        <v>18</v>
      </c>
      <c r="K21" s="2">
        <v>10000</v>
      </c>
      <c r="L21" s="2">
        <v>9000</v>
      </c>
      <c r="M21" s="2"/>
      <c r="N21" s="2">
        <f t="shared" si="1"/>
        <v>19000</v>
      </c>
      <c r="O21" s="2">
        <v>17</v>
      </c>
      <c r="P21" s="2">
        <v>3</v>
      </c>
      <c r="Q21" s="5"/>
      <c r="R21" s="27">
        <f t="shared" si="7"/>
        <v>340</v>
      </c>
      <c r="S21" s="2">
        <f t="shared" si="2"/>
        <v>510</v>
      </c>
      <c r="T21" s="2">
        <f t="shared" si="3"/>
        <v>90</v>
      </c>
      <c r="U21" s="2">
        <f t="shared" si="4"/>
        <v>940</v>
      </c>
      <c r="V21" s="5">
        <v>0</v>
      </c>
      <c r="W21" s="5"/>
      <c r="X21" s="5"/>
      <c r="Y21" s="5"/>
      <c r="Z21" s="5"/>
      <c r="AA21" s="5">
        <f t="shared" si="5"/>
        <v>0</v>
      </c>
      <c r="AB21" s="2">
        <f t="shared" si="6"/>
        <v>19940</v>
      </c>
    </row>
    <row r="22" spans="1:28">
      <c r="A22" s="80" t="s">
        <v>198</v>
      </c>
      <c r="B22" s="83" t="s">
        <v>199</v>
      </c>
      <c r="C22" s="5" t="s">
        <v>200</v>
      </c>
      <c r="D22" s="14">
        <v>15868275302</v>
      </c>
      <c r="E22" s="9" t="s">
        <v>201</v>
      </c>
      <c r="F22" s="5"/>
      <c r="G22" s="2">
        <v>11000</v>
      </c>
      <c r="H22" s="2">
        <v>24000</v>
      </c>
      <c r="I22" s="2">
        <f t="shared" si="0"/>
        <v>35000</v>
      </c>
      <c r="J22" s="2">
        <v>18</v>
      </c>
      <c r="K22" s="2">
        <v>11000</v>
      </c>
      <c r="L22" s="2">
        <v>24000</v>
      </c>
      <c r="M22" s="2"/>
      <c r="N22" s="2">
        <f t="shared" si="1"/>
        <v>35000</v>
      </c>
      <c r="O22" s="2">
        <v>14</v>
      </c>
      <c r="P22" s="2">
        <v>0</v>
      </c>
      <c r="Q22" s="5"/>
      <c r="R22" s="27">
        <f t="shared" si="7"/>
        <v>280</v>
      </c>
      <c r="S22" s="2">
        <f t="shared" si="2"/>
        <v>420</v>
      </c>
      <c r="T22" s="2">
        <f t="shared" si="3"/>
        <v>0</v>
      </c>
      <c r="U22" s="2">
        <f t="shared" si="4"/>
        <v>700</v>
      </c>
      <c r="V22" s="5">
        <v>5</v>
      </c>
      <c r="W22" s="30">
        <f>ROUND(I22/21.75*3.5,0)*-1</f>
        <v>-5632</v>
      </c>
      <c r="X22" s="30">
        <f>ROUND(I22/21.75*1,0)*-1</f>
        <v>-1609</v>
      </c>
      <c r="Y22" s="30">
        <f>ROUND(I22/21.75*0.5,0)*-1</f>
        <v>-805</v>
      </c>
      <c r="Z22" s="5"/>
      <c r="AA22" s="30">
        <f t="shared" si="5"/>
        <v>-8046</v>
      </c>
      <c r="AB22" s="34">
        <f t="shared" si="6"/>
        <v>27654</v>
      </c>
    </row>
    <row r="23" s="1" customFormat="1" spans="1:28">
      <c r="A23" s="80" t="s">
        <v>202</v>
      </c>
      <c r="B23" s="84" t="s">
        <v>203</v>
      </c>
      <c r="C23" s="13" t="s">
        <v>204</v>
      </c>
      <c r="D23" s="14">
        <v>15222001878</v>
      </c>
      <c r="E23" s="15" t="s">
        <v>205</v>
      </c>
      <c r="F23" s="2"/>
      <c r="G23" s="2">
        <v>5000</v>
      </c>
      <c r="H23" s="2">
        <v>1000</v>
      </c>
      <c r="I23" s="2">
        <f t="shared" si="0"/>
        <v>6000</v>
      </c>
      <c r="J23" s="2">
        <v>18</v>
      </c>
      <c r="K23" s="2">
        <v>5000</v>
      </c>
      <c r="L23" s="2">
        <v>1000</v>
      </c>
      <c r="M23" s="2"/>
      <c r="N23" s="2">
        <f t="shared" si="1"/>
        <v>6000</v>
      </c>
      <c r="O23" s="2">
        <v>17</v>
      </c>
      <c r="P23" s="2">
        <v>7</v>
      </c>
      <c r="Q23" s="5"/>
      <c r="R23" s="27">
        <f t="shared" si="7"/>
        <v>340</v>
      </c>
      <c r="S23" s="2">
        <f t="shared" si="2"/>
        <v>510</v>
      </c>
      <c r="T23" s="2">
        <f t="shared" si="3"/>
        <v>210</v>
      </c>
      <c r="U23" s="2">
        <f t="shared" si="4"/>
        <v>1060</v>
      </c>
      <c r="V23" s="5">
        <v>0</v>
      </c>
      <c r="W23" s="5"/>
      <c r="X23" s="5"/>
      <c r="Y23" s="5"/>
      <c r="Z23" s="5"/>
      <c r="AA23" s="5">
        <f t="shared" si="5"/>
        <v>0</v>
      </c>
      <c r="AB23" s="2">
        <f t="shared" si="6"/>
        <v>7060</v>
      </c>
    </row>
    <row r="24" s="1" customFormat="1" spans="1:28">
      <c r="A24" s="85" t="s">
        <v>206</v>
      </c>
      <c r="B24" s="86" t="s">
        <v>81</v>
      </c>
      <c r="C24" s="16" t="s">
        <v>82</v>
      </c>
      <c r="D24" s="17">
        <v>15102145980</v>
      </c>
      <c r="E24" s="18" t="s">
        <v>83</v>
      </c>
      <c r="F24" s="19"/>
      <c r="G24" s="19">
        <v>11000</v>
      </c>
      <c r="H24" s="19">
        <v>13000</v>
      </c>
      <c r="I24" s="19">
        <f t="shared" si="0"/>
        <v>24000</v>
      </c>
      <c r="J24" s="19">
        <v>18</v>
      </c>
      <c r="K24" s="19">
        <v>11000</v>
      </c>
      <c r="L24" s="19">
        <v>13000</v>
      </c>
      <c r="M24" s="19"/>
      <c r="N24" s="19">
        <f t="shared" si="1"/>
        <v>24000</v>
      </c>
      <c r="O24" s="19">
        <v>18</v>
      </c>
      <c r="P24" s="19">
        <v>6</v>
      </c>
      <c r="Q24" s="28"/>
      <c r="R24" s="29">
        <f t="shared" si="7"/>
        <v>360</v>
      </c>
      <c r="S24" s="19">
        <f t="shared" si="2"/>
        <v>540</v>
      </c>
      <c r="T24" s="19">
        <f t="shared" si="3"/>
        <v>180</v>
      </c>
      <c r="U24" s="19">
        <f t="shared" si="4"/>
        <v>1080</v>
      </c>
      <c r="V24" s="28">
        <v>0</v>
      </c>
      <c r="W24" s="28"/>
      <c r="X24" s="28"/>
      <c r="Y24" s="28"/>
      <c r="Z24" s="28"/>
      <c r="AA24" s="28">
        <f t="shared" si="5"/>
        <v>0</v>
      </c>
      <c r="AB24" s="19">
        <f t="shared" si="6"/>
        <v>25080</v>
      </c>
    </row>
    <row r="25" s="1" customFormat="1" spans="1:28">
      <c r="A25" s="33" t="s">
        <v>207</v>
      </c>
      <c r="B25" s="84" t="s">
        <v>208</v>
      </c>
      <c r="C25" s="13" t="s">
        <v>79</v>
      </c>
      <c r="D25" s="14">
        <v>15930202006</v>
      </c>
      <c r="E25" s="2" t="s">
        <v>80</v>
      </c>
      <c r="F25" s="2"/>
      <c r="G25" s="2">
        <v>8000</v>
      </c>
      <c r="H25" s="2"/>
      <c r="I25" s="2">
        <v>8000</v>
      </c>
      <c r="J25" s="2">
        <v>18</v>
      </c>
      <c r="K25" s="2">
        <v>8000</v>
      </c>
      <c r="L25" s="2"/>
      <c r="M25" s="2"/>
      <c r="N25" s="19">
        <f t="shared" si="1"/>
        <v>8000</v>
      </c>
      <c r="O25" s="2">
        <v>15.5</v>
      </c>
      <c r="P25" s="2">
        <v>11</v>
      </c>
      <c r="Q25" s="2"/>
      <c r="R25" s="27">
        <f t="shared" si="7"/>
        <v>310</v>
      </c>
      <c r="S25" s="2">
        <f t="shared" si="2"/>
        <v>465</v>
      </c>
      <c r="T25" s="2">
        <f t="shared" si="3"/>
        <v>330</v>
      </c>
      <c r="U25" s="2">
        <f t="shared" si="4"/>
        <v>1105</v>
      </c>
      <c r="V25" s="5">
        <v>0</v>
      </c>
      <c r="W25" s="5"/>
      <c r="X25" s="5"/>
      <c r="Y25" s="5"/>
      <c r="Z25" s="5"/>
      <c r="AA25" s="5">
        <f t="shared" si="5"/>
        <v>0</v>
      </c>
      <c r="AB25" s="2">
        <f t="shared" si="6"/>
        <v>9105</v>
      </c>
    </row>
    <row r="26" spans="1:28">
      <c r="A26" s="33" t="s">
        <v>209</v>
      </c>
      <c r="B26" s="84" t="s">
        <v>75</v>
      </c>
      <c r="C26" s="13" t="s">
        <v>76</v>
      </c>
      <c r="D26" s="14">
        <v>18502116882</v>
      </c>
      <c r="E26" s="2" t="s">
        <v>77</v>
      </c>
      <c r="F26" s="2"/>
      <c r="G26" s="2">
        <v>10000</v>
      </c>
      <c r="H26" s="2"/>
      <c r="I26" s="2">
        <v>10000</v>
      </c>
      <c r="J26" s="2">
        <v>7</v>
      </c>
      <c r="K26" s="21">
        <f>ROUND(G26/21.75*J26,0)</f>
        <v>3218</v>
      </c>
      <c r="L26" s="2"/>
      <c r="M26" s="2"/>
      <c r="N26" s="21">
        <f t="shared" si="1"/>
        <v>3218</v>
      </c>
      <c r="O26" s="2">
        <v>7</v>
      </c>
      <c r="P26" s="2">
        <v>0</v>
      </c>
      <c r="Q26" s="2"/>
      <c r="R26" s="27">
        <f t="shared" si="7"/>
        <v>140</v>
      </c>
      <c r="S26" s="2">
        <f t="shared" si="2"/>
        <v>210</v>
      </c>
      <c r="T26" s="2">
        <f t="shared" si="3"/>
        <v>0</v>
      </c>
      <c r="U26" s="2">
        <f t="shared" si="4"/>
        <v>350</v>
      </c>
      <c r="V26" s="5">
        <v>0</v>
      </c>
      <c r="W26" s="5"/>
      <c r="X26" s="5"/>
      <c r="Y26" s="5"/>
      <c r="Z26" s="5"/>
      <c r="AA26" s="5">
        <f t="shared" si="5"/>
        <v>0</v>
      </c>
      <c r="AB26" s="21">
        <f t="shared" si="6"/>
        <v>3568</v>
      </c>
    </row>
    <row r="28" spans="4:4">
      <c r="D28" s="35"/>
    </row>
    <row r="41" spans="16:16">
      <c r="P41" s="24"/>
    </row>
    <row r="42" spans="16:16">
      <c r="P42" s="24"/>
    </row>
    <row r="43" spans="16:16">
      <c r="P43" s="24"/>
    </row>
    <row r="44" spans="16:16">
      <c r="P44" s="24"/>
    </row>
    <row r="45" spans="16:16">
      <c r="P45" s="24"/>
    </row>
    <row r="46" spans="16:16">
      <c r="P46" s="24"/>
    </row>
    <row r="47" spans="16:16">
      <c r="P47" s="24"/>
    </row>
    <row r="48" spans="16:16">
      <c r="P48" s="24"/>
    </row>
    <row r="49" spans="16:16">
      <c r="P49" s="24"/>
    </row>
    <row r="50" spans="16:16">
      <c r="P50" s="24"/>
    </row>
    <row r="51" spans="16:16">
      <c r="P51" s="24"/>
    </row>
    <row r="52" spans="16:16">
      <c r="P52" s="24"/>
    </row>
    <row r="53" spans="16:16">
      <c r="P53" s="24"/>
    </row>
    <row r="54" spans="16:16">
      <c r="P54" s="24"/>
    </row>
    <row r="55" spans="16:16">
      <c r="P55" s="24"/>
    </row>
    <row r="56" spans="16:16">
      <c r="P56" s="24"/>
    </row>
    <row r="57" spans="16:16">
      <c r="P57" s="24"/>
    </row>
    <row r="58" spans="16:16">
      <c r="P58" s="24"/>
    </row>
    <row r="59" spans="16:16">
      <c r="P59" s="24"/>
    </row>
    <row r="60" spans="16:16">
      <c r="P60" s="24"/>
    </row>
  </sheetData>
  <mergeCells count="11">
    <mergeCell ref="G1:I1"/>
    <mergeCell ref="K1:N1"/>
    <mergeCell ref="O1:U1"/>
    <mergeCell ref="V1:AA1"/>
    <mergeCell ref="A1:A2"/>
    <mergeCell ref="B1:B2"/>
    <mergeCell ref="C1:C2"/>
    <mergeCell ref="D1:D2"/>
    <mergeCell ref="E1:E2"/>
    <mergeCell ref="F1:F2"/>
    <mergeCell ref="AB1:AB2"/>
  </mergeCells>
  <hyperlinks>
    <hyperlink ref="E20" r:id="rId1" display="1452632958@qq.com"/>
    <hyperlink ref="E9" r:id="rId2" display="425192285@qq.com"/>
    <hyperlink ref="E18" r:id="rId3" display="1157634400@qq.com"/>
    <hyperlink ref="E15" r:id="rId4" display="657090710@qq.com"/>
    <hyperlink ref="E14" r:id="rId5" display="839986423@qq.com"/>
    <hyperlink ref="E13" r:id="rId6" display="tanxin27@aliyun.com"/>
    <hyperlink ref="E12" r:id="rId7" display="156939780@qq.com"/>
    <hyperlink ref="E4" r:id="rId8" display="liziming@urwhale.com"/>
    <hyperlink ref="E8:E18" r:id="rId8" display="xiaoerfeng@urwhale.com"/>
    <hyperlink ref="E21" r:id="rId9" display="418311086@qq.com"/>
    <hyperlink ref="E24" r:id="rId10" display="646804530@qq.com"/>
    <hyperlink ref="E23" r:id="rId11" display="963294568@qq.com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0"/>
  <sheetViews>
    <sheetView workbookViewId="0">
      <pane xSplit="3" topLeftCell="G1" activePane="topRight" state="frozen"/>
      <selection/>
      <selection pane="topRight" activeCell="L27" sqref="L27"/>
    </sheetView>
  </sheetViews>
  <sheetFormatPr defaultColWidth="9" defaultRowHeight="13.5"/>
  <cols>
    <col min="2" max="2" width="21.2583333333333" customWidth="1"/>
    <col min="4" max="4" width="11" customWidth="1"/>
    <col min="5" max="5" width="27" style="1" customWidth="1"/>
    <col min="8" max="8" width="9" style="1"/>
    <col min="10" max="10" width="13.375" customWidth="1"/>
    <col min="15" max="15" width="12.5" customWidth="1"/>
    <col min="16" max="16" width="10.5" customWidth="1"/>
    <col min="19" max="19" width="11" customWidth="1"/>
    <col min="20" max="20" width="10.5" customWidth="1"/>
    <col min="23" max="23" width="15.875"/>
    <col min="28" max="28" width="12.5" customWidth="1"/>
  </cols>
  <sheetData>
    <row r="1" spans="1:28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8</v>
      </c>
      <c r="G1" s="3" t="s">
        <v>9</v>
      </c>
      <c r="H1" s="4"/>
      <c r="I1" s="23"/>
      <c r="J1" s="23" t="s">
        <v>15</v>
      </c>
      <c r="K1" s="2" t="s">
        <v>134</v>
      </c>
      <c r="L1" s="2"/>
      <c r="M1" s="2"/>
      <c r="N1" s="2"/>
      <c r="O1" s="3" t="s">
        <v>14</v>
      </c>
      <c r="P1" s="4"/>
      <c r="Q1" s="4"/>
      <c r="R1" s="4"/>
      <c r="S1" s="4"/>
      <c r="T1" s="4"/>
      <c r="U1" s="23"/>
      <c r="V1" s="25" t="s">
        <v>136</v>
      </c>
      <c r="W1" s="26"/>
      <c r="X1" s="26"/>
      <c r="Y1" s="26"/>
      <c r="Z1" s="26"/>
      <c r="AA1" s="31"/>
      <c r="AB1" s="2" t="s">
        <v>137</v>
      </c>
    </row>
    <row r="2" spans="1:28">
      <c r="A2" s="2"/>
      <c r="B2" s="2"/>
      <c r="C2" s="2"/>
      <c r="D2" s="2"/>
      <c r="E2" s="2"/>
      <c r="F2" s="2"/>
      <c r="G2" s="2" t="s">
        <v>20</v>
      </c>
      <c r="H2" s="2" t="s">
        <v>21</v>
      </c>
      <c r="I2" s="2" t="s">
        <v>22</v>
      </c>
      <c r="J2" s="2" t="s">
        <v>177</v>
      </c>
      <c r="K2" s="2" t="s">
        <v>20</v>
      </c>
      <c r="L2" s="2" t="s">
        <v>21</v>
      </c>
      <c r="M2" s="2" t="s">
        <v>138</v>
      </c>
      <c r="N2" s="2" t="s">
        <v>139</v>
      </c>
      <c r="O2" s="2" t="s">
        <v>197</v>
      </c>
      <c r="P2" s="2" t="s">
        <v>157</v>
      </c>
      <c r="Q2" s="2" t="s">
        <v>140</v>
      </c>
      <c r="R2" s="2" t="s">
        <v>42</v>
      </c>
      <c r="S2" s="2" t="s">
        <v>158</v>
      </c>
      <c r="T2" s="2" t="s">
        <v>159</v>
      </c>
      <c r="U2" s="2" t="s">
        <v>139</v>
      </c>
      <c r="V2" s="2" t="s">
        <v>178</v>
      </c>
      <c r="W2" s="2" t="s">
        <v>142</v>
      </c>
      <c r="X2" s="2" t="s">
        <v>143</v>
      </c>
      <c r="Y2" s="2" t="s">
        <v>144</v>
      </c>
      <c r="Z2" s="2" t="s">
        <v>145</v>
      </c>
      <c r="AA2" s="2" t="s">
        <v>139</v>
      </c>
      <c r="AB2" s="2"/>
    </row>
    <row r="3" spans="1:28">
      <c r="A3" s="80" t="s">
        <v>163</v>
      </c>
      <c r="B3" s="5" t="s">
        <v>130</v>
      </c>
      <c r="C3" s="5" t="s">
        <v>131</v>
      </c>
      <c r="D3" s="6">
        <v>18501752189</v>
      </c>
      <c r="E3" s="81" t="s">
        <v>132</v>
      </c>
      <c r="F3" s="8"/>
      <c r="G3" s="2">
        <v>33000</v>
      </c>
      <c r="H3" s="2"/>
      <c r="I3" s="2">
        <f t="shared" ref="I3:I24" si="0">G3+H3</f>
        <v>33000</v>
      </c>
      <c r="J3" s="2">
        <v>21</v>
      </c>
      <c r="K3" s="2">
        <v>33000</v>
      </c>
      <c r="L3" s="2"/>
      <c r="M3" s="2"/>
      <c r="N3" s="2">
        <f t="shared" ref="N3:N29" si="1">K3+L3+M3</f>
        <v>33000</v>
      </c>
      <c r="O3" s="2">
        <v>21</v>
      </c>
      <c r="P3" s="2">
        <v>0</v>
      </c>
      <c r="Q3" s="5"/>
      <c r="R3" s="27">
        <f t="shared" ref="R3:R29" si="2">O3*20</f>
        <v>420</v>
      </c>
      <c r="S3" s="2">
        <f t="shared" ref="S3:S26" si="3">O3*30</f>
        <v>630</v>
      </c>
      <c r="T3" s="2">
        <f t="shared" ref="T3:T26" si="4">P3*30</f>
        <v>0</v>
      </c>
      <c r="U3" s="2">
        <f t="shared" ref="U3:U29" si="5">R3+S3+T3</f>
        <v>1050</v>
      </c>
      <c r="V3" s="5">
        <v>0</v>
      </c>
      <c r="W3" s="5"/>
      <c r="X3" s="5"/>
      <c r="Y3" s="5"/>
      <c r="Z3" s="5"/>
      <c r="AA3" s="5">
        <f t="shared" ref="AA3:AA29" si="6">SUM(W3:Z3)</f>
        <v>0</v>
      </c>
      <c r="AB3" s="2">
        <f t="shared" ref="AB3:AB29" si="7">N3+U3+AA3</f>
        <v>34050</v>
      </c>
    </row>
    <row r="4" spans="1:28">
      <c r="A4" s="80" t="s">
        <v>146</v>
      </c>
      <c r="B4" s="77" t="s">
        <v>127</v>
      </c>
      <c r="C4" s="5" t="s">
        <v>128</v>
      </c>
      <c r="D4" s="82" t="s">
        <v>147</v>
      </c>
      <c r="E4" s="79" t="s">
        <v>129</v>
      </c>
      <c r="F4" s="8"/>
      <c r="G4" s="2">
        <v>33000</v>
      </c>
      <c r="H4" s="2"/>
      <c r="I4" s="2">
        <f t="shared" si="0"/>
        <v>33000</v>
      </c>
      <c r="J4" s="2">
        <v>21</v>
      </c>
      <c r="K4" s="2">
        <v>33000</v>
      </c>
      <c r="L4" s="2"/>
      <c r="M4" s="2"/>
      <c r="N4" s="2">
        <f t="shared" si="1"/>
        <v>33000</v>
      </c>
      <c r="O4" s="2">
        <v>20.5</v>
      </c>
      <c r="P4" s="2">
        <v>13</v>
      </c>
      <c r="Q4" s="5"/>
      <c r="R4" s="27">
        <f t="shared" si="2"/>
        <v>410</v>
      </c>
      <c r="S4" s="2">
        <f t="shared" si="3"/>
        <v>615</v>
      </c>
      <c r="T4" s="2">
        <f t="shared" si="4"/>
        <v>390</v>
      </c>
      <c r="U4" s="2">
        <f t="shared" si="5"/>
        <v>1415</v>
      </c>
      <c r="V4" s="5">
        <v>0</v>
      </c>
      <c r="W4" s="5"/>
      <c r="X4" s="5"/>
      <c r="Y4" s="5"/>
      <c r="Z4" s="5"/>
      <c r="AA4" s="5">
        <f t="shared" si="6"/>
        <v>0</v>
      </c>
      <c r="AB4" s="2">
        <f t="shared" si="7"/>
        <v>34415</v>
      </c>
    </row>
    <row r="5" spans="1:28">
      <c r="A5" s="80" t="s">
        <v>164</v>
      </c>
      <c r="B5" s="77" t="s">
        <v>167</v>
      </c>
      <c r="C5" s="5" t="s">
        <v>168</v>
      </c>
      <c r="D5" s="6">
        <v>18210152505</v>
      </c>
      <c r="E5" s="81" t="s">
        <v>169</v>
      </c>
      <c r="F5" s="8"/>
      <c r="G5" s="2">
        <v>33000</v>
      </c>
      <c r="H5" s="2"/>
      <c r="I5" s="2">
        <f t="shared" si="0"/>
        <v>33000</v>
      </c>
      <c r="J5" s="2">
        <v>21</v>
      </c>
      <c r="K5" s="2">
        <v>33000</v>
      </c>
      <c r="L5" s="2"/>
      <c r="M5" s="2"/>
      <c r="N5" s="2">
        <f t="shared" si="1"/>
        <v>33000</v>
      </c>
      <c r="O5" s="2">
        <v>14</v>
      </c>
      <c r="P5" s="2">
        <v>5</v>
      </c>
      <c r="Q5" s="5"/>
      <c r="R5" s="27">
        <f t="shared" si="2"/>
        <v>280</v>
      </c>
      <c r="S5" s="2">
        <f t="shared" si="3"/>
        <v>420</v>
      </c>
      <c r="T5" s="2">
        <f t="shared" si="4"/>
        <v>150</v>
      </c>
      <c r="U5" s="2">
        <f t="shared" si="5"/>
        <v>850</v>
      </c>
      <c r="V5" s="5">
        <v>0</v>
      </c>
      <c r="W5" s="5"/>
      <c r="X5" s="5"/>
      <c r="Y5" s="5"/>
      <c r="Z5" s="5"/>
      <c r="AA5" s="5">
        <f t="shared" si="6"/>
        <v>0</v>
      </c>
      <c r="AB5" s="2">
        <f t="shared" si="7"/>
        <v>33850</v>
      </c>
    </row>
    <row r="6" spans="1:28">
      <c r="A6" s="80" t="s">
        <v>154</v>
      </c>
      <c r="B6" s="77" t="s">
        <v>121</v>
      </c>
      <c r="C6" s="5" t="s">
        <v>122</v>
      </c>
      <c r="D6" s="6">
        <v>17702587818</v>
      </c>
      <c r="E6" s="81" t="s">
        <v>123</v>
      </c>
      <c r="F6" s="8"/>
      <c r="G6" s="2">
        <v>33000</v>
      </c>
      <c r="H6" s="2"/>
      <c r="I6" s="2">
        <f t="shared" si="0"/>
        <v>33000</v>
      </c>
      <c r="J6" s="2">
        <v>21</v>
      </c>
      <c r="K6" s="2">
        <v>33000</v>
      </c>
      <c r="L6" s="2"/>
      <c r="M6" s="2"/>
      <c r="N6" s="2">
        <f t="shared" si="1"/>
        <v>33000</v>
      </c>
      <c r="O6" s="2">
        <v>21</v>
      </c>
      <c r="P6" s="2">
        <v>18</v>
      </c>
      <c r="Q6" s="5"/>
      <c r="R6" s="27">
        <f t="shared" si="2"/>
        <v>420</v>
      </c>
      <c r="S6" s="2">
        <f t="shared" si="3"/>
        <v>630</v>
      </c>
      <c r="T6" s="2">
        <f t="shared" si="4"/>
        <v>540</v>
      </c>
      <c r="U6" s="2">
        <f t="shared" si="5"/>
        <v>1590</v>
      </c>
      <c r="V6" s="5">
        <v>0</v>
      </c>
      <c r="W6" s="5"/>
      <c r="X6" s="5"/>
      <c r="Y6" s="5"/>
      <c r="Z6" s="5"/>
      <c r="AA6" s="5">
        <f t="shared" si="6"/>
        <v>0</v>
      </c>
      <c r="AB6" s="2">
        <f t="shared" si="7"/>
        <v>34590</v>
      </c>
    </row>
    <row r="7" spans="1:28">
      <c r="A7" s="80" t="s">
        <v>162</v>
      </c>
      <c r="B7" s="77" t="s">
        <v>124</v>
      </c>
      <c r="C7" s="5" t="s">
        <v>125</v>
      </c>
      <c r="D7" s="6">
        <v>17701826635</v>
      </c>
      <c r="E7" s="81" t="s">
        <v>126</v>
      </c>
      <c r="F7" s="8"/>
      <c r="G7" s="2">
        <v>33000</v>
      </c>
      <c r="H7" s="2"/>
      <c r="I7" s="2">
        <f t="shared" si="0"/>
        <v>33000</v>
      </c>
      <c r="J7" s="2">
        <v>21</v>
      </c>
      <c r="K7" s="2">
        <v>33000</v>
      </c>
      <c r="L7" s="2"/>
      <c r="M7" s="2"/>
      <c r="N7" s="2">
        <f t="shared" si="1"/>
        <v>33000</v>
      </c>
      <c r="O7" s="2">
        <v>19</v>
      </c>
      <c r="P7" s="2">
        <v>16</v>
      </c>
      <c r="Q7" s="5"/>
      <c r="R7" s="27">
        <f t="shared" si="2"/>
        <v>380</v>
      </c>
      <c r="S7" s="2">
        <f t="shared" si="3"/>
        <v>570</v>
      </c>
      <c r="T7" s="2">
        <f t="shared" si="4"/>
        <v>480</v>
      </c>
      <c r="U7" s="2">
        <f t="shared" si="5"/>
        <v>1430</v>
      </c>
      <c r="V7" s="5">
        <v>0</v>
      </c>
      <c r="W7" s="5"/>
      <c r="X7" s="5"/>
      <c r="Y7" s="5"/>
      <c r="Z7" s="5"/>
      <c r="AA7" s="5">
        <f t="shared" si="6"/>
        <v>0</v>
      </c>
      <c r="AB7" s="2">
        <f t="shared" si="7"/>
        <v>34430</v>
      </c>
    </row>
    <row r="8" spans="1:28">
      <c r="A8" s="80" t="s">
        <v>150</v>
      </c>
      <c r="B8" s="77" t="s">
        <v>118</v>
      </c>
      <c r="C8" s="5" t="s">
        <v>119</v>
      </c>
      <c r="D8" s="82" t="s">
        <v>155</v>
      </c>
      <c r="E8" s="81" t="s">
        <v>120</v>
      </c>
      <c r="F8" s="8"/>
      <c r="G8" s="2">
        <v>20000</v>
      </c>
      <c r="H8" s="2"/>
      <c r="I8" s="2">
        <f t="shared" si="0"/>
        <v>20000</v>
      </c>
      <c r="J8" s="2">
        <v>21</v>
      </c>
      <c r="K8" s="2">
        <v>20000</v>
      </c>
      <c r="L8" s="2"/>
      <c r="M8" s="2"/>
      <c r="N8" s="2">
        <f t="shared" si="1"/>
        <v>20000</v>
      </c>
      <c r="O8" s="2">
        <v>17</v>
      </c>
      <c r="P8" s="2">
        <v>2</v>
      </c>
      <c r="Q8" s="5"/>
      <c r="R8" s="27">
        <f t="shared" si="2"/>
        <v>340</v>
      </c>
      <c r="S8" s="2">
        <f t="shared" si="3"/>
        <v>510</v>
      </c>
      <c r="T8" s="2">
        <f t="shared" si="4"/>
        <v>60</v>
      </c>
      <c r="U8" s="2">
        <f t="shared" si="5"/>
        <v>910</v>
      </c>
      <c r="V8" s="5">
        <v>1</v>
      </c>
      <c r="W8" s="5"/>
      <c r="X8" s="5">
        <f>ROUND(I8/21.75*1,0)*-1</f>
        <v>-920</v>
      </c>
      <c r="Y8" s="5"/>
      <c r="Z8" s="5"/>
      <c r="AA8" s="5">
        <f t="shared" si="6"/>
        <v>-920</v>
      </c>
      <c r="AB8" s="2">
        <f t="shared" si="7"/>
        <v>19990</v>
      </c>
    </row>
    <row r="9" spans="1:28">
      <c r="A9" s="80" t="s">
        <v>192</v>
      </c>
      <c r="B9" s="5" t="s">
        <v>115</v>
      </c>
      <c r="C9" s="5" t="s">
        <v>116</v>
      </c>
      <c r="D9" s="10">
        <v>18221085812</v>
      </c>
      <c r="E9" s="7" t="s">
        <v>117</v>
      </c>
      <c r="F9" s="8"/>
      <c r="G9" s="2">
        <v>22000</v>
      </c>
      <c r="H9" s="2"/>
      <c r="I9" s="2">
        <f t="shared" si="0"/>
        <v>22000</v>
      </c>
      <c r="J9" s="2">
        <v>21</v>
      </c>
      <c r="K9" s="2">
        <v>22000</v>
      </c>
      <c r="L9" s="2"/>
      <c r="M9" s="2"/>
      <c r="N9" s="2">
        <f t="shared" si="1"/>
        <v>22000</v>
      </c>
      <c r="O9" s="2">
        <v>20.5</v>
      </c>
      <c r="P9" s="2">
        <v>7</v>
      </c>
      <c r="Q9" s="5"/>
      <c r="R9" s="27">
        <f t="shared" si="2"/>
        <v>410</v>
      </c>
      <c r="S9" s="2">
        <f t="shared" si="3"/>
        <v>615</v>
      </c>
      <c r="T9" s="2">
        <f t="shared" si="4"/>
        <v>210</v>
      </c>
      <c r="U9" s="2">
        <f t="shared" si="5"/>
        <v>1235</v>
      </c>
      <c r="V9" s="5">
        <v>0</v>
      </c>
      <c r="W9" s="5"/>
      <c r="X9" s="5"/>
      <c r="Y9" s="5"/>
      <c r="Z9" s="5"/>
      <c r="AA9" s="5">
        <f t="shared" si="6"/>
        <v>0</v>
      </c>
      <c r="AB9" s="2">
        <f t="shared" si="7"/>
        <v>23235</v>
      </c>
    </row>
    <row r="10" spans="1:28">
      <c r="A10" s="80" t="s">
        <v>166</v>
      </c>
      <c r="B10" s="77" t="s">
        <v>112</v>
      </c>
      <c r="C10" s="5" t="s">
        <v>113</v>
      </c>
      <c r="D10" s="6">
        <v>18696462480</v>
      </c>
      <c r="E10" s="81" t="s">
        <v>114</v>
      </c>
      <c r="F10" s="8"/>
      <c r="G10" s="2">
        <v>10000</v>
      </c>
      <c r="H10" s="2">
        <v>10000</v>
      </c>
      <c r="I10" s="2">
        <f t="shared" si="0"/>
        <v>20000</v>
      </c>
      <c r="J10" s="2">
        <v>21</v>
      </c>
      <c r="K10" s="2">
        <v>10000</v>
      </c>
      <c r="L10" s="2">
        <v>10000</v>
      </c>
      <c r="M10" s="2"/>
      <c r="N10" s="2">
        <f t="shared" si="1"/>
        <v>20000</v>
      </c>
      <c r="O10" s="2">
        <v>21</v>
      </c>
      <c r="P10" s="2">
        <v>0</v>
      </c>
      <c r="Q10" s="5"/>
      <c r="R10" s="27">
        <f t="shared" si="2"/>
        <v>420</v>
      </c>
      <c r="S10" s="2">
        <f t="shared" si="3"/>
        <v>630</v>
      </c>
      <c r="T10" s="2">
        <f t="shared" si="4"/>
        <v>0</v>
      </c>
      <c r="U10" s="2">
        <f t="shared" si="5"/>
        <v>1050</v>
      </c>
      <c r="V10" s="5">
        <v>0</v>
      </c>
      <c r="W10" s="5"/>
      <c r="X10" s="5"/>
      <c r="Y10" s="5"/>
      <c r="Z10" s="5"/>
      <c r="AA10" s="5">
        <f t="shared" si="6"/>
        <v>0</v>
      </c>
      <c r="AB10" s="2">
        <f t="shared" si="7"/>
        <v>21050</v>
      </c>
    </row>
    <row r="11" spans="1:28">
      <c r="A11" s="80" t="s">
        <v>170</v>
      </c>
      <c r="B11" s="77" t="s">
        <v>173</v>
      </c>
      <c r="C11" s="5" t="s">
        <v>174</v>
      </c>
      <c r="D11" s="6">
        <v>15107130506</v>
      </c>
      <c r="E11" s="81" t="s">
        <v>175</v>
      </c>
      <c r="F11" s="8"/>
      <c r="G11" s="2">
        <v>7000</v>
      </c>
      <c r="H11" s="2"/>
      <c r="I11" s="2">
        <f t="shared" si="0"/>
        <v>7000</v>
      </c>
      <c r="J11" s="2">
        <v>21</v>
      </c>
      <c r="K11" s="2">
        <v>7000</v>
      </c>
      <c r="L11" s="2"/>
      <c r="M11" s="2"/>
      <c r="N11" s="2">
        <f t="shared" si="1"/>
        <v>7000</v>
      </c>
      <c r="O11" s="2">
        <v>20</v>
      </c>
      <c r="P11" s="2">
        <v>20</v>
      </c>
      <c r="Q11" s="5"/>
      <c r="R11" s="27">
        <f t="shared" si="2"/>
        <v>400</v>
      </c>
      <c r="S11" s="2">
        <f t="shared" si="3"/>
        <v>600</v>
      </c>
      <c r="T11" s="2">
        <f t="shared" si="4"/>
        <v>600</v>
      </c>
      <c r="U11" s="2">
        <f t="shared" si="5"/>
        <v>1600</v>
      </c>
      <c r="V11" s="5">
        <v>0</v>
      </c>
      <c r="W11" s="5"/>
      <c r="X11" s="5"/>
      <c r="Y11" s="2"/>
      <c r="Z11" s="5"/>
      <c r="AA11" s="5">
        <f t="shared" si="6"/>
        <v>0</v>
      </c>
      <c r="AB11" s="2">
        <f t="shared" si="7"/>
        <v>8600</v>
      </c>
    </row>
    <row r="12" ht="14.25" spans="1:28">
      <c r="A12" s="80" t="s">
        <v>172</v>
      </c>
      <c r="B12" s="77" t="s">
        <v>109</v>
      </c>
      <c r="C12" s="5" t="s">
        <v>110</v>
      </c>
      <c r="D12" s="10">
        <v>18874561560</v>
      </c>
      <c r="E12" s="11" t="s">
        <v>111</v>
      </c>
      <c r="F12" s="8"/>
      <c r="G12" s="2">
        <v>34000</v>
      </c>
      <c r="H12" s="2"/>
      <c r="I12" s="2">
        <f t="shared" si="0"/>
        <v>34000</v>
      </c>
      <c r="J12" s="2">
        <v>21</v>
      </c>
      <c r="K12" s="2">
        <v>34000</v>
      </c>
      <c r="L12" s="2"/>
      <c r="M12" s="2"/>
      <c r="N12" s="2">
        <f t="shared" si="1"/>
        <v>34000</v>
      </c>
      <c r="O12" s="2">
        <v>21</v>
      </c>
      <c r="P12" s="2">
        <v>4</v>
      </c>
      <c r="Q12" s="5"/>
      <c r="R12" s="27">
        <f t="shared" si="2"/>
        <v>420</v>
      </c>
      <c r="S12" s="2">
        <f t="shared" si="3"/>
        <v>630</v>
      </c>
      <c r="T12" s="2">
        <f t="shared" si="4"/>
        <v>120</v>
      </c>
      <c r="U12" s="2">
        <f t="shared" si="5"/>
        <v>1170</v>
      </c>
      <c r="V12" s="5">
        <v>0</v>
      </c>
      <c r="W12" s="5"/>
      <c r="X12" s="5"/>
      <c r="Y12" s="5"/>
      <c r="Z12" s="5"/>
      <c r="AA12" s="5">
        <f t="shared" si="6"/>
        <v>0</v>
      </c>
      <c r="AB12" s="2">
        <f t="shared" si="7"/>
        <v>35170</v>
      </c>
    </row>
    <row r="13" ht="14.25" spans="1:28">
      <c r="A13" s="80" t="s">
        <v>179</v>
      </c>
      <c r="B13" s="5" t="s">
        <v>106</v>
      </c>
      <c r="C13" s="5" t="s">
        <v>107</v>
      </c>
      <c r="D13" s="10">
        <v>15850682746</v>
      </c>
      <c r="E13" s="11" t="s">
        <v>108</v>
      </c>
      <c r="F13" s="8"/>
      <c r="G13" s="2">
        <v>20000</v>
      </c>
      <c r="H13" s="2"/>
      <c r="I13" s="2">
        <f t="shared" si="0"/>
        <v>20000</v>
      </c>
      <c r="J13" s="2">
        <v>21</v>
      </c>
      <c r="K13" s="2">
        <v>20000</v>
      </c>
      <c r="L13" s="2"/>
      <c r="M13" s="2"/>
      <c r="N13" s="2">
        <f t="shared" si="1"/>
        <v>20000</v>
      </c>
      <c r="O13" s="2">
        <v>21</v>
      </c>
      <c r="P13" s="2">
        <v>13</v>
      </c>
      <c r="Q13" s="5"/>
      <c r="R13" s="27">
        <f t="shared" si="2"/>
        <v>420</v>
      </c>
      <c r="S13" s="2">
        <f t="shared" si="3"/>
        <v>630</v>
      </c>
      <c r="T13" s="2">
        <f t="shared" si="4"/>
        <v>390</v>
      </c>
      <c r="U13" s="2">
        <f t="shared" si="5"/>
        <v>1440</v>
      </c>
      <c r="V13" s="5">
        <v>0</v>
      </c>
      <c r="W13" s="5"/>
      <c r="X13" s="5"/>
      <c r="Y13" s="5"/>
      <c r="Z13" s="5"/>
      <c r="AA13" s="5">
        <f t="shared" si="6"/>
        <v>0</v>
      </c>
      <c r="AB13" s="2">
        <f t="shared" si="7"/>
        <v>21440</v>
      </c>
    </row>
    <row r="14" ht="14.25" spans="1:28">
      <c r="A14" s="80" t="s">
        <v>180</v>
      </c>
      <c r="B14" s="5" t="s">
        <v>103</v>
      </c>
      <c r="C14" s="5" t="s">
        <v>104</v>
      </c>
      <c r="D14" s="10">
        <v>18660172495</v>
      </c>
      <c r="E14" s="12" t="s">
        <v>105</v>
      </c>
      <c r="F14" s="8"/>
      <c r="G14" s="2">
        <v>30000</v>
      </c>
      <c r="H14" s="2"/>
      <c r="I14" s="2">
        <f t="shared" si="0"/>
        <v>30000</v>
      </c>
      <c r="J14" s="2">
        <v>21</v>
      </c>
      <c r="K14" s="2">
        <v>30000</v>
      </c>
      <c r="L14" s="2"/>
      <c r="M14" s="2"/>
      <c r="N14" s="2">
        <f t="shared" si="1"/>
        <v>30000</v>
      </c>
      <c r="O14" s="2">
        <v>21</v>
      </c>
      <c r="P14" s="2">
        <v>15</v>
      </c>
      <c r="Q14" s="5"/>
      <c r="R14" s="27">
        <f t="shared" si="2"/>
        <v>420</v>
      </c>
      <c r="S14" s="2">
        <f t="shared" si="3"/>
        <v>630</v>
      </c>
      <c r="T14" s="2">
        <f t="shared" si="4"/>
        <v>450</v>
      </c>
      <c r="U14" s="2">
        <f t="shared" si="5"/>
        <v>1500</v>
      </c>
      <c r="V14" s="5">
        <v>0</v>
      </c>
      <c r="W14" s="5"/>
      <c r="X14" s="5"/>
      <c r="Y14" s="5"/>
      <c r="Z14" s="5"/>
      <c r="AA14" s="5">
        <f t="shared" si="6"/>
        <v>0</v>
      </c>
      <c r="AB14" s="2">
        <f t="shared" si="7"/>
        <v>31500</v>
      </c>
    </row>
    <row r="15" ht="14.25" spans="1:28">
      <c r="A15" s="80" t="s">
        <v>181</v>
      </c>
      <c r="B15" s="5" t="s">
        <v>100</v>
      </c>
      <c r="C15" s="5" t="s">
        <v>101</v>
      </c>
      <c r="D15" s="10">
        <v>13429328185</v>
      </c>
      <c r="E15" s="12" t="s">
        <v>102</v>
      </c>
      <c r="F15" s="8"/>
      <c r="G15" s="2">
        <v>16000</v>
      </c>
      <c r="H15" s="2"/>
      <c r="I15" s="2">
        <f t="shared" si="0"/>
        <v>16000</v>
      </c>
      <c r="J15" s="2">
        <v>21</v>
      </c>
      <c r="K15" s="2">
        <v>16000</v>
      </c>
      <c r="L15" s="2"/>
      <c r="M15" s="2"/>
      <c r="N15" s="2">
        <f t="shared" si="1"/>
        <v>16000</v>
      </c>
      <c r="O15" s="2">
        <v>18</v>
      </c>
      <c r="P15" s="2">
        <v>14</v>
      </c>
      <c r="Q15" s="5"/>
      <c r="R15" s="27">
        <f t="shared" si="2"/>
        <v>360</v>
      </c>
      <c r="S15" s="2">
        <f t="shared" si="3"/>
        <v>540</v>
      </c>
      <c r="T15" s="2">
        <f t="shared" si="4"/>
        <v>420</v>
      </c>
      <c r="U15" s="2">
        <f t="shared" si="5"/>
        <v>1320</v>
      </c>
      <c r="V15" s="5">
        <v>0</v>
      </c>
      <c r="W15" s="5"/>
      <c r="X15" s="5"/>
      <c r="Y15" s="5"/>
      <c r="Z15" s="5"/>
      <c r="AA15" s="5">
        <f t="shared" si="6"/>
        <v>0</v>
      </c>
      <c r="AB15" s="2">
        <f t="shared" si="7"/>
        <v>17320</v>
      </c>
    </row>
    <row r="16" spans="1:28">
      <c r="A16" s="80" t="s">
        <v>182</v>
      </c>
      <c r="B16" s="5" t="s">
        <v>97</v>
      </c>
      <c r="C16" s="5" t="s">
        <v>98</v>
      </c>
      <c r="D16" s="10">
        <v>13052515771</v>
      </c>
      <c r="E16" s="7" t="s">
        <v>99</v>
      </c>
      <c r="F16" s="8"/>
      <c r="G16" s="2">
        <v>10000</v>
      </c>
      <c r="H16" s="2">
        <v>9000</v>
      </c>
      <c r="I16" s="2">
        <f t="shared" si="0"/>
        <v>19000</v>
      </c>
      <c r="J16" s="2">
        <v>21</v>
      </c>
      <c r="K16" s="2">
        <v>10000</v>
      </c>
      <c r="L16" s="2">
        <v>9000</v>
      </c>
      <c r="M16" s="2"/>
      <c r="N16" s="2">
        <f t="shared" si="1"/>
        <v>19000</v>
      </c>
      <c r="O16" s="2">
        <v>19</v>
      </c>
      <c r="P16" s="2">
        <v>17</v>
      </c>
      <c r="Q16" s="5"/>
      <c r="R16" s="27">
        <f t="shared" si="2"/>
        <v>380</v>
      </c>
      <c r="S16" s="2">
        <f t="shared" si="3"/>
        <v>570</v>
      </c>
      <c r="T16" s="2">
        <f t="shared" si="4"/>
        <v>510</v>
      </c>
      <c r="U16" s="2">
        <f t="shared" si="5"/>
        <v>1460</v>
      </c>
      <c r="V16" s="5">
        <v>0</v>
      </c>
      <c r="W16" s="5"/>
      <c r="X16" s="5"/>
      <c r="Y16" s="5"/>
      <c r="Z16" s="5"/>
      <c r="AA16" s="5">
        <f t="shared" si="6"/>
        <v>0</v>
      </c>
      <c r="AB16" s="2">
        <f t="shared" si="7"/>
        <v>20460</v>
      </c>
    </row>
    <row r="17" spans="1:28">
      <c r="A17" s="80" t="s">
        <v>187</v>
      </c>
      <c r="B17" s="5" t="s">
        <v>189</v>
      </c>
      <c r="C17" s="5" t="s">
        <v>190</v>
      </c>
      <c r="D17" s="10">
        <v>15961753137</v>
      </c>
      <c r="E17" s="7" t="s">
        <v>191</v>
      </c>
      <c r="F17" s="8"/>
      <c r="G17" s="2">
        <v>10000</v>
      </c>
      <c r="H17" s="2">
        <v>12000</v>
      </c>
      <c r="I17" s="2">
        <f t="shared" si="0"/>
        <v>22000</v>
      </c>
      <c r="J17" s="2">
        <v>21</v>
      </c>
      <c r="K17" s="2">
        <v>10000</v>
      </c>
      <c r="L17" s="2">
        <v>12000</v>
      </c>
      <c r="M17" s="2"/>
      <c r="N17" s="2">
        <f t="shared" si="1"/>
        <v>22000</v>
      </c>
      <c r="O17" s="2">
        <v>21</v>
      </c>
      <c r="P17" s="2">
        <v>18</v>
      </c>
      <c r="Q17" s="5"/>
      <c r="R17" s="27">
        <f t="shared" si="2"/>
        <v>420</v>
      </c>
      <c r="S17" s="2">
        <f t="shared" si="3"/>
        <v>630</v>
      </c>
      <c r="T17" s="2">
        <f t="shared" si="4"/>
        <v>540</v>
      </c>
      <c r="U17" s="2">
        <f t="shared" si="5"/>
        <v>1590</v>
      </c>
      <c r="V17" s="5">
        <v>0</v>
      </c>
      <c r="W17" s="5"/>
      <c r="X17" s="5"/>
      <c r="Y17" s="5"/>
      <c r="Z17" s="5"/>
      <c r="AA17" s="5">
        <f t="shared" si="6"/>
        <v>0</v>
      </c>
      <c r="AB17" s="2">
        <f t="shared" si="7"/>
        <v>23590</v>
      </c>
    </row>
    <row r="18" spans="1:28">
      <c r="A18" s="80" t="s">
        <v>188</v>
      </c>
      <c r="B18" s="5" t="s">
        <v>94</v>
      </c>
      <c r="C18" s="5" t="s">
        <v>95</v>
      </c>
      <c r="D18" s="10">
        <v>15172691587</v>
      </c>
      <c r="E18" s="7" t="s">
        <v>96</v>
      </c>
      <c r="F18" s="8"/>
      <c r="G18" s="2">
        <v>9000</v>
      </c>
      <c r="H18" s="2">
        <v>4000</v>
      </c>
      <c r="I18" s="2">
        <f t="shared" si="0"/>
        <v>13000</v>
      </c>
      <c r="J18" s="2">
        <v>21</v>
      </c>
      <c r="K18" s="2">
        <v>9000</v>
      </c>
      <c r="L18" s="2">
        <v>4000</v>
      </c>
      <c r="M18" s="2"/>
      <c r="N18" s="2">
        <f t="shared" si="1"/>
        <v>13000</v>
      </c>
      <c r="O18" s="2">
        <v>21</v>
      </c>
      <c r="P18" s="2">
        <v>8</v>
      </c>
      <c r="Q18" s="5"/>
      <c r="R18" s="27">
        <f t="shared" si="2"/>
        <v>420</v>
      </c>
      <c r="S18" s="2">
        <f t="shared" si="3"/>
        <v>630</v>
      </c>
      <c r="T18" s="2">
        <f t="shared" si="4"/>
        <v>240</v>
      </c>
      <c r="U18" s="2">
        <f t="shared" si="5"/>
        <v>1290</v>
      </c>
      <c r="V18" s="5">
        <v>0</v>
      </c>
      <c r="W18" s="5"/>
      <c r="X18" s="5"/>
      <c r="Y18" s="5"/>
      <c r="Z18" s="5"/>
      <c r="AA18" s="5">
        <f t="shared" si="6"/>
        <v>0</v>
      </c>
      <c r="AB18" s="2">
        <f t="shared" si="7"/>
        <v>14290</v>
      </c>
    </row>
    <row r="19" spans="1:28">
      <c r="A19" s="80" t="s">
        <v>193</v>
      </c>
      <c r="B19" s="5" t="s">
        <v>91</v>
      </c>
      <c r="C19" s="5" t="s">
        <v>92</v>
      </c>
      <c r="D19" s="10">
        <v>13761536504</v>
      </c>
      <c r="E19" s="7" t="s">
        <v>93</v>
      </c>
      <c r="F19" s="8"/>
      <c r="G19" s="2">
        <v>10000</v>
      </c>
      <c r="H19" s="2">
        <v>9000</v>
      </c>
      <c r="I19" s="2">
        <f t="shared" si="0"/>
        <v>19000</v>
      </c>
      <c r="J19" s="2">
        <v>21</v>
      </c>
      <c r="K19" s="2">
        <v>10000</v>
      </c>
      <c r="L19" s="2">
        <v>9000</v>
      </c>
      <c r="M19" s="2"/>
      <c r="N19" s="2">
        <f t="shared" si="1"/>
        <v>19000</v>
      </c>
      <c r="O19" s="2">
        <v>21</v>
      </c>
      <c r="P19" s="2">
        <v>15</v>
      </c>
      <c r="Q19" s="5"/>
      <c r="R19" s="27">
        <f t="shared" si="2"/>
        <v>420</v>
      </c>
      <c r="S19" s="2">
        <f t="shared" si="3"/>
        <v>630</v>
      </c>
      <c r="T19" s="2">
        <f t="shared" si="4"/>
        <v>450</v>
      </c>
      <c r="U19" s="2">
        <f t="shared" si="5"/>
        <v>1500</v>
      </c>
      <c r="V19" s="5">
        <v>0</v>
      </c>
      <c r="W19" s="5"/>
      <c r="X19" s="5"/>
      <c r="Y19" s="5"/>
      <c r="Z19" s="5"/>
      <c r="AA19" s="5">
        <f t="shared" si="6"/>
        <v>0</v>
      </c>
      <c r="AB19" s="2">
        <f t="shared" si="7"/>
        <v>20500</v>
      </c>
    </row>
    <row r="20" spans="1:28">
      <c r="A20" s="80" t="s">
        <v>194</v>
      </c>
      <c r="B20" s="5" t="s">
        <v>88</v>
      </c>
      <c r="C20" s="5" t="s">
        <v>89</v>
      </c>
      <c r="D20" s="10">
        <v>15957501254</v>
      </c>
      <c r="E20" s="7" t="s">
        <v>90</v>
      </c>
      <c r="F20" s="8"/>
      <c r="G20" s="2">
        <v>8000</v>
      </c>
      <c r="H20" s="2"/>
      <c r="I20" s="2">
        <f t="shared" si="0"/>
        <v>8000</v>
      </c>
      <c r="J20" s="2">
        <v>21</v>
      </c>
      <c r="K20" s="2">
        <v>8000</v>
      </c>
      <c r="L20" s="2"/>
      <c r="M20" s="2"/>
      <c r="N20" s="2">
        <f t="shared" si="1"/>
        <v>8000</v>
      </c>
      <c r="O20" s="2">
        <v>20.5</v>
      </c>
      <c r="P20" s="2">
        <v>9</v>
      </c>
      <c r="Q20" s="5"/>
      <c r="R20" s="27">
        <f t="shared" si="2"/>
        <v>410</v>
      </c>
      <c r="S20" s="2">
        <f t="shared" si="3"/>
        <v>615</v>
      </c>
      <c r="T20" s="2">
        <f t="shared" si="4"/>
        <v>270</v>
      </c>
      <c r="U20" s="2">
        <f t="shared" si="5"/>
        <v>1295</v>
      </c>
      <c r="V20" s="5">
        <v>0</v>
      </c>
      <c r="W20" s="5"/>
      <c r="X20" s="5"/>
      <c r="Y20" s="5"/>
      <c r="Z20" s="5"/>
      <c r="AA20" s="5">
        <f t="shared" si="6"/>
        <v>0</v>
      </c>
      <c r="AB20" s="2">
        <f t="shared" si="7"/>
        <v>9295</v>
      </c>
    </row>
    <row r="21" spans="1:28">
      <c r="A21" s="80" t="s">
        <v>195</v>
      </c>
      <c r="B21" s="77" t="s">
        <v>85</v>
      </c>
      <c r="C21" s="5" t="s">
        <v>86</v>
      </c>
      <c r="D21" s="10">
        <v>17621506175</v>
      </c>
      <c r="E21" s="9" t="s">
        <v>87</v>
      </c>
      <c r="F21" s="8"/>
      <c r="G21" s="2">
        <v>10000</v>
      </c>
      <c r="H21" s="2">
        <v>9000</v>
      </c>
      <c r="I21" s="2">
        <f t="shared" si="0"/>
        <v>19000</v>
      </c>
      <c r="J21" s="2">
        <v>21</v>
      </c>
      <c r="K21" s="2">
        <v>10000</v>
      </c>
      <c r="L21" s="2">
        <v>9000</v>
      </c>
      <c r="M21" s="2"/>
      <c r="N21" s="2">
        <f t="shared" si="1"/>
        <v>19000</v>
      </c>
      <c r="O21" s="2">
        <v>20</v>
      </c>
      <c r="P21" s="2">
        <v>13</v>
      </c>
      <c r="Q21" s="5"/>
      <c r="R21" s="27">
        <f t="shared" si="2"/>
        <v>400</v>
      </c>
      <c r="S21" s="2">
        <f t="shared" si="3"/>
        <v>600</v>
      </c>
      <c r="T21" s="2">
        <f t="shared" si="4"/>
        <v>390</v>
      </c>
      <c r="U21" s="2">
        <f t="shared" si="5"/>
        <v>1390</v>
      </c>
      <c r="V21" s="5">
        <v>0</v>
      </c>
      <c r="W21" s="5"/>
      <c r="X21" s="5"/>
      <c r="Y21" s="5"/>
      <c r="Z21" s="5"/>
      <c r="AA21" s="5">
        <f t="shared" si="6"/>
        <v>0</v>
      </c>
      <c r="AB21" s="2">
        <f t="shared" si="7"/>
        <v>20390</v>
      </c>
    </row>
    <row r="22" spans="1:28">
      <c r="A22" s="80" t="s">
        <v>198</v>
      </c>
      <c r="B22" s="83" t="s">
        <v>199</v>
      </c>
      <c r="C22" s="5" t="s">
        <v>200</v>
      </c>
      <c r="D22" s="14">
        <v>15868275302</v>
      </c>
      <c r="E22" s="9" t="s">
        <v>201</v>
      </c>
      <c r="F22" s="5"/>
      <c r="G22" s="2">
        <v>11000</v>
      </c>
      <c r="H22" s="2">
        <v>24000</v>
      </c>
      <c r="I22" s="2">
        <f t="shared" si="0"/>
        <v>35000</v>
      </c>
      <c r="J22" s="2">
        <v>21</v>
      </c>
      <c r="K22" s="2">
        <v>11000</v>
      </c>
      <c r="L22" s="2">
        <v>24000</v>
      </c>
      <c r="M22" s="2"/>
      <c r="N22" s="2">
        <f t="shared" si="1"/>
        <v>35000</v>
      </c>
      <c r="O22" s="2">
        <v>17</v>
      </c>
      <c r="P22" s="2">
        <v>2</v>
      </c>
      <c r="Q22" s="5"/>
      <c r="R22" s="27">
        <f t="shared" si="2"/>
        <v>340</v>
      </c>
      <c r="S22" s="2">
        <f t="shared" si="3"/>
        <v>510</v>
      </c>
      <c r="T22" s="2">
        <f t="shared" si="4"/>
        <v>60</v>
      </c>
      <c r="U22" s="2">
        <f t="shared" si="5"/>
        <v>910</v>
      </c>
      <c r="V22" s="5">
        <v>3</v>
      </c>
      <c r="W22" s="30">
        <f>ROUND(I22/21.75*1,0)*-1</f>
        <v>-1609</v>
      </c>
      <c r="X22" s="30"/>
      <c r="Y22" s="30">
        <f>ROUND(I22/21.75*2,0)*-1</f>
        <v>-3218</v>
      </c>
      <c r="Z22" s="5"/>
      <c r="AA22" s="30">
        <f t="shared" si="6"/>
        <v>-4827</v>
      </c>
      <c r="AB22" s="34">
        <f t="shared" si="7"/>
        <v>31083</v>
      </c>
    </row>
    <row r="23" s="1" customFormat="1" spans="1:28">
      <c r="A23" s="80" t="s">
        <v>202</v>
      </c>
      <c r="B23" s="84" t="s">
        <v>203</v>
      </c>
      <c r="C23" s="13" t="s">
        <v>204</v>
      </c>
      <c r="D23" s="14">
        <v>15222001878</v>
      </c>
      <c r="E23" s="15" t="s">
        <v>205</v>
      </c>
      <c r="F23" s="2"/>
      <c r="G23" s="2">
        <v>5000</v>
      </c>
      <c r="H23" s="2">
        <v>1000</v>
      </c>
      <c r="I23" s="2">
        <f t="shared" si="0"/>
        <v>6000</v>
      </c>
      <c r="J23" s="2">
        <v>21</v>
      </c>
      <c r="K23" s="2">
        <v>5000</v>
      </c>
      <c r="L23" s="2">
        <v>1000</v>
      </c>
      <c r="M23" s="2"/>
      <c r="N23" s="2">
        <f t="shared" si="1"/>
        <v>6000</v>
      </c>
      <c r="O23" s="2">
        <v>20.5</v>
      </c>
      <c r="P23" s="2">
        <v>6</v>
      </c>
      <c r="Q23" s="5"/>
      <c r="R23" s="27">
        <f t="shared" si="2"/>
        <v>410</v>
      </c>
      <c r="S23" s="2">
        <f t="shared" si="3"/>
        <v>615</v>
      </c>
      <c r="T23" s="2">
        <f t="shared" si="4"/>
        <v>180</v>
      </c>
      <c r="U23" s="2">
        <f t="shared" si="5"/>
        <v>1205</v>
      </c>
      <c r="V23" s="5">
        <v>0</v>
      </c>
      <c r="W23" s="5"/>
      <c r="X23" s="5"/>
      <c r="Y23" s="5"/>
      <c r="Z23" s="5"/>
      <c r="AA23" s="5">
        <f t="shared" si="6"/>
        <v>0</v>
      </c>
      <c r="AB23" s="2">
        <f t="shared" si="7"/>
        <v>7205</v>
      </c>
    </row>
    <row r="24" s="1" customFormat="1" spans="1:28">
      <c r="A24" s="85" t="s">
        <v>206</v>
      </c>
      <c r="B24" s="86" t="s">
        <v>81</v>
      </c>
      <c r="C24" s="16" t="s">
        <v>82</v>
      </c>
      <c r="D24" s="17">
        <v>15102145980</v>
      </c>
      <c r="E24" s="18" t="s">
        <v>83</v>
      </c>
      <c r="F24" s="19"/>
      <c r="G24" s="19">
        <v>11000</v>
      </c>
      <c r="H24" s="19">
        <v>13000</v>
      </c>
      <c r="I24" s="19">
        <f t="shared" si="0"/>
        <v>24000</v>
      </c>
      <c r="J24" s="19">
        <v>21</v>
      </c>
      <c r="K24" s="19">
        <v>11000</v>
      </c>
      <c r="L24" s="19">
        <v>13000</v>
      </c>
      <c r="M24" s="19"/>
      <c r="N24" s="19">
        <f t="shared" si="1"/>
        <v>24000</v>
      </c>
      <c r="O24" s="19">
        <v>21</v>
      </c>
      <c r="P24" s="19">
        <v>9</v>
      </c>
      <c r="Q24" s="28"/>
      <c r="R24" s="29">
        <f t="shared" si="2"/>
        <v>420</v>
      </c>
      <c r="S24" s="19">
        <f t="shared" si="3"/>
        <v>630</v>
      </c>
      <c r="T24" s="19">
        <f t="shared" si="4"/>
        <v>270</v>
      </c>
      <c r="U24" s="19">
        <f t="shared" si="5"/>
        <v>1320</v>
      </c>
      <c r="V24" s="28">
        <v>0</v>
      </c>
      <c r="W24" s="28"/>
      <c r="X24" s="28"/>
      <c r="Y24" s="28"/>
      <c r="Z24" s="28"/>
      <c r="AA24" s="28">
        <f t="shared" si="6"/>
        <v>0</v>
      </c>
      <c r="AB24" s="19">
        <f t="shared" si="7"/>
        <v>25320</v>
      </c>
    </row>
    <row r="25" s="1" customFormat="1" spans="1:28">
      <c r="A25" s="33" t="s">
        <v>207</v>
      </c>
      <c r="B25" s="84" t="s">
        <v>208</v>
      </c>
      <c r="C25" s="20" t="s">
        <v>79</v>
      </c>
      <c r="D25" s="14">
        <v>15930202006</v>
      </c>
      <c r="E25" s="2" t="s">
        <v>80</v>
      </c>
      <c r="F25" s="2"/>
      <c r="G25" s="2">
        <v>8000</v>
      </c>
      <c r="H25" s="2"/>
      <c r="I25" s="2">
        <v>8000</v>
      </c>
      <c r="J25" s="2">
        <v>21</v>
      </c>
      <c r="K25" s="2">
        <v>8000</v>
      </c>
      <c r="L25" s="2"/>
      <c r="M25" s="2"/>
      <c r="N25" s="19">
        <f t="shared" si="1"/>
        <v>8000</v>
      </c>
      <c r="O25" s="2">
        <v>19.5</v>
      </c>
      <c r="P25" s="2">
        <v>14</v>
      </c>
      <c r="Q25" s="2"/>
      <c r="R25" s="27">
        <f t="shared" si="2"/>
        <v>390</v>
      </c>
      <c r="S25" s="2">
        <f t="shared" si="3"/>
        <v>585</v>
      </c>
      <c r="T25" s="2">
        <f t="shared" si="4"/>
        <v>420</v>
      </c>
      <c r="U25" s="2">
        <f t="shared" si="5"/>
        <v>1395</v>
      </c>
      <c r="V25" s="5">
        <v>0</v>
      </c>
      <c r="W25" s="5"/>
      <c r="X25" s="5"/>
      <c r="Y25" s="5"/>
      <c r="Z25" s="5"/>
      <c r="AA25" s="5">
        <f t="shared" si="6"/>
        <v>0</v>
      </c>
      <c r="AB25" s="2">
        <f t="shared" si="7"/>
        <v>9395</v>
      </c>
    </row>
    <row r="26" spans="1:28">
      <c r="A26" s="33" t="s">
        <v>209</v>
      </c>
      <c r="B26" s="84" t="s">
        <v>75</v>
      </c>
      <c r="C26" s="13" t="s">
        <v>76</v>
      </c>
      <c r="D26" s="14">
        <v>18502116882</v>
      </c>
      <c r="E26" s="2" t="s">
        <v>77</v>
      </c>
      <c r="F26" s="2"/>
      <c r="G26" s="2">
        <v>10000</v>
      </c>
      <c r="H26" s="2"/>
      <c r="I26" s="2">
        <v>10000</v>
      </c>
      <c r="J26" s="2">
        <v>21</v>
      </c>
      <c r="K26" s="2">
        <v>10000</v>
      </c>
      <c r="L26" s="2"/>
      <c r="M26" s="2"/>
      <c r="N26" s="2">
        <f t="shared" si="1"/>
        <v>10000</v>
      </c>
      <c r="O26" s="2">
        <v>21</v>
      </c>
      <c r="P26" s="2">
        <v>7</v>
      </c>
      <c r="Q26" s="2"/>
      <c r="R26" s="27">
        <f t="shared" si="2"/>
        <v>420</v>
      </c>
      <c r="S26" s="2">
        <f t="shared" si="3"/>
        <v>630</v>
      </c>
      <c r="T26" s="2">
        <f t="shared" si="4"/>
        <v>210</v>
      </c>
      <c r="U26" s="2">
        <f t="shared" si="5"/>
        <v>1260</v>
      </c>
      <c r="V26" s="5">
        <v>0</v>
      </c>
      <c r="W26" s="5"/>
      <c r="X26" s="5"/>
      <c r="Y26" s="5"/>
      <c r="Z26" s="5"/>
      <c r="AA26" s="5">
        <f t="shared" si="6"/>
        <v>0</v>
      </c>
      <c r="AB26" s="2">
        <f t="shared" si="7"/>
        <v>11260</v>
      </c>
    </row>
    <row r="27" spans="1:28">
      <c r="A27" s="33" t="s">
        <v>210</v>
      </c>
      <c r="B27" s="77" t="s">
        <v>211</v>
      </c>
      <c r="C27" s="5" t="s">
        <v>212</v>
      </c>
      <c r="D27" s="14">
        <v>15257412045</v>
      </c>
      <c r="E27" s="15" t="s">
        <v>213</v>
      </c>
      <c r="F27" s="5"/>
      <c r="G27" s="2">
        <v>5000</v>
      </c>
      <c r="H27" s="2">
        <v>1000</v>
      </c>
      <c r="I27" s="2">
        <v>5000</v>
      </c>
      <c r="J27" s="2">
        <v>18</v>
      </c>
      <c r="K27" s="21">
        <f>ROUND(G27/21.75*J27,0)</f>
        <v>4138</v>
      </c>
      <c r="L27" s="21">
        <f>ROUND(H27/21.75*J27,0)</f>
        <v>828</v>
      </c>
      <c r="M27" s="5"/>
      <c r="N27" s="21">
        <f t="shared" si="1"/>
        <v>4966</v>
      </c>
      <c r="O27" s="2">
        <v>17.5</v>
      </c>
      <c r="P27" s="2">
        <v>12</v>
      </c>
      <c r="Q27" s="5"/>
      <c r="R27" s="27">
        <f t="shared" si="2"/>
        <v>350</v>
      </c>
      <c r="S27" s="2">
        <f t="shared" ref="S27:T29" si="8">O27*30</f>
        <v>525</v>
      </c>
      <c r="T27" s="2">
        <f t="shared" si="8"/>
        <v>360</v>
      </c>
      <c r="U27" s="2">
        <f t="shared" si="5"/>
        <v>1235</v>
      </c>
      <c r="V27" s="5">
        <v>0</v>
      </c>
      <c r="W27" s="5"/>
      <c r="X27" s="5"/>
      <c r="Y27" s="5"/>
      <c r="Z27" s="5"/>
      <c r="AA27" s="5">
        <f t="shared" si="6"/>
        <v>0</v>
      </c>
      <c r="AB27" s="21">
        <f t="shared" si="7"/>
        <v>6201</v>
      </c>
    </row>
    <row r="28" spans="1:28">
      <c r="A28" s="33" t="s">
        <v>214</v>
      </c>
      <c r="B28" s="77" t="s">
        <v>72</v>
      </c>
      <c r="C28" s="5" t="s">
        <v>73</v>
      </c>
      <c r="D28" s="14">
        <v>13788919227</v>
      </c>
      <c r="E28" s="15" t="s">
        <v>74</v>
      </c>
      <c r="F28" s="5"/>
      <c r="G28" s="2">
        <v>35000</v>
      </c>
      <c r="H28" s="2"/>
      <c r="I28" s="2">
        <v>35000</v>
      </c>
      <c r="J28" s="2">
        <v>14</v>
      </c>
      <c r="K28" s="21">
        <f>ROUND(G28/21.75*J28,0)</f>
        <v>22529</v>
      </c>
      <c r="L28" s="5"/>
      <c r="M28" s="5"/>
      <c r="N28" s="21">
        <f t="shared" si="1"/>
        <v>22529</v>
      </c>
      <c r="O28" s="2">
        <v>13</v>
      </c>
      <c r="P28" s="2">
        <v>10</v>
      </c>
      <c r="Q28" s="5"/>
      <c r="R28" s="27">
        <f t="shared" si="2"/>
        <v>260</v>
      </c>
      <c r="S28" s="2">
        <f t="shared" si="8"/>
        <v>390</v>
      </c>
      <c r="T28" s="2">
        <f t="shared" si="8"/>
        <v>300</v>
      </c>
      <c r="U28" s="2">
        <f t="shared" si="5"/>
        <v>950</v>
      </c>
      <c r="V28" s="5">
        <v>0</v>
      </c>
      <c r="W28" s="5"/>
      <c r="X28" s="5"/>
      <c r="Y28" s="5"/>
      <c r="Z28" s="5"/>
      <c r="AA28" s="5">
        <f t="shared" si="6"/>
        <v>0</v>
      </c>
      <c r="AB28" s="21">
        <f t="shared" si="7"/>
        <v>23479</v>
      </c>
    </row>
    <row r="29" spans="1:28">
      <c r="A29" s="33" t="s">
        <v>215</v>
      </c>
      <c r="B29" s="77" t="s">
        <v>216</v>
      </c>
      <c r="C29" s="5" t="s">
        <v>217</v>
      </c>
      <c r="D29" s="14">
        <v>18036245665</v>
      </c>
      <c r="E29" s="15" t="s">
        <v>218</v>
      </c>
      <c r="F29" s="5"/>
      <c r="G29" s="2">
        <v>6000</v>
      </c>
      <c r="H29" s="2">
        <v>2000</v>
      </c>
      <c r="I29" s="2">
        <v>8000</v>
      </c>
      <c r="J29" s="2">
        <v>1</v>
      </c>
      <c r="K29" s="21">
        <f t="shared" ref="K29" si="9">ROUND(G29/21.75*J29,0)</f>
        <v>276</v>
      </c>
      <c r="L29" s="21">
        <f>ROUND(H29/21.75*J29,0)</f>
        <v>92</v>
      </c>
      <c r="M29" s="5"/>
      <c r="N29" s="21">
        <f t="shared" si="1"/>
        <v>368</v>
      </c>
      <c r="O29" s="2">
        <v>1</v>
      </c>
      <c r="P29" s="2">
        <v>1</v>
      </c>
      <c r="Q29" s="5"/>
      <c r="R29" s="27">
        <f t="shared" si="2"/>
        <v>20</v>
      </c>
      <c r="S29" s="2">
        <f t="shared" si="8"/>
        <v>30</v>
      </c>
      <c r="T29" s="2">
        <f t="shared" si="8"/>
        <v>30</v>
      </c>
      <c r="U29" s="2">
        <f t="shared" si="5"/>
        <v>80</v>
      </c>
      <c r="V29" s="5">
        <v>0</v>
      </c>
      <c r="W29" s="5"/>
      <c r="X29" s="5"/>
      <c r="Y29" s="5"/>
      <c r="Z29" s="5"/>
      <c r="AA29" s="5">
        <f t="shared" si="6"/>
        <v>0</v>
      </c>
      <c r="AB29" s="21">
        <f t="shared" si="7"/>
        <v>448</v>
      </c>
    </row>
    <row r="41" spans="16:16">
      <c r="P41" s="24"/>
    </row>
    <row r="42" spans="16:16">
      <c r="P42" s="24"/>
    </row>
    <row r="43" spans="16:16">
      <c r="P43" s="24"/>
    </row>
    <row r="44" spans="16:16">
      <c r="P44" s="24"/>
    </row>
    <row r="45" spans="16:16">
      <c r="P45" s="24"/>
    </row>
    <row r="46" spans="16:16">
      <c r="P46" s="24"/>
    </row>
    <row r="47" spans="16:16">
      <c r="P47" s="24"/>
    </row>
    <row r="48" spans="16:16">
      <c r="P48" s="24"/>
    </row>
    <row r="49" spans="16:16">
      <c r="P49" s="24"/>
    </row>
    <row r="50" spans="16:16">
      <c r="P50" s="24"/>
    </row>
    <row r="51" spans="16:16">
      <c r="P51" s="24"/>
    </row>
    <row r="52" spans="16:16">
      <c r="P52" s="24"/>
    </row>
    <row r="53" spans="16:16">
      <c r="P53" s="24"/>
    </row>
    <row r="54" spans="16:16">
      <c r="P54" s="24"/>
    </row>
    <row r="55" spans="16:16">
      <c r="P55" s="24"/>
    </row>
    <row r="56" spans="16:16">
      <c r="P56" s="24"/>
    </row>
    <row r="57" spans="16:16">
      <c r="P57" s="24"/>
    </row>
    <row r="58" spans="16:16">
      <c r="P58" s="24"/>
    </row>
    <row r="59" spans="16:16">
      <c r="P59" s="24"/>
    </row>
    <row r="60" spans="16:16">
      <c r="P60" s="24"/>
    </row>
  </sheetData>
  <mergeCells count="11">
    <mergeCell ref="G1:I1"/>
    <mergeCell ref="K1:N1"/>
    <mergeCell ref="O1:U1"/>
    <mergeCell ref="V1:AA1"/>
    <mergeCell ref="A1:A2"/>
    <mergeCell ref="B1:B2"/>
    <mergeCell ref="C1:C2"/>
    <mergeCell ref="D1:D2"/>
    <mergeCell ref="E1:E2"/>
    <mergeCell ref="F1:F2"/>
    <mergeCell ref="AB1:AB2"/>
  </mergeCells>
  <hyperlinks>
    <hyperlink ref="E20" r:id="rId1" display="1452632958@qq.com"/>
    <hyperlink ref="E9" r:id="rId2" display="425192285@qq.com"/>
    <hyperlink ref="E18" r:id="rId3" display="1157634400@qq.com"/>
    <hyperlink ref="E15" r:id="rId4" display="657090710@qq.com"/>
    <hyperlink ref="E14" r:id="rId5" display="839986423@qq.com"/>
    <hyperlink ref="E13" r:id="rId6" display="tanxin27@aliyun.com"/>
    <hyperlink ref="E12" r:id="rId7" display="156939780@qq.com"/>
    <hyperlink ref="E4" r:id="rId8" display="liziming@urwhale.com"/>
    <hyperlink ref="E8:E18" r:id="rId8" display="xiaoerfeng@urwhale.com"/>
    <hyperlink ref="E21" r:id="rId9" display="418311086@qq.com"/>
    <hyperlink ref="E24" r:id="rId10" display="646804530@qq.com"/>
    <hyperlink ref="E23" r:id="rId11" display="963294568@qq.com"/>
    <hyperlink ref="E27" r:id="rId12" display="1276214003@qq.com"/>
    <hyperlink ref="E28" r:id="rId13" display="250161666@qq.com"/>
    <hyperlink ref="E29" r:id="rId14" display="1308303996@qq.com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0"/>
  <sheetViews>
    <sheetView zoomScale="120" zoomScaleNormal="120" workbookViewId="0">
      <pane xSplit="3" topLeftCell="M1" activePane="topRight" state="frozen"/>
      <selection/>
      <selection pane="topRight" activeCell="AB29" sqref="AB29"/>
    </sheetView>
  </sheetViews>
  <sheetFormatPr defaultColWidth="9" defaultRowHeight="13.5"/>
  <cols>
    <col min="2" max="2" width="21.2583333333333" customWidth="1"/>
    <col min="4" max="4" width="11" customWidth="1"/>
    <col min="5" max="5" width="27" style="1" customWidth="1"/>
    <col min="8" max="8" width="9" style="1"/>
    <col min="10" max="10" width="13.375" customWidth="1"/>
    <col min="15" max="15" width="12.5" customWidth="1"/>
    <col min="16" max="16" width="10.5" customWidth="1"/>
    <col min="19" max="19" width="11" customWidth="1"/>
    <col min="20" max="20" width="10.5" customWidth="1"/>
    <col min="23" max="23" width="15.875"/>
    <col min="28" max="28" width="12.5" customWidth="1"/>
  </cols>
  <sheetData>
    <row r="1" spans="1:28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8</v>
      </c>
      <c r="G1" s="3" t="s">
        <v>9</v>
      </c>
      <c r="H1" s="4"/>
      <c r="I1" s="23"/>
      <c r="J1" s="23" t="s">
        <v>15</v>
      </c>
      <c r="K1" s="2" t="s">
        <v>134</v>
      </c>
      <c r="L1" s="2"/>
      <c r="M1" s="2"/>
      <c r="N1" s="2"/>
      <c r="O1" s="3" t="s">
        <v>14</v>
      </c>
      <c r="P1" s="4"/>
      <c r="Q1" s="4"/>
      <c r="R1" s="4"/>
      <c r="S1" s="4"/>
      <c r="T1" s="4"/>
      <c r="U1" s="23"/>
      <c r="V1" s="25" t="s">
        <v>136</v>
      </c>
      <c r="W1" s="26"/>
      <c r="X1" s="26"/>
      <c r="Y1" s="26"/>
      <c r="Z1" s="26"/>
      <c r="AA1" s="31"/>
      <c r="AB1" s="2" t="s">
        <v>137</v>
      </c>
    </row>
    <row r="2" spans="1:28">
      <c r="A2" s="2"/>
      <c r="B2" s="2"/>
      <c r="C2" s="2"/>
      <c r="D2" s="2"/>
      <c r="E2" s="2"/>
      <c r="F2" s="2"/>
      <c r="G2" s="2" t="s">
        <v>20</v>
      </c>
      <c r="H2" s="2" t="s">
        <v>21</v>
      </c>
      <c r="I2" s="2" t="s">
        <v>22</v>
      </c>
      <c r="J2" s="2" t="s">
        <v>177</v>
      </c>
      <c r="K2" s="2" t="s">
        <v>20</v>
      </c>
      <c r="L2" s="2" t="s">
        <v>21</v>
      </c>
      <c r="M2" s="2" t="s">
        <v>138</v>
      </c>
      <c r="N2" s="2" t="s">
        <v>139</v>
      </c>
      <c r="O2" s="2" t="s">
        <v>197</v>
      </c>
      <c r="P2" s="2" t="s">
        <v>157</v>
      </c>
      <c r="Q2" s="2" t="s">
        <v>140</v>
      </c>
      <c r="R2" s="2" t="s">
        <v>42</v>
      </c>
      <c r="S2" s="2" t="s">
        <v>158</v>
      </c>
      <c r="T2" s="2" t="s">
        <v>159</v>
      </c>
      <c r="U2" s="2" t="s">
        <v>139</v>
      </c>
      <c r="V2" s="2" t="s">
        <v>178</v>
      </c>
      <c r="W2" s="2" t="s">
        <v>142</v>
      </c>
      <c r="X2" s="2" t="s">
        <v>143</v>
      </c>
      <c r="Y2" s="2" t="s">
        <v>144</v>
      </c>
      <c r="Z2" s="2" t="s">
        <v>145</v>
      </c>
      <c r="AA2" s="2" t="s">
        <v>139</v>
      </c>
      <c r="AB2" s="2"/>
    </row>
    <row r="3" spans="1:28">
      <c r="A3" s="80" t="s">
        <v>146</v>
      </c>
      <c r="B3" s="5" t="s">
        <v>130</v>
      </c>
      <c r="C3" s="5" t="s">
        <v>131</v>
      </c>
      <c r="D3" s="6">
        <v>18501752189</v>
      </c>
      <c r="E3" s="81" t="s">
        <v>132</v>
      </c>
      <c r="F3" s="8"/>
      <c r="G3" s="2">
        <v>33000</v>
      </c>
      <c r="H3" s="2"/>
      <c r="I3" s="2">
        <f t="shared" ref="I3:I23" si="0">G3+H3</f>
        <v>33000</v>
      </c>
      <c r="J3" s="2">
        <v>21</v>
      </c>
      <c r="K3" s="2">
        <v>33000</v>
      </c>
      <c r="L3" s="2"/>
      <c r="M3" s="2"/>
      <c r="N3" s="2">
        <f t="shared" ref="N3:N29" si="1">K3+L3+M3</f>
        <v>33000</v>
      </c>
      <c r="O3" s="2">
        <v>24</v>
      </c>
      <c r="P3" s="2">
        <v>0</v>
      </c>
      <c r="Q3" s="5"/>
      <c r="R3" s="27">
        <f t="shared" ref="R3:R29" si="2">O3*20</f>
        <v>480</v>
      </c>
      <c r="S3" s="2">
        <f t="shared" ref="S3:S29" si="3">O3*30</f>
        <v>720</v>
      </c>
      <c r="T3" s="2">
        <f t="shared" ref="T3:T29" si="4">P3*30</f>
        <v>0</v>
      </c>
      <c r="U3" s="2">
        <f t="shared" ref="U3:U29" si="5">R3+S3+T3</f>
        <v>1200</v>
      </c>
      <c r="V3" s="5">
        <v>0</v>
      </c>
      <c r="W3" s="5"/>
      <c r="X3" s="5"/>
      <c r="Y3" s="5"/>
      <c r="Z3" s="5"/>
      <c r="AA3" s="5">
        <f t="shared" ref="AA3:AA29" si="6">SUM(W3:Z3)</f>
        <v>0</v>
      </c>
      <c r="AB3" s="2">
        <f t="shared" ref="AB3:AB29" si="7">N3+U3+AA3</f>
        <v>34200</v>
      </c>
    </row>
    <row r="4" spans="1:28">
      <c r="A4" s="80" t="s">
        <v>150</v>
      </c>
      <c r="B4" s="77" t="s">
        <v>127</v>
      </c>
      <c r="C4" s="5" t="s">
        <v>128</v>
      </c>
      <c r="D4" s="82" t="s">
        <v>147</v>
      </c>
      <c r="E4" s="79" t="s">
        <v>129</v>
      </c>
      <c r="F4" s="8"/>
      <c r="G4" s="2">
        <v>33000</v>
      </c>
      <c r="H4" s="2"/>
      <c r="I4" s="2">
        <f t="shared" si="0"/>
        <v>33000</v>
      </c>
      <c r="J4" s="2">
        <v>21</v>
      </c>
      <c r="K4" s="2">
        <v>33000</v>
      </c>
      <c r="L4" s="2"/>
      <c r="M4" s="2"/>
      <c r="N4" s="2">
        <f t="shared" si="1"/>
        <v>33000</v>
      </c>
      <c r="O4" s="2">
        <v>24</v>
      </c>
      <c r="P4" s="2">
        <v>14</v>
      </c>
      <c r="Q4" s="5"/>
      <c r="R4" s="27">
        <f t="shared" si="2"/>
        <v>480</v>
      </c>
      <c r="S4" s="2">
        <f t="shared" si="3"/>
        <v>720</v>
      </c>
      <c r="T4" s="2">
        <f t="shared" si="4"/>
        <v>420</v>
      </c>
      <c r="U4" s="2">
        <f t="shared" si="5"/>
        <v>1620</v>
      </c>
      <c r="V4" s="5">
        <v>0</v>
      </c>
      <c r="W4" s="5"/>
      <c r="X4" s="5"/>
      <c r="Y4" s="5"/>
      <c r="Z4" s="5"/>
      <c r="AA4" s="5">
        <f t="shared" si="6"/>
        <v>0</v>
      </c>
      <c r="AB4" s="2">
        <f t="shared" si="7"/>
        <v>34620</v>
      </c>
    </row>
    <row r="5" spans="1:28">
      <c r="A5" s="80" t="s">
        <v>154</v>
      </c>
      <c r="B5" s="77" t="s">
        <v>167</v>
      </c>
      <c r="C5" s="5" t="s">
        <v>168</v>
      </c>
      <c r="D5" s="6">
        <v>18210152505</v>
      </c>
      <c r="E5" s="81" t="s">
        <v>169</v>
      </c>
      <c r="F5" s="8"/>
      <c r="G5" s="2">
        <v>33000</v>
      </c>
      <c r="H5" s="2"/>
      <c r="I5" s="2">
        <f t="shared" si="0"/>
        <v>33000</v>
      </c>
      <c r="J5" s="2">
        <v>21</v>
      </c>
      <c r="K5" s="2">
        <v>33000</v>
      </c>
      <c r="L5" s="2"/>
      <c r="M5" s="2"/>
      <c r="N5" s="2">
        <f t="shared" si="1"/>
        <v>33000</v>
      </c>
      <c r="O5" s="2">
        <v>13.5</v>
      </c>
      <c r="P5" s="2">
        <v>4</v>
      </c>
      <c r="Q5" s="5"/>
      <c r="R5" s="27">
        <f t="shared" si="2"/>
        <v>270</v>
      </c>
      <c r="S5" s="2">
        <f t="shared" si="3"/>
        <v>405</v>
      </c>
      <c r="T5" s="2">
        <f t="shared" si="4"/>
        <v>120</v>
      </c>
      <c r="U5" s="2">
        <f t="shared" si="5"/>
        <v>795</v>
      </c>
      <c r="V5" s="5">
        <v>6</v>
      </c>
      <c r="W5" s="5">
        <f>ROUND(I5/21.75*6,0)*-1</f>
        <v>-9103</v>
      </c>
      <c r="X5" s="5"/>
      <c r="Y5" s="5"/>
      <c r="Z5" s="5"/>
      <c r="AA5" s="5">
        <f t="shared" si="6"/>
        <v>-9103</v>
      </c>
      <c r="AB5" s="2">
        <f t="shared" si="7"/>
        <v>24692</v>
      </c>
    </row>
    <row r="6" spans="1:28">
      <c r="A6" s="80" t="s">
        <v>162</v>
      </c>
      <c r="B6" s="77" t="s">
        <v>121</v>
      </c>
      <c r="C6" s="5" t="s">
        <v>122</v>
      </c>
      <c r="D6" s="6">
        <v>17702587818</v>
      </c>
      <c r="E6" s="81" t="s">
        <v>123</v>
      </c>
      <c r="F6" s="8"/>
      <c r="G6" s="2">
        <v>33000</v>
      </c>
      <c r="H6" s="2"/>
      <c r="I6" s="2">
        <f t="shared" si="0"/>
        <v>33000</v>
      </c>
      <c r="J6" s="2">
        <v>21</v>
      </c>
      <c r="K6" s="2">
        <v>33000</v>
      </c>
      <c r="L6" s="2"/>
      <c r="M6" s="2"/>
      <c r="N6" s="2">
        <f t="shared" si="1"/>
        <v>33000</v>
      </c>
      <c r="O6" s="2">
        <v>19.5</v>
      </c>
      <c r="P6" s="2">
        <v>19</v>
      </c>
      <c r="Q6" s="5"/>
      <c r="R6" s="27">
        <f t="shared" si="2"/>
        <v>390</v>
      </c>
      <c r="S6" s="2">
        <f t="shared" si="3"/>
        <v>585</v>
      </c>
      <c r="T6" s="2">
        <f t="shared" si="4"/>
        <v>570</v>
      </c>
      <c r="U6" s="2">
        <f t="shared" si="5"/>
        <v>1545</v>
      </c>
      <c r="V6" s="5">
        <v>0</v>
      </c>
      <c r="W6" s="5"/>
      <c r="X6" s="5"/>
      <c r="Y6" s="5"/>
      <c r="Z6" s="5"/>
      <c r="AA6" s="5">
        <f t="shared" si="6"/>
        <v>0</v>
      </c>
      <c r="AB6" s="2">
        <f t="shared" si="7"/>
        <v>34545</v>
      </c>
    </row>
    <row r="7" spans="1:28">
      <c r="A7" s="80" t="s">
        <v>163</v>
      </c>
      <c r="B7" s="77" t="s">
        <v>124</v>
      </c>
      <c r="C7" s="5" t="s">
        <v>125</v>
      </c>
      <c r="D7" s="6">
        <v>17701826635</v>
      </c>
      <c r="E7" s="81" t="s">
        <v>126</v>
      </c>
      <c r="F7" s="8"/>
      <c r="G7" s="2">
        <v>33000</v>
      </c>
      <c r="H7" s="2"/>
      <c r="I7" s="2">
        <f t="shared" si="0"/>
        <v>33000</v>
      </c>
      <c r="J7" s="2">
        <v>21</v>
      </c>
      <c r="K7" s="2">
        <v>33000</v>
      </c>
      <c r="L7" s="2"/>
      <c r="M7" s="2"/>
      <c r="N7" s="2">
        <f t="shared" si="1"/>
        <v>33000</v>
      </c>
      <c r="O7" s="2">
        <v>20.5</v>
      </c>
      <c r="P7" s="2">
        <v>17</v>
      </c>
      <c r="Q7" s="5"/>
      <c r="R7" s="27">
        <f t="shared" si="2"/>
        <v>410</v>
      </c>
      <c r="S7" s="2">
        <f t="shared" si="3"/>
        <v>615</v>
      </c>
      <c r="T7" s="2">
        <f t="shared" si="4"/>
        <v>510</v>
      </c>
      <c r="U7" s="2">
        <f t="shared" si="5"/>
        <v>1535</v>
      </c>
      <c r="V7" s="5">
        <v>0</v>
      </c>
      <c r="W7" s="5"/>
      <c r="X7" s="5"/>
      <c r="Y7" s="5"/>
      <c r="Z7" s="5"/>
      <c r="AA7" s="5">
        <f t="shared" si="6"/>
        <v>0</v>
      </c>
      <c r="AB7" s="2">
        <f t="shared" si="7"/>
        <v>34535</v>
      </c>
    </row>
    <row r="8" spans="1:28">
      <c r="A8" s="80" t="s">
        <v>164</v>
      </c>
      <c r="B8" s="77" t="s">
        <v>118</v>
      </c>
      <c r="C8" s="5" t="s">
        <v>119</v>
      </c>
      <c r="D8" s="82" t="s">
        <v>155</v>
      </c>
      <c r="E8" s="81" t="s">
        <v>120</v>
      </c>
      <c r="F8" s="8"/>
      <c r="G8" s="2">
        <v>20000</v>
      </c>
      <c r="H8" s="2"/>
      <c r="I8" s="2">
        <f t="shared" si="0"/>
        <v>20000</v>
      </c>
      <c r="J8" s="2">
        <v>21</v>
      </c>
      <c r="K8" s="2">
        <v>20000</v>
      </c>
      <c r="L8" s="2"/>
      <c r="M8" s="2"/>
      <c r="N8" s="2">
        <f t="shared" si="1"/>
        <v>20000</v>
      </c>
      <c r="O8" s="2">
        <v>22.5</v>
      </c>
      <c r="P8" s="2">
        <v>4</v>
      </c>
      <c r="Q8" s="5"/>
      <c r="R8" s="27">
        <f t="shared" si="2"/>
        <v>450</v>
      </c>
      <c r="S8" s="2">
        <f t="shared" si="3"/>
        <v>675</v>
      </c>
      <c r="T8" s="2">
        <f t="shared" si="4"/>
        <v>120</v>
      </c>
      <c r="U8" s="2">
        <f t="shared" si="5"/>
        <v>1245</v>
      </c>
      <c r="V8" s="5">
        <v>1.5</v>
      </c>
      <c r="W8" s="5">
        <f>ROUND(I8/21.75*1,0)*-1</f>
        <v>-920</v>
      </c>
      <c r="X8" s="5">
        <f>ROUND(I8/21.75*0.5,0)*-1</f>
        <v>-460</v>
      </c>
      <c r="Y8" s="5"/>
      <c r="Z8" s="5"/>
      <c r="AA8" s="5">
        <f t="shared" si="6"/>
        <v>-1380</v>
      </c>
      <c r="AB8" s="2">
        <f t="shared" si="7"/>
        <v>19865</v>
      </c>
    </row>
    <row r="9" spans="1:28">
      <c r="A9" s="80" t="s">
        <v>166</v>
      </c>
      <c r="B9" s="5" t="s">
        <v>115</v>
      </c>
      <c r="C9" s="5" t="s">
        <v>116</v>
      </c>
      <c r="D9" s="10">
        <v>18221085812</v>
      </c>
      <c r="E9" s="7" t="s">
        <v>117</v>
      </c>
      <c r="F9" s="8"/>
      <c r="G9" s="2">
        <v>22000</v>
      </c>
      <c r="H9" s="2"/>
      <c r="I9" s="2">
        <f t="shared" si="0"/>
        <v>22000</v>
      </c>
      <c r="J9" s="2">
        <v>21</v>
      </c>
      <c r="K9" s="2">
        <v>22000</v>
      </c>
      <c r="L9" s="2"/>
      <c r="M9" s="2"/>
      <c r="N9" s="2">
        <f t="shared" si="1"/>
        <v>22000</v>
      </c>
      <c r="O9" s="2">
        <v>23</v>
      </c>
      <c r="P9" s="2">
        <v>12</v>
      </c>
      <c r="Q9" s="5"/>
      <c r="R9" s="27">
        <f t="shared" si="2"/>
        <v>460</v>
      </c>
      <c r="S9" s="2">
        <f t="shared" si="3"/>
        <v>690</v>
      </c>
      <c r="T9" s="2">
        <f t="shared" si="4"/>
        <v>360</v>
      </c>
      <c r="U9" s="2">
        <f t="shared" si="5"/>
        <v>1510</v>
      </c>
      <c r="V9" s="5">
        <v>0</v>
      </c>
      <c r="W9" s="5"/>
      <c r="X9" s="5"/>
      <c r="Y9" s="5"/>
      <c r="Z9" s="5"/>
      <c r="AA9" s="5">
        <f t="shared" si="6"/>
        <v>0</v>
      </c>
      <c r="AB9" s="2">
        <f t="shared" si="7"/>
        <v>23510</v>
      </c>
    </row>
    <row r="10" spans="1:28">
      <c r="A10" s="80" t="s">
        <v>170</v>
      </c>
      <c r="B10" s="77" t="s">
        <v>112</v>
      </c>
      <c r="C10" s="5" t="s">
        <v>113</v>
      </c>
      <c r="D10" s="6">
        <v>18696462480</v>
      </c>
      <c r="E10" s="81" t="s">
        <v>114</v>
      </c>
      <c r="F10" s="8"/>
      <c r="G10" s="2">
        <v>10000</v>
      </c>
      <c r="H10" s="2">
        <v>10000</v>
      </c>
      <c r="I10" s="2">
        <f t="shared" si="0"/>
        <v>20000</v>
      </c>
      <c r="J10" s="2">
        <v>21</v>
      </c>
      <c r="K10" s="2">
        <v>10000</v>
      </c>
      <c r="L10" s="2">
        <v>10000</v>
      </c>
      <c r="M10" s="2"/>
      <c r="N10" s="2">
        <f t="shared" si="1"/>
        <v>20000</v>
      </c>
      <c r="O10" s="2">
        <v>21.5</v>
      </c>
      <c r="P10" s="2">
        <v>0</v>
      </c>
      <c r="Q10" s="5"/>
      <c r="R10" s="27">
        <f t="shared" si="2"/>
        <v>430</v>
      </c>
      <c r="S10" s="2">
        <f t="shared" si="3"/>
        <v>645</v>
      </c>
      <c r="T10" s="2">
        <f t="shared" si="4"/>
        <v>0</v>
      </c>
      <c r="U10" s="2">
        <f t="shared" si="5"/>
        <v>1075</v>
      </c>
      <c r="V10" s="5">
        <v>0</v>
      </c>
      <c r="W10" s="5"/>
      <c r="X10" s="5"/>
      <c r="Y10" s="5"/>
      <c r="Z10" s="5"/>
      <c r="AA10" s="5">
        <f t="shared" si="6"/>
        <v>0</v>
      </c>
      <c r="AB10" s="2">
        <f t="shared" si="7"/>
        <v>21075</v>
      </c>
    </row>
    <row r="11" spans="1:28">
      <c r="A11" s="80" t="s">
        <v>172</v>
      </c>
      <c r="B11" s="77" t="s">
        <v>173</v>
      </c>
      <c r="C11" s="5" t="s">
        <v>174</v>
      </c>
      <c r="D11" s="6">
        <v>15107130506</v>
      </c>
      <c r="E11" s="81" t="s">
        <v>175</v>
      </c>
      <c r="F11" s="8"/>
      <c r="G11" s="2">
        <v>7000</v>
      </c>
      <c r="H11" s="2"/>
      <c r="I11" s="2">
        <f t="shared" si="0"/>
        <v>7000</v>
      </c>
      <c r="J11" s="2">
        <v>21</v>
      </c>
      <c r="K11" s="2">
        <v>7000</v>
      </c>
      <c r="L11" s="2"/>
      <c r="M11" s="2"/>
      <c r="N11" s="2">
        <f t="shared" si="1"/>
        <v>7000</v>
      </c>
      <c r="O11" s="2">
        <v>22</v>
      </c>
      <c r="P11" s="2">
        <v>14</v>
      </c>
      <c r="Q11" s="5"/>
      <c r="R11" s="27">
        <f t="shared" si="2"/>
        <v>440</v>
      </c>
      <c r="S11" s="2">
        <f t="shared" si="3"/>
        <v>660</v>
      </c>
      <c r="T11" s="2">
        <f t="shared" si="4"/>
        <v>420</v>
      </c>
      <c r="U11" s="2">
        <f t="shared" si="5"/>
        <v>1520</v>
      </c>
      <c r="V11" s="5">
        <v>0</v>
      </c>
      <c r="W11" s="5"/>
      <c r="X11" s="5"/>
      <c r="Y11" s="2"/>
      <c r="Z11" s="5"/>
      <c r="AA11" s="5">
        <f t="shared" si="6"/>
        <v>0</v>
      </c>
      <c r="AB11" s="2">
        <f t="shared" si="7"/>
        <v>8520</v>
      </c>
    </row>
    <row r="12" ht="14.25" spans="1:28">
      <c r="A12" s="80" t="s">
        <v>179</v>
      </c>
      <c r="B12" s="77" t="s">
        <v>109</v>
      </c>
      <c r="C12" s="5" t="s">
        <v>110</v>
      </c>
      <c r="D12" s="10">
        <v>18874561560</v>
      </c>
      <c r="E12" s="11" t="s">
        <v>111</v>
      </c>
      <c r="F12" s="8"/>
      <c r="G12" s="2">
        <v>34000</v>
      </c>
      <c r="H12" s="2"/>
      <c r="I12" s="2">
        <f t="shared" si="0"/>
        <v>34000</v>
      </c>
      <c r="J12" s="2">
        <v>21</v>
      </c>
      <c r="K12" s="2">
        <v>34000</v>
      </c>
      <c r="L12" s="2"/>
      <c r="M12" s="2"/>
      <c r="N12" s="2">
        <f t="shared" si="1"/>
        <v>34000</v>
      </c>
      <c r="O12" s="2">
        <v>23</v>
      </c>
      <c r="P12" s="2">
        <v>3</v>
      </c>
      <c r="Q12" s="5"/>
      <c r="R12" s="27">
        <f t="shared" si="2"/>
        <v>460</v>
      </c>
      <c r="S12" s="2">
        <f t="shared" si="3"/>
        <v>690</v>
      </c>
      <c r="T12" s="2">
        <f t="shared" si="4"/>
        <v>90</v>
      </c>
      <c r="U12" s="2">
        <f t="shared" si="5"/>
        <v>1240</v>
      </c>
      <c r="V12" s="5">
        <v>0</v>
      </c>
      <c r="W12" s="5"/>
      <c r="X12" s="5"/>
      <c r="Y12" s="5"/>
      <c r="Z12" s="5"/>
      <c r="AA12" s="5">
        <f t="shared" si="6"/>
        <v>0</v>
      </c>
      <c r="AB12" s="2">
        <f t="shared" si="7"/>
        <v>35240</v>
      </c>
    </row>
    <row r="13" ht="14.25" spans="1:28">
      <c r="A13" s="80" t="s">
        <v>180</v>
      </c>
      <c r="B13" s="5" t="s">
        <v>106</v>
      </c>
      <c r="C13" s="5" t="s">
        <v>107</v>
      </c>
      <c r="D13" s="10">
        <v>15850682746</v>
      </c>
      <c r="E13" s="11" t="s">
        <v>108</v>
      </c>
      <c r="F13" s="8"/>
      <c r="G13" s="2">
        <v>20000</v>
      </c>
      <c r="H13" s="2"/>
      <c r="I13" s="2">
        <f t="shared" si="0"/>
        <v>20000</v>
      </c>
      <c r="J13" s="2">
        <v>21</v>
      </c>
      <c r="K13" s="2">
        <v>20000</v>
      </c>
      <c r="L13" s="2"/>
      <c r="M13" s="2"/>
      <c r="N13" s="2">
        <f t="shared" si="1"/>
        <v>20000</v>
      </c>
      <c r="O13" s="2">
        <v>24</v>
      </c>
      <c r="P13" s="2">
        <v>17</v>
      </c>
      <c r="Q13" s="5"/>
      <c r="R13" s="27">
        <f t="shared" si="2"/>
        <v>480</v>
      </c>
      <c r="S13" s="2">
        <f t="shared" si="3"/>
        <v>720</v>
      </c>
      <c r="T13" s="2">
        <f t="shared" si="4"/>
        <v>510</v>
      </c>
      <c r="U13" s="2">
        <f t="shared" si="5"/>
        <v>1710</v>
      </c>
      <c r="V13" s="5">
        <v>0</v>
      </c>
      <c r="W13" s="5"/>
      <c r="X13" s="5"/>
      <c r="Y13" s="5"/>
      <c r="Z13" s="5"/>
      <c r="AA13" s="5">
        <f t="shared" si="6"/>
        <v>0</v>
      </c>
      <c r="AB13" s="2">
        <f t="shared" si="7"/>
        <v>21710</v>
      </c>
    </row>
    <row r="14" ht="14.25" spans="1:28">
      <c r="A14" s="80" t="s">
        <v>181</v>
      </c>
      <c r="B14" s="5" t="s">
        <v>103</v>
      </c>
      <c r="C14" s="5" t="s">
        <v>104</v>
      </c>
      <c r="D14" s="10">
        <v>18660172495</v>
      </c>
      <c r="E14" s="12" t="s">
        <v>105</v>
      </c>
      <c r="F14" s="8"/>
      <c r="G14" s="2">
        <v>30000</v>
      </c>
      <c r="H14" s="2"/>
      <c r="I14" s="2">
        <f t="shared" si="0"/>
        <v>30000</v>
      </c>
      <c r="J14" s="2">
        <v>21</v>
      </c>
      <c r="K14" s="2">
        <v>30000</v>
      </c>
      <c r="L14" s="2"/>
      <c r="M14" s="2"/>
      <c r="N14" s="2">
        <f t="shared" si="1"/>
        <v>30000</v>
      </c>
      <c r="O14" s="2">
        <v>24</v>
      </c>
      <c r="P14" s="2">
        <v>16</v>
      </c>
      <c r="Q14" s="5"/>
      <c r="R14" s="27">
        <f t="shared" si="2"/>
        <v>480</v>
      </c>
      <c r="S14" s="2">
        <f t="shared" si="3"/>
        <v>720</v>
      </c>
      <c r="T14" s="2">
        <f t="shared" si="4"/>
        <v>480</v>
      </c>
      <c r="U14" s="2">
        <f t="shared" si="5"/>
        <v>1680</v>
      </c>
      <c r="V14" s="5">
        <v>0</v>
      </c>
      <c r="W14" s="5"/>
      <c r="X14" s="5"/>
      <c r="Y14" s="5"/>
      <c r="Z14" s="5"/>
      <c r="AA14" s="5">
        <f t="shared" si="6"/>
        <v>0</v>
      </c>
      <c r="AB14" s="2">
        <f t="shared" si="7"/>
        <v>31680</v>
      </c>
    </row>
    <row r="15" ht="14.25" spans="1:28">
      <c r="A15" s="80" t="s">
        <v>182</v>
      </c>
      <c r="B15" s="5" t="s">
        <v>100</v>
      </c>
      <c r="C15" s="5" t="s">
        <v>101</v>
      </c>
      <c r="D15" s="10">
        <v>13429328185</v>
      </c>
      <c r="E15" s="12" t="s">
        <v>102</v>
      </c>
      <c r="F15" s="8"/>
      <c r="G15" s="2">
        <v>16000</v>
      </c>
      <c r="H15" s="2"/>
      <c r="I15" s="2">
        <f t="shared" si="0"/>
        <v>16000</v>
      </c>
      <c r="J15" s="2">
        <v>21</v>
      </c>
      <c r="K15" s="2">
        <v>16000</v>
      </c>
      <c r="L15" s="2"/>
      <c r="M15" s="2"/>
      <c r="N15" s="2">
        <f t="shared" si="1"/>
        <v>16000</v>
      </c>
      <c r="O15" s="2">
        <v>21.5</v>
      </c>
      <c r="P15" s="2">
        <v>18</v>
      </c>
      <c r="Q15" s="5"/>
      <c r="R15" s="27">
        <f t="shared" si="2"/>
        <v>430</v>
      </c>
      <c r="S15" s="2">
        <f t="shared" si="3"/>
        <v>645</v>
      </c>
      <c r="T15" s="2">
        <f t="shared" si="4"/>
        <v>540</v>
      </c>
      <c r="U15" s="2">
        <f t="shared" si="5"/>
        <v>1615</v>
      </c>
      <c r="V15" s="5">
        <v>0</v>
      </c>
      <c r="W15" s="5"/>
      <c r="X15" s="5"/>
      <c r="Y15" s="5"/>
      <c r="Z15" s="5"/>
      <c r="AA15" s="5">
        <f t="shared" si="6"/>
        <v>0</v>
      </c>
      <c r="AB15" s="2">
        <f t="shared" si="7"/>
        <v>17615</v>
      </c>
    </row>
    <row r="16" spans="1:28">
      <c r="A16" s="80" t="s">
        <v>187</v>
      </c>
      <c r="B16" s="5" t="s">
        <v>97</v>
      </c>
      <c r="C16" s="5" t="s">
        <v>98</v>
      </c>
      <c r="D16" s="10">
        <v>13052515771</v>
      </c>
      <c r="E16" s="7" t="s">
        <v>99</v>
      </c>
      <c r="F16" s="8"/>
      <c r="G16" s="2">
        <v>10000</v>
      </c>
      <c r="H16" s="2">
        <v>9000</v>
      </c>
      <c r="I16" s="2">
        <f t="shared" si="0"/>
        <v>19000</v>
      </c>
      <c r="J16" s="2">
        <v>21</v>
      </c>
      <c r="K16" s="2">
        <v>10000</v>
      </c>
      <c r="L16" s="2">
        <v>9000</v>
      </c>
      <c r="M16" s="2"/>
      <c r="N16" s="2">
        <f t="shared" si="1"/>
        <v>19000</v>
      </c>
      <c r="O16" s="2">
        <v>23.5</v>
      </c>
      <c r="P16" s="2">
        <v>21</v>
      </c>
      <c r="Q16" s="5"/>
      <c r="R16" s="27">
        <f t="shared" si="2"/>
        <v>470</v>
      </c>
      <c r="S16" s="2">
        <f t="shared" si="3"/>
        <v>705</v>
      </c>
      <c r="T16" s="2">
        <f t="shared" si="4"/>
        <v>630</v>
      </c>
      <c r="U16" s="2">
        <f t="shared" si="5"/>
        <v>1805</v>
      </c>
      <c r="V16" s="5">
        <v>0</v>
      </c>
      <c r="W16" s="5"/>
      <c r="X16" s="5"/>
      <c r="Y16" s="5"/>
      <c r="Z16" s="5"/>
      <c r="AA16" s="5">
        <f t="shared" si="6"/>
        <v>0</v>
      </c>
      <c r="AB16" s="2">
        <f t="shared" si="7"/>
        <v>20805</v>
      </c>
    </row>
    <row r="17" spans="1:28">
      <c r="A17" s="80" t="s">
        <v>188</v>
      </c>
      <c r="B17" s="5" t="s">
        <v>189</v>
      </c>
      <c r="C17" s="5" t="s">
        <v>190</v>
      </c>
      <c r="D17" s="10">
        <v>15961753137</v>
      </c>
      <c r="E17" s="7" t="s">
        <v>191</v>
      </c>
      <c r="F17" s="8"/>
      <c r="G17" s="2">
        <v>10000</v>
      </c>
      <c r="H17" s="2">
        <v>12000</v>
      </c>
      <c r="I17" s="2">
        <f t="shared" si="0"/>
        <v>22000</v>
      </c>
      <c r="J17" s="2">
        <v>21</v>
      </c>
      <c r="K17" s="2">
        <v>10000</v>
      </c>
      <c r="L17" s="2">
        <v>12000</v>
      </c>
      <c r="M17" s="2"/>
      <c r="N17" s="2">
        <f t="shared" si="1"/>
        <v>22000</v>
      </c>
      <c r="O17" s="2">
        <v>24</v>
      </c>
      <c r="P17" s="2">
        <v>15</v>
      </c>
      <c r="Q17" s="5"/>
      <c r="R17" s="27">
        <f t="shared" si="2"/>
        <v>480</v>
      </c>
      <c r="S17" s="2">
        <f t="shared" si="3"/>
        <v>720</v>
      </c>
      <c r="T17" s="2">
        <f t="shared" si="4"/>
        <v>450</v>
      </c>
      <c r="U17" s="2">
        <f t="shared" si="5"/>
        <v>1650</v>
      </c>
      <c r="V17" s="5">
        <v>0</v>
      </c>
      <c r="W17" s="5"/>
      <c r="X17" s="5"/>
      <c r="Y17" s="5"/>
      <c r="Z17" s="5"/>
      <c r="AA17" s="5">
        <f t="shared" si="6"/>
        <v>0</v>
      </c>
      <c r="AB17" s="2">
        <f t="shared" si="7"/>
        <v>23650</v>
      </c>
    </row>
    <row r="18" spans="1:28">
      <c r="A18" s="80" t="s">
        <v>192</v>
      </c>
      <c r="B18" s="5" t="s">
        <v>94</v>
      </c>
      <c r="C18" s="5" t="s">
        <v>95</v>
      </c>
      <c r="D18" s="10">
        <v>15172691587</v>
      </c>
      <c r="E18" s="7" t="s">
        <v>96</v>
      </c>
      <c r="F18" s="8"/>
      <c r="G18" s="2">
        <v>9000</v>
      </c>
      <c r="H18" s="2">
        <v>4000</v>
      </c>
      <c r="I18" s="2">
        <f t="shared" si="0"/>
        <v>13000</v>
      </c>
      <c r="J18" s="2">
        <v>21</v>
      </c>
      <c r="K18" s="2">
        <v>9000</v>
      </c>
      <c r="L18" s="2">
        <v>4000</v>
      </c>
      <c r="M18" s="2"/>
      <c r="N18" s="2">
        <f t="shared" si="1"/>
        <v>13000</v>
      </c>
      <c r="O18" s="2">
        <v>19.5</v>
      </c>
      <c r="P18" s="2">
        <v>4</v>
      </c>
      <c r="Q18" s="5"/>
      <c r="R18" s="27">
        <f t="shared" si="2"/>
        <v>390</v>
      </c>
      <c r="S18" s="2">
        <f t="shared" si="3"/>
        <v>585</v>
      </c>
      <c r="T18" s="2">
        <f t="shared" si="4"/>
        <v>120</v>
      </c>
      <c r="U18" s="2">
        <f t="shared" si="5"/>
        <v>1095</v>
      </c>
      <c r="V18" s="5">
        <v>0</v>
      </c>
      <c r="W18" s="5"/>
      <c r="X18" s="5"/>
      <c r="Y18" s="5"/>
      <c r="Z18" s="5"/>
      <c r="AA18" s="5">
        <f t="shared" si="6"/>
        <v>0</v>
      </c>
      <c r="AB18" s="2">
        <f t="shared" si="7"/>
        <v>14095</v>
      </c>
    </row>
    <row r="19" spans="1:28">
      <c r="A19" s="80" t="s">
        <v>193</v>
      </c>
      <c r="B19" s="5" t="s">
        <v>91</v>
      </c>
      <c r="C19" s="5" t="s">
        <v>92</v>
      </c>
      <c r="D19" s="10">
        <v>13761536504</v>
      </c>
      <c r="E19" s="7" t="s">
        <v>93</v>
      </c>
      <c r="F19" s="8"/>
      <c r="G19" s="2">
        <v>10000</v>
      </c>
      <c r="H19" s="2">
        <v>9000</v>
      </c>
      <c r="I19" s="2">
        <f t="shared" si="0"/>
        <v>19000</v>
      </c>
      <c r="J19" s="2">
        <v>21</v>
      </c>
      <c r="K19" s="2">
        <v>10000</v>
      </c>
      <c r="L19" s="2">
        <v>9000</v>
      </c>
      <c r="M19" s="2"/>
      <c r="N19" s="2">
        <f t="shared" si="1"/>
        <v>19000</v>
      </c>
      <c r="O19" s="2">
        <v>22.5</v>
      </c>
      <c r="P19" s="2">
        <v>14</v>
      </c>
      <c r="Q19" s="5"/>
      <c r="R19" s="27">
        <f t="shared" si="2"/>
        <v>450</v>
      </c>
      <c r="S19" s="2">
        <f t="shared" si="3"/>
        <v>675</v>
      </c>
      <c r="T19" s="2">
        <f t="shared" si="4"/>
        <v>420</v>
      </c>
      <c r="U19" s="2">
        <f t="shared" si="5"/>
        <v>1545</v>
      </c>
      <c r="V19" s="5">
        <v>0</v>
      </c>
      <c r="W19" s="5"/>
      <c r="X19" s="5"/>
      <c r="Y19" s="5"/>
      <c r="Z19" s="5"/>
      <c r="AA19" s="5">
        <f t="shared" si="6"/>
        <v>0</v>
      </c>
      <c r="AB19" s="2">
        <f t="shared" si="7"/>
        <v>20545</v>
      </c>
    </row>
    <row r="20" spans="1:28">
      <c r="A20" s="80" t="s">
        <v>194</v>
      </c>
      <c r="B20" s="5" t="s">
        <v>88</v>
      </c>
      <c r="C20" s="5" t="s">
        <v>89</v>
      </c>
      <c r="D20" s="10">
        <v>15957501254</v>
      </c>
      <c r="E20" s="7" t="s">
        <v>90</v>
      </c>
      <c r="F20" s="8"/>
      <c r="G20" s="2">
        <v>8000</v>
      </c>
      <c r="H20" s="2"/>
      <c r="I20" s="2">
        <f t="shared" si="0"/>
        <v>8000</v>
      </c>
      <c r="J20" s="2">
        <v>21</v>
      </c>
      <c r="K20" s="2">
        <v>8000</v>
      </c>
      <c r="L20" s="2"/>
      <c r="M20" s="2"/>
      <c r="N20" s="2">
        <f t="shared" si="1"/>
        <v>8000</v>
      </c>
      <c r="O20" s="2">
        <v>23.5</v>
      </c>
      <c r="P20" s="2">
        <v>8</v>
      </c>
      <c r="Q20" s="5"/>
      <c r="R20" s="27">
        <f t="shared" si="2"/>
        <v>470</v>
      </c>
      <c r="S20" s="2">
        <f t="shared" si="3"/>
        <v>705</v>
      </c>
      <c r="T20" s="2">
        <f t="shared" si="4"/>
        <v>240</v>
      </c>
      <c r="U20" s="2">
        <f t="shared" si="5"/>
        <v>1415</v>
      </c>
      <c r="V20" s="5">
        <v>0</v>
      </c>
      <c r="W20" s="5"/>
      <c r="X20" s="5"/>
      <c r="Y20" s="5"/>
      <c r="Z20" s="5"/>
      <c r="AA20" s="5">
        <f t="shared" si="6"/>
        <v>0</v>
      </c>
      <c r="AB20" s="2">
        <f t="shared" si="7"/>
        <v>9415</v>
      </c>
    </row>
    <row r="21" spans="1:28">
      <c r="A21" s="80" t="s">
        <v>195</v>
      </c>
      <c r="B21" s="77" t="s">
        <v>85</v>
      </c>
      <c r="C21" s="5" t="s">
        <v>86</v>
      </c>
      <c r="D21" s="10">
        <v>17621506175</v>
      </c>
      <c r="E21" s="9" t="s">
        <v>87</v>
      </c>
      <c r="F21" s="8"/>
      <c r="G21" s="2">
        <v>10000</v>
      </c>
      <c r="H21" s="2">
        <v>9000</v>
      </c>
      <c r="I21" s="2">
        <f t="shared" si="0"/>
        <v>19000</v>
      </c>
      <c r="J21" s="2">
        <v>21</v>
      </c>
      <c r="K21" s="2">
        <v>10000</v>
      </c>
      <c r="L21" s="2">
        <v>9000</v>
      </c>
      <c r="M21" s="2"/>
      <c r="N21" s="2">
        <f t="shared" si="1"/>
        <v>19000</v>
      </c>
      <c r="O21" s="2">
        <v>22.5</v>
      </c>
      <c r="P21" s="2">
        <v>15</v>
      </c>
      <c r="Q21" s="5"/>
      <c r="R21" s="27">
        <f t="shared" si="2"/>
        <v>450</v>
      </c>
      <c r="S21" s="2">
        <f t="shared" si="3"/>
        <v>675</v>
      </c>
      <c r="T21" s="2">
        <f t="shared" si="4"/>
        <v>450</v>
      </c>
      <c r="U21" s="2">
        <f t="shared" si="5"/>
        <v>1575</v>
      </c>
      <c r="V21" s="5">
        <v>0</v>
      </c>
      <c r="W21" s="5"/>
      <c r="X21" s="5"/>
      <c r="Y21" s="5"/>
      <c r="Z21" s="5"/>
      <c r="AA21" s="5">
        <f t="shared" si="6"/>
        <v>0</v>
      </c>
      <c r="AB21" s="2">
        <f t="shared" si="7"/>
        <v>20575</v>
      </c>
    </row>
    <row r="22" s="1" customFormat="1" spans="1:28">
      <c r="A22" s="80" t="s">
        <v>198</v>
      </c>
      <c r="B22" s="84" t="s">
        <v>203</v>
      </c>
      <c r="C22" s="13" t="s">
        <v>204</v>
      </c>
      <c r="D22" s="14">
        <v>15222001878</v>
      </c>
      <c r="E22" s="15" t="s">
        <v>205</v>
      </c>
      <c r="F22" s="2"/>
      <c r="G22" s="2">
        <v>5000</v>
      </c>
      <c r="H22" s="2">
        <v>1000</v>
      </c>
      <c r="I22" s="2">
        <f t="shared" si="0"/>
        <v>6000</v>
      </c>
      <c r="J22" s="2">
        <v>21</v>
      </c>
      <c r="K22" s="2">
        <v>5000</v>
      </c>
      <c r="L22" s="2">
        <v>1000</v>
      </c>
      <c r="M22" s="2"/>
      <c r="N22" s="2">
        <f t="shared" si="1"/>
        <v>6000</v>
      </c>
      <c r="O22" s="2">
        <v>19.5</v>
      </c>
      <c r="P22" s="2">
        <v>10</v>
      </c>
      <c r="Q22" s="5"/>
      <c r="R22" s="27">
        <f t="shared" si="2"/>
        <v>390</v>
      </c>
      <c r="S22" s="2">
        <f t="shared" si="3"/>
        <v>585</v>
      </c>
      <c r="T22" s="2">
        <f t="shared" si="4"/>
        <v>300</v>
      </c>
      <c r="U22" s="2">
        <f t="shared" si="5"/>
        <v>1275</v>
      </c>
      <c r="V22" s="5">
        <v>0</v>
      </c>
      <c r="W22" s="5"/>
      <c r="X22" s="5"/>
      <c r="Y22" s="5"/>
      <c r="Z22" s="5"/>
      <c r="AA22" s="5">
        <f t="shared" si="6"/>
        <v>0</v>
      </c>
      <c r="AB22" s="2">
        <f t="shared" si="7"/>
        <v>7275</v>
      </c>
    </row>
    <row r="23" s="1" customFormat="1" spans="1:28">
      <c r="A23" s="80" t="s">
        <v>202</v>
      </c>
      <c r="B23" s="86" t="s">
        <v>81</v>
      </c>
      <c r="C23" s="16" t="s">
        <v>82</v>
      </c>
      <c r="D23" s="17">
        <v>15102145980</v>
      </c>
      <c r="E23" s="18" t="s">
        <v>83</v>
      </c>
      <c r="F23" s="19"/>
      <c r="G23" s="19">
        <v>11000</v>
      </c>
      <c r="H23" s="19">
        <v>13000</v>
      </c>
      <c r="I23" s="19">
        <f t="shared" si="0"/>
        <v>24000</v>
      </c>
      <c r="J23" s="19">
        <v>21</v>
      </c>
      <c r="K23" s="19">
        <v>11000</v>
      </c>
      <c r="L23" s="19">
        <v>13000</v>
      </c>
      <c r="M23" s="19"/>
      <c r="N23" s="19">
        <f t="shared" si="1"/>
        <v>24000</v>
      </c>
      <c r="O23" s="19">
        <v>23</v>
      </c>
      <c r="P23" s="19">
        <v>10</v>
      </c>
      <c r="Q23" s="28"/>
      <c r="R23" s="29">
        <f t="shared" si="2"/>
        <v>460</v>
      </c>
      <c r="S23" s="19">
        <f t="shared" si="3"/>
        <v>690</v>
      </c>
      <c r="T23" s="19">
        <f t="shared" si="4"/>
        <v>300</v>
      </c>
      <c r="U23" s="19">
        <f t="shared" si="5"/>
        <v>1450</v>
      </c>
      <c r="V23" s="28">
        <v>0</v>
      </c>
      <c r="W23" s="28"/>
      <c r="X23" s="28"/>
      <c r="Y23" s="28"/>
      <c r="Z23" s="28"/>
      <c r="AA23" s="28">
        <f t="shared" si="6"/>
        <v>0</v>
      </c>
      <c r="AB23" s="19">
        <f t="shared" si="7"/>
        <v>25450</v>
      </c>
    </row>
    <row r="24" s="1" customFormat="1" spans="1:28">
      <c r="A24" s="80" t="s">
        <v>206</v>
      </c>
      <c r="B24" s="84" t="s">
        <v>208</v>
      </c>
      <c r="C24" s="20" t="s">
        <v>79</v>
      </c>
      <c r="D24" s="14">
        <v>15930202006</v>
      </c>
      <c r="E24" s="2" t="s">
        <v>80</v>
      </c>
      <c r="F24" s="2"/>
      <c r="G24" s="2">
        <v>8000</v>
      </c>
      <c r="H24" s="2"/>
      <c r="I24" s="2">
        <v>8000</v>
      </c>
      <c r="J24" s="2">
        <v>21</v>
      </c>
      <c r="K24" s="2">
        <v>8000</v>
      </c>
      <c r="L24" s="2"/>
      <c r="M24" s="2"/>
      <c r="N24" s="19">
        <f t="shared" si="1"/>
        <v>8000</v>
      </c>
      <c r="O24" s="2">
        <v>22</v>
      </c>
      <c r="P24" s="2">
        <v>15</v>
      </c>
      <c r="Q24" s="2"/>
      <c r="R24" s="27">
        <f t="shared" si="2"/>
        <v>440</v>
      </c>
      <c r="S24" s="2">
        <f t="shared" si="3"/>
        <v>660</v>
      </c>
      <c r="T24" s="2">
        <f t="shared" si="4"/>
        <v>450</v>
      </c>
      <c r="U24" s="2">
        <f t="shared" si="5"/>
        <v>1550</v>
      </c>
      <c r="V24" s="5">
        <v>0</v>
      </c>
      <c r="W24" s="5"/>
      <c r="X24" s="5"/>
      <c r="Y24" s="5"/>
      <c r="Z24" s="5"/>
      <c r="AA24" s="5">
        <f t="shared" si="6"/>
        <v>0</v>
      </c>
      <c r="AB24" s="2">
        <f t="shared" si="7"/>
        <v>9550</v>
      </c>
    </row>
    <row r="25" spans="1:28">
      <c r="A25" s="80" t="s">
        <v>207</v>
      </c>
      <c r="B25" s="84" t="s">
        <v>75</v>
      </c>
      <c r="C25" s="13" t="s">
        <v>76</v>
      </c>
      <c r="D25" s="14">
        <v>18502116882</v>
      </c>
      <c r="E25" s="2" t="s">
        <v>77</v>
      </c>
      <c r="F25" s="2"/>
      <c r="G25" s="2">
        <v>10000</v>
      </c>
      <c r="H25" s="2"/>
      <c r="I25" s="2">
        <v>10000</v>
      </c>
      <c r="J25" s="2">
        <v>21</v>
      </c>
      <c r="K25" s="2">
        <v>10000</v>
      </c>
      <c r="L25" s="2"/>
      <c r="M25" s="2"/>
      <c r="N25" s="2">
        <f t="shared" si="1"/>
        <v>10000</v>
      </c>
      <c r="O25" s="2">
        <v>22.5</v>
      </c>
      <c r="P25" s="2">
        <v>17</v>
      </c>
      <c r="Q25" s="2"/>
      <c r="R25" s="27">
        <f t="shared" si="2"/>
        <v>450</v>
      </c>
      <c r="S25" s="2">
        <f t="shared" si="3"/>
        <v>675</v>
      </c>
      <c r="T25" s="2">
        <f t="shared" si="4"/>
        <v>510</v>
      </c>
      <c r="U25" s="2">
        <f t="shared" si="5"/>
        <v>1635</v>
      </c>
      <c r="V25" s="5">
        <v>0</v>
      </c>
      <c r="W25" s="5"/>
      <c r="X25" s="5"/>
      <c r="Y25" s="5"/>
      <c r="Z25" s="5"/>
      <c r="AA25" s="5">
        <f t="shared" si="6"/>
        <v>0</v>
      </c>
      <c r="AB25" s="2">
        <f t="shared" si="7"/>
        <v>11635</v>
      </c>
    </row>
    <row r="26" spans="1:28">
      <c r="A26" s="80" t="s">
        <v>209</v>
      </c>
      <c r="B26" s="77" t="s">
        <v>72</v>
      </c>
      <c r="C26" s="5" t="s">
        <v>73</v>
      </c>
      <c r="D26" s="14">
        <v>13788919227</v>
      </c>
      <c r="E26" s="15" t="s">
        <v>74</v>
      </c>
      <c r="F26" s="5"/>
      <c r="G26" s="2">
        <v>35000</v>
      </c>
      <c r="H26" s="2"/>
      <c r="I26" s="2">
        <v>35000</v>
      </c>
      <c r="J26" s="2">
        <v>21</v>
      </c>
      <c r="K26" s="2">
        <v>35000</v>
      </c>
      <c r="L26" s="2"/>
      <c r="M26" s="5"/>
      <c r="N26" s="2">
        <f t="shared" si="1"/>
        <v>35000</v>
      </c>
      <c r="O26" s="2">
        <v>24</v>
      </c>
      <c r="P26" s="2">
        <v>20</v>
      </c>
      <c r="Q26" s="5"/>
      <c r="R26" s="27">
        <f t="shared" si="2"/>
        <v>480</v>
      </c>
      <c r="S26" s="2">
        <f t="shared" si="3"/>
        <v>720</v>
      </c>
      <c r="T26" s="2">
        <f t="shared" si="4"/>
        <v>600</v>
      </c>
      <c r="U26" s="2">
        <f t="shared" si="5"/>
        <v>1800</v>
      </c>
      <c r="V26" s="5">
        <v>0</v>
      </c>
      <c r="W26" s="5"/>
      <c r="X26" s="5"/>
      <c r="Y26" s="5"/>
      <c r="Z26" s="5"/>
      <c r="AA26" s="5">
        <f t="shared" si="6"/>
        <v>0</v>
      </c>
      <c r="AB26" s="2">
        <f t="shared" si="7"/>
        <v>36800</v>
      </c>
    </row>
    <row r="27" spans="1:28">
      <c r="A27" s="80" t="s">
        <v>210</v>
      </c>
      <c r="B27" s="77" t="s">
        <v>211</v>
      </c>
      <c r="C27" s="5" t="s">
        <v>212</v>
      </c>
      <c r="D27" s="14">
        <v>15257412045</v>
      </c>
      <c r="E27" s="15" t="s">
        <v>213</v>
      </c>
      <c r="F27" s="5"/>
      <c r="G27" s="2">
        <v>5000</v>
      </c>
      <c r="H27" s="21">
        <v>1828</v>
      </c>
      <c r="I27" s="2">
        <v>6828</v>
      </c>
      <c r="J27" s="2">
        <v>21</v>
      </c>
      <c r="K27" s="2">
        <v>5000</v>
      </c>
      <c r="L27" s="21">
        <v>1828</v>
      </c>
      <c r="M27" s="2"/>
      <c r="N27" s="2">
        <f t="shared" si="1"/>
        <v>6828</v>
      </c>
      <c r="O27" s="2">
        <v>24</v>
      </c>
      <c r="P27" s="2">
        <v>20</v>
      </c>
      <c r="Q27" s="5"/>
      <c r="R27" s="27">
        <f t="shared" si="2"/>
        <v>480</v>
      </c>
      <c r="S27" s="2">
        <f t="shared" si="3"/>
        <v>720</v>
      </c>
      <c r="T27" s="2">
        <f t="shared" si="4"/>
        <v>600</v>
      </c>
      <c r="U27" s="2">
        <f t="shared" si="5"/>
        <v>1800</v>
      </c>
      <c r="V27" s="5">
        <v>0</v>
      </c>
      <c r="W27" s="5"/>
      <c r="X27" s="5"/>
      <c r="Y27" s="5"/>
      <c r="Z27" s="5"/>
      <c r="AA27" s="5">
        <f t="shared" si="6"/>
        <v>0</v>
      </c>
      <c r="AB27" s="2">
        <f t="shared" si="7"/>
        <v>8628</v>
      </c>
    </row>
    <row r="28" spans="1:28">
      <c r="A28" s="80" t="s">
        <v>214</v>
      </c>
      <c r="B28" s="77" t="s">
        <v>216</v>
      </c>
      <c r="C28" s="5" t="s">
        <v>217</v>
      </c>
      <c r="D28" s="14">
        <v>18036245665</v>
      </c>
      <c r="E28" s="15" t="s">
        <v>218</v>
      </c>
      <c r="F28" s="5"/>
      <c r="G28" s="2">
        <v>6000</v>
      </c>
      <c r="H28" s="2">
        <v>2000</v>
      </c>
      <c r="I28" s="2">
        <v>8000</v>
      </c>
      <c r="J28" s="2">
        <v>21</v>
      </c>
      <c r="K28" s="2">
        <v>6000</v>
      </c>
      <c r="L28" s="2">
        <v>2000</v>
      </c>
      <c r="M28" s="5"/>
      <c r="N28" s="2">
        <f t="shared" si="1"/>
        <v>8000</v>
      </c>
      <c r="O28" s="2">
        <v>24</v>
      </c>
      <c r="P28" s="2">
        <v>22</v>
      </c>
      <c r="Q28" s="5"/>
      <c r="R28" s="27">
        <f t="shared" si="2"/>
        <v>480</v>
      </c>
      <c r="S28" s="2">
        <f t="shared" si="3"/>
        <v>720</v>
      </c>
      <c r="T28" s="2">
        <f t="shared" si="4"/>
        <v>660</v>
      </c>
      <c r="U28" s="2">
        <f t="shared" si="5"/>
        <v>1860</v>
      </c>
      <c r="V28" s="5">
        <v>0</v>
      </c>
      <c r="W28" s="5"/>
      <c r="X28" s="5"/>
      <c r="Y28" s="5"/>
      <c r="Z28" s="5"/>
      <c r="AA28" s="5">
        <f t="shared" si="6"/>
        <v>0</v>
      </c>
      <c r="AB28" s="2">
        <f t="shared" si="7"/>
        <v>9860</v>
      </c>
    </row>
    <row r="29" spans="1:28">
      <c r="A29" s="80" t="s">
        <v>215</v>
      </c>
      <c r="B29" s="83" t="s">
        <v>199</v>
      </c>
      <c r="C29" s="5" t="s">
        <v>200</v>
      </c>
      <c r="D29" s="14">
        <v>15868275302</v>
      </c>
      <c r="E29" s="9" t="s">
        <v>201</v>
      </c>
      <c r="F29" s="5"/>
      <c r="G29" s="2">
        <v>11000</v>
      </c>
      <c r="H29" s="2">
        <v>24000</v>
      </c>
      <c r="I29" s="2">
        <f>G29+H29</f>
        <v>35000</v>
      </c>
      <c r="J29" s="21">
        <v>4</v>
      </c>
      <c r="K29" s="2">
        <f>ROUND(G29/21.75*4,0)*1</f>
        <v>2023</v>
      </c>
      <c r="L29" s="2">
        <f>ROUND(H29/21.75*4,0)*1</f>
        <v>4414</v>
      </c>
      <c r="M29" s="2"/>
      <c r="N29" s="21">
        <f t="shared" si="1"/>
        <v>6437</v>
      </c>
      <c r="O29" s="2">
        <v>3</v>
      </c>
      <c r="P29" s="2">
        <v>1</v>
      </c>
      <c r="Q29" s="5"/>
      <c r="R29" s="27">
        <f t="shared" si="2"/>
        <v>60</v>
      </c>
      <c r="S29" s="2">
        <f t="shared" si="3"/>
        <v>90</v>
      </c>
      <c r="T29" s="2">
        <f t="shared" si="4"/>
        <v>30</v>
      </c>
      <c r="U29" s="2">
        <f t="shared" si="5"/>
        <v>180</v>
      </c>
      <c r="V29" s="5">
        <v>1.5</v>
      </c>
      <c r="W29" s="30">
        <f>ROUND(N29/21.75*1.5,0)*-1</f>
        <v>-444</v>
      </c>
      <c r="X29" s="30"/>
      <c r="Y29" s="30"/>
      <c r="Z29" s="5"/>
      <c r="AA29" s="30">
        <f t="shared" si="6"/>
        <v>-444</v>
      </c>
      <c r="AB29" s="32">
        <f t="shared" si="7"/>
        <v>6173</v>
      </c>
    </row>
    <row r="41" spans="16:16">
      <c r="P41" s="24"/>
    </row>
    <row r="42" spans="16:16">
      <c r="P42" s="24"/>
    </row>
    <row r="43" spans="16:16">
      <c r="P43" s="24"/>
    </row>
    <row r="44" spans="16:16">
      <c r="P44" s="24"/>
    </row>
    <row r="45" spans="16:16">
      <c r="P45" s="24"/>
    </row>
    <row r="46" spans="16:16">
      <c r="P46" s="24"/>
    </row>
    <row r="47" spans="16:16">
      <c r="P47" s="24"/>
    </row>
    <row r="48" spans="16:16">
      <c r="P48" s="24"/>
    </row>
    <row r="49" spans="16:16">
      <c r="P49" s="24"/>
    </row>
    <row r="50" spans="16:16">
      <c r="P50" s="24"/>
    </row>
    <row r="51" spans="16:16">
      <c r="P51" s="24"/>
    </row>
    <row r="52" spans="16:16">
      <c r="P52" s="24"/>
    </row>
    <row r="53" spans="16:16">
      <c r="P53" s="24"/>
    </row>
    <row r="54" spans="16:16">
      <c r="P54" s="24"/>
    </row>
    <row r="55" spans="16:16">
      <c r="P55" s="24"/>
    </row>
    <row r="56" spans="16:16">
      <c r="P56" s="24"/>
    </row>
    <row r="57" spans="16:16">
      <c r="P57" s="24"/>
    </row>
    <row r="58" spans="16:16">
      <c r="P58" s="24"/>
    </row>
    <row r="59" spans="16:16">
      <c r="P59" s="24"/>
    </row>
    <row r="60" spans="16:16">
      <c r="P60" s="24"/>
    </row>
  </sheetData>
  <mergeCells count="11">
    <mergeCell ref="G1:I1"/>
    <mergeCell ref="K1:N1"/>
    <mergeCell ref="O1:U1"/>
    <mergeCell ref="V1:AA1"/>
    <mergeCell ref="A1:A2"/>
    <mergeCell ref="B1:B2"/>
    <mergeCell ref="C1:C2"/>
    <mergeCell ref="D1:D2"/>
    <mergeCell ref="E1:E2"/>
    <mergeCell ref="F1:F2"/>
    <mergeCell ref="AB1:AB2"/>
  </mergeCells>
  <hyperlinks>
    <hyperlink ref="E20" r:id="rId3" display="1452632958@qq.com"/>
    <hyperlink ref="E9" r:id="rId4" display="425192285@qq.com"/>
    <hyperlink ref="E18" r:id="rId5" display="1157634400@qq.com"/>
    <hyperlink ref="E15" r:id="rId6" display="657090710@qq.com"/>
    <hyperlink ref="E14" r:id="rId7" display="839986423@qq.com"/>
    <hyperlink ref="E13" r:id="rId8" display="tanxin27@aliyun.com"/>
    <hyperlink ref="E12" r:id="rId9" display="156939780@qq.com"/>
    <hyperlink ref="E4" r:id="rId10" display="liziming@urwhale.com"/>
    <hyperlink ref="E8:E18" r:id="rId10" display="xiaoerfeng@urwhale.com"/>
    <hyperlink ref="E21" r:id="rId11" display="418311086@qq.com"/>
    <hyperlink ref="E23" r:id="rId12" display="646804530@qq.com"/>
    <hyperlink ref="E22" r:id="rId13" display="963294568@qq.com"/>
    <hyperlink ref="E27" r:id="rId14" display="1276214003@qq.com"/>
    <hyperlink ref="E26" r:id="rId15" display="250161666@qq.com"/>
    <hyperlink ref="E28" r:id="rId16" display="1308303996@qq.com"/>
  </hyperlinks>
  <pageMargins left="0.75" right="0.75" top="1" bottom="1" header="0.5" footer="0.5"/>
  <headerFooter/>
  <ignoredErrors>
    <ignoredError sqref="A3:A29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"/>
  <sheetViews>
    <sheetView workbookViewId="0">
      <selection activeCell="D25" sqref="D25"/>
    </sheetView>
  </sheetViews>
  <sheetFormatPr defaultColWidth="9" defaultRowHeight="13.5" outlineLevelRow="2"/>
  <cols>
    <col min="2" max="2" width="32.7583333333333" customWidth="1"/>
    <col min="4" max="4" width="22.625" customWidth="1"/>
    <col min="19" max="19" width="24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6</v>
      </c>
      <c r="E1" s="2" t="s">
        <v>8</v>
      </c>
      <c r="F1" s="2" t="s">
        <v>134</v>
      </c>
      <c r="G1" s="2" t="s">
        <v>135</v>
      </c>
      <c r="H1" s="2" t="s">
        <v>135</v>
      </c>
      <c r="I1" s="2" t="s">
        <v>135</v>
      </c>
      <c r="J1" s="2" t="s">
        <v>14</v>
      </c>
      <c r="K1" s="2" t="s">
        <v>135</v>
      </c>
      <c r="L1" s="2" t="s">
        <v>135</v>
      </c>
      <c r="M1" s="2" t="s">
        <v>135</v>
      </c>
      <c r="N1" s="2" t="s">
        <v>136</v>
      </c>
      <c r="O1" s="2" t="s">
        <v>135</v>
      </c>
      <c r="P1" s="2" t="s">
        <v>135</v>
      </c>
      <c r="Q1" s="2" t="s">
        <v>135</v>
      </c>
      <c r="R1" s="2" t="s">
        <v>135</v>
      </c>
      <c r="S1" s="2" t="s">
        <v>137</v>
      </c>
    </row>
    <row r="2" spans="1:19">
      <c r="A2" s="2" t="s">
        <v>135</v>
      </c>
      <c r="B2" s="2" t="s">
        <v>135</v>
      </c>
      <c r="C2" s="2" t="s">
        <v>135</v>
      </c>
      <c r="D2" s="2" t="s">
        <v>135</v>
      </c>
      <c r="E2" s="2" t="s">
        <v>135</v>
      </c>
      <c r="F2" s="2" t="s">
        <v>20</v>
      </c>
      <c r="G2" s="2" t="s">
        <v>21</v>
      </c>
      <c r="H2" s="2" t="s">
        <v>138</v>
      </c>
      <c r="I2" s="2" t="s">
        <v>139</v>
      </c>
      <c r="J2" s="2" t="s">
        <v>140</v>
      </c>
      <c r="K2" s="2" t="s">
        <v>42</v>
      </c>
      <c r="L2" s="2" t="s">
        <v>141</v>
      </c>
      <c r="M2" s="2" t="s">
        <v>139</v>
      </c>
      <c r="N2" s="2" t="s">
        <v>142</v>
      </c>
      <c r="O2" s="2" t="s">
        <v>143</v>
      </c>
      <c r="P2" s="2" t="s">
        <v>144</v>
      </c>
      <c r="Q2" s="2" t="s">
        <v>145</v>
      </c>
      <c r="R2" s="2" t="s">
        <v>139</v>
      </c>
      <c r="S2" s="2" t="s">
        <v>135</v>
      </c>
    </row>
    <row r="3" spans="1:19">
      <c r="A3" s="77" t="s">
        <v>146</v>
      </c>
      <c r="B3" s="77" t="s">
        <v>127</v>
      </c>
      <c r="C3" s="5" t="s">
        <v>128</v>
      </c>
      <c r="D3" s="78" t="s">
        <v>147</v>
      </c>
      <c r="E3" s="5"/>
      <c r="F3" s="5">
        <v>30000</v>
      </c>
      <c r="G3" s="5">
        <v>0</v>
      </c>
      <c r="H3" s="5">
        <v>0</v>
      </c>
      <c r="I3" s="5">
        <f>F3+G3+H3</f>
        <v>30000</v>
      </c>
      <c r="J3" s="5">
        <v>0</v>
      </c>
      <c r="K3" s="5">
        <v>0</v>
      </c>
      <c r="L3" s="5">
        <v>0</v>
      </c>
      <c r="M3" s="5">
        <f>J3+K3+L3</f>
        <v>0</v>
      </c>
      <c r="N3" s="5" t="s">
        <v>148</v>
      </c>
      <c r="O3" s="5" t="s">
        <v>148</v>
      </c>
      <c r="P3" s="5" t="s">
        <v>148</v>
      </c>
      <c r="Q3" s="5" t="s">
        <v>148</v>
      </c>
      <c r="R3" s="5">
        <f>N3+O3+P3+Q3</f>
        <v>0</v>
      </c>
      <c r="S3" s="5">
        <f>I3+M3-R3</f>
        <v>30000</v>
      </c>
    </row>
  </sheetData>
  <mergeCells count="9">
    <mergeCell ref="F1:I1"/>
    <mergeCell ref="J1:M1"/>
    <mergeCell ref="N1:R1"/>
    <mergeCell ref="A1:A2"/>
    <mergeCell ref="B1:B2"/>
    <mergeCell ref="C1:C2"/>
    <mergeCell ref="D1:D2"/>
    <mergeCell ref="E1:E2"/>
    <mergeCell ref="S1:S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"/>
  <sheetViews>
    <sheetView workbookViewId="0">
      <selection activeCell="G36" sqref="G36"/>
    </sheetView>
  </sheetViews>
  <sheetFormatPr defaultColWidth="9" defaultRowHeight="13.5" outlineLevelRow="4"/>
  <cols>
    <col min="2" max="2" width="32.7583333333333" customWidth="1"/>
    <col min="4" max="4" width="22.625" customWidth="1"/>
    <col min="20" max="20" width="24" customWidth="1"/>
  </cols>
  <sheetData>
    <row r="1" spans="1:20">
      <c r="A1" s="2" t="s">
        <v>0</v>
      </c>
      <c r="B1" s="2" t="s">
        <v>1</v>
      </c>
      <c r="C1" s="2" t="s">
        <v>2</v>
      </c>
      <c r="D1" s="2" t="s">
        <v>6</v>
      </c>
      <c r="E1" s="2" t="s">
        <v>8</v>
      </c>
      <c r="F1" s="2" t="s">
        <v>134</v>
      </c>
      <c r="G1" s="2" t="s">
        <v>135</v>
      </c>
      <c r="H1" s="2" t="s">
        <v>135</v>
      </c>
      <c r="I1" s="2" t="s">
        <v>135</v>
      </c>
      <c r="J1" s="2" t="s">
        <v>14</v>
      </c>
      <c r="K1" s="2" t="s">
        <v>135</v>
      </c>
      <c r="L1" s="2" t="s">
        <v>135</v>
      </c>
      <c r="M1" s="2" t="s">
        <v>135</v>
      </c>
      <c r="N1" s="25" t="s">
        <v>136</v>
      </c>
      <c r="O1" s="26"/>
      <c r="P1" s="26"/>
      <c r="Q1" s="26"/>
      <c r="R1" s="26"/>
      <c r="S1" s="31"/>
      <c r="T1" s="2" t="s">
        <v>137</v>
      </c>
    </row>
    <row r="2" spans="1:20">
      <c r="A2" s="2" t="s">
        <v>135</v>
      </c>
      <c r="B2" s="2" t="s">
        <v>135</v>
      </c>
      <c r="C2" s="2" t="s">
        <v>135</v>
      </c>
      <c r="D2" s="2" t="s">
        <v>135</v>
      </c>
      <c r="E2" s="2" t="s">
        <v>135</v>
      </c>
      <c r="F2" s="2" t="s">
        <v>20</v>
      </c>
      <c r="G2" s="2" t="s">
        <v>21</v>
      </c>
      <c r="H2" s="2" t="s">
        <v>138</v>
      </c>
      <c r="I2" s="2" t="s">
        <v>139</v>
      </c>
      <c r="J2" s="2" t="s">
        <v>140</v>
      </c>
      <c r="K2" s="2" t="s">
        <v>42</v>
      </c>
      <c r="L2" s="2" t="s">
        <v>141</v>
      </c>
      <c r="M2" s="2" t="s">
        <v>139</v>
      </c>
      <c r="N2" s="2" t="s">
        <v>149</v>
      </c>
      <c r="O2" s="2" t="s">
        <v>142</v>
      </c>
      <c r="P2" s="2" t="s">
        <v>143</v>
      </c>
      <c r="Q2" s="2" t="s">
        <v>144</v>
      </c>
      <c r="R2" s="2" t="s">
        <v>145</v>
      </c>
      <c r="S2" s="2" t="s">
        <v>139</v>
      </c>
      <c r="T2" s="2" t="s">
        <v>135</v>
      </c>
    </row>
    <row r="3" spans="1:20">
      <c r="A3" s="77" t="s">
        <v>146</v>
      </c>
      <c r="B3" s="77" t="s">
        <v>127</v>
      </c>
      <c r="C3" s="5" t="s">
        <v>128</v>
      </c>
      <c r="D3" s="78" t="s">
        <v>147</v>
      </c>
      <c r="E3" s="5"/>
      <c r="F3" s="5">
        <v>30000</v>
      </c>
      <c r="G3" s="5">
        <v>0</v>
      </c>
      <c r="H3" s="5">
        <v>0</v>
      </c>
      <c r="I3" s="5">
        <f>F3+G3+H3</f>
        <v>30000</v>
      </c>
      <c r="J3" s="5">
        <v>0</v>
      </c>
      <c r="K3" s="5">
        <v>0</v>
      </c>
      <c r="L3" s="5">
        <v>0</v>
      </c>
      <c r="M3" s="5">
        <f>J3+K3+L3</f>
        <v>0</v>
      </c>
      <c r="N3" s="5">
        <v>0</v>
      </c>
      <c r="O3" s="5" t="s">
        <v>148</v>
      </c>
      <c r="P3" s="5" t="s">
        <v>148</v>
      </c>
      <c r="Q3" s="5" t="s">
        <v>148</v>
      </c>
      <c r="R3" s="5" t="s">
        <v>148</v>
      </c>
      <c r="S3" s="5">
        <f>O3+P3+Q3+R3</f>
        <v>0</v>
      </c>
      <c r="T3" s="5">
        <f>I3+M3-S3</f>
        <v>30000</v>
      </c>
    </row>
    <row r="4" spans="1:20">
      <c r="A4" s="77" t="s">
        <v>150</v>
      </c>
      <c r="B4" s="77" t="s">
        <v>151</v>
      </c>
      <c r="C4" s="5" t="s">
        <v>152</v>
      </c>
      <c r="D4" s="78" t="s">
        <v>153</v>
      </c>
      <c r="E4" s="5"/>
      <c r="F4" s="5">
        <v>6500</v>
      </c>
      <c r="G4" s="5">
        <v>0</v>
      </c>
      <c r="H4" s="5">
        <v>0</v>
      </c>
      <c r="I4" s="5">
        <f t="shared" ref="I4:I5" si="0">F4+G4+H4</f>
        <v>6500</v>
      </c>
      <c r="J4" s="5">
        <v>0</v>
      </c>
      <c r="K4" s="5">
        <v>0</v>
      </c>
      <c r="L4" s="5">
        <v>0</v>
      </c>
      <c r="M4" s="5">
        <f t="shared" ref="M4:M5" si="1">J4+K4+L4</f>
        <v>0</v>
      </c>
      <c r="N4" s="5">
        <v>0</v>
      </c>
      <c r="O4" s="5" t="s">
        <v>148</v>
      </c>
      <c r="P4" s="5" t="s">
        <v>148</v>
      </c>
      <c r="Q4" s="5" t="s">
        <v>148</v>
      </c>
      <c r="R4" s="5" t="s">
        <v>148</v>
      </c>
      <c r="S4" s="5">
        <f t="shared" ref="S4" si="2">O4+P4+Q4+R4</f>
        <v>0</v>
      </c>
      <c r="T4" s="5">
        <f t="shared" ref="T4:T5" si="3">I4+M4-S4</f>
        <v>6500</v>
      </c>
    </row>
    <row r="5" spans="1:20">
      <c r="A5" s="77" t="s">
        <v>154</v>
      </c>
      <c r="B5" s="77" t="s">
        <v>118</v>
      </c>
      <c r="C5" s="5" t="s">
        <v>119</v>
      </c>
      <c r="D5" s="78" t="s">
        <v>155</v>
      </c>
      <c r="E5" s="5"/>
      <c r="F5" s="5">
        <v>20000</v>
      </c>
      <c r="G5" s="5">
        <v>0</v>
      </c>
      <c r="H5" s="5">
        <v>0</v>
      </c>
      <c r="I5" s="5">
        <f t="shared" si="0"/>
        <v>20000</v>
      </c>
      <c r="J5" s="5">
        <v>0</v>
      </c>
      <c r="K5" s="5">
        <v>0</v>
      </c>
      <c r="L5" s="5">
        <v>0</v>
      </c>
      <c r="M5" s="5">
        <f t="shared" si="1"/>
        <v>0</v>
      </c>
      <c r="N5" s="5">
        <v>10</v>
      </c>
      <c r="O5" s="30">
        <f>ROUND(N5*F5/21.75,1)</f>
        <v>9195.4</v>
      </c>
      <c r="P5" s="5" t="s">
        <v>148</v>
      </c>
      <c r="Q5" s="5" t="s">
        <v>148</v>
      </c>
      <c r="R5" s="5" t="s">
        <v>148</v>
      </c>
      <c r="S5" s="30">
        <f>ROUND(O5+P5+Q5+R5,0)</f>
        <v>9195</v>
      </c>
      <c r="T5" s="5">
        <f t="shared" si="3"/>
        <v>10805</v>
      </c>
    </row>
  </sheetData>
  <mergeCells count="9">
    <mergeCell ref="F1:I1"/>
    <mergeCell ref="J1:M1"/>
    <mergeCell ref="N1:S1"/>
    <mergeCell ref="A1:A2"/>
    <mergeCell ref="B1:B2"/>
    <mergeCell ref="C1:C2"/>
    <mergeCell ref="D1:D2"/>
    <mergeCell ref="E1:E2"/>
    <mergeCell ref="T1:T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1"/>
  <sheetViews>
    <sheetView topLeftCell="E1" workbookViewId="0">
      <selection activeCell="G10" sqref="G10"/>
    </sheetView>
  </sheetViews>
  <sheetFormatPr defaultColWidth="9" defaultRowHeight="13.5"/>
  <cols>
    <col min="2" max="2" width="32.7583333333333" customWidth="1"/>
    <col min="4" max="5" width="22.625" customWidth="1"/>
    <col min="12" max="12" width="12.875" customWidth="1"/>
    <col min="15" max="15" width="12.625" customWidth="1"/>
    <col min="16" max="16" width="11.375" customWidth="1"/>
    <col min="24" max="24" width="24" customWidth="1"/>
  </cols>
  <sheetData>
    <row r="1" spans="1:24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8</v>
      </c>
      <c r="G1" s="2" t="s">
        <v>134</v>
      </c>
      <c r="H1" s="2" t="s">
        <v>135</v>
      </c>
      <c r="I1" s="2" t="s">
        <v>135</v>
      </c>
      <c r="J1" s="2" t="s">
        <v>135</v>
      </c>
      <c r="K1" s="3" t="s">
        <v>14</v>
      </c>
      <c r="L1" s="4"/>
      <c r="M1" s="4"/>
      <c r="N1" s="4"/>
      <c r="O1" s="4"/>
      <c r="P1" s="4"/>
      <c r="Q1" s="23"/>
      <c r="R1" s="25" t="s">
        <v>136</v>
      </c>
      <c r="S1" s="26"/>
      <c r="T1" s="26"/>
      <c r="U1" s="26"/>
      <c r="V1" s="26"/>
      <c r="W1" s="31"/>
      <c r="X1" s="2" t="s">
        <v>137</v>
      </c>
    </row>
    <row r="2" spans="1:24">
      <c r="A2" s="2" t="s">
        <v>135</v>
      </c>
      <c r="B2" s="2" t="s">
        <v>135</v>
      </c>
      <c r="C2" s="2" t="s">
        <v>135</v>
      </c>
      <c r="D2" s="2" t="s">
        <v>135</v>
      </c>
      <c r="E2" s="2" t="s">
        <v>135</v>
      </c>
      <c r="F2" s="2" t="s">
        <v>135</v>
      </c>
      <c r="G2" s="2" t="s">
        <v>20</v>
      </c>
      <c r="H2" s="2" t="s">
        <v>21</v>
      </c>
      <c r="I2" s="2" t="s">
        <v>138</v>
      </c>
      <c r="J2" s="2" t="s">
        <v>139</v>
      </c>
      <c r="K2" s="2" t="s">
        <v>156</v>
      </c>
      <c r="L2" s="2" t="s">
        <v>157</v>
      </c>
      <c r="M2" s="2" t="s">
        <v>140</v>
      </c>
      <c r="N2" s="2" t="s">
        <v>42</v>
      </c>
      <c r="O2" s="2" t="s">
        <v>158</v>
      </c>
      <c r="P2" s="2" t="s">
        <v>159</v>
      </c>
      <c r="Q2" s="2" t="s">
        <v>139</v>
      </c>
      <c r="R2" s="2" t="s">
        <v>149</v>
      </c>
      <c r="S2" s="2" t="s">
        <v>142</v>
      </c>
      <c r="T2" s="2" t="s">
        <v>143</v>
      </c>
      <c r="U2" s="2" t="s">
        <v>144</v>
      </c>
      <c r="V2" s="2" t="s">
        <v>145</v>
      </c>
      <c r="W2" s="2" t="s">
        <v>139</v>
      </c>
      <c r="X2" s="2" t="s">
        <v>135</v>
      </c>
    </row>
    <row r="3" spans="1:24">
      <c r="A3" s="77" t="s">
        <v>146</v>
      </c>
      <c r="B3" s="77" t="s">
        <v>127</v>
      </c>
      <c r="C3" s="5" t="s">
        <v>128</v>
      </c>
      <c r="D3" s="78" t="s">
        <v>147</v>
      </c>
      <c r="E3" s="79" t="s">
        <v>129</v>
      </c>
      <c r="F3" s="5"/>
      <c r="G3" s="5">
        <v>30000</v>
      </c>
      <c r="H3" s="5">
        <v>0</v>
      </c>
      <c r="I3" s="5">
        <v>0</v>
      </c>
      <c r="J3" s="5">
        <f>G3+H3+I3</f>
        <v>30000</v>
      </c>
      <c r="K3" s="5">
        <v>9</v>
      </c>
      <c r="L3" s="5"/>
      <c r="M3" s="5"/>
      <c r="N3" s="5">
        <f>20*K3</f>
        <v>180</v>
      </c>
      <c r="O3" s="5">
        <f>K3*30</f>
        <v>270</v>
      </c>
      <c r="P3" s="5">
        <f>L3*30</f>
        <v>0</v>
      </c>
      <c r="Q3" s="5">
        <f>M3+N3+O3+P3</f>
        <v>450</v>
      </c>
      <c r="R3" s="5">
        <v>0</v>
      </c>
      <c r="S3" s="5" t="s">
        <v>148</v>
      </c>
      <c r="T3" s="5" t="s">
        <v>148</v>
      </c>
      <c r="U3" s="5" t="s">
        <v>148</v>
      </c>
      <c r="V3" s="5" t="s">
        <v>148</v>
      </c>
      <c r="W3" s="5">
        <f>S3+T3+U3+V3</f>
        <v>0</v>
      </c>
      <c r="X3" s="5">
        <f>J3+Q3-W3</f>
        <v>30450</v>
      </c>
    </row>
    <row r="4" spans="1:24">
      <c r="A4" s="77" t="s">
        <v>150</v>
      </c>
      <c r="B4" s="77" t="s">
        <v>151</v>
      </c>
      <c r="C4" s="5" t="s">
        <v>152</v>
      </c>
      <c r="D4" s="78" t="s">
        <v>153</v>
      </c>
      <c r="E4" s="79" t="s">
        <v>160</v>
      </c>
      <c r="F4" s="5"/>
      <c r="G4" s="5">
        <v>6500</v>
      </c>
      <c r="H4" s="5">
        <v>0</v>
      </c>
      <c r="I4" s="5">
        <v>0</v>
      </c>
      <c r="J4" s="5">
        <f t="shared" ref="J4:J11" si="0">G4+H4+I4</f>
        <v>6500</v>
      </c>
      <c r="K4" s="5">
        <v>9</v>
      </c>
      <c r="L4" s="5"/>
      <c r="M4" s="5"/>
      <c r="N4" s="5">
        <f t="shared" ref="N4:N11" si="1">20*K4</f>
        <v>180</v>
      </c>
      <c r="O4" s="5">
        <f t="shared" ref="O4:O11" si="2">K4*30</f>
        <v>270</v>
      </c>
      <c r="P4" s="5">
        <f t="shared" ref="P4:P11" si="3">L4*30</f>
        <v>0</v>
      </c>
      <c r="Q4" s="5">
        <f t="shared" ref="Q4:Q11" si="4">M4+N4+O4+P4</f>
        <v>450</v>
      </c>
      <c r="R4" s="5">
        <v>0</v>
      </c>
      <c r="S4" s="5" t="s">
        <v>148</v>
      </c>
      <c r="T4" s="5" t="s">
        <v>148</v>
      </c>
      <c r="U4" s="5" t="s">
        <v>148</v>
      </c>
      <c r="V4" s="5" t="s">
        <v>148</v>
      </c>
      <c r="W4" s="5">
        <f t="shared" ref="W4" si="5">S4+T4+U4+V4</f>
        <v>0</v>
      </c>
      <c r="X4" s="5">
        <f t="shared" ref="X4:X11" si="6">J4+Q4-W4</f>
        <v>6950</v>
      </c>
    </row>
    <row r="5" spans="1:25">
      <c r="A5" s="77" t="s">
        <v>154</v>
      </c>
      <c r="B5" s="77" t="s">
        <v>118</v>
      </c>
      <c r="C5" s="5" t="s">
        <v>119</v>
      </c>
      <c r="D5" s="78" t="s">
        <v>155</v>
      </c>
      <c r="E5" s="79" t="s">
        <v>120</v>
      </c>
      <c r="F5" s="5"/>
      <c r="G5" s="5">
        <f>ROUNDUP(10000/21.75*K5,0)</f>
        <v>4138</v>
      </c>
      <c r="H5" s="5">
        <v>0</v>
      </c>
      <c r="I5" s="5">
        <v>0</v>
      </c>
      <c r="J5" s="5">
        <f t="shared" si="0"/>
        <v>4138</v>
      </c>
      <c r="K5" s="5">
        <v>9</v>
      </c>
      <c r="L5" s="5"/>
      <c r="M5" s="5"/>
      <c r="N5" s="5">
        <f t="shared" si="1"/>
        <v>180</v>
      </c>
      <c r="O5" s="5">
        <f t="shared" si="2"/>
        <v>270</v>
      </c>
      <c r="P5" s="5">
        <f t="shared" si="3"/>
        <v>0</v>
      </c>
      <c r="Q5" s="5">
        <f t="shared" si="4"/>
        <v>450</v>
      </c>
      <c r="R5" s="5">
        <v>0</v>
      </c>
      <c r="S5" s="5" t="s">
        <v>148</v>
      </c>
      <c r="T5" s="5" t="s">
        <v>148</v>
      </c>
      <c r="U5" s="5" t="s">
        <v>148</v>
      </c>
      <c r="V5" s="5" t="s">
        <v>148</v>
      </c>
      <c r="W5" s="30">
        <f>ROUND(S5+T5+U5+V5,0)</f>
        <v>0</v>
      </c>
      <c r="X5" s="5">
        <f t="shared" si="6"/>
        <v>4588</v>
      </c>
      <c r="Y5" s="40" t="s">
        <v>161</v>
      </c>
    </row>
    <row r="6" spans="1:24">
      <c r="A6" s="77" t="s">
        <v>162</v>
      </c>
      <c r="B6" s="77" t="s">
        <v>121</v>
      </c>
      <c r="C6" s="5" t="s">
        <v>122</v>
      </c>
      <c r="D6" s="38">
        <v>17702587818</v>
      </c>
      <c r="E6" s="79" t="s">
        <v>123</v>
      </c>
      <c r="F6" s="5"/>
      <c r="G6" s="5">
        <v>30000</v>
      </c>
      <c r="H6" s="5">
        <v>0</v>
      </c>
      <c r="I6" s="5">
        <v>0</v>
      </c>
      <c r="J6" s="5">
        <f t="shared" si="0"/>
        <v>30000</v>
      </c>
      <c r="K6" s="5">
        <v>9</v>
      </c>
      <c r="L6" s="5"/>
      <c r="M6" s="5"/>
      <c r="N6" s="5">
        <f t="shared" si="1"/>
        <v>180</v>
      </c>
      <c r="O6" s="5">
        <f t="shared" si="2"/>
        <v>270</v>
      </c>
      <c r="P6" s="5">
        <f t="shared" si="3"/>
        <v>0</v>
      </c>
      <c r="Q6" s="5">
        <f t="shared" si="4"/>
        <v>450</v>
      </c>
      <c r="R6" s="5">
        <v>0</v>
      </c>
      <c r="S6" s="5" t="s">
        <v>148</v>
      </c>
      <c r="T6" s="5" t="s">
        <v>148</v>
      </c>
      <c r="U6" s="5" t="s">
        <v>148</v>
      </c>
      <c r="V6" s="5" t="s">
        <v>148</v>
      </c>
      <c r="W6" s="30">
        <f t="shared" ref="W6:W11" si="7">ROUND(S6+T6+U6+V6,0)</f>
        <v>0</v>
      </c>
      <c r="X6" s="5">
        <f t="shared" si="6"/>
        <v>30450</v>
      </c>
    </row>
    <row r="7" spans="1:24">
      <c r="A7" s="77" t="s">
        <v>163</v>
      </c>
      <c r="B7" s="77" t="s">
        <v>124</v>
      </c>
      <c r="C7" s="5" t="s">
        <v>125</v>
      </c>
      <c r="D7" s="38">
        <v>17701826635</v>
      </c>
      <c r="E7" s="79" t="s">
        <v>126</v>
      </c>
      <c r="F7" s="5"/>
      <c r="G7" s="5">
        <v>30000</v>
      </c>
      <c r="H7" s="5">
        <v>0</v>
      </c>
      <c r="I7" s="5">
        <v>0</v>
      </c>
      <c r="J7" s="5">
        <f t="shared" si="0"/>
        <v>30000</v>
      </c>
      <c r="K7" s="5">
        <v>7</v>
      </c>
      <c r="L7" s="5"/>
      <c r="M7" s="5"/>
      <c r="N7" s="5">
        <f t="shared" si="1"/>
        <v>140</v>
      </c>
      <c r="O7" s="5">
        <f t="shared" si="2"/>
        <v>210</v>
      </c>
      <c r="P7" s="5">
        <f t="shared" si="3"/>
        <v>0</v>
      </c>
      <c r="Q7" s="5">
        <f t="shared" si="4"/>
        <v>350</v>
      </c>
      <c r="R7" s="5">
        <v>0</v>
      </c>
      <c r="S7" s="5" t="s">
        <v>148</v>
      </c>
      <c r="T7" s="5" t="s">
        <v>148</v>
      </c>
      <c r="U7" s="5" t="s">
        <v>148</v>
      </c>
      <c r="V7" s="5" t="s">
        <v>148</v>
      </c>
      <c r="W7" s="30">
        <f t="shared" si="7"/>
        <v>0</v>
      </c>
      <c r="X7" s="5">
        <f t="shared" si="6"/>
        <v>30350</v>
      </c>
    </row>
    <row r="8" spans="1:24">
      <c r="A8" s="77" t="s">
        <v>164</v>
      </c>
      <c r="B8" s="77" t="s">
        <v>165</v>
      </c>
      <c r="C8" s="5" t="s">
        <v>131</v>
      </c>
      <c r="D8" s="38">
        <v>18501752189</v>
      </c>
      <c r="E8" s="79" t="s">
        <v>132</v>
      </c>
      <c r="F8" s="5"/>
      <c r="G8" s="5">
        <v>30000</v>
      </c>
      <c r="H8" s="5">
        <v>0</v>
      </c>
      <c r="I8" s="5">
        <v>0</v>
      </c>
      <c r="J8" s="5">
        <f t="shared" si="0"/>
        <v>30000</v>
      </c>
      <c r="K8" s="5">
        <v>9</v>
      </c>
      <c r="L8" s="5"/>
      <c r="M8" s="5"/>
      <c r="N8" s="5">
        <f t="shared" si="1"/>
        <v>180</v>
      </c>
      <c r="O8" s="5">
        <f t="shared" si="2"/>
        <v>270</v>
      </c>
      <c r="P8" s="5">
        <f t="shared" si="3"/>
        <v>0</v>
      </c>
      <c r="Q8" s="5">
        <f t="shared" si="4"/>
        <v>450</v>
      </c>
      <c r="R8" s="5">
        <v>0</v>
      </c>
      <c r="S8" s="5" t="s">
        <v>148</v>
      </c>
      <c r="T8" s="5" t="s">
        <v>148</v>
      </c>
      <c r="U8" s="5" t="s">
        <v>148</v>
      </c>
      <c r="V8" s="5" t="s">
        <v>148</v>
      </c>
      <c r="W8" s="30">
        <f t="shared" si="7"/>
        <v>0</v>
      </c>
      <c r="X8" s="5">
        <f t="shared" si="6"/>
        <v>30450</v>
      </c>
    </row>
    <row r="9" spans="1:24">
      <c r="A9" s="77" t="s">
        <v>166</v>
      </c>
      <c r="B9" s="77" t="s">
        <v>167</v>
      </c>
      <c r="C9" s="5" t="s">
        <v>168</v>
      </c>
      <c r="D9" s="38">
        <v>18210152505</v>
      </c>
      <c r="E9" s="79" t="s">
        <v>169</v>
      </c>
      <c r="F9" s="5"/>
      <c r="G9" s="5">
        <v>30000</v>
      </c>
      <c r="H9" s="5">
        <v>0</v>
      </c>
      <c r="I9" s="5">
        <v>0</v>
      </c>
      <c r="J9" s="5">
        <f t="shared" si="0"/>
        <v>30000</v>
      </c>
      <c r="K9" s="5">
        <v>9</v>
      </c>
      <c r="L9" s="5">
        <v>1</v>
      </c>
      <c r="M9" s="5"/>
      <c r="N9" s="5">
        <f t="shared" si="1"/>
        <v>180</v>
      </c>
      <c r="O9" s="5">
        <f t="shared" si="2"/>
        <v>270</v>
      </c>
      <c r="P9" s="5">
        <f t="shared" si="3"/>
        <v>30</v>
      </c>
      <c r="Q9" s="5">
        <f t="shared" si="4"/>
        <v>480</v>
      </c>
      <c r="R9" s="5">
        <v>0</v>
      </c>
      <c r="S9" s="5" t="s">
        <v>148</v>
      </c>
      <c r="T9" s="5" t="s">
        <v>148</v>
      </c>
      <c r="U9" s="5" t="s">
        <v>148</v>
      </c>
      <c r="V9" s="5" t="s">
        <v>148</v>
      </c>
      <c r="W9" s="30">
        <f t="shared" si="7"/>
        <v>0</v>
      </c>
      <c r="X9" s="5">
        <f t="shared" si="6"/>
        <v>30480</v>
      </c>
    </row>
    <row r="10" spans="1:25">
      <c r="A10" s="77" t="s">
        <v>170</v>
      </c>
      <c r="B10" s="77" t="s">
        <v>112</v>
      </c>
      <c r="C10" s="5" t="s">
        <v>113</v>
      </c>
      <c r="D10" s="38">
        <v>18696462480</v>
      </c>
      <c r="E10" s="79" t="s">
        <v>114</v>
      </c>
      <c r="F10" s="5"/>
      <c r="G10" s="5">
        <f>ROUNDUP(10000/21.75*K10,0)</f>
        <v>1380</v>
      </c>
      <c r="H10" s="5">
        <f>ROUNDUP(10000/21.75*K10,0)</f>
        <v>1380</v>
      </c>
      <c r="I10" s="5">
        <v>0</v>
      </c>
      <c r="J10" s="5">
        <f t="shared" si="0"/>
        <v>2760</v>
      </c>
      <c r="K10" s="5">
        <v>3</v>
      </c>
      <c r="L10" s="5"/>
      <c r="M10" s="5"/>
      <c r="N10" s="5">
        <f t="shared" si="1"/>
        <v>60</v>
      </c>
      <c r="O10" s="5">
        <f t="shared" si="2"/>
        <v>90</v>
      </c>
      <c r="P10" s="5">
        <f t="shared" si="3"/>
        <v>0</v>
      </c>
      <c r="Q10" s="5">
        <f t="shared" si="4"/>
        <v>150</v>
      </c>
      <c r="R10" s="5">
        <v>0</v>
      </c>
      <c r="S10" s="5" t="s">
        <v>148</v>
      </c>
      <c r="T10" s="5" t="s">
        <v>148</v>
      </c>
      <c r="U10" s="5" t="s">
        <v>148</v>
      </c>
      <c r="V10" s="5" t="s">
        <v>148</v>
      </c>
      <c r="W10" s="30">
        <f t="shared" si="7"/>
        <v>0</v>
      </c>
      <c r="X10" s="5">
        <f t="shared" si="6"/>
        <v>2910</v>
      </c>
      <c r="Y10" s="40" t="s">
        <v>171</v>
      </c>
    </row>
    <row r="11" spans="1:25">
      <c r="A11" s="77" t="s">
        <v>172</v>
      </c>
      <c r="B11" s="77" t="s">
        <v>173</v>
      </c>
      <c r="C11" s="5" t="s">
        <v>174</v>
      </c>
      <c r="D11" s="38">
        <v>15107130506</v>
      </c>
      <c r="E11" s="79" t="s">
        <v>175</v>
      </c>
      <c r="F11" s="5"/>
      <c r="G11" s="5">
        <f>ROUNDUP(10000/21.75*K11,0)</f>
        <v>2759</v>
      </c>
      <c r="H11" s="5">
        <v>0</v>
      </c>
      <c r="I11" s="5">
        <v>0</v>
      </c>
      <c r="J11" s="5">
        <f t="shared" si="0"/>
        <v>2759</v>
      </c>
      <c r="K11" s="5">
        <v>6</v>
      </c>
      <c r="L11" s="5"/>
      <c r="M11" s="5"/>
      <c r="N11" s="5">
        <f t="shared" si="1"/>
        <v>120</v>
      </c>
      <c r="O11" s="5">
        <f t="shared" si="2"/>
        <v>180</v>
      </c>
      <c r="P11" s="5">
        <f t="shared" si="3"/>
        <v>0</v>
      </c>
      <c r="Q11" s="5">
        <f t="shared" si="4"/>
        <v>300</v>
      </c>
      <c r="R11" s="5">
        <v>0</v>
      </c>
      <c r="S11" s="5" t="s">
        <v>148</v>
      </c>
      <c r="T11" s="5" t="s">
        <v>148</v>
      </c>
      <c r="U11" s="5" t="s">
        <v>148</v>
      </c>
      <c r="V11" s="5" t="s">
        <v>148</v>
      </c>
      <c r="W11" s="30">
        <f t="shared" si="7"/>
        <v>0</v>
      </c>
      <c r="X11" s="5">
        <f t="shared" si="6"/>
        <v>3059</v>
      </c>
      <c r="Y11" s="40" t="s">
        <v>176</v>
      </c>
    </row>
  </sheetData>
  <mergeCells count="10">
    <mergeCell ref="G1:J1"/>
    <mergeCell ref="K1:Q1"/>
    <mergeCell ref="R1:W1"/>
    <mergeCell ref="A1:A2"/>
    <mergeCell ref="B1:B2"/>
    <mergeCell ref="C1:C2"/>
    <mergeCell ref="D1:D2"/>
    <mergeCell ref="E1:E2"/>
    <mergeCell ref="F1:F2"/>
    <mergeCell ref="X1:X2"/>
  </mergeCells>
  <hyperlinks>
    <hyperlink ref="E3" r:id="rId1" display="liziming@urwhale.com"/>
    <hyperlink ref="E4:E11" r:id="rId1" display="lihui@urwhale.com"/>
  </hyperlink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2"/>
  <sheetViews>
    <sheetView workbookViewId="0">
      <pane xSplit="3" topLeftCell="D1" activePane="topRight" state="frozen"/>
      <selection/>
      <selection pane="topRight" activeCell="E44" sqref="E44"/>
    </sheetView>
  </sheetViews>
  <sheetFormatPr defaultColWidth="9" defaultRowHeight="13.5"/>
  <cols>
    <col min="2" max="2" width="21.2583333333333" customWidth="1"/>
    <col min="4" max="4" width="11" customWidth="1"/>
    <col min="5" max="5" width="24.125" customWidth="1"/>
    <col min="10" max="10" width="13.375" customWidth="1"/>
    <col min="16" max="16" width="10.5" customWidth="1"/>
    <col min="19" max="19" width="11" customWidth="1"/>
    <col min="20" max="20" width="10.5" customWidth="1"/>
    <col min="28" max="28" width="12.5" customWidth="1"/>
  </cols>
  <sheetData>
    <row r="1" spans="1:28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8</v>
      </c>
      <c r="G1" s="3" t="s">
        <v>9</v>
      </c>
      <c r="H1" s="4"/>
      <c r="I1" s="23"/>
      <c r="J1" s="23" t="s">
        <v>15</v>
      </c>
      <c r="K1" s="2" t="s">
        <v>134</v>
      </c>
      <c r="L1" s="2"/>
      <c r="M1" s="2"/>
      <c r="N1" s="2"/>
      <c r="O1" s="3" t="s">
        <v>14</v>
      </c>
      <c r="P1" s="4"/>
      <c r="Q1" s="4"/>
      <c r="R1" s="4"/>
      <c r="S1" s="4"/>
      <c r="T1" s="4"/>
      <c r="U1" s="23"/>
      <c r="V1" s="25" t="s">
        <v>136</v>
      </c>
      <c r="W1" s="26"/>
      <c r="X1" s="26"/>
      <c r="Y1" s="26"/>
      <c r="Z1" s="26"/>
      <c r="AA1" s="31"/>
      <c r="AB1" s="2" t="s">
        <v>137</v>
      </c>
    </row>
    <row r="2" spans="1:28">
      <c r="A2" s="2"/>
      <c r="B2" s="2"/>
      <c r="C2" s="2"/>
      <c r="D2" s="2"/>
      <c r="E2" s="2"/>
      <c r="F2" s="2"/>
      <c r="G2" s="2" t="s">
        <v>20</v>
      </c>
      <c r="H2" s="2" t="s">
        <v>21</v>
      </c>
      <c r="I2" s="2" t="s">
        <v>22</v>
      </c>
      <c r="J2" s="2" t="s">
        <v>177</v>
      </c>
      <c r="K2" s="2" t="s">
        <v>20</v>
      </c>
      <c r="L2" s="2" t="s">
        <v>21</v>
      </c>
      <c r="M2" s="2" t="s">
        <v>138</v>
      </c>
      <c r="N2" s="2" t="s">
        <v>139</v>
      </c>
      <c r="O2" s="2" t="s">
        <v>156</v>
      </c>
      <c r="P2" s="2" t="s">
        <v>157</v>
      </c>
      <c r="Q2" s="2" t="s">
        <v>140</v>
      </c>
      <c r="R2" s="2" t="s">
        <v>42</v>
      </c>
      <c r="S2" s="2" t="s">
        <v>158</v>
      </c>
      <c r="T2" s="2" t="s">
        <v>159</v>
      </c>
      <c r="U2" s="2" t="s">
        <v>139</v>
      </c>
      <c r="V2" s="2" t="s">
        <v>178</v>
      </c>
      <c r="W2" s="2" t="s">
        <v>142</v>
      </c>
      <c r="X2" s="2" t="s">
        <v>143</v>
      </c>
      <c r="Y2" s="2" t="s">
        <v>144</v>
      </c>
      <c r="Z2" s="2" t="s">
        <v>145</v>
      </c>
      <c r="AA2" s="2" t="s">
        <v>139</v>
      </c>
      <c r="AB2" s="2"/>
    </row>
    <row r="3" spans="1:28">
      <c r="A3" s="80" t="s">
        <v>146</v>
      </c>
      <c r="B3" s="77" t="s">
        <v>127</v>
      </c>
      <c r="C3" s="5" t="s">
        <v>128</v>
      </c>
      <c r="D3" s="78" t="s">
        <v>147</v>
      </c>
      <c r="E3" s="79" t="s">
        <v>129</v>
      </c>
      <c r="F3" s="5"/>
      <c r="G3" s="2">
        <v>30000</v>
      </c>
      <c r="H3" s="2"/>
      <c r="I3" s="2">
        <f>G3+H3</f>
        <v>30000</v>
      </c>
      <c r="J3" s="2">
        <v>20</v>
      </c>
      <c r="K3" s="2">
        <v>30000</v>
      </c>
      <c r="L3" s="2"/>
      <c r="M3" s="2"/>
      <c r="N3" s="2">
        <f>K3+L3+M3</f>
        <v>30000</v>
      </c>
      <c r="O3" s="27">
        <v>20</v>
      </c>
      <c r="P3" s="2">
        <v>2</v>
      </c>
      <c r="Q3" s="5"/>
      <c r="R3" s="27">
        <f>O3*20</f>
        <v>400</v>
      </c>
      <c r="S3" s="2">
        <f>O3*30</f>
        <v>600</v>
      </c>
      <c r="T3" s="2">
        <f>P3*30</f>
        <v>60</v>
      </c>
      <c r="U3" s="2">
        <f>R3+S3+T3</f>
        <v>1060</v>
      </c>
      <c r="V3" s="5">
        <v>0</v>
      </c>
      <c r="W3" s="5">
        <f>ROUND(I3/21.75*V3,0)*-1</f>
        <v>0</v>
      </c>
      <c r="X3" s="5"/>
      <c r="Y3" s="5"/>
      <c r="Z3" s="5"/>
      <c r="AA3" s="5">
        <f>SUM(W3:Z3)</f>
        <v>0</v>
      </c>
      <c r="AB3" s="2">
        <f>N3+U3+AA3</f>
        <v>31060</v>
      </c>
    </row>
    <row r="4" spans="1:28">
      <c r="A4" s="80" t="s">
        <v>150</v>
      </c>
      <c r="B4" s="77" t="s">
        <v>151</v>
      </c>
      <c r="C4" s="5" t="s">
        <v>152</v>
      </c>
      <c r="D4" s="78" t="s">
        <v>153</v>
      </c>
      <c r="E4" s="79" t="s">
        <v>160</v>
      </c>
      <c r="F4" s="5"/>
      <c r="G4" s="2">
        <v>6500</v>
      </c>
      <c r="H4" s="2"/>
      <c r="I4" s="2">
        <f t="shared" ref="I4:I15" si="0">G4+H4</f>
        <v>6500</v>
      </c>
      <c r="J4" s="2">
        <v>12</v>
      </c>
      <c r="K4" s="39">
        <f>ROUND(G4/21.75*J4,0)</f>
        <v>3586</v>
      </c>
      <c r="L4" s="2"/>
      <c r="M4" s="2"/>
      <c r="N4" s="2">
        <f t="shared" ref="N4:N15" si="1">K4+L4+M4</f>
        <v>3586</v>
      </c>
      <c r="O4" s="27">
        <v>19</v>
      </c>
      <c r="P4" s="2">
        <v>0</v>
      </c>
      <c r="Q4" s="5"/>
      <c r="R4" s="27">
        <f t="shared" ref="R4:R15" si="2">O4*20</f>
        <v>380</v>
      </c>
      <c r="S4" s="2">
        <f t="shared" ref="S4:S15" si="3">O4*30</f>
        <v>570</v>
      </c>
      <c r="T4" s="2">
        <f t="shared" ref="T4:T15" si="4">P4*30</f>
        <v>0</v>
      </c>
      <c r="U4" s="2">
        <f t="shared" ref="U4:U15" si="5">R4+S4+T4</f>
        <v>950</v>
      </c>
      <c r="V4" s="5">
        <v>0</v>
      </c>
      <c r="W4" s="5">
        <f t="shared" ref="W4:W15" si="6">ROUND(I4/21.75*V4,0)*-1</f>
        <v>0</v>
      </c>
      <c r="X4" s="5"/>
      <c r="Y4" s="5"/>
      <c r="Z4" s="5"/>
      <c r="AA4" s="5">
        <f t="shared" ref="AA4:AA15" si="7">SUM(W4:Z4)</f>
        <v>0</v>
      </c>
      <c r="AB4" s="2">
        <f t="shared" ref="AB4:AB15" si="8">N4+U4+AA4</f>
        <v>4536</v>
      </c>
    </row>
    <row r="5" spans="1:28">
      <c r="A5" s="80" t="s">
        <v>154</v>
      </c>
      <c r="B5" s="77" t="s">
        <v>118</v>
      </c>
      <c r="C5" s="5" t="s">
        <v>119</v>
      </c>
      <c r="D5" s="78" t="s">
        <v>155</v>
      </c>
      <c r="E5" s="79" t="s">
        <v>120</v>
      </c>
      <c r="F5" s="5"/>
      <c r="G5" s="2">
        <v>20000</v>
      </c>
      <c r="H5" s="2"/>
      <c r="I5" s="2">
        <f t="shared" si="0"/>
        <v>20000</v>
      </c>
      <c r="J5" s="2">
        <v>20</v>
      </c>
      <c r="K5" s="2">
        <v>20000</v>
      </c>
      <c r="L5" s="2">
        <v>4138</v>
      </c>
      <c r="M5" s="2"/>
      <c r="N5" s="2">
        <f t="shared" si="1"/>
        <v>24138</v>
      </c>
      <c r="O5" s="27">
        <v>19</v>
      </c>
      <c r="P5" s="2">
        <v>2</v>
      </c>
      <c r="Q5" s="5"/>
      <c r="R5" s="27">
        <f t="shared" si="2"/>
        <v>380</v>
      </c>
      <c r="S5" s="2">
        <f t="shared" si="3"/>
        <v>570</v>
      </c>
      <c r="T5" s="2">
        <f t="shared" si="4"/>
        <v>60</v>
      </c>
      <c r="U5" s="2">
        <f t="shared" si="5"/>
        <v>1010</v>
      </c>
      <c r="V5" s="5">
        <v>0</v>
      </c>
      <c r="W5" s="5">
        <f t="shared" si="6"/>
        <v>0</v>
      </c>
      <c r="X5" s="5"/>
      <c r="Y5" s="5"/>
      <c r="Z5" s="5"/>
      <c r="AA5" s="5">
        <f t="shared" si="7"/>
        <v>0</v>
      </c>
      <c r="AB5" s="2">
        <f t="shared" si="8"/>
        <v>25148</v>
      </c>
    </row>
    <row r="6" spans="1:28">
      <c r="A6" s="80" t="s">
        <v>162</v>
      </c>
      <c r="B6" s="77" t="s">
        <v>121</v>
      </c>
      <c r="C6" s="5" t="s">
        <v>122</v>
      </c>
      <c r="D6" s="38">
        <v>17702587818</v>
      </c>
      <c r="E6" s="79" t="s">
        <v>123</v>
      </c>
      <c r="F6" s="5"/>
      <c r="G6" s="2">
        <v>30000</v>
      </c>
      <c r="H6" s="2"/>
      <c r="I6" s="2">
        <f t="shared" si="0"/>
        <v>30000</v>
      </c>
      <c r="J6" s="2">
        <v>20</v>
      </c>
      <c r="K6" s="2">
        <v>30000</v>
      </c>
      <c r="L6" s="2"/>
      <c r="M6" s="2"/>
      <c r="N6" s="2">
        <f t="shared" si="1"/>
        <v>30000</v>
      </c>
      <c r="O6" s="27">
        <v>17</v>
      </c>
      <c r="P6" s="2">
        <v>8</v>
      </c>
      <c r="Q6" s="5"/>
      <c r="R6" s="27">
        <f t="shared" si="2"/>
        <v>340</v>
      </c>
      <c r="S6" s="2">
        <f t="shared" si="3"/>
        <v>510</v>
      </c>
      <c r="T6" s="2">
        <f t="shared" si="4"/>
        <v>240</v>
      </c>
      <c r="U6" s="2">
        <f t="shared" si="5"/>
        <v>1090</v>
      </c>
      <c r="V6" s="5">
        <v>0</v>
      </c>
      <c r="W6" s="5">
        <f t="shared" si="6"/>
        <v>0</v>
      </c>
      <c r="X6" s="5"/>
      <c r="Y6" s="5"/>
      <c r="Z6" s="5"/>
      <c r="AA6" s="5">
        <f t="shared" si="7"/>
        <v>0</v>
      </c>
      <c r="AB6" s="2">
        <f t="shared" si="8"/>
        <v>31090</v>
      </c>
    </row>
    <row r="7" spans="1:28">
      <c r="A7" s="80" t="s">
        <v>163</v>
      </c>
      <c r="B7" s="77" t="s">
        <v>124</v>
      </c>
      <c r="C7" s="5" t="s">
        <v>125</v>
      </c>
      <c r="D7" s="38">
        <v>17701826635</v>
      </c>
      <c r="E7" s="79" t="s">
        <v>126</v>
      </c>
      <c r="F7" s="5"/>
      <c r="G7" s="2">
        <v>30000</v>
      </c>
      <c r="H7" s="2"/>
      <c r="I7" s="2">
        <f t="shared" si="0"/>
        <v>30000</v>
      </c>
      <c r="J7" s="2">
        <v>20</v>
      </c>
      <c r="K7" s="2">
        <v>30000</v>
      </c>
      <c r="L7" s="2"/>
      <c r="M7" s="2"/>
      <c r="N7" s="2">
        <f t="shared" si="1"/>
        <v>30000</v>
      </c>
      <c r="O7" s="27">
        <v>20</v>
      </c>
      <c r="P7" s="2">
        <v>0</v>
      </c>
      <c r="Q7" s="5"/>
      <c r="R7" s="27">
        <f t="shared" si="2"/>
        <v>400</v>
      </c>
      <c r="S7" s="2">
        <f t="shared" si="3"/>
        <v>600</v>
      </c>
      <c r="T7" s="2">
        <f t="shared" si="4"/>
        <v>0</v>
      </c>
      <c r="U7" s="2">
        <f t="shared" si="5"/>
        <v>1000</v>
      </c>
      <c r="V7" s="5">
        <v>0</v>
      </c>
      <c r="W7" s="5">
        <f t="shared" si="6"/>
        <v>0</v>
      </c>
      <c r="X7" s="5"/>
      <c r="Y7" s="5"/>
      <c r="Z7" s="5"/>
      <c r="AA7" s="5">
        <f t="shared" si="7"/>
        <v>0</v>
      </c>
      <c r="AB7" s="2">
        <f t="shared" si="8"/>
        <v>31000</v>
      </c>
    </row>
    <row r="8" spans="1:28">
      <c r="A8" s="80" t="s">
        <v>164</v>
      </c>
      <c r="B8" s="77" t="s">
        <v>165</v>
      </c>
      <c r="C8" s="5" t="s">
        <v>131</v>
      </c>
      <c r="D8" s="38">
        <v>18501752189</v>
      </c>
      <c r="E8" s="79" t="s">
        <v>132</v>
      </c>
      <c r="F8" s="5"/>
      <c r="G8" s="2">
        <v>30000</v>
      </c>
      <c r="H8" s="2"/>
      <c r="I8" s="2">
        <f t="shared" si="0"/>
        <v>30000</v>
      </c>
      <c r="J8" s="2">
        <v>20</v>
      </c>
      <c r="K8" s="2">
        <v>30000</v>
      </c>
      <c r="L8" s="2"/>
      <c r="M8" s="2"/>
      <c r="N8" s="2">
        <f t="shared" si="1"/>
        <v>30000</v>
      </c>
      <c r="O8" s="27">
        <v>20</v>
      </c>
      <c r="P8" s="2">
        <v>0</v>
      </c>
      <c r="Q8" s="5"/>
      <c r="R8" s="27">
        <f t="shared" si="2"/>
        <v>400</v>
      </c>
      <c r="S8" s="2">
        <f t="shared" si="3"/>
        <v>600</v>
      </c>
      <c r="T8" s="2">
        <f t="shared" si="4"/>
        <v>0</v>
      </c>
      <c r="U8" s="2">
        <f t="shared" si="5"/>
        <v>1000</v>
      </c>
      <c r="V8" s="5">
        <v>0</v>
      </c>
      <c r="W8" s="5">
        <f t="shared" si="6"/>
        <v>0</v>
      </c>
      <c r="X8" s="5"/>
      <c r="Y8" s="5"/>
      <c r="Z8" s="5"/>
      <c r="AA8" s="5">
        <f t="shared" si="7"/>
        <v>0</v>
      </c>
      <c r="AB8" s="2">
        <f t="shared" si="8"/>
        <v>31000</v>
      </c>
    </row>
    <row r="9" spans="1:28">
      <c r="A9" s="80" t="s">
        <v>166</v>
      </c>
      <c r="B9" s="77" t="s">
        <v>167</v>
      </c>
      <c r="C9" s="5" t="s">
        <v>168</v>
      </c>
      <c r="D9" s="38">
        <v>18210152505</v>
      </c>
      <c r="E9" s="79" t="s">
        <v>169</v>
      </c>
      <c r="F9" s="5"/>
      <c r="G9" s="2">
        <v>30000</v>
      </c>
      <c r="H9" s="2"/>
      <c r="I9" s="2">
        <f t="shared" si="0"/>
        <v>30000</v>
      </c>
      <c r="J9" s="2">
        <v>20</v>
      </c>
      <c r="K9" s="2">
        <v>30000</v>
      </c>
      <c r="L9" s="2"/>
      <c r="M9" s="2"/>
      <c r="N9" s="2">
        <f t="shared" si="1"/>
        <v>30000</v>
      </c>
      <c r="O9" s="27">
        <v>19</v>
      </c>
      <c r="P9" s="2">
        <v>4</v>
      </c>
      <c r="Q9" s="5"/>
      <c r="R9" s="27">
        <f t="shared" si="2"/>
        <v>380</v>
      </c>
      <c r="S9" s="2">
        <f t="shared" si="3"/>
        <v>570</v>
      </c>
      <c r="T9" s="2">
        <f t="shared" si="4"/>
        <v>120</v>
      </c>
      <c r="U9" s="2">
        <f t="shared" si="5"/>
        <v>1070</v>
      </c>
      <c r="V9" s="5">
        <v>0.5</v>
      </c>
      <c r="W9" s="5">
        <f t="shared" si="6"/>
        <v>-690</v>
      </c>
      <c r="X9" s="5"/>
      <c r="Y9" s="5"/>
      <c r="Z9" s="5"/>
      <c r="AA9" s="5">
        <f t="shared" si="7"/>
        <v>-690</v>
      </c>
      <c r="AB9" s="2">
        <f t="shared" si="8"/>
        <v>30380</v>
      </c>
    </row>
    <row r="10" spans="1:28">
      <c r="A10" s="80" t="s">
        <v>170</v>
      </c>
      <c r="B10" s="77" t="s">
        <v>112</v>
      </c>
      <c r="C10" s="5" t="s">
        <v>113</v>
      </c>
      <c r="D10" s="38">
        <v>18696462480</v>
      </c>
      <c r="E10" s="79" t="s">
        <v>114</v>
      </c>
      <c r="F10" s="5"/>
      <c r="G10" s="2">
        <v>10000</v>
      </c>
      <c r="H10" s="2"/>
      <c r="I10" s="2">
        <f t="shared" si="0"/>
        <v>10000</v>
      </c>
      <c r="J10" s="2">
        <v>20</v>
      </c>
      <c r="K10" s="2">
        <v>10000</v>
      </c>
      <c r="L10" s="2">
        <v>10000</v>
      </c>
      <c r="M10" s="2"/>
      <c r="N10" s="2">
        <f t="shared" si="1"/>
        <v>20000</v>
      </c>
      <c r="O10" s="27">
        <v>18</v>
      </c>
      <c r="P10" s="2">
        <v>1</v>
      </c>
      <c r="Q10" s="5"/>
      <c r="R10" s="27">
        <f t="shared" si="2"/>
        <v>360</v>
      </c>
      <c r="S10" s="2">
        <f t="shared" si="3"/>
        <v>540</v>
      </c>
      <c r="T10" s="2">
        <f t="shared" si="4"/>
        <v>30</v>
      </c>
      <c r="U10" s="2">
        <f t="shared" si="5"/>
        <v>930</v>
      </c>
      <c r="V10" s="5">
        <v>0</v>
      </c>
      <c r="W10" s="5">
        <f t="shared" si="6"/>
        <v>0</v>
      </c>
      <c r="X10" s="5"/>
      <c r="Y10" s="5"/>
      <c r="Z10" s="5"/>
      <c r="AA10" s="5">
        <f t="shared" si="7"/>
        <v>0</v>
      </c>
      <c r="AB10" s="2">
        <f t="shared" si="8"/>
        <v>20930</v>
      </c>
    </row>
    <row r="11" spans="1:28">
      <c r="A11" s="80" t="s">
        <v>172</v>
      </c>
      <c r="B11" s="77" t="s">
        <v>173</v>
      </c>
      <c r="C11" s="5" t="s">
        <v>174</v>
      </c>
      <c r="D11" s="38">
        <v>15107130506</v>
      </c>
      <c r="E11" s="79" t="s">
        <v>175</v>
      </c>
      <c r="F11" s="5"/>
      <c r="G11" s="2">
        <v>7000</v>
      </c>
      <c r="H11" s="2"/>
      <c r="I11" s="2">
        <f t="shared" si="0"/>
        <v>7000</v>
      </c>
      <c r="J11" s="2">
        <v>20</v>
      </c>
      <c r="K11" s="2">
        <v>7000</v>
      </c>
      <c r="L11" s="2"/>
      <c r="M11" s="2"/>
      <c r="N11" s="2">
        <f t="shared" si="1"/>
        <v>7000</v>
      </c>
      <c r="O11" s="27">
        <v>19</v>
      </c>
      <c r="P11" s="2">
        <v>2</v>
      </c>
      <c r="Q11" s="5"/>
      <c r="R11" s="27">
        <f t="shared" si="2"/>
        <v>380</v>
      </c>
      <c r="S11" s="2">
        <f t="shared" si="3"/>
        <v>570</v>
      </c>
      <c r="T11" s="2">
        <f t="shared" si="4"/>
        <v>60</v>
      </c>
      <c r="U11" s="2">
        <f t="shared" si="5"/>
        <v>1010</v>
      </c>
      <c r="V11" s="5">
        <v>1</v>
      </c>
      <c r="W11" s="5">
        <f t="shared" si="6"/>
        <v>-322</v>
      </c>
      <c r="X11" s="5"/>
      <c r="Y11" s="2"/>
      <c r="Z11" s="5"/>
      <c r="AA11" s="5">
        <f t="shared" si="7"/>
        <v>-322</v>
      </c>
      <c r="AB11" s="2">
        <f t="shared" si="8"/>
        <v>7688</v>
      </c>
    </row>
    <row r="12" ht="14.25" spans="1:28">
      <c r="A12" s="80" t="s">
        <v>179</v>
      </c>
      <c r="B12" s="77" t="s">
        <v>109</v>
      </c>
      <c r="C12" s="5" t="s">
        <v>110</v>
      </c>
      <c r="D12" s="14">
        <v>18874561560</v>
      </c>
      <c r="E12" s="11" t="s">
        <v>111</v>
      </c>
      <c r="F12" s="5"/>
      <c r="G12" s="2">
        <v>34000</v>
      </c>
      <c r="H12" s="2"/>
      <c r="I12" s="2">
        <f t="shared" si="0"/>
        <v>34000</v>
      </c>
      <c r="J12" s="27">
        <v>10</v>
      </c>
      <c r="K12" s="39">
        <f>ROUND(G12/21.75*J12,0)</f>
        <v>15632</v>
      </c>
      <c r="L12" s="2"/>
      <c r="M12" s="2"/>
      <c r="N12" s="2">
        <f t="shared" si="1"/>
        <v>15632</v>
      </c>
      <c r="O12" s="27">
        <v>9</v>
      </c>
      <c r="P12" s="2">
        <v>1</v>
      </c>
      <c r="Q12" s="5"/>
      <c r="R12" s="27">
        <f t="shared" si="2"/>
        <v>180</v>
      </c>
      <c r="S12" s="2">
        <f t="shared" si="3"/>
        <v>270</v>
      </c>
      <c r="T12" s="2">
        <f t="shared" si="4"/>
        <v>30</v>
      </c>
      <c r="U12" s="2">
        <f t="shared" si="5"/>
        <v>480</v>
      </c>
      <c r="V12" s="5">
        <v>0</v>
      </c>
      <c r="W12" s="5">
        <f t="shared" si="6"/>
        <v>0</v>
      </c>
      <c r="X12" s="5"/>
      <c r="Y12" s="5"/>
      <c r="Z12" s="5"/>
      <c r="AA12" s="5">
        <f t="shared" si="7"/>
        <v>0</v>
      </c>
      <c r="AB12" s="2">
        <f t="shared" si="8"/>
        <v>16112</v>
      </c>
    </row>
    <row r="13" ht="14.25" spans="1:28">
      <c r="A13" s="80" t="s">
        <v>180</v>
      </c>
      <c r="B13" s="5" t="s">
        <v>106</v>
      </c>
      <c r="C13" s="5" t="s">
        <v>107</v>
      </c>
      <c r="D13" s="14">
        <v>15850682746</v>
      </c>
      <c r="E13" s="11" t="s">
        <v>108</v>
      </c>
      <c r="F13" s="5"/>
      <c r="G13" s="2">
        <v>20000</v>
      </c>
      <c r="H13" s="2"/>
      <c r="I13" s="2">
        <f t="shared" si="0"/>
        <v>20000</v>
      </c>
      <c r="J13" s="27">
        <v>5</v>
      </c>
      <c r="K13" s="39">
        <f>ROUND(G13/21.75*J13,0)</f>
        <v>4598</v>
      </c>
      <c r="L13" s="2"/>
      <c r="M13" s="2"/>
      <c r="N13" s="2">
        <f t="shared" si="1"/>
        <v>4598</v>
      </c>
      <c r="O13" s="27">
        <v>5</v>
      </c>
      <c r="P13" s="2">
        <v>1</v>
      </c>
      <c r="Q13" s="5"/>
      <c r="R13" s="27">
        <f t="shared" si="2"/>
        <v>100</v>
      </c>
      <c r="S13" s="2">
        <f t="shared" si="3"/>
        <v>150</v>
      </c>
      <c r="T13" s="2">
        <f t="shared" si="4"/>
        <v>30</v>
      </c>
      <c r="U13" s="2">
        <f t="shared" si="5"/>
        <v>280</v>
      </c>
      <c r="V13" s="5">
        <v>0</v>
      </c>
      <c r="W13" s="5">
        <f t="shared" si="6"/>
        <v>0</v>
      </c>
      <c r="X13" s="5"/>
      <c r="Y13" s="5"/>
      <c r="Z13" s="5"/>
      <c r="AA13" s="5">
        <f t="shared" si="7"/>
        <v>0</v>
      </c>
      <c r="AB13" s="2">
        <f t="shared" si="8"/>
        <v>4878</v>
      </c>
    </row>
    <row r="14" ht="14.25" spans="1:28">
      <c r="A14" s="80" t="s">
        <v>181</v>
      </c>
      <c r="B14" s="5" t="s">
        <v>103</v>
      </c>
      <c r="C14" s="5" t="s">
        <v>104</v>
      </c>
      <c r="D14" s="14">
        <v>18660172495</v>
      </c>
      <c r="E14" s="12" t="s">
        <v>105</v>
      </c>
      <c r="F14" s="5"/>
      <c r="G14" s="2">
        <v>30000</v>
      </c>
      <c r="H14" s="2"/>
      <c r="I14" s="2">
        <f t="shared" si="0"/>
        <v>30000</v>
      </c>
      <c r="J14" s="27">
        <v>5</v>
      </c>
      <c r="K14" s="39">
        <f>ROUND(G14/21.75*J14,0)</f>
        <v>6897</v>
      </c>
      <c r="L14" s="2"/>
      <c r="M14" s="2"/>
      <c r="N14" s="2">
        <f t="shared" si="1"/>
        <v>6897</v>
      </c>
      <c r="O14" s="27">
        <v>5</v>
      </c>
      <c r="P14" s="2">
        <v>0</v>
      </c>
      <c r="Q14" s="5"/>
      <c r="R14" s="27">
        <f t="shared" si="2"/>
        <v>100</v>
      </c>
      <c r="S14" s="2">
        <f t="shared" si="3"/>
        <v>150</v>
      </c>
      <c r="T14" s="2">
        <f t="shared" si="4"/>
        <v>0</v>
      </c>
      <c r="U14" s="2">
        <f t="shared" si="5"/>
        <v>250</v>
      </c>
      <c r="V14" s="5">
        <v>0</v>
      </c>
      <c r="W14" s="5">
        <f t="shared" si="6"/>
        <v>0</v>
      </c>
      <c r="X14" s="5"/>
      <c r="Y14" s="5"/>
      <c r="Z14" s="5"/>
      <c r="AA14" s="5">
        <f t="shared" si="7"/>
        <v>0</v>
      </c>
      <c r="AB14" s="2">
        <f t="shared" si="8"/>
        <v>7147</v>
      </c>
    </row>
    <row r="15" ht="14.25" spans="1:28">
      <c r="A15" s="80" t="s">
        <v>182</v>
      </c>
      <c r="B15" s="5" t="s">
        <v>100</v>
      </c>
      <c r="C15" s="5" t="s">
        <v>101</v>
      </c>
      <c r="D15" s="14">
        <v>13429328185</v>
      </c>
      <c r="E15" s="12" t="s">
        <v>102</v>
      </c>
      <c r="F15" s="5"/>
      <c r="G15" s="2">
        <v>16000</v>
      </c>
      <c r="H15" s="2"/>
      <c r="I15" s="2">
        <f t="shared" si="0"/>
        <v>16000</v>
      </c>
      <c r="J15" s="27">
        <v>4</v>
      </c>
      <c r="K15" s="39">
        <f>ROUND(G15/21.75*J15,0)</f>
        <v>2943</v>
      </c>
      <c r="L15" s="2"/>
      <c r="M15" s="2"/>
      <c r="N15" s="2">
        <f t="shared" si="1"/>
        <v>2943</v>
      </c>
      <c r="O15" s="27">
        <v>4</v>
      </c>
      <c r="P15" s="2">
        <v>0</v>
      </c>
      <c r="Q15" s="5"/>
      <c r="R15" s="27">
        <f t="shared" si="2"/>
        <v>80</v>
      </c>
      <c r="S15" s="2">
        <f t="shared" si="3"/>
        <v>120</v>
      </c>
      <c r="T15" s="2">
        <f t="shared" si="4"/>
        <v>0</v>
      </c>
      <c r="U15" s="2">
        <f t="shared" si="5"/>
        <v>200</v>
      </c>
      <c r="V15" s="5">
        <v>0</v>
      </c>
      <c r="W15" s="5">
        <f t="shared" si="6"/>
        <v>0</v>
      </c>
      <c r="X15" s="5"/>
      <c r="Y15" s="5"/>
      <c r="Z15" s="5"/>
      <c r="AA15" s="5">
        <f t="shared" si="7"/>
        <v>0</v>
      </c>
      <c r="AB15" s="2">
        <f t="shared" si="8"/>
        <v>3143</v>
      </c>
    </row>
    <row r="19" spans="22:22">
      <c r="V19" s="1"/>
    </row>
    <row r="20" spans="22:22">
      <c r="V20" s="1"/>
    </row>
    <row r="21" spans="22:22">
      <c r="V21" s="1"/>
    </row>
    <row r="22" spans="22:22">
      <c r="V22" s="1"/>
    </row>
  </sheetData>
  <mergeCells count="11">
    <mergeCell ref="G1:I1"/>
    <mergeCell ref="K1:N1"/>
    <mergeCell ref="O1:U1"/>
    <mergeCell ref="V1:AA1"/>
    <mergeCell ref="A1:A2"/>
    <mergeCell ref="B1:B2"/>
    <mergeCell ref="C1:C2"/>
    <mergeCell ref="D1:D2"/>
    <mergeCell ref="E1:E2"/>
    <mergeCell ref="F1:F2"/>
    <mergeCell ref="AB1:AB2"/>
  </mergeCells>
  <hyperlinks>
    <hyperlink ref="E3" r:id="rId1" display="liziming@urwhale.com"/>
    <hyperlink ref="E4:E11" r:id="rId1" display="lihui@urwhale.com"/>
    <hyperlink ref="E12" r:id="rId2" display="156939780@qq.com"/>
    <hyperlink ref="E13" r:id="rId3" display="tanxin27@aliyun.com"/>
    <hyperlink ref="E14" r:id="rId4" display="839986423@qq.com"/>
    <hyperlink ref="E15" r:id="rId5" display="657090710@qq.com"/>
  </hyperlink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2"/>
  <sheetViews>
    <sheetView workbookViewId="0">
      <pane xSplit="3" topLeftCell="D1" activePane="topRight" state="frozen"/>
      <selection/>
      <selection pane="topRight" activeCell="I21" sqref="I3:I21"/>
    </sheetView>
  </sheetViews>
  <sheetFormatPr defaultColWidth="9" defaultRowHeight="13.5"/>
  <cols>
    <col min="2" max="2" width="21.2583333333333" customWidth="1"/>
    <col min="4" max="4" width="11" customWidth="1"/>
    <col min="5" max="5" width="27" customWidth="1"/>
    <col min="8" max="8" width="9" style="1"/>
    <col min="10" max="10" width="13.375" customWidth="1"/>
    <col min="12" max="12" width="12.625"/>
    <col min="16" max="16" width="10.5" customWidth="1"/>
    <col min="19" max="19" width="11" customWidth="1"/>
    <col min="20" max="20" width="10.5" customWidth="1"/>
    <col min="28" max="28" width="12.5" customWidth="1"/>
  </cols>
  <sheetData>
    <row r="1" spans="1:28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8</v>
      </c>
      <c r="G1" s="3" t="s">
        <v>9</v>
      </c>
      <c r="H1" s="4"/>
      <c r="I1" s="23"/>
      <c r="J1" s="23" t="s">
        <v>15</v>
      </c>
      <c r="K1" s="2" t="s">
        <v>134</v>
      </c>
      <c r="L1" s="2"/>
      <c r="M1" s="2"/>
      <c r="N1" s="2"/>
      <c r="O1" s="3" t="s">
        <v>14</v>
      </c>
      <c r="P1" s="4"/>
      <c r="Q1" s="4"/>
      <c r="R1" s="4"/>
      <c r="S1" s="4"/>
      <c r="T1" s="4"/>
      <c r="U1" s="23"/>
      <c r="V1" s="25" t="s">
        <v>136</v>
      </c>
      <c r="W1" s="26"/>
      <c r="X1" s="26"/>
      <c r="Y1" s="26"/>
      <c r="Z1" s="26"/>
      <c r="AA1" s="31"/>
      <c r="AB1" s="2" t="s">
        <v>137</v>
      </c>
    </row>
    <row r="2" spans="1:28">
      <c r="A2" s="2"/>
      <c r="B2" s="2"/>
      <c r="C2" s="2"/>
      <c r="D2" s="2"/>
      <c r="E2" s="2"/>
      <c r="F2" s="2"/>
      <c r="G2" s="2" t="s">
        <v>20</v>
      </c>
      <c r="H2" s="2" t="s">
        <v>21</v>
      </c>
      <c r="I2" s="2" t="s">
        <v>22</v>
      </c>
      <c r="J2" s="2" t="s">
        <v>177</v>
      </c>
      <c r="K2" s="2" t="s">
        <v>20</v>
      </c>
      <c r="L2" s="2" t="s">
        <v>21</v>
      </c>
      <c r="M2" s="2" t="s">
        <v>138</v>
      </c>
      <c r="N2" s="2" t="s">
        <v>139</v>
      </c>
      <c r="O2" s="2" t="s">
        <v>156</v>
      </c>
      <c r="P2" s="2" t="s">
        <v>157</v>
      </c>
      <c r="Q2" s="2" t="s">
        <v>140</v>
      </c>
      <c r="R2" s="2" t="s">
        <v>42</v>
      </c>
      <c r="S2" s="2" t="s">
        <v>158</v>
      </c>
      <c r="T2" s="2" t="s">
        <v>159</v>
      </c>
      <c r="U2" s="2" t="s">
        <v>139</v>
      </c>
      <c r="V2" s="2" t="s">
        <v>178</v>
      </c>
      <c r="W2" s="2" t="s">
        <v>142</v>
      </c>
      <c r="X2" s="2" t="s">
        <v>143</v>
      </c>
      <c r="Y2" s="2" t="s">
        <v>144</v>
      </c>
      <c r="Z2" s="2" t="s">
        <v>145</v>
      </c>
      <c r="AA2" s="2" t="s">
        <v>139</v>
      </c>
      <c r="AB2" s="2"/>
    </row>
    <row r="3" spans="1:28">
      <c r="A3" s="80" t="s">
        <v>146</v>
      </c>
      <c r="B3" s="77" t="s">
        <v>127</v>
      </c>
      <c r="C3" s="5" t="s">
        <v>128</v>
      </c>
      <c r="D3" s="78" t="s">
        <v>147</v>
      </c>
      <c r="E3" s="79" t="s">
        <v>129</v>
      </c>
      <c r="F3" s="5"/>
      <c r="G3" s="2">
        <v>33000</v>
      </c>
      <c r="H3" s="2"/>
      <c r="I3" s="2">
        <f t="shared" ref="I3:I15" si="0">G3+H3</f>
        <v>33000</v>
      </c>
      <c r="J3" s="2">
        <v>21</v>
      </c>
      <c r="K3" s="2">
        <v>33000</v>
      </c>
      <c r="L3" s="2"/>
      <c r="M3" s="2"/>
      <c r="N3" s="2">
        <f t="shared" ref="N3:N15" si="1">K3+L3+M3</f>
        <v>33000</v>
      </c>
      <c r="O3" s="27">
        <v>20</v>
      </c>
      <c r="P3" s="2">
        <v>3</v>
      </c>
      <c r="Q3" s="5"/>
      <c r="R3" s="27">
        <f>O3*20</f>
        <v>400</v>
      </c>
      <c r="S3" s="2">
        <f>O3*30</f>
        <v>600</v>
      </c>
      <c r="T3" s="2">
        <f>P3*30</f>
        <v>90</v>
      </c>
      <c r="U3" s="2">
        <f t="shared" ref="U3:U21" si="2">R3+S3+T3</f>
        <v>1090</v>
      </c>
      <c r="V3" s="5">
        <v>0</v>
      </c>
      <c r="W3" s="5">
        <f t="shared" ref="W3:W21" si="3">ROUND(I3/21.75*V3,0)*-1</f>
        <v>0</v>
      </c>
      <c r="X3" s="5"/>
      <c r="Y3" s="5"/>
      <c r="Z3" s="5"/>
      <c r="AA3" s="5">
        <f t="shared" ref="AA3:AA21" si="4">SUM(W3:Z3)</f>
        <v>0</v>
      </c>
      <c r="AB3" s="2">
        <f t="shared" ref="AB3:AB21" si="5">N3+U3+AA3</f>
        <v>34090</v>
      </c>
    </row>
    <row r="4" spans="1:28">
      <c r="A4" s="80" t="s">
        <v>150</v>
      </c>
      <c r="B4" s="77" t="s">
        <v>151</v>
      </c>
      <c r="C4" s="5" t="s">
        <v>152</v>
      </c>
      <c r="D4" s="78" t="s">
        <v>153</v>
      </c>
      <c r="E4" s="81" t="s">
        <v>160</v>
      </c>
      <c r="F4" s="5"/>
      <c r="G4" s="2">
        <v>6500</v>
      </c>
      <c r="H4" s="2"/>
      <c r="I4" s="2">
        <f t="shared" si="0"/>
        <v>6500</v>
      </c>
      <c r="J4" s="2">
        <v>21</v>
      </c>
      <c r="K4" s="2">
        <v>6500</v>
      </c>
      <c r="L4" s="2"/>
      <c r="M4" s="2"/>
      <c r="N4" s="2">
        <f t="shared" si="1"/>
        <v>6500</v>
      </c>
      <c r="O4" s="27">
        <v>21</v>
      </c>
      <c r="P4" s="2">
        <v>0</v>
      </c>
      <c r="Q4" s="5"/>
      <c r="R4" s="27">
        <f t="shared" ref="R4:R21" si="6">O4*20</f>
        <v>420</v>
      </c>
      <c r="S4" s="2">
        <f t="shared" ref="S4:S21" si="7">O4*30</f>
        <v>630</v>
      </c>
      <c r="T4" s="2">
        <f t="shared" ref="T4:T21" si="8">P4*30</f>
        <v>0</v>
      </c>
      <c r="U4" s="2">
        <f t="shared" si="2"/>
        <v>1050</v>
      </c>
      <c r="V4" s="5">
        <v>0</v>
      </c>
      <c r="W4" s="5">
        <f t="shared" si="3"/>
        <v>0</v>
      </c>
      <c r="X4" s="5"/>
      <c r="Y4" s="5"/>
      <c r="Z4" s="5"/>
      <c r="AA4" s="5">
        <f t="shared" si="4"/>
        <v>0</v>
      </c>
      <c r="AB4" s="2">
        <f t="shared" si="5"/>
        <v>7550</v>
      </c>
    </row>
    <row r="5" spans="1:28">
      <c r="A5" s="80" t="s">
        <v>154</v>
      </c>
      <c r="B5" s="77" t="s">
        <v>118</v>
      </c>
      <c r="C5" s="5" t="s">
        <v>119</v>
      </c>
      <c r="D5" s="78" t="s">
        <v>155</v>
      </c>
      <c r="E5" s="81" t="s">
        <v>120</v>
      </c>
      <c r="F5" s="5"/>
      <c r="G5" s="2">
        <v>20000</v>
      </c>
      <c r="H5" s="2"/>
      <c r="I5" s="2">
        <f t="shared" si="0"/>
        <v>20000</v>
      </c>
      <c r="J5" s="2">
        <v>21</v>
      </c>
      <c r="K5" s="2">
        <v>20000</v>
      </c>
      <c r="L5" s="2"/>
      <c r="M5" s="2"/>
      <c r="N5" s="2">
        <f t="shared" si="1"/>
        <v>20000</v>
      </c>
      <c r="O5" s="27">
        <v>21</v>
      </c>
      <c r="P5" s="2">
        <v>3</v>
      </c>
      <c r="Q5" s="5"/>
      <c r="R5" s="27">
        <f t="shared" si="6"/>
        <v>420</v>
      </c>
      <c r="S5" s="2">
        <f t="shared" si="7"/>
        <v>630</v>
      </c>
      <c r="T5" s="2">
        <f t="shared" si="8"/>
        <v>90</v>
      </c>
      <c r="U5" s="2">
        <f t="shared" si="2"/>
        <v>1140</v>
      </c>
      <c r="V5" s="5">
        <v>0</v>
      </c>
      <c r="W5" s="5">
        <f t="shared" si="3"/>
        <v>0</v>
      </c>
      <c r="X5" s="5"/>
      <c r="Y5" s="5"/>
      <c r="Z5" s="5"/>
      <c r="AA5" s="5">
        <f t="shared" si="4"/>
        <v>0</v>
      </c>
      <c r="AB5" s="2">
        <f t="shared" si="5"/>
        <v>21140</v>
      </c>
    </row>
    <row r="6" spans="1:28">
      <c r="A6" s="80" t="s">
        <v>162</v>
      </c>
      <c r="B6" s="77" t="s">
        <v>121</v>
      </c>
      <c r="C6" s="5" t="s">
        <v>122</v>
      </c>
      <c r="D6" s="38">
        <v>17702587818</v>
      </c>
      <c r="E6" s="81" t="s">
        <v>123</v>
      </c>
      <c r="F6" s="5"/>
      <c r="G6" s="2">
        <v>33000</v>
      </c>
      <c r="H6" s="2"/>
      <c r="I6" s="2">
        <f t="shared" si="0"/>
        <v>33000</v>
      </c>
      <c r="J6" s="2">
        <v>21</v>
      </c>
      <c r="K6" s="2">
        <v>33000</v>
      </c>
      <c r="L6" s="2"/>
      <c r="M6" s="2"/>
      <c r="N6" s="2">
        <f t="shared" si="1"/>
        <v>33000</v>
      </c>
      <c r="O6" s="27">
        <v>21</v>
      </c>
      <c r="P6" s="2">
        <v>16</v>
      </c>
      <c r="Q6" s="5"/>
      <c r="R6" s="27">
        <f t="shared" si="6"/>
        <v>420</v>
      </c>
      <c r="S6" s="2">
        <f t="shared" si="7"/>
        <v>630</v>
      </c>
      <c r="T6" s="2">
        <f t="shared" si="8"/>
        <v>480</v>
      </c>
      <c r="U6" s="2">
        <f t="shared" si="2"/>
        <v>1530</v>
      </c>
      <c r="V6" s="5">
        <v>0</v>
      </c>
      <c r="W6" s="5">
        <f t="shared" si="3"/>
        <v>0</v>
      </c>
      <c r="X6" s="5"/>
      <c r="Y6" s="5"/>
      <c r="Z6" s="5"/>
      <c r="AA6" s="5">
        <f t="shared" si="4"/>
        <v>0</v>
      </c>
      <c r="AB6" s="2">
        <f t="shared" si="5"/>
        <v>34530</v>
      </c>
    </row>
    <row r="7" spans="1:28">
      <c r="A7" s="80" t="s">
        <v>163</v>
      </c>
      <c r="B7" s="77" t="s">
        <v>124</v>
      </c>
      <c r="C7" s="5" t="s">
        <v>125</v>
      </c>
      <c r="D7" s="38">
        <v>17701826635</v>
      </c>
      <c r="E7" s="81" t="s">
        <v>126</v>
      </c>
      <c r="F7" s="5"/>
      <c r="G7" s="2">
        <v>33000</v>
      </c>
      <c r="H7" s="2"/>
      <c r="I7" s="2">
        <f t="shared" si="0"/>
        <v>33000</v>
      </c>
      <c r="J7" s="2">
        <v>21</v>
      </c>
      <c r="K7" s="2">
        <v>33000</v>
      </c>
      <c r="L7" s="2"/>
      <c r="M7" s="2"/>
      <c r="N7" s="2">
        <f t="shared" si="1"/>
        <v>33000</v>
      </c>
      <c r="O7" s="27">
        <v>20</v>
      </c>
      <c r="P7" s="2">
        <v>3</v>
      </c>
      <c r="Q7" s="5"/>
      <c r="R7" s="27">
        <f t="shared" si="6"/>
        <v>400</v>
      </c>
      <c r="S7" s="2">
        <f t="shared" si="7"/>
        <v>600</v>
      </c>
      <c r="T7" s="2">
        <f t="shared" si="8"/>
        <v>90</v>
      </c>
      <c r="U7" s="2">
        <f t="shared" si="2"/>
        <v>1090</v>
      </c>
      <c r="V7" s="5">
        <v>0</v>
      </c>
      <c r="W7" s="5">
        <f t="shared" si="3"/>
        <v>0</v>
      </c>
      <c r="X7" s="5"/>
      <c r="Y7" s="5"/>
      <c r="Z7" s="5"/>
      <c r="AA7" s="5">
        <f t="shared" si="4"/>
        <v>0</v>
      </c>
      <c r="AB7" s="2">
        <f t="shared" si="5"/>
        <v>34090</v>
      </c>
    </row>
    <row r="8" spans="1:28">
      <c r="A8" s="80" t="s">
        <v>164</v>
      </c>
      <c r="B8" s="5" t="s">
        <v>130</v>
      </c>
      <c r="C8" s="5" t="s">
        <v>131</v>
      </c>
      <c r="D8" s="38">
        <v>18501752189</v>
      </c>
      <c r="E8" s="81" t="s">
        <v>132</v>
      </c>
      <c r="F8" s="5"/>
      <c r="G8" s="2">
        <v>33000</v>
      </c>
      <c r="H8" s="2"/>
      <c r="I8" s="2">
        <f t="shared" si="0"/>
        <v>33000</v>
      </c>
      <c r="J8" s="2">
        <v>21</v>
      </c>
      <c r="K8" s="2">
        <v>33000</v>
      </c>
      <c r="L8" s="2"/>
      <c r="M8" s="2"/>
      <c r="N8" s="2">
        <f t="shared" si="1"/>
        <v>33000</v>
      </c>
      <c r="O8" s="27">
        <v>20</v>
      </c>
      <c r="P8" s="2">
        <v>2</v>
      </c>
      <c r="Q8" s="5"/>
      <c r="R8" s="27">
        <f t="shared" si="6"/>
        <v>400</v>
      </c>
      <c r="S8" s="2">
        <f t="shared" si="7"/>
        <v>600</v>
      </c>
      <c r="T8" s="2">
        <f t="shared" si="8"/>
        <v>60</v>
      </c>
      <c r="U8" s="2">
        <f t="shared" si="2"/>
        <v>1060</v>
      </c>
      <c r="V8" s="5">
        <v>0</v>
      </c>
      <c r="W8" s="5">
        <f t="shared" si="3"/>
        <v>0</v>
      </c>
      <c r="X8" s="5"/>
      <c r="Y8" s="5"/>
      <c r="Z8" s="5"/>
      <c r="AA8" s="5">
        <f t="shared" si="4"/>
        <v>0</v>
      </c>
      <c r="AB8" s="2">
        <f t="shared" si="5"/>
        <v>34060</v>
      </c>
    </row>
    <row r="9" spans="1:28">
      <c r="A9" s="80" t="s">
        <v>166</v>
      </c>
      <c r="B9" s="77" t="s">
        <v>167</v>
      </c>
      <c r="C9" s="5" t="s">
        <v>168</v>
      </c>
      <c r="D9" s="38">
        <v>18210152505</v>
      </c>
      <c r="E9" s="81" t="s">
        <v>169</v>
      </c>
      <c r="F9" s="5"/>
      <c r="G9" s="2">
        <v>33000</v>
      </c>
      <c r="H9" s="2"/>
      <c r="I9" s="2">
        <f t="shared" si="0"/>
        <v>33000</v>
      </c>
      <c r="J9" s="2">
        <v>21</v>
      </c>
      <c r="K9" s="2">
        <v>33000</v>
      </c>
      <c r="L9" s="2"/>
      <c r="M9" s="2"/>
      <c r="N9" s="2">
        <f t="shared" si="1"/>
        <v>33000</v>
      </c>
      <c r="O9" s="27">
        <v>18</v>
      </c>
      <c r="P9" s="2">
        <v>5</v>
      </c>
      <c r="Q9" s="5"/>
      <c r="R9" s="27">
        <f t="shared" si="6"/>
        <v>360</v>
      </c>
      <c r="S9" s="2">
        <f t="shared" si="7"/>
        <v>540</v>
      </c>
      <c r="T9" s="2">
        <f t="shared" si="8"/>
        <v>150</v>
      </c>
      <c r="U9" s="2">
        <f t="shared" si="2"/>
        <v>1050</v>
      </c>
      <c r="V9" s="5">
        <v>0</v>
      </c>
      <c r="W9" s="5">
        <f t="shared" si="3"/>
        <v>0</v>
      </c>
      <c r="X9" s="5"/>
      <c r="Y9" s="5"/>
      <c r="Z9" s="5"/>
      <c r="AA9" s="5">
        <f t="shared" si="4"/>
        <v>0</v>
      </c>
      <c r="AB9" s="2">
        <f t="shared" si="5"/>
        <v>34050</v>
      </c>
    </row>
    <row r="10" spans="1:28">
      <c r="A10" s="80" t="s">
        <v>170</v>
      </c>
      <c r="B10" s="77" t="s">
        <v>112</v>
      </c>
      <c r="C10" s="5" t="s">
        <v>113</v>
      </c>
      <c r="D10" s="38">
        <v>18696462480</v>
      </c>
      <c r="E10" s="81" t="s">
        <v>114</v>
      </c>
      <c r="F10" s="5"/>
      <c r="G10" s="2">
        <v>10000</v>
      </c>
      <c r="H10" s="2">
        <v>10000</v>
      </c>
      <c r="I10" s="2">
        <f t="shared" si="0"/>
        <v>20000</v>
      </c>
      <c r="J10" s="2">
        <v>21</v>
      </c>
      <c r="K10" s="2">
        <v>10000</v>
      </c>
      <c r="L10" s="2">
        <v>10000</v>
      </c>
      <c r="M10" s="2"/>
      <c r="N10" s="2">
        <f t="shared" si="1"/>
        <v>20000</v>
      </c>
      <c r="O10" s="27">
        <v>20</v>
      </c>
      <c r="P10" s="2">
        <v>1</v>
      </c>
      <c r="Q10" s="5"/>
      <c r="R10" s="27">
        <f t="shared" si="6"/>
        <v>400</v>
      </c>
      <c r="S10" s="2">
        <f t="shared" si="7"/>
        <v>600</v>
      </c>
      <c r="T10" s="2">
        <f t="shared" si="8"/>
        <v>30</v>
      </c>
      <c r="U10" s="2">
        <f t="shared" si="2"/>
        <v>1030</v>
      </c>
      <c r="V10" s="5">
        <v>0</v>
      </c>
      <c r="W10" s="5">
        <f t="shared" si="3"/>
        <v>0</v>
      </c>
      <c r="X10" s="5"/>
      <c r="Y10" s="5"/>
      <c r="Z10" s="5"/>
      <c r="AA10" s="5">
        <f t="shared" si="4"/>
        <v>0</v>
      </c>
      <c r="AB10" s="2">
        <f t="shared" si="5"/>
        <v>21030</v>
      </c>
    </row>
    <row r="11" spans="1:28">
      <c r="A11" s="80" t="s">
        <v>172</v>
      </c>
      <c r="B11" s="77" t="s">
        <v>173</v>
      </c>
      <c r="C11" s="5" t="s">
        <v>174</v>
      </c>
      <c r="D11" s="38">
        <v>15107130506</v>
      </c>
      <c r="E11" s="81" t="s">
        <v>175</v>
      </c>
      <c r="F11" s="5"/>
      <c r="G11" s="2">
        <v>7000</v>
      </c>
      <c r="H11" s="2"/>
      <c r="I11" s="2">
        <f t="shared" si="0"/>
        <v>7000</v>
      </c>
      <c r="J11" s="2">
        <v>21</v>
      </c>
      <c r="K11" s="2">
        <v>7000</v>
      </c>
      <c r="L11" s="2"/>
      <c r="M11" s="2"/>
      <c r="N11" s="2">
        <f t="shared" si="1"/>
        <v>7000</v>
      </c>
      <c r="O11" s="27">
        <v>21</v>
      </c>
      <c r="P11" s="2">
        <v>6</v>
      </c>
      <c r="Q11" s="5"/>
      <c r="R11" s="27">
        <f t="shared" si="6"/>
        <v>420</v>
      </c>
      <c r="S11" s="2">
        <f t="shared" si="7"/>
        <v>630</v>
      </c>
      <c r="T11" s="2">
        <f t="shared" si="8"/>
        <v>180</v>
      </c>
      <c r="U11" s="2">
        <f t="shared" si="2"/>
        <v>1230</v>
      </c>
      <c r="V11" s="5">
        <v>0</v>
      </c>
      <c r="W11" s="5">
        <f t="shared" si="3"/>
        <v>0</v>
      </c>
      <c r="X11" s="5"/>
      <c r="Y11" s="2"/>
      <c r="Z11" s="5"/>
      <c r="AA11" s="5">
        <f t="shared" si="4"/>
        <v>0</v>
      </c>
      <c r="AB11" s="2">
        <f t="shared" si="5"/>
        <v>8230</v>
      </c>
    </row>
    <row r="12" ht="14.25" spans="1:28">
      <c r="A12" s="80" t="s">
        <v>179</v>
      </c>
      <c r="B12" s="77" t="s">
        <v>109</v>
      </c>
      <c r="C12" s="5" t="s">
        <v>110</v>
      </c>
      <c r="D12" s="14">
        <v>18874561560</v>
      </c>
      <c r="E12" s="11" t="s">
        <v>111</v>
      </c>
      <c r="F12" s="5"/>
      <c r="G12" s="2">
        <v>34000</v>
      </c>
      <c r="H12" s="2"/>
      <c r="I12" s="2">
        <f t="shared" si="0"/>
        <v>34000</v>
      </c>
      <c r="J12" s="27">
        <v>21</v>
      </c>
      <c r="K12" s="2" t="s">
        <v>183</v>
      </c>
      <c r="L12" s="37">
        <v>1563</v>
      </c>
      <c r="M12" s="2"/>
      <c r="N12" s="2">
        <f t="shared" si="1"/>
        <v>35563</v>
      </c>
      <c r="O12" s="27">
        <v>22</v>
      </c>
      <c r="P12" s="2">
        <v>3</v>
      </c>
      <c r="Q12" s="5"/>
      <c r="R12" s="27">
        <f t="shared" si="6"/>
        <v>440</v>
      </c>
      <c r="S12" s="2">
        <f t="shared" si="7"/>
        <v>660</v>
      </c>
      <c r="T12" s="2">
        <f t="shared" si="8"/>
        <v>90</v>
      </c>
      <c r="U12" s="2">
        <f t="shared" si="2"/>
        <v>1190</v>
      </c>
      <c r="V12" s="5">
        <v>0</v>
      </c>
      <c r="W12" s="5">
        <f t="shared" si="3"/>
        <v>0</v>
      </c>
      <c r="X12" s="5"/>
      <c r="Y12" s="5"/>
      <c r="Z12" s="5"/>
      <c r="AA12" s="5">
        <f t="shared" si="4"/>
        <v>0</v>
      </c>
      <c r="AB12" s="2">
        <f t="shared" si="5"/>
        <v>36753</v>
      </c>
    </row>
    <row r="13" ht="14.25" spans="1:28">
      <c r="A13" s="80" t="s">
        <v>180</v>
      </c>
      <c r="B13" s="5" t="s">
        <v>106</v>
      </c>
      <c r="C13" s="5" t="s">
        <v>107</v>
      </c>
      <c r="D13" s="14">
        <v>15850682746</v>
      </c>
      <c r="E13" s="11" t="s">
        <v>108</v>
      </c>
      <c r="F13" s="5"/>
      <c r="G13" s="2">
        <v>20000</v>
      </c>
      <c r="H13" s="2"/>
      <c r="I13" s="2">
        <f t="shared" si="0"/>
        <v>20000</v>
      </c>
      <c r="J13" s="27">
        <v>21</v>
      </c>
      <c r="K13" s="2" t="s">
        <v>184</v>
      </c>
      <c r="L13" s="2"/>
      <c r="M13" s="2"/>
      <c r="N13" s="2">
        <f t="shared" si="1"/>
        <v>20000</v>
      </c>
      <c r="O13" s="27">
        <v>21</v>
      </c>
      <c r="P13" s="2">
        <v>14</v>
      </c>
      <c r="Q13" s="5"/>
      <c r="R13" s="27">
        <f t="shared" si="6"/>
        <v>420</v>
      </c>
      <c r="S13" s="2">
        <f t="shared" si="7"/>
        <v>630</v>
      </c>
      <c r="T13" s="2">
        <f t="shared" si="8"/>
        <v>420</v>
      </c>
      <c r="U13" s="2">
        <f t="shared" si="2"/>
        <v>1470</v>
      </c>
      <c r="V13" s="5">
        <v>0</v>
      </c>
      <c r="W13" s="5">
        <f t="shared" si="3"/>
        <v>0</v>
      </c>
      <c r="X13" s="5"/>
      <c r="Y13" s="5"/>
      <c r="Z13" s="5"/>
      <c r="AA13" s="5">
        <f t="shared" si="4"/>
        <v>0</v>
      </c>
      <c r="AB13" s="2">
        <f t="shared" si="5"/>
        <v>21470</v>
      </c>
    </row>
    <row r="14" ht="14.25" spans="1:28">
      <c r="A14" s="80" t="s">
        <v>181</v>
      </c>
      <c r="B14" s="5" t="s">
        <v>103</v>
      </c>
      <c r="C14" s="5" t="s">
        <v>104</v>
      </c>
      <c r="D14" s="14">
        <v>18660172495</v>
      </c>
      <c r="E14" s="12" t="s">
        <v>105</v>
      </c>
      <c r="F14" s="5"/>
      <c r="G14" s="2">
        <v>30000</v>
      </c>
      <c r="H14" s="2"/>
      <c r="I14" s="2">
        <f t="shared" si="0"/>
        <v>30000</v>
      </c>
      <c r="J14" s="27">
        <v>21</v>
      </c>
      <c r="K14" s="2" t="s">
        <v>185</v>
      </c>
      <c r="L14" s="2"/>
      <c r="M14" s="2"/>
      <c r="N14" s="2">
        <f t="shared" si="1"/>
        <v>30000</v>
      </c>
      <c r="O14" s="27">
        <v>21</v>
      </c>
      <c r="P14" s="2">
        <v>4</v>
      </c>
      <c r="Q14" s="5"/>
      <c r="R14" s="27">
        <f t="shared" si="6"/>
        <v>420</v>
      </c>
      <c r="S14" s="2">
        <f t="shared" si="7"/>
        <v>630</v>
      </c>
      <c r="T14" s="2">
        <f t="shared" si="8"/>
        <v>120</v>
      </c>
      <c r="U14" s="2">
        <f t="shared" si="2"/>
        <v>1170</v>
      </c>
      <c r="V14" s="5">
        <v>0</v>
      </c>
      <c r="W14" s="5">
        <f t="shared" si="3"/>
        <v>0</v>
      </c>
      <c r="X14" s="5"/>
      <c r="Y14" s="5"/>
      <c r="Z14" s="5"/>
      <c r="AA14" s="5">
        <f t="shared" si="4"/>
        <v>0</v>
      </c>
      <c r="AB14" s="2">
        <f t="shared" si="5"/>
        <v>31170</v>
      </c>
    </row>
    <row r="15" ht="14.25" spans="1:28">
      <c r="A15" s="80" t="s">
        <v>182</v>
      </c>
      <c r="B15" s="5" t="s">
        <v>100</v>
      </c>
      <c r="C15" s="5" t="s">
        <v>101</v>
      </c>
      <c r="D15" s="14">
        <v>13429328185</v>
      </c>
      <c r="E15" s="12" t="s">
        <v>102</v>
      </c>
      <c r="F15" s="5"/>
      <c r="G15" s="2">
        <v>16000</v>
      </c>
      <c r="H15" s="2"/>
      <c r="I15" s="2">
        <f t="shared" si="0"/>
        <v>16000</v>
      </c>
      <c r="J15" s="27">
        <v>21</v>
      </c>
      <c r="K15" s="2" t="s">
        <v>186</v>
      </c>
      <c r="L15" s="2"/>
      <c r="M15" s="2"/>
      <c r="N15" s="2">
        <f t="shared" si="1"/>
        <v>16000</v>
      </c>
      <c r="O15" s="27">
        <v>21</v>
      </c>
      <c r="P15" s="2">
        <v>14</v>
      </c>
      <c r="Q15" s="5"/>
      <c r="R15" s="27">
        <f t="shared" si="6"/>
        <v>420</v>
      </c>
      <c r="S15" s="2">
        <f t="shared" si="7"/>
        <v>630</v>
      </c>
      <c r="T15" s="2">
        <f t="shared" si="8"/>
        <v>420</v>
      </c>
      <c r="U15" s="2">
        <f t="shared" si="2"/>
        <v>1470</v>
      </c>
      <c r="V15" s="5">
        <v>0</v>
      </c>
      <c r="W15" s="5">
        <f t="shared" si="3"/>
        <v>0</v>
      </c>
      <c r="X15" s="5"/>
      <c r="Y15" s="5"/>
      <c r="Z15" s="5"/>
      <c r="AA15" s="5">
        <f t="shared" si="4"/>
        <v>0</v>
      </c>
      <c r="AB15" s="2">
        <f t="shared" si="5"/>
        <v>17470</v>
      </c>
    </row>
    <row r="16" spans="1:28">
      <c r="A16" s="80" t="s">
        <v>187</v>
      </c>
      <c r="B16" s="5" t="s">
        <v>97</v>
      </c>
      <c r="C16" s="5" t="s">
        <v>98</v>
      </c>
      <c r="D16" s="14">
        <v>13052515771</v>
      </c>
      <c r="E16" s="7" t="s">
        <v>99</v>
      </c>
      <c r="F16" s="5"/>
      <c r="G16" s="2">
        <v>10000</v>
      </c>
      <c r="H16" s="2">
        <v>9000</v>
      </c>
      <c r="I16" s="2">
        <f t="shared" ref="I16:I21" si="9">G16+H16</f>
        <v>19000</v>
      </c>
      <c r="J16" s="27">
        <v>16</v>
      </c>
      <c r="K16" s="37">
        <f>ROUND(G16/21.75*J16,0)</f>
        <v>7356</v>
      </c>
      <c r="L16" s="37">
        <f>ROUND(H16/21.75*J16,0)</f>
        <v>6621</v>
      </c>
      <c r="M16" s="2"/>
      <c r="N16" s="2">
        <f t="shared" ref="N16:N21" si="10">K16+L16+M16</f>
        <v>13977</v>
      </c>
      <c r="O16" s="27">
        <v>16</v>
      </c>
      <c r="P16" s="2">
        <v>15</v>
      </c>
      <c r="Q16" s="5"/>
      <c r="R16" s="27">
        <f t="shared" si="6"/>
        <v>320</v>
      </c>
      <c r="S16" s="2">
        <f t="shared" si="7"/>
        <v>480</v>
      </c>
      <c r="T16" s="2">
        <f t="shared" si="8"/>
        <v>450</v>
      </c>
      <c r="U16" s="2">
        <f t="shared" si="2"/>
        <v>1250</v>
      </c>
      <c r="V16" s="5">
        <v>0</v>
      </c>
      <c r="W16" s="5">
        <f t="shared" si="3"/>
        <v>0</v>
      </c>
      <c r="X16" s="5"/>
      <c r="Y16" s="5"/>
      <c r="Z16" s="5"/>
      <c r="AA16" s="5">
        <f t="shared" si="4"/>
        <v>0</v>
      </c>
      <c r="AB16" s="2">
        <f t="shared" si="5"/>
        <v>15227</v>
      </c>
    </row>
    <row r="17" spans="1:28">
      <c r="A17" s="80" t="s">
        <v>188</v>
      </c>
      <c r="B17" s="5" t="s">
        <v>189</v>
      </c>
      <c r="C17" s="5" t="s">
        <v>190</v>
      </c>
      <c r="D17" s="14">
        <v>15961753137</v>
      </c>
      <c r="E17" s="7" t="s">
        <v>191</v>
      </c>
      <c r="F17" s="5"/>
      <c r="G17" s="2">
        <v>10000</v>
      </c>
      <c r="H17" s="2">
        <v>12000</v>
      </c>
      <c r="I17" s="2">
        <f t="shared" si="9"/>
        <v>22000</v>
      </c>
      <c r="J17" s="27">
        <v>11</v>
      </c>
      <c r="K17" s="37">
        <f>ROUND(G17/21.75*J17,0)</f>
        <v>5057</v>
      </c>
      <c r="L17" s="37">
        <f>ROUND(H17/21.75*J17,0)</f>
        <v>6069</v>
      </c>
      <c r="M17" s="2"/>
      <c r="N17" s="2">
        <f t="shared" si="10"/>
        <v>11126</v>
      </c>
      <c r="O17" s="27">
        <v>11</v>
      </c>
      <c r="P17" s="2">
        <v>3</v>
      </c>
      <c r="Q17" s="5"/>
      <c r="R17" s="27">
        <f t="shared" si="6"/>
        <v>220</v>
      </c>
      <c r="S17" s="2">
        <f t="shared" si="7"/>
        <v>330</v>
      </c>
      <c r="T17" s="2">
        <f t="shared" si="8"/>
        <v>90</v>
      </c>
      <c r="U17" s="2">
        <f t="shared" si="2"/>
        <v>640</v>
      </c>
      <c r="V17" s="5">
        <v>0</v>
      </c>
      <c r="W17" s="5">
        <f t="shared" si="3"/>
        <v>0</v>
      </c>
      <c r="X17" s="5"/>
      <c r="Y17" s="5"/>
      <c r="Z17" s="5"/>
      <c r="AA17" s="5">
        <f t="shared" si="4"/>
        <v>0</v>
      </c>
      <c r="AB17" s="2">
        <f t="shared" si="5"/>
        <v>11766</v>
      </c>
    </row>
    <row r="18" spans="1:28">
      <c r="A18" s="80" t="s">
        <v>192</v>
      </c>
      <c r="B18" s="5" t="s">
        <v>94</v>
      </c>
      <c r="C18" s="5" t="s">
        <v>95</v>
      </c>
      <c r="D18" s="14">
        <v>15172691587</v>
      </c>
      <c r="E18" s="7" t="s">
        <v>96</v>
      </c>
      <c r="F18" s="5"/>
      <c r="G18" s="2">
        <v>9000</v>
      </c>
      <c r="H18" s="2">
        <v>4000</v>
      </c>
      <c r="I18" s="2">
        <f t="shared" si="9"/>
        <v>13000</v>
      </c>
      <c r="J18" s="27">
        <v>9</v>
      </c>
      <c r="K18" s="37">
        <f t="shared" ref="K18:K21" si="11">ROUND(G18/21.75*J18,0)</f>
        <v>3724</v>
      </c>
      <c r="L18" s="37">
        <f>ROUND(H18/21.75*J18,0)</f>
        <v>1655</v>
      </c>
      <c r="M18" s="2"/>
      <c r="N18" s="2">
        <f t="shared" si="10"/>
        <v>5379</v>
      </c>
      <c r="O18" s="27">
        <v>9</v>
      </c>
      <c r="P18" s="2">
        <v>1</v>
      </c>
      <c r="Q18" s="5"/>
      <c r="R18" s="27">
        <f t="shared" si="6"/>
        <v>180</v>
      </c>
      <c r="S18" s="2">
        <f t="shared" si="7"/>
        <v>270</v>
      </c>
      <c r="T18" s="2">
        <f t="shared" si="8"/>
        <v>30</v>
      </c>
      <c r="U18" s="2">
        <f t="shared" si="2"/>
        <v>480</v>
      </c>
      <c r="V18" s="5">
        <v>0</v>
      </c>
      <c r="W18" s="5">
        <f t="shared" si="3"/>
        <v>0</v>
      </c>
      <c r="X18" s="5"/>
      <c r="Y18" s="5"/>
      <c r="Z18" s="5"/>
      <c r="AA18" s="5">
        <f t="shared" si="4"/>
        <v>0</v>
      </c>
      <c r="AB18" s="2">
        <f t="shared" si="5"/>
        <v>5859</v>
      </c>
    </row>
    <row r="19" spans="1:28">
      <c r="A19" s="80" t="s">
        <v>193</v>
      </c>
      <c r="B19" s="5" t="s">
        <v>115</v>
      </c>
      <c r="C19" s="5" t="s">
        <v>116</v>
      </c>
      <c r="D19" s="14">
        <v>18221085812</v>
      </c>
      <c r="E19" s="7" t="s">
        <v>117</v>
      </c>
      <c r="F19" s="5"/>
      <c r="G19" s="2">
        <v>22000</v>
      </c>
      <c r="H19" s="2"/>
      <c r="I19" s="2">
        <f t="shared" si="9"/>
        <v>22000</v>
      </c>
      <c r="J19" s="27">
        <v>3</v>
      </c>
      <c r="K19" s="37">
        <f t="shared" si="11"/>
        <v>3034</v>
      </c>
      <c r="L19" s="2"/>
      <c r="M19" s="2"/>
      <c r="N19" s="2">
        <f t="shared" si="10"/>
        <v>3034</v>
      </c>
      <c r="O19" s="27">
        <v>3</v>
      </c>
      <c r="P19" s="2">
        <v>1</v>
      </c>
      <c r="Q19" s="5"/>
      <c r="R19" s="27">
        <f t="shared" si="6"/>
        <v>60</v>
      </c>
      <c r="S19" s="2">
        <f t="shared" si="7"/>
        <v>90</v>
      </c>
      <c r="T19" s="2">
        <f t="shared" si="8"/>
        <v>30</v>
      </c>
      <c r="U19" s="2">
        <f t="shared" si="2"/>
        <v>180</v>
      </c>
      <c r="V19" s="5">
        <v>0</v>
      </c>
      <c r="W19" s="5">
        <f t="shared" si="3"/>
        <v>0</v>
      </c>
      <c r="X19" s="5"/>
      <c r="Y19" s="5"/>
      <c r="Z19" s="5"/>
      <c r="AA19" s="5">
        <f t="shared" si="4"/>
        <v>0</v>
      </c>
      <c r="AB19" s="2">
        <f t="shared" si="5"/>
        <v>3214</v>
      </c>
    </row>
    <row r="20" spans="1:28">
      <c r="A20" s="80" t="s">
        <v>194</v>
      </c>
      <c r="B20" s="5" t="s">
        <v>91</v>
      </c>
      <c r="C20" s="5" t="s">
        <v>92</v>
      </c>
      <c r="D20" s="14">
        <v>13761536504</v>
      </c>
      <c r="E20" s="7" t="s">
        <v>93</v>
      </c>
      <c r="F20" s="5"/>
      <c r="G20" s="2">
        <v>10000</v>
      </c>
      <c r="H20" s="2">
        <v>9000</v>
      </c>
      <c r="I20" s="2">
        <f t="shared" si="9"/>
        <v>19000</v>
      </c>
      <c r="J20" s="27">
        <v>3</v>
      </c>
      <c r="K20" s="37">
        <f t="shared" si="11"/>
        <v>1379</v>
      </c>
      <c r="L20" s="37">
        <f>ROUND(H20/21.75*J20,0)</f>
        <v>1241</v>
      </c>
      <c r="M20" s="2"/>
      <c r="N20" s="2">
        <f t="shared" si="10"/>
        <v>2620</v>
      </c>
      <c r="O20" s="27">
        <v>3</v>
      </c>
      <c r="P20" s="2">
        <v>1</v>
      </c>
      <c r="Q20" s="5"/>
      <c r="R20" s="27">
        <f t="shared" si="6"/>
        <v>60</v>
      </c>
      <c r="S20" s="2">
        <f t="shared" si="7"/>
        <v>90</v>
      </c>
      <c r="T20" s="2">
        <f t="shared" si="8"/>
        <v>30</v>
      </c>
      <c r="U20" s="2">
        <f t="shared" si="2"/>
        <v>180</v>
      </c>
      <c r="V20" s="5">
        <v>0</v>
      </c>
      <c r="W20" s="5">
        <f t="shared" si="3"/>
        <v>0</v>
      </c>
      <c r="X20" s="5"/>
      <c r="Y20" s="5"/>
      <c r="Z20" s="5"/>
      <c r="AA20" s="5">
        <f t="shared" si="4"/>
        <v>0</v>
      </c>
      <c r="AB20" s="2">
        <f t="shared" si="5"/>
        <v>2800</v>
      </c>
    </row>
    <row r="21" spans="1:28">
      <c r="A21" s="80" t="s">
        <v>195</v>
      </c>
      <c r="B21" s="5" t="s">
        <v>88</v>
      </c>
      <c r="C21" s="5" t="s">
        <v>89</v>
      </c>
      <c r="D21" s="14">
        <v>15957501254</v>
      </c>
      <c r="E21" s="7" t="s">
        <v>90</v>
      </c>
      <c r="F21" s="5"/>
      <c r="G21" s="2">
        <v>8000</v>
      </c>
      <c r="H21" s="2"/>
      <c r="I21" s="2">
        <f t="shared" si="9"/>
        <v>8000</v>
      </c>
      <c r="J21" s="27">
        <v>1</v>
      </c>
      <c r="K21" s="37">
        <f t="shared" si="11"/>
        <v>368</v>
      </c>
      <c r="L21" s="2"/>
      <c r="M21" s="2"/>
      <c r="N21" s="2">
        <f t="shared" si="10"/>
        <v>368</v>
      </c>
      <c r="O21" s="27">
        <v>1</v>
      </c>
      <c r="P21" s="2">
        <v>0</v>
      </c>
      <c r="Q21" s="5"/>
      <c r="R21" s="27">
        <f t="shared" si="6"/>
        <v>20</v>
      </c>
      <c r="S21" s="2">
        <f t="shared" si="7"/>
        <v>30</v>
      </c>
      <c r="T21" s="2">
        <f t="shared" si="8"/>
        <v>0</v>
      </c>
      <c r="U21" s="2">
        <f t="shared" si="2"/>
        <v>50</v>
      </c>
      <c r="V21" s="5">
        <v>0</v>
      </c>
      <c r="W21" s="5">
        <f t="shared" si="3"/>
        <v>0</v>
      </c>
      <c r="X21" s="5"/>
      <c r="Y21" s="5"/>
      <c r="Z21" s="5"/>
      <c r="AA21" s="5">
        <f t="shared" si="4"/>
        <v>0</v>
      </c>
      <c r="AB21" s="2">
        <f t="shared" si="5"/>
        <v>418</v>
      </c>
    </row>
    <row r="22" spans="22:22">
      <c r="V22" s="1"/>
    </row>
  </sheetData>
  <mergeCells count="11">
    <mergeCell ref="G1:I1"/>
    <mergeCell ref="K1:N1"/>
    <mergeCell ref="O1:U1"/>
    <mergeCell ref="V1:AA1"/>
    <mergeCell ref="A1:A2"/>
    <mergeCell ref="B1:B2"/>
    <mergeCell ref="C1:C2"/>
    <mergeCell ref="D1:D2"/>
    <mergeCell ref="E1:E2"/>
    <mergeCell ref="F1:F2"/>
    <mergeCell ref="AB1:AB2"/>
  </mergeCells>
  <hyperlinks>
    <hyperlink ref="E3" r:id="rId3" display="liziming@urwhale.com"/>
    <hyperlink ref="E4:E11" r:id="rId3" display="lihui@urwhale.com"/>
    <hyperlink ref="E12" r:id="rId4" display="156939780@qq.com"/>
    <hyperlink ref="E13" r:id="rId5" display="tanxin27@aliyun.com"/>
    <hyperlink ref="E14" r:id="rId6" display="839986423@qq.com"/>
    <hyperlink ref="E15" r:id="rId7" display="657090710@qq.com"/>
    <hyperlink ref="E18" r:id="rId8" display="1157634400@qq.com"/>
    <hyperlink ref="E19" r:id="rId9" display="425192285@qq.com"/>
    <hyperlink ref="E21" r:id="rId10" display="1452632958@qq.com"/>
  </hyperlinks>
  <pageMargins left="0.75" right="0.75" top="1" bottom="1" header="0.5" footer="0.5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8"/>
  <sheetViews>
    <sheetView workbookViewId="0">
      <pane xSplit="3" topLeftCell="D1" activePane="topRight" state="frozen"/>
      <selection/>
      <selection pane="topRight" activeCell="I5" sqref="I3 I5:I22"/>
    </sheetView>
  </sheetViews>
  <sheetFormatPr defaultColWidth="9" defaultRowHeight="13.5"/>
  <cols>
    <col min="2" max="2" width="21.2583333333333" customWidth="1"/>
    <col min="4" max="4" width="11" customWidth="1"/>
    <col min="5" max="5" width="27" customWidth="1"/>
    <col min="8" max="8" width="9" style="1"/>
    <col min="10" max="10" width="13.375" customWidth="1"/>
    <col min="16" max="16" width="10.5" customWidth="1"/>
    <col min="19" max="19" width="11" customWidth="1"/>
    <col min="20" max="20" width="10.5" customWidth="1"/>
    <col min="28" max="28" width="12.5" customWidth="1"/>
  </cols>
  <sheetData>
    <row r="1" spans="1:28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8</v>
      </c>
      <c r="G1" s="3" t="s">
        <v>9</v>
      </c>
      <c r="H1" s="4"/>
      <c r="I1" s="23"/>
      <c r="J1" s="23" t="s">
        <v>15</v>
      </c>
      <c r="K1" s="2" t="s">
        <v>134</v>
      </c>
      <c r="L1" s="2"/>
      <c r="M1" s="2"/>
      <c r="N1" s="2"/>
      <c r="O1" s="3" t="s">
        <v>14</v>
      </c>
      <c r="P1" s="4"/>
      <c r="Q1" s="4"/>
      <c r="R1" s="4"/>
      <c r="S1" s="4"/>
      <c r="T1" s="4"/>
      <c r="U1" s="23"/>
      <c r="V1" s="25" t="s">
        <v>136</v>
      </c>
      <c r="W1" s="26"/>
      <c r="X1" s="26"/>
      <c r="Y1" s="26"/>
      <c r="Z1" s="26"/>
      <c r="AA1" s="31"/>
      <c r="AB1" s="2" t="s">
        <v>137</v>
      </c>
    </row>
    <row r="2" spans="1:28">
      <c r="A2" s="2"/>
      <c r="B2" s="2"/>
      <c r="C2" s="2"/>
      <c r="D2" s="2"/>
      <c r="E2" s="2"/>
      <c r="F2" s="2"/>
      <c r="G2" s="2" t="s">
        <v>20</v>
      </c>
      <c r="H2" s="2" t="s">
        <v>21</v>
      </c>
      <c r="I2" s="2" t="s">
        <v>22</v>
      </c>
      <c r="J2" s="2" t="s">
        <v>177</v>
      </c>
      <c r="K2" s="2" t="s">
        <v>20</v>
      </c>
      <c r="L2" s="2" t="s">
        <v>21</v>
      </c>
      <c r="M2" s="2" t="s">
        <v>138</v>
      </c>
      <c r="N2" s="2" t="s">
        <v>139</v>
      </c>
      <c r="O2" s="2" t="s">
        <v>156</v>
      </c>
      <c r="P2" s="2" t="s">
        <v>157</v>
      </c>
      <c r="Q2" s="2" t="s">
        <v>140</v>
      </c>
      <c r="R2" s="2" t="s">
        <v>42</v>
      </c>
      <c r="S2" s="2" t="s">
        <v>158</v>
      </c>
      <c r="T2" s="2" t="s">
        <v>159</v>
      </c>
      <c r="U2" s="2" t="s">
        <v>139</v>
      </c>
      <c r="V2" s="2" t="s">
        <v>178</v>
      </c>
      <c r="W2" s="2" t="s">
        <v>142</v>
      </c>
      <c r="X2" s="2" t="s">
        <v>143</v>
      </c>
      <c r="Y2" s="2" t="s">
        <v>144</v>
      </c>
      <c r="Z2" s="2" t="s">
        <v>145</v>
      </c>
      <c r="AA2" s="2" t="s">
        <v>139</v>
      </c>
      <c r="AB2" s="2"/>
    </row>
    <row r="3" spans="1:28">
      <c r="A3" s="80" t="s">
        <v>146</v>
      </c>
      <c r="B3" s="77" t="s">
        <v>127</v>
      </c>
      <c r="C3" s="5" t="s">
        <v>128</v>
      </c>
      <c r="D3" s="78" t="s">
        <v>147</v>
      </c>
      <c r="E3" s="79" t="s">
        <v>129</v>
      </c>
      <c r="F3" s="5"/>
      <c r="G3" s="2">
        <v>33000</v>
      </c>
      <c r="H3" s="2"/>
      <c r="I3" s="2">
        <f t="shared" ref="I3:I22" si="0">G3+H3</f>
        <v>33000</v>
      </c>
      <c r="J3" s="2">
        <v>22</v>
      </c>
      <c r="K3" s="2">
        <v>33000</v>
      </c>
      <c r="L3" s="2"/>
      <c r="M3" s="2"/>
      <c r="N3" s="2">
        <f t="shared" ref="N3:N15" si="1">K3+L3+M3</f>
        <v>33000</v>
      </c>
      <c r="O3" s="2">
        <v>22</v>
      </c>
      <c r="P3" s="2">
        <v>4</v>
      </c>
      <c r="Q3" s="5"/>
      <c r="R3" s="27">
        <f>O3*20</f>
        <v>440</v>
      </c>
      <c r="S3" s="2">
        <f>O3*30</f>
        <v>660</v>
      </c>
      <c r="T3" s="2">
        <f>P3*30</f>
        <v>120</v>
      </c>
      <c r="U3" s="2">
        <f t="shared" ref="U3:U20" si="2">R3+S3+T3</f>
        <v>1220</v>
      </c>
      <c r="V3" s="5">
        <v>0</v>
      </c>
      <c r="W3" s="5"/>
      <c r="X3" s="5"/>
      <c r="Y3" s="5"/>
      <c r="Z3" s="5"/>
      <c r="AA3" s="5">
        <f t="shared" ref="AA3:AA22" si="3">SUM(W3:Z3)</f>
        <v>0</v>
      </c>
      <c r="AB3" s="2">
        <f>N3+U3+AA3</f>
        <v>34220</v>
      </c>
    </row>
    <row r="4" spans="1:28">
      <c r="A4" s="80" t="s">
        <v>150</v>
      </c>
      <c r="B4" s="77" t="s">
        <v>151</v>
      </c>
      <c r="C4" s="5" t="s">
        <v>152</v>
      </c>
      <c r="D4" s="78" t="s">
        <v>153</v>
      </c>
      <c r="E4" s="81" t="s">
        <v>160</v>
      </c>
      <c r="F4" s="5"/>
      <c r="G4" s="2">
        <v>6500</v>
      </c>
      <c r="H4" s="2"/>
      <c r="I4" s="2">
        <f t="shared" si="0"/>
        <v>6500</v>
      </c>
      <c r="J4" s="2">
        <v>8</v>
      </c>
      <c r="K4" s="37">
        <f>ROUND(G4/21.75*J4,0)</f>
        <v>2391</v>
      </c>
      <c r="L4" s="37">
        <f>ROUND(H4/21.75*J4,0)</f>
        <v>0</v>
      </c>
      <c r="M4" s="2"/>
      <c r="N4" s="2">
        <f t="shared" si="1"/>
        <v>2391</v>
      </c>
      <c r="O4" s="2">
        <v>8</v>
      </c>
      <c r="P4" s="2">
        <v>0</v>
      </c>
      <c r="Q4" s="5"/>
      <c r="R4" s="27">
        <f>O4*20</f>
        <v>160</v>
      </c>
      <c r="S4" s="2">
        <f t="shared" ref="S4:T22" si="4">O4*30</f>
        <v>240</v>
      </c>
      <c r="T4" s="2">
        <f>P4*30</f>
        <v>0</v>
      </c>
      <c r="U4" s="2">
        <f t="shared" si="2"/>
        <v>400</v>
      </c>
      <c r="V4" s="5">
        <v>0</v>
      </c>
      <c r="W4" s="5"/>
      <c r="X4" s="5"/>
      <c r="Y4" s="5"/>
      <c r="Z4" s="5"/>
      <c r="AA4" s="5">
        <f t="shared" si="3"/>
        <v>0</v>
      </c>
      <c r="AB4" s="2">
        <f t="shared" ref="AB4:AB22" si="5">N4+U4+AA4</f>
        <v>2791</v>
      </c>
    </row>
    <row r="5" spans="1:28">
      <c r="A5" s="80" t="s">
        <v>154</v>
      </c>
      <c r="B5" s="77" t="s">
        <v>118</v>
      </c>
      <c r="C5" s="5" t="s">
        <v>119</v>
      </c>
      <c r="D5" s="78" t="s">
        <v>155</v>
      </c>
      <c r="E5" s="81" t="s">
        <v>120</v>
      </c>
      <c r="F5" s="5"/>
      <c r="G5" s="2">
        <v>20000</v>
      </c>
      <c r="H5" s="2"/>
      <c r="I5" s="2">
        <f t="shared" si="0"/>
        <v>20000</v>
      </c>
      <c r="J5" s="2">
        <v>22</v>
      </c>
      <c r="K5" s="2">
        <v>20000</v>
      </c>
      <c r="L5" s="2"/>
      <c r="M5" s="2"/>
      <c r="N5" s="2">
        <f t="shared" si="1"/>
        <v>20000</v>
      </c>
      <c r="O5" s="2">
        <v>20</v>
      </c>
      <c r="P5" s="2">
        <v>1</v>
      </c>
      <c r="Q5" s="5"/>
      <c r="R5" s="27">
        <f t="shared" ref="R5:R20" si="6">O5*20</f>
        <v>400</v>
      </c>
      <c r="S5" s="2">
        <f t="shared" si="4"/>
        <v>600</v>
      </c>
      <c r="T5" s="2">
        <f t="shared" si="4"/>
        <v>30</v>
      </c>
      <c r="U5" s="2">
        <f t="shared" si="2"/>
        <v>1030</v>
      </c>
      <c r="V5" s="5">
        <v>0</v>
      </c>
      <c r="W5" s="5"/>
      <c r="X5" s="5"/>
      <c r="Y5" s="5"/>
      <c r="Z5" s="5"/>
      <c r="AA5" s="5">
        <f t="shared" si="3"/>
        <v>0</v>
      </c>
      <c r="AB5" s="2">
        <f t="shared" si="5"/>
        <v>21030</v>
      </c>
    </row>
    <row r="6" spans="1:28">
      <c r="A6" s="80" t="s">
        <v>162</v>
      </c>
      <c r="B6" s="77" t="s">
        <v>121</v>
      </c>
      <c r="C6" s="5" t="s">
        <v>122</v>
      </c>
      <c r="D6" s="38">
        <v>17702587818</v>
      </c>
      <c r="E6" s="81" t="s">
        <v>123</v>
      </c>
      <c r="F6" s="5"/>
      <c r="G6" s="2">
        <v>33000</v>
      </c>
      <c r="H6" s="2"/>
      <c r="I6" s="2">
        <f t="shared" si="0"/>
        <v>33000</v>
      </c>
      <c r="J6" s="2">
        <v>22</v>
      </c>
      <c r="K6" s="2">
        <v>33000</v>
      </c>
      <c r="L6" s="2"/>
      <c r="M6" s="2"/>
      <c r="N6" s="2">
        <f t="shared" si="1"/>
        <v>33000</v>
      </c>
      <c r="O6" s="2">
        <v>23</v>
      </c>
      <c r="P6" s="2">
        <v>18</v>
      </c>
      <c r="Q6" s="5"/>
      <c r="R6" s="27">
        <f t="shared" si="6"/>
        <v>460</v>
      </c>
      <c r="S6" s="2">
        <f t="shared" si="4"/>
        <v>690</v>
      </c>
      <c r="T6" s="2">
        <f t="shared" si="4"/>
        <v>540</v>
      </c>
      <c r="U6" s="2">
        <f t="shared" si="2"/>
        <v>1690</v>
      </c>
      <c r="V6" s="5">
        <v>0</v>
      </c>
      <c r="W6" s="5"/>
      <c r="X6" s="5"/>
      <c r="Y6" s="5"/>
      <c r="Z6" s="5"/>
      <c r="AA6" s="5">
        <f t="shared" si="3"/>
        <v>0</v>
      </c>
      <c r="AB6" s="2">
        <f t="shared" si="5"/>
        <v>34690</v>
      </c>
    </row>
    <row r="7" spans="1:28">
      <c r="A7" s="80" t="s">
        <v>163</v>
      </c>
      <c r="B7" s="77" t="s">
        <v>124</v>
      </c>
      <c r="C7" s="5" t="s">
        <v>125</v>
      </c>
      <c r="D7" s="38">
        <v>17701826635</v>
      </c>
      <c r="E7" s="81" t="s">
        <v>126</v>
      </c>
      <c r="F7" s="5"/>
      <c r="G7" s="2">
        <v>33000</v>
      </c>
      <c r="H7" s="2"/>
      <c r="I7" s="2">
        <f t="shared" si="0"/>
        <v>33000</v>
      </c>
      <c r="J7" s="2">
        <v>22</v>
      </c>
      <c r="K7" s="2">
        <v>33000</v>
      </c>
      <c r="L7" s="2"/>
      <c r="M7" s="2"/>
      <c r="N7" s="2">
        <f t="shared" si="1"/>
        <v>33000</v>
      </c>
      <c r="O7" s="2">
        <v>25</v>
      </c>
      <c r="P7" s="2">
        <v>4</v>
      </c>
      <c r="Q7" s="5"/>
      <c r="R7" s="27">
        <f t="shared" si="6"/>
        <v>500</v>
      </c>
      <c r="S7" s="2">
        <f t="shared" si="4"/>
        <v>750</v>
      </c>
      <c r="T7" s="2">
        <f t="shared" si="4"/>
        <v>120</v>
      </c>
      <c r="U7" s="2">
        <f t="shared" si="2"/>
        <v>1370</v>
      </c>
      <c r="V7" s="5">
        <v>0</v>
      </c>
      <c r="W7" s="5"/>
      <c r="X7" s="5"/>
      <c r="Y7" s="5"/>
      <c r="Z7" s="5"/>
      <c r="AA7" s="5">
        <f t="shared" si="3"/>
        <v>0</v>
      </c>
      <c r="AB7" s="2">
        <f t="shared" si="5"/>
        <v>34370</v>
      </c>
    </row>
    <row r="8" spans="1:28">
      <c r="A8" s="80" t="s">
        <v>164</v>
      </c>
      <c r="B8" s="5" t="s">
        <v>130</v>
      </c>
      <c r="C8" s="5" t="s">
        <v>131</v>
      </c>
      <c r="D8" s="38">
        <v>18501752189</v>
      </c>
      <c r="E8" s="81" t="s">
        <v>132</v>
      </c>
      <c r="F8" s="5"/>
      <c r="G8" s="2">
        <v>33000</v>
      </c>
      <c r="H8" s="2"/>
      <c r="I8" s="2">
        <f t="shared" si="0"/>
        <v>33000</v>
      </c>
      <c r="J8" s="2">
        <v>22</v>
      </c>
      <c r="K8" s="2">
        <v>33000</v>
      </c>
      <c r="L8" s="2"/>
      <c r="M8" s="2"/>
      <c r="N8" s="2">
        <f t="shared" si="1"/>
        <v>33000</v>
      </c>
      <c r="O8" s="2">
        <v>25</v>
      </c>
      <c r="P8" s="2">
        <v>2</v>
      </c>
      <c r="Q8" s="5"/>
      <c r="R8" s="27">
        <f t="shared" si="6"/>
        <v>500</v>
      </c>
      <c r="S8" s="2">
        <f t="shared" si="4"/>
        <v>750</v>
      </c>
      <c r="T8" s="2">
        <f t="shared" si="4"/>
        <v>60</v>
      </c>
      <c r="U8" s="2">
        <f t="shared" si="2"/>
        <v>1310</v>
      </c>
      <c r="V8" s="5">
        <v>0</v>
      </c>
      <c r="W8" s="5"/>
      <c r="X8" s="5"/>
      <c r="Y8" s="5"/>
      <c r="Z8" s="5"/>
      <c r="AA8" s="5">
        <f t="shared" si="3"/>
        <v>0</v>
      </c>
      <c r="AB8" s="2">
        <f t="shared" si="5"/>
        <v>34310</v>
      </c>
    </row>
    <row r="9" spans="1:28">
      <c r="A9" s="80" t="s">
        <v>166</v>
      </c>
      <c r="B9" s="77" t="s">
        <v>167</v>
      </c>
      <c r="C9" s="5" t="s">
        <v>168</v>
      </c>
      <c r="D9" s="38">
        <v>18210152505</v>
      </c>
      <c r="E9" s="81" t="s">
        <v>169</v>
      </c>
      <c r="F9" s="5"/>
      <c r="G9" s="2">
        <v>33000</v>
      </c>
      <c r="H9" s="2"/>
      <c r="I9" s="2">
        <f t="shared" si="0"/>
        <v>33000</v>
      </c>
      <c r="J9" s="2">
        <v>22</v>
      </c>
      <c r="K9" s="2">
        <v>33000</v>
      </c>
      <c r="L9" s="2"/>
      <c r="M9" s="2"/>
      <c r="N9" s="2">
        <f t="shared" si="1"/>
        <v>33000</v>
      </c>
      <c r="O9" s="2">
        <v>15</v>
      </c>
      <c r="P9" s="2">
        <v>1</v>
      </c>
      <c r="Q9" s="5"/>
      <c r="R9" s="27">
        <f t="shared" si="6"/>
        <v>300</v>
      </c>
      <c r="S9" s="2">
        <f t="shared" si="4"/>
        <v>450</v>
      </c>
      <c r="T9" s="2">
        <f t="shared" si="4"/>
        <v>30</v>
      </c>
      <c r="U9" s="2">
        <f t="shared" si="2"/>
        <v>780</v>
      </c>
      <c r="V9" s="5">
        <v>0</v>
      </c>
      <c r="W9" s="5"/>
      <c r="X9" s="5"/>
      <c r="Y9" s="5">
        <f>ROUND(I9/21.75*V9,0)*-1</f>
        <v>0</v>
      </c>
      <c r="Z9" s="5"/>
      <c r="AA9" s="5">
        <f t="shared" si="3"/>
        <v>0</v>
      </c>
      <c r="AB9" s="2">
        <f t="shared" si="5"/>
        <v>33780</v>
      </c>
    </row>
    <row r="10" spans="1:28">
      <c r="A10" s="80" t="s">
        <v>170</v>
      </c>
      <c r="B10" s="77" t="s">
        <v>112</v>
      </c>
      <c r="C10" s="5" t="s">
        <v>113</v>
      </c>
      <c r="D10" s="38">
        <v>18696462480</v>
      </c>
      <c r="E10" s="81" t="s">
        <v>114</v>
      </c>
      <c r="F10" s="5"/>
      <c r="G10" s="2">
        <v>10000</v>
      </c>
      <c r="H10" s="2">
        <v>10000</v>
      </c>
      <c r="I10" s="2">
        <f t="shared" si="0"/>
        <v>20000</v>
      </c>
      <c r="J10" s="2">
        <v>22</v>
      </c>
      <c r="K10" s="2">
        <v>10000</v>
      </c>
      <c r="L10" s="2">
        <v>10000</v>
      </c>
      <c r="M10" s="2"/>
      <c r="N10" s="2">
        <f t="shared" si="1"/>
        <v>20000</v>
      </c>
      <c r="O10" s="2">
        <v>23</v>
      </c>
      <c r="P10" s="2">
        <v>0</v>
      </c>
      <c r="Q10" s="5"/>
      <c r="R10" s="27">
        <f t="shared" si="6"/>
        <v>460</v>
      </c>
      <c r="S10" s="2">
        <f t="shared" si="4"/>
        <v>690</v>
      </c>
      <c r="T10" s="2">
        <f t="shared" si="4"/>
        <v>0</v>
      </c>
      <c r="U10" s="2">
        <f t="shared" si="2"/>
        <v>1150</v>
      </c>
      <c r="V10" s="5">
        <v>0</v>
      </c>
      <c r="W10" s="5"/>
      <c r="X10" s="5"/>
      <c r="Y10" s="5"/>
      <c r="Z10" s="5"/>
      <c r="AA10" s="5">
        <f t="shared" si="3"/>
        <v>0</v>
      </c>
      <c r="AB10" s="2">
        <f t="shared" si="5"/>
        <v>21150</v>
      </c>
    </row>
    <row r="11" spans="1:28">
      <c r="A11" s="80" t="s">
        <v>172</v>
      </c>
      <c r="B11" s="77" t="s">
        <v>173</v>
      </c>
      <c r="C11" s="5" t="s">
        <v>174</v>
      </c>
      <c r="D11" s="38">
        <v>15107130506</v>
      </c>
      <c r="E11" s="81" t="s">
        <v>175</v>
      </c>
      <c r="F11" s="5"/>
      <c r="G11" s="2">
        <v>7000</v>
      </c>
      <c r="H11" s="2"/>
      <c r="I11" s="2">
        <f t="shared" si="0"/>
        <v>7000</v>
      </c>
      <c r="J11" s="2">
        <v>22</v>
      </c>
      <c r="K11" s="2">
        <v>7000</v>
      </c>
      <c r="L11" s="2"/>
      <c r="M11" s="2"/>
      <c r="N11" s="2">
        <f t="shared" si="1"/>
        <v>7000</v>
      </c>
      <c r="O11" s="2">
        <v>24</v>
      </c>
      <c r="P11" s="2">
        <v>10</v>
      </c>
      <c r="Q11" s="5"/>
      <c r="R11" s="27">
        <f t="shared" si="6"/>
        <v>480</v>
      </c>
      <c r="S11" s="2">
        <f t="shared" si="4"/>
        <v>720</v>
      </c>
      <c r="T11" s="2">
        <f t="shared" si="4"/>
        <v>300</v>
      </c>
      <c r="U11" s="2">
        <f t="shared" si="2"/>
        <v>1500</v>
      </c>
      <c r="V11" s="5">
        <v>0</v>
      </c>
      <c r="W11" s="5"/>
      <c r="X11" s="5"/>
      <c r="Y11" s="2"/>
      <c r="Z11" s="5"/>
      <c r="AA11" s="5">
        <f t="shared" si="3"/>
        <v>0</v>
      </c>
      <c r="AB11" s="2">
        <f t="shared" si="5"/>
        <v>8500</v>
      </c>
    </row>
    <row r="12" ht="14.25" spans="1:28">
      <c r="A12" s="80" t="s">
        <v>179</v>
      </c>
      <c r="B12" s="77" t="s">
        <v>109</v>
      </c>
      <c r="C12" s="5" t="s">
        <v>110</v>
      </c>
      <c r="D12" s="14">
        <v>18874561560</v>
      </c>
      <c r="E12" s="11" t="s">
        <v>111</v>
      </c>
      <c r="F12" s="5"/>
      <c r="G12" s="2">
        <v>34000</v>
      </c>
      <c r="H12" s="2"/>
      <c r="I12" s="2">
        <f t="shared" si="0"/>
        <v>34000</v>
      </c>
      <c r="J12" s="2">
        <v>22</v>
      </c>
      <c r="K12" s="2">
        <v>34000</v>
      </c>
      <c r="L12" s="2"/>
      <c r="M12" s="2"/>
      <c r="N12" s="2">
        <f t="shared" si="1"/>
        <v>34000</v>
      </c>
      <c r="O12" s="2">
        <v>24</v>
      </c>
      <c r="P12" s="2">
        <v>5</v>
      </c>
      <c r="Q12" s="5"/>
      <c r="R12" s="27">
        <f t="shared" si="6"/>
        <v>480</v>
      </c>
      <c r="S12" s="2">
        <f t="shared" si="4"/>
        <v>720</v>
      </c>
      <c r="T12" s="2">
        <f t="shared" si="4"/>
        <v>150</v>
      </c>
      <c r="U12" s="2">
        <f t="shared" si="2"/>
        <v>1350</v>
      </c>
      <c r="V12" s="5">
        <v>0</v>
      </c>
      <c r="W12" s="5"/>
      <c r="X12" s="5"/>
      <c r="Y12" s="5"/>
      <c r="Z12" s="5"/>
      <c r="AA12" s="5">
        <f t="shared" si="3"/>
        <v>0</v>
      </c>
      <c r="AB12" s="2">
        <f t="shared" si="5"/>
        <v>35350</v>
      </c>
    </row>
    <row r="13" ht="14.25" spans="1:28">
      <c r="A13" s="80" t="s">
        <v>180</v>
      </c>
      <c r="B13" s="5" t="s">
        <v>106</v>
      </c>
      <c r="C13" s="5" t="s">
        <v>107</v>
      </c>
      <c r="D13" s="14">
        <v>15850682746</v>
      </c>
      <c r="E13" s="11" t="s">
        <v>108</v>
      </c>
      <c r="F13" s="5"/>
      <c r="G13" s="2">
        <v>20000</v>
      </c>
      <c r="H13" s="2"/>
      <c r="I13" s="2">
        <f t="shared" si="0"/>
        <v>20000</v>
      </c>
      <c r="J13" s="2">
        <v>22</v>
      </c>
      <c r="K13" s="2">
        <v>20000</v>
      </c>
      <c r="L13" s="2"/>
      <c r="M13" s="2"/>
      <c r="N13" s="2">
        <f t="shared" si="1"/>
        <v>20000</v>
      </c>
      <c r="O13" s="2">
        <v>23</v>
      </c>
      <c r="P13" s="2">
        <v>16</v>
      </c>
      <c r="Q13" s="5"/>
      <c r="R13" s="27">
        <f t="shared" si="6"/>
        <v>460</v>
      </c>
      <c r="S13" s="2">
        <f t="shared" si="4"/>
        <v>690</v>
      </c>
      <c r="T13" s="2">
        <f t="shared" si="4"/>
        <v>480</v>
      </c>
      <c r="U13" s="2">
        <f t="shared" si="2"/>
        <v>1630</v>
      </c>
      <c r="V13" s="5">
        <v>0</v>
      </c>
      <c r="W13" s="5"/>
      <c r="X13" s="5"/>
      <c r="Y13" s="5"/>
      <c r="Z13" s="5"/>
      <c r="AA13" s="5">
        <f t="shared" si="3"/>
        <v>0</v>
      </c>
      <c r="AB13" s="2">
        <f t="shared" si="5"/>
        <v>21630</v>
      </c>
    </row>
    <row r="14" ht="14.25" spans="1:28">
      <c r="A14" s="80" t="s">
        <v>181</v>
      </c>
      <c r="B14" s="5" t="s">
        <v>103</v>
      </c>
      <c r="C14" s="5" t="s">
        <v>104</v>
      </c>
      <c r="D14" s="14">
        <v>18660172495</v>
      </c>
      <c r="E14" s="12" t="s">
        <v>105</v>
      </c>
      <c r="F14" s="5"/>
      <c r="G14" s="2">
        <v>30000</v>
      </c>
      <c r="H14" s="2"/>
      <c r="I14" s="2">
        <f t="shared" si="0"/>
        <v>30000</v>
      </c>
      <c r="J14" s="2">
        <v>22</v>
      </c>
      <c r="K14" s="2">
        <v>30000</v>
      </c>
      <c r="L14" s="2"/>
      <c r="M14" s="2"/>
      <c r="N14" s="2">
        <f t="shared" si="1"/>
        <v>30000</v>
      </c>
      <c r="O14" s="2">
        <v>22</v>
      </c>
      <c r="P14" s="2">
        <v>5</v>
      </c>
      <c r="Q14" s="5"/>
      <c r="R14" s="27">
        <f t="shared" si="6"/>
        <v>440</v>
      </c>
      <c r="S14" s="2">
        <f t="shared" si="4"/>
        <v>660</v>
      </c>
      <c r="T14" s="2">
        <f t="shared" si="4"/>
        <v>150</v>
      </c>
      <c r="U14" s="2">
        <f t="shared" si="2"/>
        <v>1250</v>
      </c>
      <c r="V14" s="5">
        <v>0</v>
      </c>
      <c r="W14" s="5"/>
      <c r="X14" s="5"/>
      <c r="Y14" s="5">
        <f>ROUND(I14/21.75*V14,0)*-1</f>
        <v>0</v>
      </c>
      <c r="Z14" s="5"/>
      <c r="AA14" s="5">
        <f t="shared" si="3"/>
        <v>0</v>
      </c>
      <c r="AB14" s="2">
        <f t="shared" si="5"/>
        <v>31250</v>
      </c>
    </row>
    <row r="15" ht="14.25" spans="1:28">
      <c r="A15" s="80" t="s">
        <v>182</v>
      </c>
      <c r="B15" s="5" t="s">
        <v>100</v>
      </c>
      <c r="C15" s="5" t="s">
        <v>101</v>
      </c>
      <c r="D15" s="14">
        <v>13429328185</v>
      </c>
      <c r="E15" s="12" t="s">
        <v>102</v>
      </c>
      <c r="F15" s="5"/>
      <c r="G15" s="2">
        <v>16000</v>
      </c>
      <c r="H15" s="2"/>
      <c r="I15" s="2">
        <f t="shared" si="0"/>
        <v>16000</v>
      </c>
      <c r="J15" s="2">
        <v>22</v>
      </c>
      <c r="K15" s="2">
        <v>16000</v>
      </c>
      <c r="L15" s="2"/>
      <c r="M15" s="2"/>
      <c r="N15" s="2">
        <f t="shared" si="1"/>
        <v>16000</v>
      </c>
      <c r="O15" s="2">
        <v>23</v>
      </c>
      <c r="P15" s="2">
        <v>12</v>
      </c>
      <c r="Q15" s="5"/>
      <c r="R15" s="27">
        <f t="shared" si="6"/>
        <v>460</v>
      </c>
      <c r="S15" s="2">
        <f t="shared" si="4"/>
        <v>690</v>
      </c>
      <c r="T15" s="2">
        <f>P15*30</f>
        <v>360</v>
      </c>
      <c r="U15" s="2">
        <f t="shared" si="2"/>
        <v>1510</v>
      </c>
      <c r="V15" s="5">
        <v>0</v>
      </c>
      <c r="W15" s="5"/>
      <c r="X15" s="5"/>
      <c r="Y15" s="5"/>
      <c r="Z15" s="5"/>
      <c r="AA15" s="5">
        <f t="shared" si="3"/>
        <v>0</v>
      </c>
      <c r="AB15" s="2">
        <f t="shared" si="5"/>
        <v>17510</v>
      </c>
    </row>
    <row r="16" spans="1:28">
      <c r="A16" s="80" t="s">
        <v>187</v>
      </c>
      <c r="B16" s="5" t="s">
        <v>97</v>
      </c>
      <c r="C16" s="5" t="s">
        <v>98</v>
      </c>
      <c r="D16" s="14">
        <v>13052515771</v>
      </c>
      <c r="E16" s="7" t="s">
        <v>99</v>
      </c>
      <c r="F16" s="5"/>
      <c r="G16" s="2">
        <v>10000</v>
      </c>
      <c r="H16" s="2">
        <v>9000</v>
      </c>
      <c r="I16" s="2">
        <f t="shared" si="0"/>
        <v>19000</v>
      </c>
      <c r="J16" s="2">
        <v>22</v>
      </c>
      <c r="K16" s="2">
        <v>10000</v>
      </c>
      <c r="L16" s="2">
        <v>9000</v>
      </c>
      <c r="M16" s="2"/>
      <c r="N16" s="2">
        <f t="shared" ref="N16:N22" si="7">K16+L16+M16</f>
        <v>19000</v>
      </c>
      <c r="O16" s="2">
        <v>25</v>
      </c>
      <c r="P16" s="2">
        <v>17</v>
      </c>
      <c r="Q16" s="5"/>
      <c r="R16" s="27">
        <f t="shared" si="6"/>
        <v>500</v>
      </c>
      <c r="S16" s="2">
        <f t="shared" si="4"/>
        <v>750</v>
      </c>
      <c r="T16" s="2">
        <f>P16*30</f>
        <v>510</v>
      </c>
      <c r="U16" s="2">
        <f t="shared" si="2"/>
        <v>1760</v>
      </c>
      <c r="V16" s="5">
        <v>0</v>
      </c>
      <c r="W16" s="5"/>
      <c r="X16" s="5"/>
      <c r="Y16" s="5"/>
      <c r="Z16" s="5"/>
      <c r="AA16" s="5">
        <f t="shared" si="3"/>
        <v>0</v>
      </c>
      <c r="AB16" s="2">
        <f t="shared" si="5"/>
        <v>20760</v>
      </c>
    </row>
    <row r="17" spans="1:28">
      <c r="A17" s="80" t="s">
        <v>188</v>
      </c>
      <c r="B17" s="5" t="s">
        <v>189</v>
      </c>
      <c r="C17" s="5" t="s">
        <v>190</v>
      </c>
      <c r="D17" s="14">
        <v>15961753137</v>
      </c>
      <c r="E17" s="7" t="s">
        <v>191</v>
      </c>
      <c r="F17" s="5"/>
      <c r="G17" s="2">
        <v>10000</v>
      </c>
      <c r="H17" s="2">
        <v>12000</v>
      </c>
      <c r="I17" s="2">
        <f t="shared" si="0"/>
        <v>22000</v>
      </c>
      <c r="J17" s="2">
        <v>22</v>
      </c>
      <c r="K17" s="2">
        <v>10000</v>
      </c>
      <c r="L17" s="2">
        <v>12000</v>
      </c>
      <c r="M17" s="2"/>
      <c r="N17" s="2">
        <f t="shared" si="7"/>
        <v>22000</v>
      </c>
      <c r="O17" s="2">
        <v>24</v>
      </c>
      <c r="P17" s="2">
        <v>6</v>
      </c>
      <c r="Q17" s="5"/>
      <c r="R17" s="27">
        <f t="shared" si="6"/>
        <v>480</v>
      </c>
      <c r="S17" s="2">
        <f t="shared" si="4"/>
        <v>720</v>
      </c>
      <c r="T17" s="2">
        <f t="shared" si="4"/>
        <v>180</v>
      </c>
      <c r="U17" s="2">
        <f t="shared" si="2"/>
        <v>1380</v>
      </c>
      <c r="V17" s="5">
        <v>0</v>
      </c>
      <c r="W17" s="5"/>
      <c r="X17" s="5"/>
      <c r="Y17" s="5"/>
      <c r="Z17" s="5"/>
      <c r="AA17" s="5">
        <f t="shared" si="3"/>
        <v>0</v>
      </c>
      <c r="AB17" s="2">
        <f t="shared" si="5"/>
        <v>23380</v>
      </c>
    </row>
    <row r="18" spans="1:28">
      <c r="A18" s="80" t="s">
        <v>192</v>
      </c>
      <c r="B18" s="5" t="s">
        <v>94</v>
      </c>
      <c r="C18" s="5" t="s">
        <v>95</v>
      </c>
      <c r="D18" s="14">
        <v>15172691587</v>
      </c>
      <c r="E18" s="7" t="s">
        <v>96</v>
      </c>
      <c r="F18" s="5"/>
      <c r="G18" s="2">
        <v>9000</v>
      </c>
      <c r="H18" s="2">
        <v>4000</v>
      </c>
      <c r="I18" s="2">
        <f t="shared" si="0"/>
        <v>13000</v>
      </c>
      <c r="J18" s="2">
        <v>22</v>
      </c>
      <c r="K18" s="2">
        <v>9000</v>
      </c>
      <c r="L18" s="2">
        <v>4000</v>
      </c>
      <c r="M18" s="2"/>
      <c r="N18" s="2">
        <f t="shared" si="7"/>
        <v>13000</v>
      </c>
      <c r="O18" s="2">
        <v>24</v>
      </c>
      <c r="P18" s="2">
        <v>10</v>
      </c>
      <c r="Q18" s="5"/>
      <c r="R18" s="27">
        <f t="shared" si="6"/>
        <v>480</v>
      </c>
      <c r="S18" s="2">
        <f t="shared" si="4"/>
        <v>720</v>
      </c>
      <c r="T18" s="2">
        <f t="shared" si="4"/>
        <v>300</v>
      </c>
      <c r="U18" s="2">
        <f t="shared" si="2"/>
        <v>1500</v>
      </c>
      <c r="V18" s="5">
        <v>0</v>
      </c>
      <c r="W18" s="5"/>
      <c r="X18" s="5"/>
      <c r="Y18" s="5"/>
      <c r="Z18" s="5"/>
      <c r="AA18" s="5">
        <f t="shared" si="3"/>
        <v>0</v>
      </c>
      <c r="AB18" s="2">
        <f t="shared" si="5"/>
        <v>14500</v>
      </c>
    </row>
    <row r="19" spans="1:28">
      <c r="A19" s="80" t="s">
        <v>193</v>
      </c>
      <c r="B19" s="5" t="s">
        <v>115</v>
      </c>
      <c r="C19" s="5" t="s">
        <v>116</v>
      </c>
      <c r="D19" s="14">
        <v>18221085812</v>
      </c>
      <c r="E19" s="7" t="s">
        <v>117</v>
      </c>
      <c r="F19" s="5"/>
      <c r="G19" s="2">
        <v>22000</v>
      </c>
      <c r="H19" s="2"/>
      <c r="I19" s="2">
        <f t="shared" si="0"/>
        <v>22000</v>
      </c>
      <c r="J19" s="2">
        <v>22</v>
      </c>
      <c r="K19" s="2">
        <v>22000</v>
      </c>
      <c r="L19" s="2"/>
      <c r="M19" s="2"/>
      <c r="N19" s="2">
        <f t="shared" si="7"/>
        <v>22000</v>
      </c>
      <c r="O19" s="2">
        <v>22</v>
      </c>
      <c r="P19" s="2">
        <v>8</v>
      </c>
      <c r="Q19" s="5"/>
      <c r="R19" s="27">
        <f t="shared" si="6"/>
        <v>440</v>
      </c>
      <c r="S19" s="2">
        <f t="shared" si="4"/>
        <v>660</v>
      </c>
      <c r="T19" s="2">
        <f t="shared" si="4"/>
        <v>240</v>
      </c>
      <c r="U19" s="2">
        <f t="shared" si="2"/>
        <v>1340</v>
      </c>
      <c r="V19" s="5">
        <v>0</v>
      </c>
      <c r="W19" s="5"/>
      <c r="X19" s="5"/>
      <c r="Y19" s="5"/>
      <c r="Z19" s="5"/>
      <c r="AA19" s="5">
        <f t="shared" si="3"/>
        <v>0</v>
      </c>
      <c r="AB19" s="2">
        <f t="shared" si="5"/>
        <v>23340</v>
      </c>
    </row>
    <row r="20" spans="1:28">
      <c r="A20" s="80" t="s">
        <v>194</v>
      </c>
      <c r="B20" s="5" t="s">
        <v>91</v>
      </c>
      <c r="C20" s="5" t="s">
        <v>92</v>
      </c>
      <c r="D20" s="14">
        <v>13761536504</v>
      </c>
      <c r="E20" s="7" t="s">
        <v>93</v>
      </c>
      <c r="F20" s="5"/>
      <c r="G20" s="2">
        <v>10000</v>
      </c>
      <c r="H20" s="2">
        <v>9000</v>
      </c>
      <c r="I20" s="2">
        <f t="shared" si="0"/>
        <v>19000</v>
      </c>
      <c r="J20" s="2">
        <v>22</v>
      </c>
      <c r="K20" s="2">
        <v>10000</v>
      </c>
      <c r="L20" s="2">
        <v>9000</v>
      </c>
      <c r="M20" s="2"/>
      <c r="N20" s="2">
        <f t="shared" si="7"/>
        <v>19000</v>
      </c>
      <c r="O20" s="2">
        <v>24</v>
      </c>
      <c r="P20" s="2">
        <v>17</v>
      </c>
      <c r="Q20" s="5"/>
      <c r="R20" s="27">
        <f t="shared" si="6"/>
        <v>480</v>
      </c>
      <c r="S20" s="2">
        <f t="shared" si="4"/>
        <v>720</v>
      </c>
      <c r="T20" s="2">
        <f t="shared" si="4"/>
        <v>510</v>
      </c>
      <c r="U20" s="2">
        <f t="shared" si="2"/>
        <v>1710</v>
      </c>
      <c r="V20" s="5">
        <v>0</v>
      </c>
      <c r="W20" s="5"/>
      <c r="X20" s="5"/>
      <c r="Y20" s="5"/>
      <c r="Z20" s="5"/>
      <c r="AA20" s="5">
        <f t="shared" si="3"/>
        <v>0</v>
      </c>
      <c r="AB20" s="2">
        <f t="shared" si="5"/>
        <v>20710</v>
      </c>
    </row>
    <row r="21" spans="1:28">
      <c r="A21" s="80" t="s">
        <v>195</v>
      </c>
      <c r="B21" s="5" t="s">
        <v>88</v>
      </c>
      <c r="C21" s="5" t="s">
        <v>89</v>
      </c>
      <c r="D21" s="14">
        <v>15957501254</v>
      </c>
      <c r="E21" s="7" t="s">
        <v>90</v>
      </c>
      <c r="F21" s="5"/>
      <c r="G21" s="2">
        <v>8000</v>
      </c>
      <c r="H21" s="2"/>
      <c r="I21" s="2">
        <f t="shared" ref="I21" si="8">G21+H21</f>
        <v>8000</v>
      </c>
      <c r="J21" s="2">
        <v>22</v>
      </c>
      <c r="K21" s="2">
        <v>8000</v>
      </c>
      <c r="L21" s="2"/>
      <c r="M21" s="2"/>
      <c r="N21" s="2">
        <f t="shared" si="7"/>
        <v>8000</v>
      </c>
      <c r="O21" s="2">
        <v>23</v>
      </c>
      <c r="P21" s="2">
        <v>5</v>
      </c>
      <c r="Q21" s="5"/>
      <c r="R21" s="27">
        <f t="shared" ref="R21:R22" si="9">O21*20</f>
        <v>460</v>
      </c>
      <c r="S21" s="2">
        <f t="shared" ref="S21" si="10">O21*30</f>
        <v>690</v>
      </c>
      <c r="T21" s="2">
        <f t="shared" ref="T21" si="11">P21*30</f>
        <v>150</v>
      </c>
      <c r="U21" s="2">
        <f t="shared" ref="U21:U22" si="12">R21+S21+T21</f>
        <v>1300</v>
      </c>
      <c r="V21" s="5">
        <v>0</v>
      </c>
      <c r="W21" s="5"/>
      <c r="X21" s="5"/>
      <c r="Y21" s="5"/>
      <c r="Z21" s="5"/>
      <c r="AA21" s="5">
        <f t="shared" ref="AA21" si="13">SUM(W21:Z21)</f>
        <v>0</v>
      </c>
      <c r="AB21" s="2">
        <f t="shared" ref="AB21" si="14">N21+U21+AA21</f>
        <v>9300</v>
      </c>
    </row>
    <row r="22" spans="1:28">
      <c r="A22" s="80" t="s">
        <v>196</v>
      </c>
      <c r="B22" s="77" t="s">
        <v>85</v>
      </c>
      <c r="C22" s="5" t="s">
        <v>86</v>
      </c>
      <c r="D22" s="14">
        <v>17621506175</v>
      </c>
      <c r="E22" s="9" t="s">
        <v>87</v>
      </c>
      <c r="F22" s="5"/>
      <c r="G22" s="2">
        <v>10000</v>
      </c>
      <c r="H22" s="2">
        <v>9000</v>
      </c>
      <c r="I22" s="2">
        <f t="shared" si="0"/>
        <v>19000</v>
      </c>
      <c r="J22" s="2">
        <v>9</v>
      </c>
      <c r="K22" s="37">
        <f>ROUND(G22/21.75*J22,0)</f>
        <v>4138</v>
      </c>
      <c r="L22" s="37">
        <f>ROUND(H22/21.75*J22,0)</f>
        <v>3724</v>
      </c>
      <c r="M22" s="2"/>
      <c r="N22" s="2">
        <f t="shared" si="7"/>
        <v>7862</v>
      </c>
      <c r="O22" s="2">
        <v>9</v>
      </c>
      <c r="P22" s="2">
        <v>3</v>
      </c>
      <c r="Q22" s="5"/>
      <c r="R22" s="27">
        <f t="shared" si="9"/>
        <v>180</v>
      </c>
      <c r="S22" s="2">
        <f t="shared" si="4"/>
        <v>270</v>
      </c>
      <c r="T22" s="2">
        <f t="shared" si="4"/>
        <v>90</v>
      </c>
      <c r="U22" s="2">
        <f t="shared" si="12"/>
        <v>540</v>
      </c>
      <c r="V22" s="5">
        <v>0</v>
      </c>
      <c r="W22" s="5"/>
      <c r="X22" s="5"/>
      <c r="Y22" s="5"/>
      <c r="Z22" s="5"/>
      <c r="AA22" s="5">
        <f t="shared" si="3"/>
        <v>0</v>
      </c>
      <c r="AB22" s="2">
        <f t="shared" si="5"/>
        <v>8402</v>
      </c>
    </row>
    <row r="23" spans="22:22">
      <c r="V23" s="1"/>
    </row>
    <row r="29" spans="16:16">
      <c r="P29" s="24"/>
    </row>
    <row r="30" spans="16:16">
      <c r="P30" s="24"/>
    </row>
    <row r="31" spans="16:16">
      <c r="P31" s="24"/>
    </row>
    <row r="32" spans="16:16">
      <c r="P32" s="24"/>
    </row>
    <row r="33" spans="16:16">
      <c r="P33" s="24"/>
    </row>
    <row r="34" spans="16:16">
      <c r="P34" s="24"/>
    </row>
    <row r="35" spans="16:16">
      <c r="P35" s="24"/>
    </row>
    <row r="36" spans="16:16">
      <c r="P36" s="24"/>
    </row>
    <row r="37" spans="16:16">
      <c r="P37" s="24"/>
    </row>
    <row r="38" spans="16:16">
      <c r="P38" s="24"/>
    </row>
    <row r="39" spans="16:16">
      <c r="P39" s="24"/>
    </row>
    <row r="40" spans="16:16">
      <c r="P40" s="24"/>
    </row>
    <row r="41" spans="16:16">
      <c r="P41" s="24"/>
    </row>
    <row r="42" spans="16:16">
      <c r="P42" s="24"/>
    </row>
    <row r="43" spans="16:16">
      <c r="P43" s="24"/>
    </row>
    <row r="44" spans="16:16">
      <c r="P44" s="24"/>
    </row>
    <row r="45" spans="16:16">
      <c r="P45" s="24"/>
    </row>
    <row r="46" spans="16:16">
      <c r="P46" s="24"/>
    </row>
    <row r="47" spans="16:16">
      <c r="P47" s="24"/>
    </row>
    <row r="48" spans="16:16">
      <c r="P48" s="24"/>
    </row>
  </sheetData>
  <mergeCells count="11">
    <mergeCell ref="G1:I1"/>
    <mergeCell ref="K1:N1"/>
    <mergeCell ref="O1:U1"/>
    <mergeCell ref="V1:AA1"/>
    <mergeCell ref="A1:A2"/>
    <mergeCell ref="B1:B2"/>
    <mergeCell ref="C1:C2"/>
    <mergeCell ref="D1:D2"/>
    <mergeCell ref="E1:E2"/>
    <mergeCell ref="F1:F2"/>
    <mergeCell ref="AB1:AB2"/>
  </mergeCells>
  <hyperlinks>
    <hyperlink ref="E3" r:id="rId1" display="liziming@urwhale.com"/>
    <hyperlink ref="E4:E11" r:id="rId1" display="lihui@urwhale.com"/>
    <hyperlink ref="E12" r:id="rId2" display="156939780@qq.com"/>
    <hyperlink ref="E13" r:id="rId3" display="tanxin27@aliyun.com"/>
    <hyperlink ref="E14" r:id="rId4" display="839986423@qq.com"/>
    <hyperlink ref="E15" r:id="rId5" display="657090710@qq.com"/>
    <hyperlink ref="E18" r:id="rId6" display="1157634400@qq.com"/>
    <hyperlink ref="E19" r:id="rId7" display="425192285@qq.com"/>
    <hyperlink ref="E21" r:id="rId8" display="1452632958@qq.com"/>
    <hyperlink ref="E22" r:id="rId9" display="418311086@qq.com"/>
  </hyperlink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0"/>
  <sheetViews>
    <sheetView topLeftCell="B1" workbookViewId="0">
      <selection activeCell="K37" sqref="K37"/>
    </sheetView>
  </sheetViews>
  <sheetFormatPr defaultColWidth="9" defaultRowHeight="13.5"/>
  <cols>
    <col min="2" max="2" width="21.2583333333333" customWidth="1"/>
    <col min="4" max="4" width="11" customWidth="1"/>
    <col min="5" max="5" width="27" customWidth="1"/>
    <col min="8" max="8" width="9" style="1"/>
    <col min="10" max="10" width="13.375" customWidth="1"/>
    <col min="15" max="15" width="12.5" customWidth="1"/>
    <col min="16" max="16" width="10.5" customWidth="1"/>
    <col min="19" max="19" width="11" customWidth="1"/>
    <col min="20" max="20" width="10.5" customWidth="1"/>
    <col min="28" max="28" width="12.5" customWidth="1"/>
  </cols>
  <sheetData>
    <row r="1" spans="1:28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8</v>
      </c>
      <c r="G1" s="3" t="s">
        <v>9</v>
      </c>
      <c r="H1" s="4"/>
      <c r="I1" s="23"/>
      <c r="J1" s="23" t="s">
        <v>15</v>
      </c>
      <c r="K1" s="2" t="s">
        <v>134</v>
      </c>
      <c r="L1" s="2"/>
      <c r="M1" s="2"/>
      <c r="N1" s="2"/>
      <c r="O1" s="3" t="s">
        <v>14</v>
      </c>
      <c r="P1" s="4"/>
      <c r="Q1" s="4"/>
      <c r="R1" s="4"/>
      <c r="S1" s="4"/>
      <c r="T1" s="4"/>
      <c r="U1" s="23"/>
      <c r="V1" s="25" t="s">
        <v>136</v>
      </c>
      <c r="W1" s="26"/>
      <c r="X1" s="26"/>
      <c r="Y1" s="26"/>
      <c r="Z1" s="26"/>
      <c r="AA1" s="31"/>
      <c r="AB1" s="2" t="s">
        <v>137</v>
      </c>
    </row>
    <row r="2" spans="1:28">
      <c r="A2" s="2"/>
      <c r="B2" s="2"/>
      <c r="C2" s="2"/>
      <c r="D2" s="2"/>
      <c r="E2" s="2"/>
      <c r="F2" s="2"/>
      <c r="G2" s="2" t="s">
        <v>20</v>
      </c>
      <c r="H2" s="2" t="s">
        <v>21</v>
      </c>
      <c r="I2" s="2" t="s">
        <v>22</v>
      </c>
      <c r="J2" s="2" t="s">
        <v>177</v>
      </c>
      <c r="K2" s="2" t="s">
        <v>20</v>
      </c>
      <c r="L2" s="2" t="s">
        <v>21</v>
      </c>
      <c r="M2" s="2" t="s">
        <v>138</v>
      </c>
      <c r="N2" s="2" t="s">
        <v>139</v>
      </c>
      <c r="O2" s="2" t="s">
        <v>197</v>
      </c>
      <c r="P2" s="2" t="s">
        <v>157</v>
      </c>
      <c r="Q2" s="2" t="s">
        <v>140</v>
      </c>
      <c r="R2" s="2" t="s">
        <v>42</v>
      </c>
      <c r="S2" s="2" t="s">
        <v>158</v>
      </c>
      <c r="T2" s="2" t="s">
        <v>159</v>
      </c>
      <c r="U2" s="2" t="s">
        <v>139</v>
      </c>
      <c r="V2" s="2" t="s">
        <v>178</v>
      </c>
      <c r="W2" s="2" t="s">
        <v>142</v>
      </c>
      <c r="X2" s="2" t="s">
        <v>143</v>
      </c>
      <c r="Y2" s="2" t="s">
        <v>144</v>
      </c>
      <c r="Z2" s="2" t="s">
        <v>145</v>
      </c>
      <c r="AA2" s="2" t="s">
        <v>139</v>
      </c>
      <c r="AB2" s="2"/>
    </row>
    <row r="3" spans="1:28">
      <c r="A3" s="80" t="s">
        <v>163</v>
      </c>
      <c r="B3" s="5" t="s">
        <v>130</v>
      </c>
      <c r="C3" s="5" t="s">
        <v>131</v>
      </c>
      <c r="D3" s="6">
        <v>18501752189</v>
      </c>
      <c r="E3" s="81" t="s">
        <v>132</v>
      </c>
      <c r="F3" s="8"/>
      <c r="G3" s="2">
        <v>33000</v>
      </c>
      <c r="H3" s="2"/>
      <c r="I3" s="2">
        <f t="shared" ref="I3:I18" si="0">G3+H3</f>
        <v>33000</v>
      </c>
      <c r="J3" s="2">
        <v>20</v>
      </c>
      <c r="K3" s="2">
        <v>33000</v>
      </c>
      <c r="L3" s="2"/>
      <c r="M3" s="2"/>
      <c r="N3" s="2">
        <f t="shared" ref="N3:N18" si="1">K3+L3+M3</f>
        <v>33000</v>
      </c>
      <c r="O3" s="2">
        <v>20</v>
      </c>
      <c r="P3" s="2">
        <v>0</v>
      </c>
      <c r="Q3" s="5"/>
      <c r="R3" s="27">
        <f>O3*20</f>
        <v>400</v>
      </c>
      <c r="S3" s="2">
        <f>O3*30</f>
        <v>600</v>
      </c>
      <c r="T3" s="2">
        <f>P3*30</f>
        <v>0</v>
      </c>
      <c r="U3" s="2">
        <f>R3+S3+T3</f>
        <v>1000</v>
      </c>
      <c r="V3" s="5">
        <v>0</v>
      </c>
      <c r="W3" s="5"/>
      <c r="X3" s="5"/>
      <c r="Y3" s="5"/>
      <c r="Z3" s="5"/>
      <c r="AA3" s="5">
        <f t="shared" ref="AA3:AA24" si="2">SUM(W3:Z3)</f>
        <v>0</v>
      </c>
      <c r="AB3" s="2">
        <f>N3+U3+AA3</f>
        <v>34000</v>
      </c>
    </row>
    <row r="4" spans="1:28">
      <c r="A4" s="80" t="s">
        <v>146</v>
      </c>
      <c r="B4" s="77" t="s">
        <v>127</v>
      </c>
      <c r="C4" s="5" t="s">
        <v>128</v>
      </c>
      <c r="D4" s="82" t="s">
        <v>147</v>
      </c>
      <c r="E4" s="79" t="s">
        <v>129</v>
      </c>
      <c r="F4" s="8"/>
      <c r="G4" s="2">
        <v>33000</v>
      </c>
      <c r="H4" s="2"/>
      <c r="I4" s="2">
        <f t="shared" si="0"/>
        <v>33000</v>
      </c>
      <c r="J4" s="2">
        <v>20</v>
      </c>
      <c r="K4" s="2">
        <v>33000</v>
      </c>
      <c r="L4" s="2"/>
      <c r="M4" s="2"/>
      <c r="N4" s="2">
        <f t="shared" si="1"/>
        <v>33000</v>
      </c>
      <c r="O4" s="2">
        <v>21.5</v>
      </c>
      <c r="P4" s="2">
        <v>5</v>
      </c>
      <c r="Q4" s="5"/>
      <c r="R4" s="27">
        <f t="shared" ref="R4:R24" si="3">O4*20</f>
        <v>430</v>
      </c>
      <c r="S4" s="2">
        <f t="shared" ref="S4:S24" si="4">O4*30</f>
        <v>645</v>
      </c>
      <c r="T4" s="2">
        <f t="shared" ref="T4:T24" si="5">P4*30</f>
        <v>150</v>
      </c>
      <c r="U4" s="2">
        <f>R4+S4+T4</f>
        <v>1225</v>
      </c>
      <c r="V4" s="5">
        <v>0</v>
      </c>
      <c r="W4" s="5"/>
      <c r="X4" s="5"/>
      <c r="Y4" s="5"/>
      <c r="Z4" s="5"/>
      <c r="AA4" s="5">
        <f t="shared" si="2"/>
        <v>0</v>
      </c>
      <c r="AB4" s="2">
        <f t="shared" ref="AB4:AB24" si="6">N4+U4+AA4</f>
        <v>34225</v>
      </c>
    </row>
    <row r="5" spans="1:28">
      <c r="A5" s="80" t="s">
        <v>164</v>
      </c>
      <c r="B5" s="77" t="s">
        <v>167</v>
      </c>
      <c r="C5" s="5" t="s">
        <v>168</v>
      </c>
      <c r="D5" s="6">
        <v>18210152505</v>
      </c>
      <c r="E5" s="81" t="s">
        <v>169</v>
      </c>
      <c r="F5" s="8"/>
      <c r="G5" s="2">
        <v>33000</v>
      </c>
      <c r="H5" s="2"/>
      <c r="I5" s="2">
        <f t="shared" si="0"/>
        <v>33000</v>
      </c>
      <c r="J5" s="2">
        <v>20</v>
      </c>
      <c r="K5" s="2">
        <v>33000</v>
      </c>
      <c r="L5" s="2"/>
      <c r="M5" s="2"/>
      <c r="N5" s="2">
        <f t="shared" si="1"/>
        <v>33000</v>
      </c>
      <c r="O5" s="2">
        <v>9</v>
      </c>
      <c r="P5" s="2">
        <v>1</v>
      </c>
      <c r="Q5" s="5"/>
      <c r="R5" s="27">
        <f t="shared" si="3"/>
        <v>180</v>
      </c>
      <c r="S5" s="2">
        <f t="shared" si="4"/>
        <v>270</v>
      </c>
      <c r="T5" s="2">
        <f t="shared" si="5"/>
        <v>30</v>
      </c>
      <c r="U5" s="2">
        <f>R5+S5+T5</f>
        <v>480</v>
      </c>
      <c r="V5" s="5">
        <v>0</v>
      </c>
      <c r="W5" s="5"/>
      <c r="X5" s="5"/>
      <c r="Y5" s="5">
        <f>ROUND(I5/21.75*V5,0)*-1</f>
        <v>0</v>
      </c>
      <c r="Z5" s="5"/>
      <c r="AA5" s="5">
        <f t="shared" si="2"/>
        <v>0</v>
      </c>
      <c r="AB5" s="2">
        <f t="shared" si="6"/>
        <v>33480</v>
      </c>
    </row>
    <row r="6" spans="1:28">
      <c r="A6" s="80" t="s">
        <v>154</v>
      </c>
      <c r="B6" s="77" t="s">
        <v>121</v>
      </c>
      <c r="C6" s="5" t="s">
        <v>122</v>
      </c>
      <c r="D6" s="6">
        <v>17702587818</v>
      </c>
      <c r="E6" s="81" t="s">
        <v>123</v>
      </c>
      <c r="F6" s="8"/>
      <c r="G6" s="2">
        <v>33000</v>
      </c>
      <c r="H6" s="2"/>
      <c r="I6" s="2">
        <f t="shared" si="0"/>
        <v>33000</v>
      </c>
      <c r="J6" s="2">
        <v>20</v>
      </c>
      <c r="K6" s="2">
        <v>33000</v>
      </c>
      <c r="L6" s="2"/>
      <c r="M6" s="2"/>
      <c r="N6" s="2">
        <f t="shared" si="1"/>
        <v>33000</v>
      </c>
      <c r="O6" s="2">
        <v>23</v>
      </c>
      <c r="P6" s="2">
        <v>20</v>
      </c>
      <c r="Q6" s="5"/>
      <c r="R6" s="27">
        <f t="shared" si="3"/>
        <v>460</v>
      </c>
      <c r="S6" s="2">
        <f t="shared" si="4"/>
        <v>690</v>
      </c>
      <c r="T6" s="2">
        <f t="shared" si="5"/>
        <v>600</v>
      </c>
      <c r="U6" s="2">
        <f t="shared" ref="U6:U18" si="7">R6+S6+T6</f>
        <v>1750</v>
      </c>
      <c r="V6" s="5">
        <v>0</v>
      </c>
      <c r="W6" s="5"/>
      <c r="X6" s="5"/>
      <c r="Y6" s="5"/>
      <c r="Z6" s="5"/>
      <c r="AA6" s="5">
        <f t="shared" si="2"/>
        <v>0</v>
      </c>
      <c r="AB6" s="2">
        <f t="shared" si="6"/>
        <v>34750</v>
      </c>
    </row>
    <row r="7" spans="1:28">
      <c r="A7" s="80" t="s">
        <v>162</v>
      </c>
      <c r="B7" s="77" t="s">
        <v>124</v>
      </c>
      <c r="C7" s="5" t="s">
        <v>125</v>
      </c>
      <c r="D7" s="6">
        <v>17701826635</v>
      </c>
      <c r="E7" s="81" t="s">
        <v>126</v>
      </c>
      <c r="F7" s="8"/>
      <c r="G7" s="2">
        <v>33000</v>
      </c>
      <c r="H7" s="2"/>
      <c r="I7" s="2">
        <f t="shared" si="0"/>
        <v>33000</v>
      </c>
      <c r="J7" s="2">
        <v>20</v>
      </c>
      <c r="K7" s="2">
        <v>33000</v>
      </c>
      <c r="L7" s="2"/>
      <c r="M7" s="2"/>
      <c r="N7" s="2">
        <f t="shared" si="1"/>
        <v>33000</v>
      </c>
      <c r="O7" s="2">
        <v>22</v>
      </c>
      <c r="P7" s="2">
        <v>10</v>
      </c>
      <c r="Q7" s="5"/>
      <c r="R7" s="27">
        <f t="shared" si="3"/>
        <v>440</v>
      </c>
      <c r="S7" s="2">
        <f t="shared" si="4"/>
        <v>660</v>
      </c>
      <c r="T7" s="2">
        <f t="shared" si="5"/>
        <v>300</v>
      </c>
      <c r="U7" s="2">
        <f t="shared" si="7"/>
        <v>1400</v>
      </c>
      <c r="V7" s="5">
        <v>0</v>
      </c>
      <c r="W7" s="5"/>
      <c r="X7" s="5"/>
      <c r="Y7" s="5"/>
      <c r="Z7" s="5"/>
      <c r="AA7" s="5">
        <f t="shared" si="2"/>
        <v>0</v>
      </c>
      <c r="AB7" s="2">
        <f t="shared" si="6"/>
        <v>34400</v>
      </c>
    </row>
    <row r="8" spans="1:28">
      <c r="A8" s="80" t="s">
        <v>150</v>
      </c>
      <c r="B8" s="77" t="s">
        <v>118</v>
      </c>
      <c r="C8" s="5" t="s">
        <v>119</v>
      </c>
      <c r="D8" s="82" t="s">
        <v>155</v>
      </c>
      <c r="E8" s="81" t="s">
        <v>120</v>
      </c>
      <c r="F8" s="8"/>
      <c r="G8" s="2">
        <v>20000</v>
      </c>
      <c r="H8" s="2"/>
      <c r="I8" s="2">
        <f t="shared" si="0"/>
        <v>20000</v>
      </c>
      <c r="J8" s="2">
        <v>20</v>
      </c>
      <c r="K8" s="2">
        <v>20000</v>
      </c>
      <c r="L8" s="2"/>
      <c r="M8" s="2"/>
      <c r="N8" s="2">
        <f t="shared" si="1"/>
        <v>20000</v>
      </c>
      <c r="O8" s="2">
        <v>18.5</v>
      </c>
      <c r="P8" s="2">
        <v>8</v>
      </c>
      <c r="Q8" s="5"/>
      <c r="R8" s="27">
        <f t="shared" si="3"/>
        <v>370</v>
      </c>
      <c r="S8" s="2">
        <f t="shared" si="4"/>
        <v>555</v>
      </c>
      <c r="T8" s="2">
        <f t="shared" si="5"/>
        <v>240</v>
      </c>
      <c r="U8" s="2">
        <f t="shared" si="7"/>
        <v>1165</v>
      </c>
      <c r="V8" s="5">
        <v>0</v>
      </c>
      <c r="W8" s="5"/>
      <c r="X8" s="5"/>
      <c r="Y8" s="5"/>
      <c r="Z8" s="5"/>
      <c r="AA8" s="5">
        <f t="shared" si="2"/>
        <v>0</v>
      </c>
      <c r="AB8" s="2">
        <f t="shared" si="6"/>
        <v>21165</v>
      </c>
    </row>
    <row r="9" spans="1:28">
      <c r="A9" s="80" t="s">
        <v>192</v>
      </c>
      <c r="B9" s="5" t="s">
        <v>115</v>
      </c>
      <c r="C9" s="5" t="s">
        <v>116</v>
      </c>
      <c r="D9" s="10">
        <v>18221085812</v>
      </c>
      <c r="E9" s="7" t="s">
        <v>117</v>
      </c>
      <c r="F9" s="8"/>
      <c r="G9" s="2">
        <v>22000</v>
      </c>
      <c r="H9" s="2"/>
      <c r="I9" s="2">
        <f t="shared" si="0"/>
        <v>22000</v>
      </c>
      <c r="J9" s="2">
        <v>20</v>
      </c>
      <c r="K9" s="2">
        <v>22000</v>
      </c>
      <c r="L9" s="2"/>
      <c r="M9" s="2"/>
      <c r="N9" s="2">
        <f t="shared" si="1"/>
        <v>22000</v>
      </c>
      <c r="O9" s="2">
        <v>19.5</v>
      </c>
      <c r="P9" s="2">
        <v>5</v>
      </c>
      <c r="Q9" s="5"/>
      <c r="R9" s="27">
        <f t="shared" si="3"/>
        <v>390</v>
      </c>
      <c r="S9" s="2">
        <f t="shared" si="4"/>
        <v>585</v>
      </c>
      <c r="T9" s="2">
        <f t="shared" si="5"/>
        <v>150</v>
      </c>
      <c r="U9" s="2">
        <f t="shared" si="7"/>
        <v>1125</v>
      </c>
      <c r="V9" s="5">
        <v>0</v>
      </c>
      <c r="W9" s="5"/>
      <c r="X9" s="5"/>
      <c r="Y9" s="5"/>
      <c r="Z9" s="5"/>
      <c r="AA9" s="5">
        <f t="shared" si="2"/>
        <v>0</v>
      </c>
      <c r="AB9" s="2">
        <f t="shared" si="6"/>
        <v>23125</v>
      </c>
    </row>
    <row r="10" spans="1:28">
      <c r="A10" s="80" t="s">
        <v>166</v>
      </c>
      <c r="B10" s="77" t="s">
        <v>112</v>
      </c>
      <c r="C10" s="5" t="s">
        <v>113</v>
      </c>
      <c r="D10" s="6">
        <v>18696462480</v>
      </c>
      <c r="E10" s="81" t="s">
        <v>114</v>
      </c>
      <c r="F10" s="8"/>
      <c r="G10" s="2">
        <v>10000</v>
      </c>
      <c r="H10" s="2">
        <v>10000</v>
      </c>
      <c r="I10" s="2">
        <f t="shared" si="0"/>
        <v>20000</v>
      </c>
      <c r="J10" s="2">
        <v>20</v>
      </c>
      <c r="K10" s="2">
        <v>10000</v>
      </c>
      <c r="L10" s="2">
        <v>10000</v>
      </c>
      <c r="M10" s="2"/>
      <c r="N10" s="2">
        <f t="shared" si="1"/>
        <v>20000</v>
      </c>
      <c r="O10" s="2">
        <v>21</v>
      </c>
      <c r="P10" s="2">
        <v>0</v>
      </c>
      <c r="Q10" s="5"/>
      <c r="R10" s="27">
        <f t="shared" si="3"/>
        <v>420</v>
      </c>
      <c r="S10" s="2">
        <f t="shared" si="4"/>
        <v>630</v>
      </c>
      <c r="T10" s="2">
        <f t="shared" si="5"/>
        <v>0</v>
      </c>
      <c r="U10" s="2">
        <f t="shared" si="7"/>
        <v>1050</v>
      </c>
      <c r="V10" s="5">
        <v>0</v>
      </c>
      <c r="W10" s="5"/>
      <c r="X10" s="5"/>
      <c r="Y10" s="5"/>
      <c r="Z10" s="5"/>
      <c r="AA10" s="5">
        <f t="shared" si="2"/>
        <v>0</v>
      </c>
      <c r="AB10" s="2">
        <f t="shared" si="6"/>
        <v>21050</v>
      </c>
    </row>
    <row r="11" spans="1:28">
      <c r="A11" s="80" t="s">
        <v>170</v>
      </c>
      <c r="B11" s="77" t="s">
        <v>173</v>
      </c>
      <c r="C11" s="5" t="s">
        <v>174</v>
      </c>
      <c r="D11" s="6">
        <v>15107130506</v>
      </c>
      <c r="E11" s="81" t="s">
        <v>175</v>
      </c>
      <c r="F11" s="8"/>
      <c r="G11" s="2">
        <v>7000</v>
      </c>
      <c r="H11" s="2"/>
      <c r="I11" s="2">
        <f t="shared" si="0"/>
        <v>7000</v>
      </c>
      <c r="J11" s="2">
        <v>20</v>
      </c>
      <c r="K11" s="2">
        <v>7000</v>
      </c>
      <c r="L11" s="2"/>
      <c r="M11" s="2"/>
      <c r="N11" s="2">
        <f t="shared" si="1"/>
        <v>7000</v>
      </c>
      <c r="O11" s="2">
        <v>24</v>
      </c>
      <c r="P11" s="2">
        <v>14</v>
      </c>
      <c r="Q11" s="5"/>
      <c r="R11" s="27">
        <f t="shared" si="3"/>
        <v>480</v>
      </c>
      <c r="S11" s="2">
        <f t="shared" si="4"/>
        <v>720</v>
      </c>
      <c r="T11" s="2">
        <f t="shared" si="5"/>
        <v>420</v>
      </c>
      <c r="U11" s="2">
        <f t="shared" si="7"/>
        <v>1620</v>
      </c>
      <c r="V11" s="5">
        <v>0</v>
      </c>
      <c r="W11" s="5"/>
      <c r="X11" s="5"/>
      <c r="Y11" s="2"/>
      <c r="Z11" s="5"/>
      <c r="AA11" s="5">
        <f t="shared" si="2"/>
        <v>0</v>
      </c>
      <c r="AB11" s="2">
        <f t="shared" si="6"/>
        <v>8620</v>
      </c>
    </row>
    <row r="12" ht="14.25" spans="1:28">
      <c r="A12" s="80" t="s">
        <v>172</v>
      </c>
      <c r="B12" s="77" t="s">
        <v>109</v>
      </c>
      <c r="C12" s="5" t="s">
        <v>110</v>
      </c>
      <c r="D12" s="10">
        <v>18874561560</v>
      </c>
      <c r="E12" s="11" t="s">
        <v>111</v>
      </c>
      <c r="F12" s="8"/>
      <c r="G12" s="2">
        <v>34000</v>
      </c>
      <c r="H12" s="2"/>
      <c r="I12" s="2">
        <f t="shared" si="0"/>
        <v>34000</v>
      </c>
      <c r="J12" s="2">
        <v>20</v>
      </c>
      <c r="K12" s="2">
        <v>34000</v>
      </c>
      <c r="L12" s="2"/>
      <c r="M12" s="2"/>
      <c r="N12" s="2">
        <f t="shared" si="1"/>
        <v>34000</v>
      </c>
      <c r="O12" s="2">
        <v>23.5</v>
      </c>
      <c r="P12" s="2">
        <v>12</v>
      </c>
      <c r="Q12" s="5"/>
      <c r="R12" s="27">
        <f t="shared" si="3"/>
        <v>470</v>
      </c>
      <c r="S12" s="2">
        <f t="shared" si="4"/>
        <v>705</v>
      </c>
      <c r="T12" s="2">
        <f t="shared" si="5"/>
        <v>360</v>
      </c>
      <c r="U12" s="2">
        <f t="shared" si="7"/>
        <v>1535</v>
      </c>
      <c r="V12" s="5">
        <v>0</v>
      </c>
      <c r="W12" s="5"/>
      <c r="X12" s="5"/>
      <c r="Y12" s="5"/>
      <c r="Z12" s="5"/>
      <c r="AA12" s="5">
        <f t="shared" si="2"/>
        <v>0</v>
      </c>
      <c r="AB12" s="2">
        <f t="shared" si="6"/>
        <v>35535</v>
      </c>
    </row>
    <row r="13" ht="14.25" spans="1:28">
      <c r="A13" s="80" t="s">
        <v>179</v>
      </c>
      <c r="B13" s="5" t="s">
        <v>106</v>
      </c>
      <c r="C13" s="5" t="s">
        <v>107</v>
      </c>
      <c r="D13" s="10">
        <v>15850682746</v>
      </c>
      <c r="E13" s="11" t="s">
        <v>108</v>
      </c>
      <c r="F13" s="8"/>
      <c r="G13" s="2">
        <v>20000</v>
      </c>
      <c r="H13" s="2"/>
      <c r="I13" s="2">
        <f t="shared" si="0"/>
        <v>20000</v>
      </c>
      <c r="J13" s="2">
        <v>20</v>
      </c>
      <c r="K13" s="2">
        <v>20000</v>
      </c>
      <c r="L13" s="2"/>
      <c r="M13" s="2"/>
      <c r="N13" s="2">
        <f t="shared" si="1"/>
        <v>20000</v>
      </c>
      <c r="O13" s="2">
        <v>24</v>
      </c>
      <c r="P13" s="2">
        <v>12</v>
      </c>
      <c r="Q13" s="5"/>
      <c r="R13" s="27">
        <f t="shared" si="3"/>
        <v>480</v>
      </c>
      <c r="S13" s="2">
        <f t="shared" si="4"/>
        <v>720</v>
      </c>
      <c r="T13" s="2">
        <f t="shared" si="5"/>
        <v>360</v>
      </c>
      <c r="U13" s="2">
        <f t="shared" si="7"/>
        <v>1560</v>
      </c>
      <c r="V13" s="5">
        <v>0</v>
      </c>
      <c r="W13" s="5"/>
      <c r="X13" s="5"/>
      <c r="Y13" s="5"/>
      <c r="Z13" s="5"/>
      <c r="AA13" s="5">
        <f t="shared" si="2"/>
        <v>0</v>
      </c>
      <c r="AB13" s="2">
        <f t="shared" si="6"/>
        <v>21560</v>
      </c>
    </row>
    <row r="14" ht="14.25" spans="1:28">
      <c r="A14" s="80" t="s">
        <v>180</v>
      </c>
      <c r="B14" s="5" t="s">
        <v>103</v>
      </c>
      <c r="C14" s="5" t="s">
        <v>104</v>
      </c>
      <c r="D14" s="10">
        <v>18660172495</v>
      </c>
      <c r="E14" s="12" t="s">
        <v>105</v>
      </c>
      <c r="F14" s="8"/>
      <c r="G14" s="2">
        <v>30000</v>
      </c>
      <c r="H14" s="2"/>
      <c r="I14" s="2">
        <f t="shared" si="0"/>
        <v>30000</v>
      </c>
      <c r="J14" s="2">
        <v>20</v>
      </c>
      <c r="K14" s="2">
        <v>30000</v>
      </c>
      <c r="L14" s="2"/>
      <c r="M14" s="2"/>
      <c r="N14" s="2">
        <f t="shared" si="1"/>
        <v>30000</v>
      </c>
      <c r="O14" s="2">
        <v>21.5</v>
      </c>
      <c r="P14" s="2">
        <v>6</v>
      </c>
      <c r="Q14" s="5"/>
      <c r="R14" s="27">
        <f t="shared" si="3"/>
        <v>430</v>
      </c>
      <c r="S14" s="2">
        <f t="shared" si="4"/>
        <v>645</v>
      </c>
      <c r="T14" s="2">
        <f t="shared" si="5"/>
        <v>180</v>
      </c>
      <c r="U14" s="2">
        <f t="shared" si="7"/>
        <v>1255</v>
      </c>
      <c r="V14" s="5">
        <v>0</v>
      </c>
      <c r="W14" s="5"/>
      <c r="X14" s="5"/>
      <c r="Y14" s="5">
        <f>ROUND(I14/21.75*V14,0)*-1</f>
        <v>0</v>
      </c>
      <c r="Z14" s="5"/>
      <c r="AA14" s="5">
        <f t="shared" si="2"/>
        <v>0</v>
      </c>
      <c r="AB14" s="2">
        <f t="shared" si="6"/>
        <v>31255</v>
      </c>
    </row>
    <row r="15" ht="14.25" spans="1:28">
      <c r="A15" s="80" t="s">
        <v>181</v>
      </c>
      <c r="B15" s="5" t="s">
        <v>100</v>
      </c>
      <c r="C15" s="5" t="s">
        <v>101</v>
      </c>
      <c r="D15" s="10">
        <v>13429328185</v>
      </c>
      <c r="E15" s="12" t="s">
        <v>102</v>
      </c>
      <c r="F15" s="8"/>
      <c r="G15" s="2">
        <v>16000</v>
      </c>
      <c r="H15" s="2"/>
      <c r="I15" s="2">
        <f t="shared" si="0"/>
        <v>16000</v>
      </c>
      <c r="J15" s="2">
        <v>20</v>
      </c>
      <c r="K15" s="2">
        <v>16000</v>
      </c>
      <c r="L15" s="2"/>
      <c r="M15" s="2"/>
      <c r="N15" s="2">
        <f t="shared" si="1"/>
        <v>16000</v>
      </c>
      <c r="O15" s="2">
        <v>23</v>
      </c>
      <c r="P15" s="2">
        <v>17</v>
      </c>
      <c r="Q15" s="5"/>
      <c r="R15" s="27">
        <f t="shared" si="3"/>
        <v>460</v>
      </c>
      <c r="S15" s="2">
        <f t="shared" si="4"/>
        <v>690</v>
      </c>
      <c r="T15" s="2">
        <f t="shared" si="5"/>
        <v>510</v>
      </c>
      <c r="U15" s="2">
        <f t="shared" si="7"/>
        <v>1660</v>
      </c>
      <c r="V15" s="5">
        <v>0</v>
      </c>
      <c r="W15" s="5"/>
      <c r="X15" s="5"/>
      <c r="Y15" s="5"/>
      <c r="Z15" s="5"/>
      <c r="AA15" s="5">
        <f t="shared" si="2"/>
        <v>0</v>
      </c>
      <c r="AB15" s="2">
        <f t="shared" si="6"/>
        <v>17660</v>
      </c>
    </row>
    <row r="16" spans="1:28">
      <c r="A16" s="80" t="s">
        <v>182</v>
      </c>
      <c r="B16" s="5" t="s">
        <v>97</v>
      </c>
      <c r="C16" s="5" t="s">
        <v>98</v>
      </c>
      <c r="D16" s="10">
        <v>13052515771</v>
      </c>
      <c r="E16" s="7" t="s">
        <v>99</v>
      </c>
      <c r="F16" s="8"/>
      <c r="G16" s="2">
        <v>10000</v>
      </c>
      <c r="H16" s="2">
        <v>9000</v>
      </c>
      <c r="I16" s="2">
        <f t="shared" si="0"/>
        <v>19000</v>
      </c>
      <c r="J16" s="2">
        <v>20</v>
      </c>
      <c r="K16" s="2">
        <v>10000</v>
      </c>
      <c r="L16" s="2">
        <v>9000</v>
      </c>
      <c r="M16" s="2"/>
      <c r="N16" s="2">
        <f t="shared" si="1"/>
        <v>19000</v>
      </c>
      <c r="O16" s="2">
        <v>22</v>
      </c>
      <c r="P16" s="2">
        <v>17</v>
      </c>
      <c r="Q16" s="5"/>
      <c r="R16" s="27">
        <f t="shared" si="3"/>
        <v>440</v>
      </c>
      <c r="S16" s="2">
        <f t="shared" si="4"/>
        <v>660</v>
      </c>
      <c r="T16" s="2">
        <f t="shared" si="5"/>
        <v>510</v>
      </c>
      <c r="U16" s="2">
        <f t="shared" si="7"/>
        <v>1610</v>
      </c>
      <c r="V16" s="5">
        <v>0</v>
      </c>
      <c r="W16" s="5"/>
      <c r="X16" s="5"/>
      <c r="Y16" s="5"/>
      <c r="Z16" s="5"/>
      <c r="AA16" s="5">
        <f t="shared" si="2"/>
        <v>0</v>
      </c>
      <c r="AB16" s="2">
        <f t="shared" si="6"/>
        <v>20610</v>
      </c>
    </row>
    <row r="17" spans="1:28">
      <c r="A17" s="80" t="s">
        <v>187</v>
      </c>
      <c r="B17" s="5" t="s">
        <v>189</v>
      </c>
      <c r="C17" s="5" t="s">
        <v>190</v>
      </c>
      <c r="D17" s="10">
        <v>15961753137</v>
      </c>
      <c r="E17" s="7" t="s">
        <v>191</v>
      </c>
      <c r="F17" s="8"/>
      <c r="G17" s="2">
        <v>10000</v>
      </c>
      <c r="H17" s="2">
        <v>12000</v>
      </c>
      <c r="I17" s="2">
        <f t="shared" si="0"/>
        <v>22000</v>
      </c>
      <c r="J17" s="2">
        <v>20</v>
      </c>
      <c r="K17" s="2">
        <v>10000</v>
      </c>
      <c r="L17" s="2">
        <v>12000</v>
      </c>
      <c r="M17" s="2"/>
      <c r="N17" s="2">
        <f t="shared" si="1"/>
        <v>22000</v>
      </c>
      <c r="O17" s="2">
        <v>23.5</v>
      </c>
      <c r="P17" s="2">
        <v>15</v>
      </c>
      <c r="Q17" s="5"/>
      <c r="R17" s="27">
        <f t="shared" si="3"/>
        <v>470</v>
      </c>
      <c r="S17" s="2">
        <f t="shared" si="4"/>
        <v>705</v>
      </c>
      <c r="T17" s="2">
        <f t="shared" si="5"/>
        <v>450</v>
      </c>
      <c r="U17" s="2">
        <f t="shared" si="7"/>
        <v>1625</v>
      </c>
      <c r="V17" s="5">
        <v>0</v>
      </c>
      <c r="W17" s="5"/>
      <c r="X17" s="5"/>
      <c r="Y17" s="5"/>
      <c r="Z17" s="5"/>
      <c r="AA17" s="5">
        <f t="shared" si="2"/>
        <v>0</v>
      </c>
      <c r="AB17" s="2">
        <f t="shared" si="6"/>
        <v>23625</v>
      </c>
    </row>
    <row r="18" spans="1:28">
      <c r="A18" s="80" t="s">
        <v>188</v>
      </c>
      <c r="B18" s="5" t="s">
        <v>94</v>
      </c>
      <c r="C18" s="5" t="s">
        <v>95</v>
      </c>
      <c r="D18" s="10">
        <v>15172691587</v>
      </c>
      <c r="E18" s="7" t="s">
        <v>96</v>
      </c>
      <c r="F18" s="8"/>
      <c r="G18" s="2">
        <v>9000</v>
      </c>
      <c r="H18" s="2">
        <v>4000</v>
      </c>
      <c r="I18" s="2">
        <f t="shared" si="0"/>
        <v>13000</v>
      </c>
      <c r="J18" s="2">
        <v>20</v>
      </c>
      <c r="K18" s="2">
        <v>9000</v>
      </c>
      <c r="L18" s="2">
        <v>4000</v>
      </c>
      <c r="M18" s="2"/>
      <c r="N18" s="2">
        <f t="shared" si="1"/>
        <v>13000</v>
      </c>
      <c r="O18" s="2">
        <v>23.5</v>
      </c>
      <c r="P18" s="2">
        <v>3</v>
      </c>
      <c r="Q18" s="5"/>
      <c r="R18" s="27">
        <f t="shared" si="3"/>
        <v>470</v>
      </c>
      <c r="S18" s="2">
        <f t="shared" si="4"/>
        <v>705</v>
      </c>
      <c r="T18" s="2">
        <f t="shared" si="5"/>
        <v>90</v>
      </c>
      <c r="U18" s="2">
        <f t="shared" si="7"/>
        <v>1265</v>
      </c>
      <c r="V18" s="5">
        <v>0</v>
      </c>
      <c r="W18" s="5"/>
      <c r="X18" s="5"/>
      <c r="Y18" s="5"/>
      <c r="Z18" s="5"/>
      <c r="AA18" s="5">
        <f t="shared" si="2"/>
        <v>0</v>
      </c>
      <c r="AB18" s="2">
        <f t="shared" si="6"/>
        <v>14265</v>
      </c>
    </row>
    <row r="19" spans="1:28">
      <c r="A19" s="80" t="s">
        <v>193</v>
      </c>
      <c r="B19" s="5" t="s">
        <v>91</v>
      </c>
      <c r="C19" s="5" t="s">
        <v>92</v>
      </c>
      <c r="D19" s="10">
        <v>13761536504</v>
      </c>
      <c r="E19" s="7" t="s">
        <v>93</v>
      </c>
      <c r="F19" s="8"/>
      <c r="G19" s="2">
        <v>10000</v>
      </c>
      <c r="H19" s="2">
        <v>9000</v>
      </c>
      <c r="I19" s="2">
        <f t="shared" ref="I19:I24" si="8">G19+H19</f>
        <v>19000</v>
      </c>
      <c r="J19" s="2">
        <v>20</v>
      </c>
      <c r="K19" s="2">
        <v>10000</v>
      </c>
      <c r="L19" s="2">
        <v>9000</v>
      </c>
      <c r="M19" s="2"/>
      <c r="N19" s="2">
        <f t="shared" ref="N19:N24" si="9">K19+L19+M19</f>
        <v>19000</v>
      </c>
      <c r="O19" s="2">
        <v>24</v>
      </c>
      <c r="P19" s="2">
        <v>8</v>
      </c>
      <c r="Q19" s="5"/>
      <c r="R19" s="27">
        <f t="shared" si="3"/>
        <v>480</v>
      </c>
      <c r="S19" s="2">
        <f t="shared" si="4"/>
        <v>720</v>
      </c>
      <c r="T19" s="2">
        <f t="shared" si="5"/>
        <v>240</v>
      </c>
      <c r="U19" s="2">
        <f t="shared" ref="U19:U24" si="10">R19+S19+T19</f>
        <v>1440</v>
      </c>
      <c r="V19" s="5">
        <v>0</v>
      </c>
      <c r="W19" s="5"/>
      <c r="X19" s="5"/>
      <c r="Y19" s="5"/>
      <c r="Z19" s="5"/>
      <c r="AA19" s="5">
        <f t="shared" si="2"/>
        <v>0</v>
      </c>
      <c r="AB19" s="2">
        <f t="shared" si="6"/>
        <v>20440</v>
      </c>
    </row>
    <row r="20" spans="1:28">
      <c r="A20" s="80" t="s">
        <v>194</v>
      </c>
      <c r="B20" s="5" t="s">
        <v>88</v>
      </c>
      <c r="C20" s="5" t="s">
        <v>89</v>
      </c>
      <c r="D20" s="10">
        <v>15957501254</v>
      </c>
      <c r="E20" s="7" t="s">
        <v>90</v>
      </c>
      <c r="F20" s="8"/>
      <c r="G20" s="2">
        <v>8000</v>
      </c>
      <c r="H20" s="2"/>
      <c r="I20" s="2">
        <f t="shared" si="8"/>
        <v>8000</v>
      </c>
      <c r="J20" s="2">
        <v>20</v>
      </c>
      <c r="K20" s="2">
        <v>8000</v>
      </c>
      <c r="L20" s="2"/>
      <c r="M20" s="2"/>
      <c r="N20" s="2">
        <f t="shared" si="9"/>
        <v>8000</v>
      </c>
      <c r="O20" s="2">
        <v>23.5</v>
      </c>
      <c r="P20" s="2">
        <v>7</v>
      </c>
      <c r="Q20" s="5"/>
      <c r="R20" s="27">
        <f t="shared" si="3"/>
        <v>470</v>
      </c>
      <c r="S20" s="2">
        <f t="shared" si="4"/>
        <v>705</v>
      </c>
      <c r="T20" s="2">
        <f t="shared" si="5"/>
        <v>210</v>
      </c>
      <c r="U20" s="2">
        <f t="shared" si="10"/>
        <v>1385</v>
      </c>
      <c r="V20" s="5">
        <v>0</v>
      </c>
      <c r="W20" s="5"/>
      <c r="X20" s="5"/>
      <c r="Y20" s="5"/>
      <c r="Z20" s="5"/>
      <c r="AA20" s="5">
        <f t="shared" si="2"/>
        <v>0</v>
      </c>
      <c r="AB20" s="2">
        <f t="shared" si="6"/>
        <v>9385</v>
      </c>
    </row>
    <row r="21" spans="1:28">
      <c r="A21" s="80" t="s">
        <v>195</v>
      </c>
      <c r="B21" s="77" t="s">
        <v>85</v>
      </c>
      <c r="C21" s="5" t="s">
        <v>86</v>
      </c>
      <c r="D21" s="10">
        <v>17621506175</v>
      </c>
      <c r="E21" s="9" t="s">
        <v>87</v>
      </c>
      <c r="F21" s="8"/>
      <c r="G21" s="2">
        <v>10000</v>
      </c>
      <c r="H21" s="2">
        <v>9000</v>
      </c>
      <c r="I21" s="2">
        <f t="shared" si="8"/>
        <v>19000</v>
      </c>
      <c r="J21" s="2">
        <v>20</v>
      </c>
      <c r="K21" s="2">
        <v>10000</v>
      </c>
      <c r="L21" s="2">
        <v>9000</v>
      </c>
      <c r="M21" s="2"/>
      <c r="N21" s="2">
        <f t="shared" si="9"/>
        <v>19000</v>
      </c>
      <c r="O21" s="2">
        <v>20.5</v>
      </c>
      <c r="P21" s="2">
        <v>5</v>
      </c>
      <c r="Q21" s="5"/>
      <c r="R21" s="27">
        <f t="shared" si="3"/>
        <v>410</v>
      </c>
      <c r="S21" s="2">
        <f t="shared" si="4"/>
        <v>615</v>
      </c>
      <c r="T21" s="2">
        <f t="shared" si="5"/>
        <v>150</v>
      </c>
      <c r="U21" s="2">
        <f t="shared" si="10"/>
        <v>1175</v>
      </c>
      <c r="V21" s="5">
        <v>0</v>
      </c>
      <c r="W21" s="5"/>
      <c r="X21" s="5"/>
      <c r="Y21" s="5"/>
      <c r="Z21" s="5"/>
      <c r="AA21" s="5">
        <f t="shared" si="2"/>
        <v>0</v>
      </c>
      <c r="AB21" s="2">
        <f t="shared" si="6"/>
        <v>20175</v>
      </c>
    </row>
    <row r="22" spans="1:28">
      <c r="A22" s="80" t="s">
        <v>198</v>
      </c>
      <c r="B22" s="83" t="s">
        <v>199</v>
      </c>
      <c r="C22" s="5" t="s">
        <v>200</v>
      </c>
      <c r="D22" s="14">
        <v>15868275302</v>
      </c>
      <c r="E22" s="9" t="s">
        <v>201</v>
      </c>
      <c r="F22" s="5"/>
      <c r="G22" s="2">
        <v>11000</v>
      </c>
      <c r="H22" s="2">
        <v>24000</v>
      </c>
      <c r="I22" s="2">
        <f t="shared" si="8"/>
        <v>35000</v>
      </c>
      <c r="J22" s="2">
        <v>15</v>
      </c>
      <c r="K22" s="37">
        <f>ROUND(G22/21.75*J22,0)</f>
        <v>7586</v>
      </c>
      <c r="L22" s="37">
        <f>ROUND(H22/21.75*J22,0)</f>
        <v>16552</v>
      </c>
      <c r="M22" s="2"/>
      <c r="N22" s="2">
        <f t="shared" si="9"/>
        <v>24138</v>
      </c>
      <c r="O22" s="2">
        <v>11</v>
      </c>
      <c r="P22" s="2">
        <v>0</v>
      </c>
      <c r="Q22" s="5"/>
      <c r="R22" s="27">
        <f t="shared" si="3"/>
        <v>220</v>
      </c>
      <c r="S22" s="2">
        <f t="shared" si="4"/>
        <v>330</v>
      </c>
      <c r="T22" s="2">
        <f t="shared" si="5"/>
        <v>0</v>
      </c>
      <c r="U22" s="2">
        <f t="shared" si="10"/>
        <v>550</v>
      </c>
      <c r="V22" s="5">
        <v>0</v>
      </c>
      <c r="W22" s="5"/>
      <c r="X22" s="5"/>
      <c r="Y22" s="5"/>
      <c r="Z22" s="5"/>
      <c r="AA22" s="5">
        <f t="shared" si="2"/>
        <v>0</v>
      </c>
      <c r="AB22" s="2">
        <f t="shared" si="6"/>
        <v>24688</v>
      </c>
    </row>
    <row r="23" s="1" customFormat="1" spans="1:28">
      <c r="A23" s="80" t="s">
        <v>202</v>
      </c>
      <c r="B23" s="84" t="s">
        <v>203</v>
      </c>
      <c r="C23" s="13" t="s">
        <v>204</v>
      </c>
      <c r="D23" s="14">
        <v>15222001878</v>
      </c>
      <c r="E23" s="15" t="s">
        <v>205</v>
      </c>
      <c r="F23" s="2"/>
      <c r="G23" s="2">
        <v>5000</v>
      </c>
      <c r="H23" s="2">
        <v>1000</v>
      </c>
      <c r="I23" s="2">
        <f t="shared" si="8"/>
        <v>6000</v>
      </c>
      <c r="J23" s="2">
        <v>14</v>
      </c>
      <c r="K23" s="37">
        <f>ROUND(G23/21.75*J23,0)</f>
        <v>3218</v>
      </c>
      <c r="L23" s="37">
        <f>ROUND(H23/21.75*J23,0)</f>
        <v>644</v>
      </c>
      <c r="M23" s="2"/>
      <c r="N23" s="2">
        <f t="shared" si="9"/>
        <v>3862</v>
      </c>
      <c r="O23" s="2">
        <v>14</v>
      </c>
      <c r="P23" s="2">
        <v>0</v>
      </c>
      <c r="Q23" s="5"/>
      <c r="R23" s="27">
        <f t="shared" si="3"/>
        <v>280</v>
      </c>
      <c r="S23" s="2">
        <f t="shared" si="4"/>
        <v>420</v>
      </c>
      <c r="T23" s="2">
        <f t="shared" si="5"/>
        <v>0</v>
      </c>
      <c r="U23" s="2">
        <f t="shared" si="10"/>
        <v>700</v>
      </c>
      <c r="V23" s="5">
        <v>0</v>
      </c>
      <c r="W23" s="5"/>
      <c r="X23" s="5"/>
      <c r="Y23" s="5"/>
      <c r="Z23" s="5"/>
      <c r="AA23" s="5">
        <f t="shared" si="2"/>
        <v>0</v>
      </c>
      <c r="AB23" s="2">
        <f t="shared" si="6"/>
        <v>4562</v>
      </c>
    </row>
    <row r="24" s="1" customFormat="1" spans="1:28">
      <c r="A24" s="80" t="s">
        <v>206</v>
      </c>
      <c r="B24" s="84" t="s">
        <v>81</v>
      </c>
      <c r="C24" s="13" t="s">
        <v>82</v>
      </c>
      <c r="D24" s="14">
        <v>15102145980</v>
      </c>
      <c r="E24" s="36" t="s">
        <v>83</v>
      </c>
      <c r="F24" s="2"/>
      <c r="G24" s="2">
        <v>11000</v>
      </c>
      <c r="H24" s="2">
        <v>13000</v>
      </c>
      <c r="I24" s="2">
        <f t="shared" si="8"/>
        <v>24000</v>
      </c>
      <c r="J24" s="2">
        <v>10</v>
      </c>
      <c r="K24" s="37">
        <f>ROUND(G24/21.75*J24,0)</f>
        <v>5057</v>
      </c>
      <c r="L24" s="37">
        <f>ROUND(H24/21.75*J24,0)</f>
        <v>5977</v>
      </c>
      <c r="M24" s="2"/>
      <c r="N24" s="2">
        <f t="shared" si="9"/>
        <v>11034</v>
      </c>
      <c r="O24" s="2">
        <v>9</v>
      </c>
      <c r="P24" s="2">
        <v>2</v>
      </c>
      <c r="Q24" s="5"/>
      <c r="R24" s="27">
        <f t="shared" si="3"/>
        <v>180</v>
      </c>
      <c r="S24" s="2">
        <f t="shared" si="4"/>
        <v>270</v>
      </c>
      <c r="T24" s="2">
        <f t="shared" si="5"/>
        <v>60</v>
      </c>
      <c r="U24" s="2">
        <f t="shared" si="10"/>
        <v>510</v>
      </c>
      <c r="V24" s="5">
        <v>0</v>
      </c>
      <c r="W24" s="5"/>
      <c r="X24" s="5"/>
      <c r="Y24" s="5"/>
      <c r="Z24" s="5"/>
      <c r="AA24" s="5">
        <f t="shared" si="2"/>
        <v>0</v>
      </c>
      <c r="AB24" s="2">
        <f t="shared" si="6"/>
        <v>11544</v>
      </c>
    </row>
    <row r="41" spans="16:16">
      <c r="P41" s="24"/>
    </row>
    <row r="42" spans="16:16">
      <c r="P42" s="24"/>
    </row>
    <row r="43" spans="16:16">
      <c r="P43" s="24"/>
    </row>
    <row r="44" spans="16:16">
      <c r="P44" s="24"/>
    </row>
    <row r="45" spans="16:16">
      <c r="P45" s="24"/>
    </row>
    <row r="46" spans="16:16">
      <c r="P46" s="24"/>
    </row>
    <row r="47" spans="16:16">
      <c r="P47" s="24"/>
    </row>
    <row r="48" spans="16:16">
      <c r="P48" s="24"/>
    </row>
    <row r="49" spans="16:16">
      <c r="P49" s="24"/>
    </row>
    <row r="50" spans="16:16">
      <c r="P50" s="24"/>
    </row>
    <row r="51" spans="16:16">
      <c r="P51" s="24"/>
    </row>
    <row r="52" spans="16:16">
      <c r="P52" s="24"/>
    </row>
    <row r="53" spans="16:16">
      <c r="P53" s="24"/>
    </row>
    <row r="54" spans="16:16">
      <c r="P54" s="24"/>
    </row>
    <row r="55" spans="16:16">
      <c r="P55" s="24"/>
    </row>
    <row r="56" spans="16:16">
      <c r="P56" s="24"/>
    </row>
    <row r="57" spans="16:16">
      <c r="P57" s="24"/>
    </row>
    <row r="58" spans="16:16">
      <c r="P58" s="24"/>
    </row>
    <row r="59" spans="16:16">
      <c r="P59" s="24"/>
    </row>
    <row r="60" spans="16:16">
      <c r="P60" s="24"/>
    </row>
  </sheetData>
  <mergeCells count="11">
    <mergeCell ref="G1:I1"/>
    <mergeCell ref="K1:N1"/>
    <mergeCell ref="O1:U1"/>
    <mergeCell ref="V1:AA1"/>
    <mergeCell ref="A1:A2"/>
    <mergeCell ref="B1:B2"/>
    <mergeCell ref="C1:C2"/>
    <mergeCell ref="D1:D2"/>
    <mergeCell ref="E1:E2"/>
    <mergeCell ref="F1:F2"/>
    <mergeCell ref="AB1:AB2"/>
  </mergeCells>
  <hyperlinks>
    <hyperlink ref="E20" r:id="rId1" display="1452632958@qq.com"/>
    <hyperlink ref="E9" r:id="rId2" display="425192285@qq.com"/>
    <hyperlink ref="E18" r:id="rId3" display="1157634400@qq.com"/>
    <hyperlink ref="E15" r:id="rId4" display="657090710@qq.com"/>
    <hyperlink ref="E14" r:id="rId5" display="839986423@qq.com"/>
    <hyperlink ref="E13" r:id="rId6" display="tanxin27@aliyun.com"/>
    <hyperlink ref="E12" r:id="rId7" display="156939780@qq.com"/>
    <hyperlink ref="E4" r:id="rId8" display="liziming@urwhale.com"/>
    <hyperlink ref="E8:E18" r:id="rId8" display="xiaoerfeng@urwhale.com"/>
    <hyperlink ref="E21" r:id="rId9" display="418311086@qq.com"/>
    <hyperlink ref="E24" r:id="rId10" display="646804530@qq.com"/>
    <hyperlink ref="E23" r:id="rId11" display="963294568@qq.com"/>
  </hyperlinks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0"/>
  <sheetViews>
    <sheetView workbookViewId="0">
      <pane xSplit="3" topLeftCell="R1" activePane="topRight" state="frozen"/>
      <selection/>
      <selection pane="topRight" activeCell="AA33" sqref="AA33"/>
    </sheetView>
  </sheetViews>
  <sheetFormatPr defaultColWidth="9" defaultRowHeight="13.5"/>
  <cols>
    <col min="2" max="2" width="21.2583333333333" customWidth="1"/>
    <col min="4" max="4" width="11" customWidth="1"/>
    <col min="5" max="5" width="27" customWidth="1"/>
    <col min="8" max="8" width="9" style="1"/>
    <col min="10" max="10" width="13.375" customWidth="1"/>
    <col min="15" max="15" width="12.5" customWidth="1"/>
    <col min="16" max="16" width="10.5" customWidth="1"/>
    <col min="19" max="19" width="11" customWidth="1"/>
    <col min="20" max="20" width="10.5" customWidth="1"/>
    <col min="23" max="23" width="15.875"/>
    <col min="28" max="28" width="12.5" customWidth="1"/>
  </cols>
  <sheetData>
    <row r="1" spans="1:28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8</v>
      </c>
      <c r="G1" s="3" t="s">
        <v>9</v>
      </c>
      <c r="H1" s="4"/>
      <c r="I1" s="23"/>
      <c r="J1" s="23" t="s">
        <v>15</v>
      </c>
      <c r="K1" s="2" t="s">
        <v>134</v>
      </c>
      <c r="L1" s="2"/>
      <c r="M1" s="2"/>
      <c r="N1" s="2"/>
      <c r="O1" s="3" t="s">
        <v>14</v>
      </c>
      <c r="P1" s="4"/>
      <c r="Q1" s="4"/>
      <c r="R1" s="4"/>
      <c r="S1" s="4"/>
      <c r="T1" s="4"/>
      <c r="U1" s="23"/>
      <c r="V1" s="25" t="s">
        <v>136</v>
      </c>
      <c r="W1" s="26"/>
      <c r="X1" s="26"/>
      <c r="Y1" s="26"/>
      <c r="Z1" s="26"/>
      <c r="AA1" s="31"/>
      <c r="AB1" s="2" t="s">
        <v>137</v>
      </c>
    </row>
    <row r="2" spans="1:28">
      <c r="A2" s="2"/>
      <c r="B2" s="2"/>
      <c r="C2" s="2"/>
      <c r="D2" s="2"/>
      <c r="E2" s="2"/>
      <c r="F2" s="2"/>
      <c r="G2" s="2" t="s">
        <v>20</v>
      </c>
      <c r="H2" s="2" t="s">
        <v>21</v>
      </c>
      <c r="I2" s="2" t="s">
        <v>22</v>
      </c>
      <c r="J2" s="2" t="s">
        <v>177</v>
      </c>
      <c r="K2" s="2" t="s">
        <v>20</v>
      </c>
      <c r="L2" s="2" t="s">
        <v>21</v>
      </c>
      <c r="M2" s="2" t="s">
        <v>138</v>
      </c>
      <c r="N2" s="2" t="s">
        <v>139</v>
      </c>
      <c r="O2" s="2" t="s">
        <v>197</v>
      </c>
      <c r="P2" s="2" t="s">
        <v>157</v>
      </c>
      <c r="Q2" s="2" t="s">
        <v>140</v>
      </c>
      <c r="R2" s="2" t="s">
        <v>42</v>
      </c>
      <c r="S2" s="2" t="s">
        <v>158</v>
      </c>
      <c r="T2" s="2" t="s">
        <v>159</v>
      </c>
      <c r="U2" s="2" t="s">
        <v>139</v>
      </c>
      <c r="V2" s="2" t="s">
        <v>178</v>
      </c>
      <c r="W2" s="2" t="s">
        <v>142</v>
      </c>
      <c r="X2" s="2" t="s">
        <v>143</v>
      </c>
      <c r="Y2" s="2" t="s">
        <v>144</v>
      </c>
      <c r="Z2" s="2" t="s">
        <v>145</v>
      </c>
      <c r="AA2" s="2" t="s">
        <v>139</v>
      </c>
      <c r="AB2" s="2"/>
    </row>
    <row r="3" spans="1:28">
      <c r="A3" s="80" t="s">
        <v>163</v>
      </c>
      <c r="B3" s="5" t="s">
        <v>130</v>
      </c>
      <c r="C3" s="5" t="s">
        <v>131</v>
      </c>
      <c r="D3" s="6">
        <v>18501752189</v>
      </c>
      <c r="E3" s="81" t="s">
        <v>132</v>
      </c>
      <c r="F3" s="8"/>
      <c r="G3" s="2">
        <v>33000</v>
      </c>
      <c r="H3" s="2"/>
      <c r="I3" s="2">
        <f t="shared" ref="I3:I24" si="0">G3+H3</f>
        <v>33000</v>
      </c>
      <c r="J3" s="2">
        <v>23</v>
      </c>
      <c r="K3" s="2">
        <v>33000</v>
      </c>
      <c r="L3" s="2"/>
      <c r="M3" s="2"/>
      <c r="N3" s="2">
        <f t="shared" ref="N3:N24" si="1">K3+L3+M3</f>
        <v>33000</v>
      </c>
      <c r="O3" s="2">
        <v>23</v>
      </c>
      <c r="P3" s="2">
        <v>0</v>
      </c>
      <c r="Q3" s="5"/>
      <c r="R3" s="27">
        <f t="shared" ref="R3:R25" si="2">O3*20</f>
        <v>460</v>
      </c>
      <c r="S3" s="2">
        <f t="shared" ref="S3:S25" si="3">O3*30</f>
        <v>690</v>
      </c>
      <c r="T3" s="2">
        <f t="shared" ref="T3:T25" si="4">P3*30</f>
        <v>0</v>
      </c>
      <c r="U3" s="2">
        <f t="shared" ref="U3:U25" si="5">R3+S3+T3</f>
        <v>1150</v>
      </c>
      <c r="V3" s="5">
        <v>0</v>
      </c>
      <c r="W3" s="5"/>
      <c r="X3" s="5"/>
      <c r="Y3" s="5"/>
      <c r="Z3" s="5"/>
      <c r="AA3" s="5">
        <f t="shared" ref="AA3:AA25" si="6">SUM(W3:Z3)</f>
        <v>0</v>
      </c>
      <c r="AB3" s="2">
        <f t="shared" ref="AB3:AB25" si="7">N3+U3+AA3</f>
        <v>34150</v>
      </c>
    </row>
    <row r="4" spans="1:28">
      <c r="A4" s="80" t="s">
        <v>146</v>
      </c>
      <c r="B4" s="77" t="s">
        <v>127</v>
      </c>
      <c r="C4" s="5" t="s">
        <v>128</v>
      </c>
      <c r="D4" s="82" t="s">
        <v>147</v>
      </c>
      <c r="E4" s="79" t="s">
        <v>129</v>
      </c>
      <c r="F4" s="8"/>
      <c r="G4" s="2">
        <v>33000</v>
      </c>
      <c r="H4" s="2"/>
      <c r="I4" s="2">
        <f t="shared" si="0"/>
        <v>33000</v>
      </c>
      <c r="J4" s="2">
        <v>23</v>
      </c>
      <c r="K4" s="2">
        <v>33000</v>
      </c>
      <c r="L4" s="2"/>
      <c r="M4" s="2"/>
      <c r="N4" s="2">
        <f t="shared" si="1"/>
        <v>33000</v>
      </c>
      <c r="O4" s="2">
        <v>23</v>
      </c>
      <c r="P4" s="2">
        <v>3</v>
      </c>
      <c r="Q4" s="5"/>
      <c r="R4" s="27">
        <f t="shared" si="2"/>
        <v>460</v>
      </c>
      <c r="S4" s="2">
        <f t="shared" si="3"/>
        <v>690</v>
      </c>
      <c r="T4" s="2">
        <f t="shared" si="4"/>
        <v>90</v>
      </c>
      <c r="U4" s="2">
        <f t="shared" si="5"/>
        <v>1240</v>
      </c>
      <c r="V4" s="5">
        <v>0</v>
      </c>
      <c r="W4" s="5"/>
      <c r="X4" s="5"/>
      <c r="Y4" s="5"/>
      <c r="Z4" s="5"/>
      <c r="AA4" s="5">
        <f t="shared" si="6"/>
        <v>0</v>
      </c>
      <c r="AB4" s="2">
        <f t="shared" si="7"/>
        <v>34240</v>
      </c>
    </row>
    <row r="5" spans="1:28">
      <c r="A5" s="80" t="s">
        <v>164</v>
      </c>
      <c r="B5" s="77" t="s">
        <v>167</v>
      </c>
      <c r="C5" s="5" t="s">
        <v>168</v>
      </c>
      <c r="D5" s="6">
        <v>18210152505</v>
      </c>
      <c r="E5" s="81" t="s">
        <v>169</v>
      </c>
      <c r="F5" s="8"/>
      <c r="G5" s="2">
        <v>33000</v>
      </c>
      <c r="H5" s="2"/>
      <c r="I5" s="2">
        <f t="shared" si="0"/>
        <v>33000</v>
      </c>
      <c r="J5" s="2">
        <v>23</v>
      </c>
      <c r="K5" s="2">
        <v>33000</v>
      </c>
      <c r="L5" s="2"/>
      <c r="M5" s="2"/>
      <c r="N5" s="2">
        <f t="shared" si="1"/>
        <v>33000</v>
      </c>
      <c r="O5" s="2">
        <v>3</v>
      </c>
      <c r="P5" s="2">
        <v>0</v>
      </c>
      <c r="Q5" s="5"/>
      <c r="R5" s="27">
        <f t="shared" si="2"/>
        <v>60</v>
      </c>
      <c r="S5" s="2">
        <f t="shared" si="3"/>
        <v>90</v>
      </c>
      <c r="T5" s="2">
        <f t="shared" si="4"/>
        <v>0</v>
      </c>
      <c r="U5" s="2">
        <f t="shared" si="5"/>
        <v>150</v>
      </c>
      <c r="V5" s="5">
        <v>0</v>
      </c>
      <c r="W5" s="5"/>
      <c r="X5" s="5"/>
      <c r="Y5" s="5"/>
      <c r="Z5" s="5"/>
      <c r="AA5" s="5">
        <f t="shared" si="6"/>
        <v>0</v>
      </c>
      <c r="AB5" s="2">
        <f t="shared" si="7"/>
        <v>33150</v>
      </c>
    </row>
    <row r="6" spans="1:28">
      <c r="A6" s="80" t="s">
        <v>154</v>
      </c>
      <c r="B6" s="77" t="s">
        <v>121</v>
      </c>
      <c r="C6" s="5" t="s">
        <v>122</v>
      </c>
      <c r="D6" s="6">
        <v>17702587818</v>
      </c>
      <c r="E6" s="81" t="s">
        <v>123</v>
      </c>
      <c r="F6" s="8"/>
      <c r="G6" s="2">
        <v>33000</v>
      </c>
      <c r="H6" s="2"/>
      <c r="I6" s="2">
        <f t="shared" si="0"/>
        <v>33000</v>
      </c>
      <c r="J6" s="2">
        <v>23</v>
      </c>
      <c r="K6" s="2">
        <v>33000</v>
      </c>
      <c r="L6" s="2"/>
      <c r="M6" s="2"/>
      <c r="N6" s="2">
        <f t="shared" si="1"/>
        <v>33000</v>
      </c>
      <c r="O6" s="2">
        <v>22</v>
      </c>
      <c r="P6" s="2">
        <v>20</v>
      </c>
      <c r="Q6" s="5"/>
      <c r="R6" s="27">
        <f t="shared" si="2"/>
        <v>440</v>
      </c>
      <c r="S6" s="2">
        <f t="shared" si="3"/>
        <v>660</v>
      </c>
      <c r="T6" s="2">
        <f t="shared" si="4"/>
        <v>600</v>
      </c>
      <c r="U6" s="2">
        <f t="shared" si="5"/>
        <v>1700</v>
      </c>
      <c r="V6" s="5">
        <v>0</v>
      </c>
      <c r="W6" s="5"/>
      <c r="X6" s="5"/>
      <c r="Y6" s="5"/>
      <c r="Z6" s="5"/>
      <c r="AA6" s="5">
        <f t="shared" si="6"/>
        <v>0</v>
      </c>
      <c r="AB6" s="2">
        <f t="shared" si="7"/>
        <v>34700</v>
      </c>
    </row>
    <row r="7" spans="1:28">
      <c r="A7" s="80" t="s">
        <v>162</v>
      </c>
      <c r="B7" s="77" t="s">
        <v>124</v>
      </c>
      <c r="C7" s="5" t="s">
        <v>125</v>
      </c>
      <c r="D7" s="6">
        <v>17701826635</v>
      </c>
      <c r="E7" s="81" t="s">
        <v>126</v>
      </c>
      <c r="F7" s="8"/>
      <c r="G7" s="2">
        <v>33000</v>
      </c>
      <c r="H7" s="2"/>
      <c r="I7" s="2">
        <f t="shared" si="0"/>
        <v>33000</v>
      </c>
      <c r="J7" s="2">
        <v>23</v>
      </c>
      <c r="K7" s="2">
        <v>33000</v>
      </c>
      <c r="L7" s="2"/>
      <c r="M7" s="2"/>
      <c r="N7" s="2">
        <f t="shared" si="1"/>
        <v>33000</v>
      </c>
      <c r="O7" s="2">
        <v>22</v>
      </c>
      <c r="P7" s="2">
        <v>1</v>
      </c>
      <c r="Q7" s="5"/>
      <c r="R7" s="27">
        <f t="shared" si="2"/>
        <v>440</v>
      </c>
      <c r="S7" s="2">
        <f t="shared" si="3"/>
        <v>660</v>
      </c>
      <c r="T7" s="2">
        <f t="shared" si="4"/>
        <v>30</v>
      </c>
      <c r="U7" s="2">
        <f t="shared" si="5"/>
        <v>1130</v>
      </c>
      <c r="V7" s="5">
        <v>0</v>
      </c>
      <c r="W7" s="5"/>
      <c r="X7" s="5"/>
      <c r="Y7" s="5"/>
      <c r="Z7" s="5"/>
      <c r="AA7" s="5">
        <f t="shared" si="6"/>
        <v>0</v>
      </c>
      <c r="AB7" s="2">
        <f t="shared" si="7"/>
        <v>34130</v>
      </c>
    </row>
    <row r="8" spans="1:28">
      <c r="A8" s="80" t="s">
        <v>150</v>
      </c>
      <c r="B8" s="77" t="s">
        <v>118</v>
      </c>
      <c r="C8" s="5" t="s">
        <v>119</v>
      </c>
      <c r="D8" s="82" t="s">
        <v>155</v>
      </c>
      <c r="E8" s="81" t="s">
        <v>120</v>
      </c>
      <c r="F8" s="8"/>
      <c r="G8" s="2">
        <v>20000</v>
      </c>
      <c r="H8" s="2"/>
      <c r="I8" s="2">
        <f t="shared" si="0"/>
        <v>20000</v>
      </c>
      <c r="J8" s="2">
        <v>23</v>
      </c>
      <c r="K8" s="2">
        <v>20000</v>
      </c>
      <c r="L8" s="2"/>
      <c r="M8" s="2"/>
      <c r="N8" s="2">
        <f t="shared" si="1"/>
        <v>20000</v>
      </c>
      <c r="O8" s="2">
        <v>22.5</v>
      </c>
      <c r="P8" s="2">
        <v>2</v>
      </c>
      <c r="Q8" s="5"/>
      <c r="R8" s="27">
        <f t="shared" si="2"/>
        <v>450</v>
      </c>
      <c r="S8" s="2">
        <f t="shared" si="3"/>
        <v>675</v>
      </c>
      <c r="T8" s="2">
        <f t="shared" si="4"/>
        <v>60</v>
      </c>
      <c r="U8" s="2">
        <f t="shared" si="5"/>
        <v>1185</v>
      </c>
      <c r="V8" s="5">
        <v>0</v>
      </c>
      <c r="W8" s="5"/>
      <c r="X8" s="5"/>
      <c r="Y8" s="5"/>
      <c r="Z8" s="5"/>
      <c r="AA8" s="5">
        <f t="shared" si="6"/>
        <v>0</v>
      </c>
      <c r="AB8" s="2">
        <f t="shared" si="7"/>
        <v>21185</v>
      </c>
    </row>
    <row r="9" spans="1:28">
      <c r="A9" s="80" t="s">
        <v>192</v>
      </c>
      <c r="B9" s="5" t="s">
        <v>115</v>
      </c>
      <c r="C9" s="5" t="s">
        <v>116</v>
      </c>
      <c r="D9" s="10">
        <v>18221085812</v>
      </c>
      <c r="E9" s="7" t="s">
        <v>117</v>
      </c>
      <c r="F9" s="8"/>
      <c r="G9" s="2">
        <v>22000</v>
      </c>
      <c r="H9" s="2"/>
      <c r="I9" s="2">
        <f t="shared" si="0"/>
        <v>22000</v>
      </c>
      <c r="J9" s="2">
        <v>23</v>
      </c>
      <c r="K9" s="2">
        <v>22000</v>
      </c>
      <c r="L9" s="2"/>
      <c r="M9" s="2"/>
      <c r="N9" s="2">
        <f t="shared" si="1"/>
        <v>22000</v>
      </c>
      <c r="O9" s="2">
        <v>25</v>
      </c>
      <c r="P9" s="2">
        <v>4</v>
      </c>
      <c r="Q9" s="5"/>
      <c r="R9" s="27">
        <f t="shared" si="2"/>
        <v>500</v>
      </c>
      <c r="S9" s="2">
        <f t="shared" si="3"/>
        <v>750</v>
      </c>
      <c r="T9" s="2">
        <f t="shared" si="4"/>
        <v>120</v>
      </c>
      <c r="U9" s="2">
        <f t="shared" si="5"/>
        <v>1370</v>
      </c>
      <c r="V9" s="5">
        <v>0</v>
      </c>
      <c r="W9" s="5"/>
      <c r="X9" s="5"/>
      <c r="Y9" s="5"/>
      <c r="Z9" s="5"/>
      <c r="AA9" s="5">
        <f t="shared" si="6"/>
        <v>0</v>
      </c>
      <c r="AB9" s="2">
        <f t="shared" si="7"/>
        <v>23370</v>
      </c>
    </row>
    <row r="10" spans="1:28">
      <c r="A10" s="80" t="s">
        <v>166</v>
      </c>
      <c r="B10" s="77" t="s">
        <v>112</v>
      </c>
      <c r="C10" s="5" t="s">
        <v>113</v>
      </c>
      <c r="D10" s="6">
        <v>18696462480</v>
      </c>
      <c r="E10" s="81" t="s">
        <v>114</v>
      </c>
      <c r="F10" s="8"/>
      <c r="G10" s="2">
        <v>10000</v>
      </c>
      <c r="H10" s="2">
        <v>10000</v>
      </c>
      <c r="I10" s="2">
        <f t="shared" si="0"/>
        <v>20000</v>
      </c>
      <c r="J10" s="2">
        <v>23</v>
      </c>
      <c r="K10" s="2">
        <v>10000</v>
      </c>
      <c r="L10" s="2">
        <v>10000</v>
      </c>
      <c r="M10" s="2"/>
      <c r="N10" s="2">
        <f t="shared" si="1"/>
        <v>20000</v>
      </c>
      <c r="O10" s="2">
        <v>20</v>
      </c>
      <c r="P10" s="2">
        <v>1</v>
      </c>
      <c r="Q10" s="5"/>
      <c r="R10" s="27">
        <f t="shared" si="2"/>
        <v>400</v>
      </c>
      <c r="S10" s="2">
        <f t="shared" si="3"/>
        <v>600</v>
      </c>
      <c r="T10" s="2">
        <f t="shared" si="4"/>
        <v>30</v>
      </c>
      <c r="U10" s="2">
        <f t="shared" si="5"/>
        <v>1030</v>
      </c>
      <c r="V10" s="5">
        <v>0</v>
      </c>
      <c r="W10" s="5"/>
      <c r="X10" s="5"/>
      <c r="Y10" s="5"/>
      <c r="Z10" s="5"/>
      <c r="AA10" s="5">
        <f t="shared" si="6"/>
        <v>0</v>
      </c>
      <c r="AB10" s="2">
        <f t="shared" si="7"/>
        <v>21030</v>
      </c>
    </row>
    <row r="11" spans="1:28">
      <c r="A11" s="80" t="s">
        <v>170</v>
      </c>
      <c r="B11" s="77" t="s">
        <v>173</v>
      </c>
      <c r="C11" s="5" t="s">
        <v>174</v>
      </c>
      <c r="D11" s="6">
        <v>15107130506</v>
      </c>
      <c r="E11" s="81" t="s">
        <v>175</v>
      </c>
      <c r="F11" s="8"/>
      <c r="G11" s="2">
        <v>7000</v>
      </c>
      <c r="H11" s="2"/>
      <c r="I11" s="2">
        <f t="shared" si="0"/>
        <v>7000</v>
      </c>
      <c r="J11" s="2">
        <v>23</v>
      </c>
      <c r="K11" s="2">
        <v>7000</v>
      </c>
      <c r="L11" s="2"/>
      <c r="M11" s="2"/>
      <c r="N11" s="2">
        <f t="shared" si="1"/>
        <v>7000</v>
      </c>
      <c r="O11" s="2">
        <v>25</v>
      </c>
      <c r="P11" s="2">
        <v>24</v>
      </c>
      <c r="Q11" s="5"/>
      <c r="R11" s="27">
        <f t="shared" si="2"/>
        <v>500</v>
      </c>
      <c r="S11" s="2">
        <f t="shared" si="3"/>
        <v>750</v>
      </c>
      <c r="T11" s="2">
        <f t="shared" si="4"/>
        <v>720</v>
      </c>
      <c r="U11" s="2">
        <f t="shared" si="5"/>
        <v>1970</v>
      </c>
      <c r="V11" s="5">
        <v>0</v>
      </c>
      <c r="W11" s="5"/>
      <c r="X11" s="5"/>
      <c r="Y11" s="2"/>
      <c r="Z11" s="5"/>
      <c r="AA11" s="5">
        <f t="shared" si="6"/>
        <v>0</v>
      </c>
      <c r="AB11" s="2">
        <f t="shared" si="7"/>
        <v>8970</v>
      </c>
    </row>
    <row r="12" ht="14.25" spans="1:28">
      <c r="A12" s="80" t="s">
        <v>172</v>
      </c>
      <c r="B12" s="77" t="s">
        <v>109</v>
      </c>
      <c r="C12" s="5" t="s">
        <v>110</v>
      </c>
      <c r="D12" s="10">
        <v>18874561560</v>
      </c>
      <c r="E12" s="11" t="s">
        <v>111</v>
      </c>
      <c r="F12" s="8"/>
      <c r="G12" s="2">
        <v>34000</v>
      </c>
      <c r="H12" s="2"/>
      <c r="I12" s="2">
        <f t="shared" si="0"/>
        <v>34000</v>
      </c>
      <c r="J12" s="2">
        <v>23</v>
      </c>
      <c r="K12" s="2">
        <v>34000</v>
      </c>
      <c r="L12" s="2"/>
      <c r="M12" s="2"/>
      <c r="N12" s="2">
        <f t="shared" si="1"/>
        <v>34000</v>
      </c>
      <c r="O12" s="2">
        <v>19</v>
      </c>
      <c r="P12" s="2">
        <v>3</v>
      </c>
      <c r="Q12" s="5"/>
      <c r="R12" s="27">
        <f t="shared" si="2"/>
        <v>380</v>
      </c>
      <c r="S12" s="2">
        <f t="shared" si="3"/>
        <v>570</v>
      </c>
      <c r="T12" s="2">
        <f t="shared" si="4"/>
        <v>90</v>
      </c>
      <c r="U12" s="2">
        <f t="shared" si="5"/>
        <v>1040</v>
      </c>
      <c r="V12" s="5">
        <v>0</v>
      </c>
      <c r="W12" s="5"/>
      <c r="X12" s="5"/>
      <c r="Y12" s="5"/>
      <c r="Z12" s="5"/>
      <c r="AA12" s="5">
        <f t="shared" si="6"/>
        <v>0</v>
      </c>
      <c r="AB12" s="2">
        <f t="shared" si="7"/>
        <v>35040</v>
      </c>
    </row>
    <row r="13" ht="14.25" spans="1:28">
      <c r="A13" s="80" t="s">
        <v>179</v>
      </c>
      <c r="B13" s="5" t="s">
        <v>106</v>
      </c>
      <c r="C13" s="5" t="s">
        <v>107</v>
      </c>
      <c r="D13" s="10">
        <v>15850682746</v>
      </c>
      <c r="E13" s="11" t="s">
        <v>108</v>
      </c>
      <c r="F13" s="8"/>
      <c r="G13" s="2">
        <v>20000</v>
      </c>
      <c r="H13" s="2"/>
      <c r="I13" s="2">
        <f t="shared" si="0"/>
        <v>20000</v>
      </c>
      <c r="J13" s="2">
        <v>23</v>
      </c>
      <c r="K13" s="2">
        <v>20000</v>
      </c>
      <c r="L13" s="2"/>
      <c r="M13" s="2"/>
      <c r="N13" s="2">
        <f t="shared" si="1"/>
        <v>20000</v>
      </c>
      <c r="O13" s="2">
        <v>25</v>
      </c>
      <c r="P13" s="2">
        <v>13</v>
      </c>
      <c r="Q13" s="5"/>
      <c r="R13" s="27">
        <f t="shared" si="2"/>
        <v>500</v>
      </c>
      <c r="S13" s="2">
        <f t="shared" si="3"/>
        <v>750</v>
      </c>
      <c r="T13" s="2">
        <f t="shared" si="4"/>
        <v>390</v>
      </c>
      <c r="U13" s="2">
        <f t="shared" si="5"/>
        <v>1640</v>
      </c>
      <c r="V13" s="5">
        <v>0</v>
      </c>
      <c r="W13" s="5"/>
      <c r="X13" s="5"/>
      <c r="Y13" s="5"/>
      <c r="Z13" s="5"/>
      <c r="AA13" s="5">
        <f t="shared" si="6"/>
        <v>0</v>
      </c>
      <c r="AB13" s="2">
        <f t="shared" si="7"/>
        <v>21640</v>
      </c>
    </row>
    <row r="14" ht="14.25" spans="1:28">
      <c r="A14" s="80" t="s">
        <v>180</v>
      </c>
      <c r="B14" s="5" t="s">
        <v>103</v>
      </c>
      <c r="C14" s="5" t="s">
        <v>104</v>
      </c>
      <c r="D14" s="10">
        <v>18660172495</v>
      </c>
      <c r="E14" s="12" t="s">
        <v>105</v>
      </c>
      <c r="F14" s="8"/>
      <c r="G14" s="2">
        <v>30000</v>
      </c>
      <c r="H14" s="2"/>
      <c r="I14" s="2">
        <f t="shared" si="0"/>
        <v>30000</v>
      </c>
      <c r="J14" s="2">
        <v>23</v>
      </c>
      <c r="K14" s="2">
        <v>30000</v>
      </c>
      <c r="L14" s="2"/>
      <c r="M14" s="2"/>
      <c r="N14" s="2">
        <f t="shared" si="1"/>
        <v>30000</v>
      </c>
      <c r="O14" s="2">
        <v>24.5</v>
      </c>
      <c r="P14" s="2">
        <v>1</v>
      </c>
      <c r="Q14" s="5"/>
      <c r="R14" s="27">
        <f t="shared" si="2"/>
        <v>490</v>
      </c>
      <c r="S14" s="2">
        <f t="shared" si="3"/>
        <v>735</v>
      </c>
      <c r="T14" s="2">
        <f t="shared" si="4"/>
        <v>30</v>
      </c>
      <c r="U14" s="2">
        <f t="shared" si="5"/>
        <v>1255</v>
      </c>
      <c r="V14" s="5">
        <v>0</v>
      </c>
      <c r="W14" s="5"/>
      <c r="X14" s="5"/>
      <c r="Y14" s="5"/>
      <c r="Z14" s="5"/>
      <c r="AA14" s="5">
        <f t="shared" si="6"/>
        <v>0</v>
      </c>
      <c r="AB14" s="2">
        <f t="shared" si="7"/>
        <v>31255</v>
      </c>
    </row>
    <row r="15" ht="14.25" spans="1:28">
      <c r="A15" s="80" t="s">
        <v>181</v>
      </c>
      <c r="B15" s="5" t="s">
        <v>100</v>
      </c>
      <c r="C15" s="5" t="s">
        <v>101</v>
      </c>
      <c r="D15" s="10">
        <v>13429328185</v>
      </c>
      <c r="E15" s="12" t="s">
        <v>102</v>
      </c>
      <c r="F15" s="8"/>
      <c r="G15" s="2">
        <v>16000</v>
      </c>
      <c r="H15" s="2"/>
      <c r="I15" s="2">
        <f t="shared" si="0"/>
        <v>16000</v>
      </c>
      <c r="J15" s="2">
        <v>23</v>
      </c>
      <c r="K15" s="2">
        <v>16000</v>
      </c>
      <c r="L15" s="2"/>
      <c r="M15" s="2"/>
      <c r="N15" s="2">
        <f t="shared" si="1"/>
        <v>16000</v>
      </c>
      <c r="O15" s="2">
        <v>25</v>
      </c>
      <c r="P15" s="2">
        <v>20</v>
      </c>
      <c r="Q15" s="5"/>
      <c r="R15" s="27">
        <f t="shared" si="2"/>
        <v>500</v>
      </c>
      <c r="S15" s="2">
        <f t="shared" si="3"/>
        <v>750</v>
      </c>
      <c r="T15" s="2">
        <f t="shared" si="4"/>
        <v>600</v>
      </c>
      <c r="U15" s="2">
        <f t="shared" si="5"/>
        <v>1850</v>
      </c>
      <c r="V15" s="5">
        <v>0</v>
      </c>
      <c r="W15" s="5"/>
      <c r="X15" s="5"/>
      <c r="Y15" s="5"/>
      <c r="Z15" s="5"/>
      <c r="AA15" s="5">
        <f t="shared" si="6"/>
        <v>0</v>
      </c>
      <c r="AB15" s="2">
        <f t="shared" si="7"/>
        <v>17850</v>
      </c>
    </row>
    <row r="16" spans="1:28">
      <c r="A16" s="80" t="s">
        <v>182</v>
      </c>
      <c r="B16" s="5" t="s">
        <v>97</v>
      </c>
      <c r="C16" s="5" t="s">
        <v>98</v>
      </c>
      <c r="D16" s="10">
        <v>13052515771</v>
      </c>
      <c r="E16" s="7" t="s">
        <v>99</v>
      </c>
      <c r="F16" s="8"/>
      <c r="G16" s="2">
        <v>10000</v>
      </c>
      <c r="H16" s="2">
        <v>9000</v>
      </c>
      <c r="I16" s="2">
        <f t="shared" si="0"/>
        <v>19000</v>
      </c>
      <c r="J16" s="2">
        <v>23</v>
      </c>
      <c r="K16" s="2">
        <v>10000</v>
      </c>
      <c r="L16" s="2">
        <v>9000</v>
      </c>
      <c r="M16" s="2"/>
      <c r="N16" s="2">
        <f t="shared" si="1"/>
        <v>19000</v>
      </c>
      <c r="O16" s="2">
        <v>24.5</v>
      </c>
      <c r="P16" s="2">
        <v>18</v>
      </c>
      <c r="Q16" s="5"/>
      <c r="R16" s="27">
        <f t="shared" si="2"/>
        <v>490</v>
      </c>
      <c r="S16" s="2">
        <f t="shared" si="3"/>
        <v>735</v>
      </c>
      <c r="T16" s="2">
        <f t="shared" si="4"/>
        <v>540</v>
      </c>
      <c r="U16" s="2">
        <f t="shared" si="5"/>
        <v>1765</v>
      </c>
      <c r="V16" s="5">
        <v>0</v>
      </c>
      <c r="W16" s="5"/>
      <c r="X16" s="5"/>
      <c r="Y16" s="5"/>
      <c r="Z16" s="5"/>
      <c r="AA16" s="5">
        <f t="shared" si="6"/>
        <v>0</v>
      </c>
      <c r="AB16" s="2">
        <f t="shared" si="7"/>
        <v>20765</v>
      </c>
    </row>
    <row r="17" spans="1:28">
      <c r="A17" s="80" t="s">
        <v>187</v>
      </c>
      <c r="B17" s="5" t="s">
        <v>189</v>
      </c>
      <c r="C17" s="5" t="s">
        <v>190</v>
      </c>
      <c r="D17" s="10">
        <v>15961753137</v>
      </c>
      <c r="E17" s="7" t="s">
        <v>191</v>
      </c>
      <c r="F17" s="8"/>
      <c r="G17" s="2">
        <v>10000</v>
      </c>
      <c r="H17" s="2">
        <v>12000</v>
      </c>
      <c r="I17" s="2">
        <f t="shared" si="0"/>
        <v>22000</v>
      </c>
      <c r="J17" s="2">
        <v>23</v>
      </c>
      <c r="K17" s="2">
        <v>10000</v>
      </c>
      <c r="L17" s="2">
        <v>12000</v>
      </c>
      <c r="M17" s="2"/>
      <c r="N17" s="2">
        <f t="shared" si="1"/>
        <v>22000</v>
      </c>
      <c r="O17" s="2">
        <v>25</v>
      </c>
      <c r="P17" s="2">
        <v>5</v>
      </c>
      <c r="Q17" s="5"/>
      <c r="R17" s="27">
        <f t="shared" si="2"/>
        <v>500</v>
      </c>
      <c r="S17" s="2">
        <f t="shared" si="3"/>
        <v>750</v>
      </c>
      <c r="T17" s="2">
        <f t="shared" si="4"/>
        <v>150</v>
      </c>
      <c r="U17" s="2">
        <f t="shared" si="5"/>
        <v>1400</v>
      </c>
      <c r="V17" s="5">
        <v>0</v>
      </c>
      <c r="W17" s="5"/>
      <c r="X17" s="5"/>
      <c r="Y17" s="5"/>
      <c r="Z17" s="5"/>
      <c r="AA17" s="5">
        <f t="shared" si="6"/>
        <v>0</v>
      </c>
      <c r="AB17" s="2">
        <f t="shared" si="7"/>
        <v>23400</v>
      </c>
    </row>
    <row r="18" spans="1:28">
      <c r="A18" s="80" t="s">
        <v>188</v>
      </c>
      <c r="B18" s="5" t="s">
        <v>94</v>
      </c>
      <c r="C18" s="5" t="s">
        <v>95</v>
      </c>
      <c r="D18" s="10">
        <v>15172691587</v>
      </c>
      <c r="E18" s="7" t="s">
        <v>96</v>
      </c>
      <c r="F18" s="8"/>
      <c r="G18" s="2">
        <v>9000</v>
      </c>
      <c r="H18" s="2">
        <v>4000</v>
      </c>
      <c r="I18" s="2">
        <f t="shared" si="0"/>
        <v>13000</v>
      </c>
      <c r="J18" s="2">
        <v>23</v>
      </c>
      <c r="K18" s="2">
        <v>9000</v>
      </c>
      <c r="L18" s="2">
        <v>4000</v>
      </c>
      <c r="M18" s="2"/>
      <c r="N18" s="2">
        <f t="shared" si="1"/>
        <v>13000</v>
      </c>
      <c r="O18" s="2">
        <v>22.5</v>
      </c>
      <c r="P18" s="2">
        <v>6</v>
      </c>
      <c r="Q18" s="5"/>
      <c r="R18" s="27">
        <f t="shared" si="2"/>
        <v>450</v>
      </c>
      <c r="S18" s="2">
        <f t="shared" si="3"/>
        <v>675</v>
      </c>
      <c r="T18" s="2">
        <f t="shared" si="4"/>
        <v>180</v>
      </c>
      <c r="U18" s="2">
        <f t="shared" si="5"/>
        <v>1305</v>
      </c>
      <c r="V18" s="5">
        <v>0</v>
      </c>
      <c r="W18" s="5"/>
      <c r="X18" s="5"/>
      <c r="Y18" s="5"/>
      <c r="Z18" s="5"/>
      <c r="AA18" s="5">
        <f t="shared" si="6"/>
        <v>0</v>
      </c>
      <c r="AB18" s="2">
        <f t="shared" si="7"/>
        <v>14305</v>
      </c>
    </row>
    <row r="19" spans="1:28">
      <c r="A19" s="80" t="s">
        <v>193</v>
      </c>
      <c r="B19" s="5" t="s">
        <v>91</v>
      </c>
      <c r="C19" s="5" t="s">
        <v>92</v>
      </c>
      <c r="D19" s="10">
        <v>13761536504</v>
      </c>
      <c r="E19" s="7" t="s">
        <v>93</v>
      </c>
      <c r="F19" s="8"/>
      <c r="G19" s="2">
        <v>10000</v>
      </c>
      <c r="H19" s="2">
        <v>9000</v>
      </c>
      <c r="I19" s="2">
        <f t="shared" si="0"/>
        <v>19000</v>
      </c>
      <c r="J19" s="2">
        <v>23</v>
      </c>
      <c r="K19" s="2">
        <v>10000</v>
      </c>
      <c r="L19" s="2">
        <v>9000</v>
      </c>
      <c r="M19" s="2"/>
      <c r="N19" s="2">
        <f t="shared" si="1"/>
        <v>19000</v>
      </c>
      <c r="O19" s="2">
        <v>24</v>
      </c>
      <c r="P19" s="2">
        <v>11</v>
      </c>
      <c r="Q19" s="5"/>
      <c r="R19" s="27">
        <f t="shared" si="2"/>
        <v>480</v>
      </c>
      <c r="S19" s="2">
        <f t="shared" si="3"/>
        <v>720</v>
      </c>
      <c r="T19" s="2">
        <f t="shared" si="4"/>
        <v>330</v>
      </c>
      <c r="U19" s="2">
        <f t="shared" si="5"/>
        <v>1530</v>
      </c>
      <c r="V19" s="5">
        <v>0</v>
      </c>
      <c r="W19" s="5"/>
      <c r="X19" s="5"/>
      <c r="Y19" s="5"/>
      <c r="Z19" s="5"/>
      <c r="AA19" s="5">
        <f t="shared" si="6"/>
        <v>0</v>
      </c>
      <c r="AB19" s="2">
        <f t="shared" si="7"/>
        <v>20530</v>
      </c>
    </row>
    <row r="20" spans="1:28">
      <c r="A20" s="80" t="s">
        <v>194</v>
      </c>
      <c r="B20" s="5" t="s">
        <v>88</v>
      </c>
      <c r="C20" s="5" t="s">
        <v>89</v>
      </c>
      <c r="D20" s="10">
        <v>15957501254</v>
      </c>
      <c r="E20" s="7" t="s">
        <v>90</v>
      </c>
      <c r="F20" s="8"/>
      <c r="G20" s="2">
        <v>8000</v>
      </c>
      <c r="H20" s="2"/>
      <c r="I20" s="2">
        <f t="shared" si="0"/>
        <v>8000</v>
      </c>
      <c r="J20" s="2">
        <v>23</v>
      </c>
      <c r="K20" s="2">
        <v>8000</v>
      </c>
      <c r="L20" s="2"/>
      <c r="M20" s="2"/>
      <c r="N20" s="2">
        <f t="shared" si="1"/>
        <v>8000</v>
      </c>
      <c r="O20" s="2">
        <v>22</v>
      </c>
      <c r="P20" s="2">
        <v>1</v>
      </c>
      <c r="Q20" s="5"/>
      <c r="R20" s="27">
        <f t="shared" si="2"/>
        <v>440</v>
      </c>
      <c r="S20" s="2">
        <f t="shared" si="3"/>
        <v>660</v>
      </c>
      <c r="T20" s="2">
        <f t="shared" si="4"/>
        <v>30</v>
      </c>
      <c r="U20" s="2">
        <f t="shared" si="5"/>
        <v>1130</v>
      </c>
      <c r="V20" s="5">
        <v>0</v>
      </c>
      <c r="W20" s="5"/>
      <c r="X20" s="5"/>
      <c r="Y20" s="5"/>
      <c r="Z20" s="5"/>
      <c r="AA20" s="5">
        <f t="shared" si="6"/>
        <v>0</v>
      </c>
      <c r="AB20" s="2">
        <f t="shared" si="7"/>
        <v>9130</v>
      </c>
    </row>
    <row r="21" spans="1:28">
      <c r="A21" s="80" t="s">
        <v>195</v>
      </c>
      <c r="B21" s="77" t="s">
        <v>85</v>
      </c>
      <c r="C21" s="5" t="s">
        <v>86</v>
      </c>
      <c r="D21" s="10">
        <v>17621506175</v>
      </c>
      <c r="E21" s="9" t="s">
        <v>87</v>
      </c>
      <c r="F21" s="8"/>
      <c r="G21" s="2">
        <v>10000</v>
      </c>
      <c r="H21" s="2">
        <v>9000</v>
      </c>
      <c r="I21" s="2">
        <f t="shared" si="0"/>
        <v>19000</v>
      </c>
      <c r="J21" s="2">
        <v>23</v>
      </c>
      <c r="K21" s="2">
        <v>10000</v>
      </c>
      <c r="L21" s="2">
        <v>9000</v>
      </c>
      <c r="M21" s="2"/>
      <c r="N21" s="2">
        <f t="shared" si="1"/>
        <v>19000</v>
      </c>
      <c r="O21" s="2">
        <v>21.5</v>
      </c>
      <c r="P21" s="2">
        <v>2</v>
      </c>
      <c r="Q21" s="5"/>
      <c r="R21" s="27">
        <f t="shared" si="2"/>
        <v>430</v>
      </c>
      <c r="S21" s="2">
        <f t="shared" si="3"/>
        <v>645</v>
      </c>
      <c r="T21" s="2">
        <f t="shared" si="4"/>
        <v>60</v>
      </c>
      <c r="U21" s="2">
        <f t="shared" si="5"/>
        <v>1135</v>
      </c>
      <c r="V21" s="5">
        <v>0</v>
      </c>
      <c r="W21" s="5"/>
      <c r="X21" s="5"/>
      <c r="Y21" s="5"/>
      <c r="Z21" s="5"/>
      <c r="AA21" s="5">
        <f t="shared" si="6"/>
        <v>0</v>
      </c>
      <c r="AB21" s="2">
        <f t="shared" si="7"/>
        <v>20135</v>
      </c>
    </row>
    <row r="22" spans="1:28">
      <c r="A22" s="80" t="s">
        <v>198</v>
      </c>
      <c r="B22" s="83" t="s">
        <v>199</v>
      </c>
      <c r="C22" s="5" t="s">
        <v>200</v>
      </c>
      <c r="D22" s="14">
        <v>15868275302</v>
      </c>
      <c r="E22" s="9" t="s">
        <v>201</v>
      </c>
      <c r="F22" s="5"/>
      <c r="G22" s="2">
        <v>11000</v>
      </c>
      <c r="H22" s="2">
        <v>24000</v>
      </c>
      <c r="I22" s="2">
        <f t="shared" si="0"/>
        <v>35000</v>
      </c>
      <c r="J22" s="2">
        <v>23</v>
      </c>
      <c r="K22" s="2">
        <v>11000</v>
      </c>
      <c r="L22" s="2">
        <v>24000</v>
      </c>
      <c r="M22" s="2"/>
      <c r="N22" s="2">
        <f t="shared" si="1"/>
        <v>35000</v>
      </c>
      <c r="O22" s="2">
        <v>20</v>
      </c>
      <c r="P22" s="2">
        <v>0</v>
      </c>
      <c r="Q22" s="5"/>
      <c r="R22" s="27">
        <f t="shared" si="2"/>
        <v>400</v>
      </c>
      <c r="S22" s="2">
        <f t="shared" si="3"/>
        <v>600</v>
      </c>
      <c r="T22" s="2">
        <f t="shared" si="4"/>
        <v>0</v>
      </c>
      <c r="U22" s="2">
        <f t="shared" si="5"/>
        <v>1000</v>
      </c>
      <c r="V22" s="5">
        <v>2.5</v>
      </c>
      <c r="W22" s="30">
        <f>ROUND(I22/21.75*1.5,0)*-1</f>
        <v>-2414</v>
      </c>
      <c r="X22" s="5"/>
      <c r="Y22" s="30">
        <f>ROUND(I22/21.75*1,0)*-1</f>
        <v>-1609</v>
      </c>
      <c r="Z22" s="5"/>
      <c r="AA22" s="30">
        <f t="shared" si="6"/>
        <v>-4023</v>
      </c>
      <c r="AB22" s="34">
        <f t="shared" si="7"/>
        <v>31977</v>
      </c>
    </row>
    <row r="23" s="1" customFormat="1" spans="1:28">
      <c r="A23" s="80" t="s">
        <v>202</v>
      </c>
      <c r="B23" s="84" t="s">
        <v>203</v>
      </c>
      <c r="C23" s="13" t="s">
        <v>204</v>
      </c>
      <c r="D23" s="14">
        <v>15222001878</v>
      </c>
      <c r="E23" s="15" t="s">
        <v>205</v>
      </c>
      <c r="F23" s="2"/>
      <c r="G23" s="2">
        <v>5000</v>
      </c>
      <c r="H23" s="2">
        <v>1000</v>
      </c>
      <c r="I23" s="2">
        <f t="shared" si="0"/>
        <v>6000</v>
      </c>
      <c r="J23" s="2">
        <v>23</v>
      </c>
      <c r="K23" s="2">
        <v>5000</v>
      </c>
      <c r="L23" s="2">
        <v>1000</v>
      </c>
      <c r="M23" s="2"/>
      <c r="N23" s="2">
        <f t="shared" si="1"/>
        <v>6000</v>
      </c>
      <c r="O23" s="2">
        <v>21</v>
      </c>
      <c r="P23" s="2">
        <v>0</v>
      </c>
      <c r="Q23" s="5"/>
      <c r="R23" s="27">
        <f t="shared" si="2"/>
        <v>420</v>
      </c>
      <c r="S23" s="2">
        <f t="shared" si="3"/>
        <v>630</v>
      </c>
      <c r="T23" s="2">
        <f t="shared" si="4"/>
        <v>0</v>
      </c>
      <c r="U23" s="2">
        <f t="shared" si="5"/>
        <v>1050</v>
      </c>
      <c r="V23" s="5">
        <v>0</v>
      </c>
      <c r="W23" s="5"/>
      <c r="X23" s="5"/>
      <c r="Y23" s="5"/>
      <c r="Z23" s="5"/>
      <c r="AA23" s="5">
        <f t="shared" si="6"/>
        <v>0</v>
      </c>
      <c r="AB23" s="2">
        <f t="shared" si="7"/>
        <v>7050</v>
      </c>
    </row>
    <row r="24" s="1" customFormat="1" spans="1:28">
      <c r="A24" s="85" t="s">
        <v>206</v>
      </c>
      <c r="B24" s="86" t="s">
        <v>81</v>
      </c>
      <c r="C24" s="16" t="s">
        <v>82</v>
      </c>
      <c r="D24" s="17">
        <v>15102145980</v>
      </c>
      <c r="E24" s="18" t="s">
        <v>83</v>
      </c>
      <c r="F24" s="19"/>
      <c r="G24" s="19">
        <v>11000</v>
      </c>
      <c r="H24" s="19">
        <v>13000</v>
      </c>
      <c r="I24" s="19">
        <f t="shared" si="0"/>
        <v>24000</v>
      </c>
      <c r="J24" s="19">
        <v>23</v>
      </c>
      <c r="K24" s="19">
        <v>11000</v>
      </c>
      <c r="L24" s="19">
        <v>13000</v>
      </c>
      <c r="M24" s="19"/>
      <c r="N24" s="19">
        <f t="shared" si="1"/>
        <v>24000</v>
      </c>
      <c r="O24" s="19">
        <v>25</v>
      </c>
      <c r="P24" s="19">
        <v>3</v>
      </c>
      <c r="Q24" s="28"/>
      <c r="R24" s="29">
        <f t="shared" si="2"/>
        <v>500</v>
      </c>
      <c r="S24" s="19">
        <f t="shared" si="3"/>
        <v>750</v>
      </c>
      <c r="T24" s="19">
        <f t="shared" si="4"/>
        <v>90</v>
      </c>
      <c r="U24" s="19">
        <f t="shared" si="5"/>
        <v>1340</v>
      </c>
      <c r="V24" s="28">
        <v>0</v>
      </c>
      <c r="W24" s="28"/>
      <c r="X24" s="28"/>
      <c r="Y24" s="28"/>
      <c r="Z24" s="28"/>
      <c r="AA24" s="28">
        <f t="shared" si="6"/>
        <v>0</v>
      </c>
      <c r="AB24" s="19">
        <f t="shared" si="7"/>
        <v>25340</v>
      </c>
    </row>
    <row r="25" s="1" customFormat="1" spans="1:28">
      <c r="A25" s="33" t="s">
        <v>207</v>
      </c>
      <c r="B25" s="84" t="s">
        <v>208</v>
      </c>
      <c r="C25" s="13" t="s">
        <v>79</v>
      </c>
      <c r="D25" s="14">
        <v>15930202006</v>
      </c>
      <c r="E25" s="2" t="s">
        <v>80</v>
      </c>
      <c r="F25" s="2"/>
      <c r="G25" s="2">
        <v>8000</v>
      </c>
      <c r="H25" s="2"/>
      <c r="I25" s="2">
        <v>8000</v>
      </c>
      <c r="J25" s="2">
        <v>23</v>
      </c>
      <c r="K25" s="2">
        <v>8000</v>
      </c>
      <c r="L25" s="2"/>
      <c r="M25" s="2"/>
      <c r="N25" s="2">
        <v>8000</v>
      </c>
      <c r="O25" s="2">
        <v>24</v>
      </c>
      <c r="P25" s="2">
        <v>14</v>
      </c>
      <c r="Q25" s="2"/>
      <c r="R25" s="27">
        <f t="shared" si="2"/>
        <v>480</v>
      </c>
      <c r="S25" s="2">
        <f t="shared" si="3"/>
        <v>720</v>
      </c>
      <c r="T25" s="2">
        <f t="shared" si="4"/>
        <v>420</v>
      </c>
      <c r="U25" s="2">
        <f t="shared" si="5"/>
        <v>1620</v>
      </c>
      <c r="V25" s="5">
        <v>0</v>
      </c>
      <c r="W25" s="5"/>
      <c r="X25" s="5"/>
      <c r="Y25" s="5"/>
      <c r="Z25" s="5"/>
      <c r="AA25" s="5">
        <f t="shared" si="6"/>
        <v>0</v>
      </c>
      <c r="AB25" s="2">
        <f t="shared" si="7"/>
        <v>9620</v>
      </c>
    </row>
    <row r="28" spans="4:4">
      <c r="D28" s="35"/>
    </row>
    <row r="41" spans="16:16">
      <c r="P41" s="24"/>
    </row>
    <row r="42" spans="16:16">
      <c r="P42" s="24"/>
    </row>
    <row r="43" spans="16:16">
      <c r="P43" s="24"/>
    </row>
    <row r="44" spans="16:16">
      <c r="P44" s="24"/>
    </row>
    <row r="45" spans="16:16">
      <c r="P45" s="24"/>
    </row>
    <row r="46" spans="16:16">
      <c r="P46" s="24"/>
    </row>
    <row r="47" spans="16:16">
      <c r="P47" s="24"/>
    </row>
    <row r="48" spans="16:16">
      <c r="P48" s="24"/>
    </row>
    <row r="49" spans="16:16">
      <c r="P49" s="24"/>
    </row>
    <row r="50" spans="16:16">
      <c r="P50" s="24"/>
    </row>
    <row r="51" spans="16:16">
      <c r="P51" s="24"/>
    </row>
    <row r="52" spans="16:16">
      <c r="P52" s="24"/>
    </row>
    <row r="53" spans="16:16">
      <c r="P53" s="24"/>
    </row>
    <row r="54" spans="16:16">
      <c r="P54" s="24"/>
    </row>
    <row r="55" spans="16:16">
      <c r="P55" s="24"/>
    </row>
    <row r="56" spans="16:16">
      <c r="P56" s="24"/>
    </row>
    <row r="57" spans="16:16">
      <c r="P57" s="24"/>
    </row>
    <row r="58" spans="16:16">
      <c r="P58" s="24"/>
    </row>
    <row r="59" spans="16:16">
      <c r="P59" s="24"/>
    </row>
    <row r="60" spans="16:16">
      <c r="P60" s="24"/>
    </row>
  </sheetData>
  <mergeCells count="11">
    <mergeCell ref="G1:I1"/>
    <mergeCell ref="K1:N1"/>
    <mergeCell ref="O1:U1"/>
    <mergeCell ref="V1:AA1"/>
    <mergeCell ref="A1:A2"/>
    <mergeCell ref="B1:B2"/>
    <mergeCell ref="C1:C2"/>
    <mergeCell ref="D1:D2"/>
    <mergeCell ref="E1:E2"/>
    <mergeCell ref="F1:F2"/>
    <mergeCell ref="AB1:AB2"/>
  </mergeCells>
  <hyperlinks>
    <hyperlink ref="E20" r:id="rId1" display="1452632958@qq.com"/>
    <hyperlink ref="E9" r:id="rId2" display="425192285@qq.com"/>
    <hyperlink ref="E18" r:id="rId3" display="1157634400@qq.com"/>
    <hyperlink ref="E15" r:id="rId4" display="657090710@qq.com"/>
    <hyperlink ref="E14" r:id="rId5" display="839986423@qq.com"/>
    <hyperlink ref="E13" r:id="rId6" display="tanxin27@aliyun.com"/>
    <hyperlink ref="E12" r:id="rId7" display="156939780@qq.com"/>
    <hyperlink ref="E4" r:id="rId8" display="liziming@urwhale.com"/>
    <hyperlink ref="E8:E18" r:id="rId8" display="xiaoerfeng@urwhale.com"/>
    <hyperlink ref="E21" r:id="rId9" display="418311086@qq.com"/>
    <hyperlink ref="E24" r:id="rId10" display="646804530@qq.com"/>
    <hyperlink ref="E23" r:id="rId11" display="963294568@qq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2022-12月</vt:lpstr>
      <vt:lpstr>202102</vt:lpstr>
      <vt:lpstr>202103</vt:lpstr>
      <vt:lpstr>202104</vt:lpstr>
      <vt:lpstr>202105</vt:lpstr>
      <vt:lpstr>202106</vt:lpstr>
      <vt:lpstr>202107</vt:lpstr>
      <vt:lpstr>202108</vt:lpstr>
      <vt:lpstr>202109</vt:lpstr>
      <vt:lpstr>202110</vt:lpstr>
      <vt:lpstr>202111</vt:lpstr>
      <vt:lpstr>202112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A咿咿</cp:lastModifiedBy>
  <dcterms:created xsi:type="dcterms:W3CDTF">2021-02-25T14:03:00Z</dcterms:created>
  <dcterms:modified xsi:type="dcterms:W3CDTF">2022-12-22T06:07:53Z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F8FFFBAADCB2484BB08723D702F79C35</vt:lpwstr>
  </property>
  <property fmtid="{D5CDD505-2E9C-101B-9397-08002B2CF9AE}" pid="3" name="KSOProductBuildVer">
    <vt:lpwstr>2052-11.1.0.12980</vt:lpwstr>
  </property>
</Properties>
</file>