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1308947F-E4D2-4B27-9AF2-2FD9009FF214}" xr6:coauthVersionLast="46" xr6:coauthVersionMax="46" xr10:uidLastSave="{00000000-0000-0000-0000-000000000000}"/>
  <bookViews>
    <workbookView xWindow="-110" yWindow="-110" windowWidth="19420" windowHeight="1102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3" i="7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3" i="6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H10" i="1" s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16" i="1" l="1"/>
  <c r="H18" i="1"/>
  <c r="H17" i="1"/>
  <c r="H15" i="1"/>
  <c r="H3" i="3"/>
  <c r="E7" i="2"/>
  <c r="E9" i="2"/>
  <c r="E6" i="2"/>
  <c r="E8" i="2"/>
  <c r="H13" i="1" l="1"/>
  <c r="H14" i="1"/>
</calcChain>
</file>

<file path=xl/sharedStrings.xml><?xml version="1.0" encoding="utf-8"?>
<sst xmlns="http://schemas.openxmlformats.org/spreadsheetml/2006/main" count="93" uniqueCount="50">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</sst>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5" fillId="0" borderId="0" xfId="2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8" dataDxfId="37">
  <autoFilter ref="A1:E24" xr:uid="{1B66A83B-1E9C-400A-A414-4BA5EB76EA0B}"/>
  <tableColumns count="5">
    <tableColumn id="1" xr3:uid="{5AD32248-1077-464B-A7D3-70E7C7D94823}" name="Day" dataDxfId="36"/>
    <tableColumn id="2" xr3:uid="{1C9ADB5E-D81F-498C-9278-7858E935AA74}" name="Start Time" dataDxfId="35"/>
    <tableColumn id="5" xr3:uid="{ED087065-3F1F-4D46-914E-DD7DE82F29BC}" name="Tasks" dataDxfId="34"/>
    <tableColumn id="3" xr3:uid="{93C97E1E-2A55-43A9-B68E-0598C0D09F28}" name="End Time" dataDxfId="33"/>
    <tableColumn id="6" xr3:uid="{8EF2F89D-4902-4239-8ABF-0BE7E4EB90FB}" name="Duration" dataDxfId="32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1" dataDxfId="30">
  <autoFilter ref="A1:E24" xr:uid="{1B66A83B-1E9C-400A-A414-4BA5EB76EA0B}"/>
  <tableColumns count="5">
    <tableColumn id="1" xr3:uid="{85BD1EC3-C0E7-4EF0-98EF-4F01B8EAE2F3}" name="Day" dataDxfId="29"/>
    <tableColumn id="2" xr3:uid="{80C27C96-FD1C-4830-8F54-DE84DCED9808}" name="Start Time" dataDxfId="28"/>
    <tableColumn id="5" xr3:uid="{E682CF64-62B3-4421-B8AD-391788F8B766}" name="Tasks" dataDxfId="27"/>
    <tableColumn id="3" xr3:uid="{55984218-71D5-4765-A54E-70BE13A4FCD0}" name="End Time" dataDxfId="26"/>
    <tableColumn id="6" xr3:uid="{43527839-801E-4BC5-98C8-9C34FFF7BB0E}" name="Duration" dataDxfId="25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4" dataDxfId="23">
  <autoFilter ref="A1:E24" xr:uid="{1B66A83B-1E9C-400A-A414-4BA5EB76EA0B}"/>
  <tableColumns count="5">
    <tableColumn id="1" xr3:uid="{A4DFB97C-4464-453F-AD2D-952EA90CBC4C}" name="Day" dataDxfId="22"/>
    <tableColumn id="2" xr3:uid="{7359B1B8-25A1-488F-9454-F129E3980E2C}" name="Start Time" dataDxfId="21"/>
    <tableColumn id="5" xr3:uid="{DB5689D0-C83B-4C58-97ED-3DC5F0173095}" name="Tasks" dataDxfId="20"/>
    <tableColumn id="3" xr3:uid="{88D3CCB8-C055-417E-8841-9F5313B61FD7}" name="End Time" dataDxfId="19"/>
    <tableColumn id="6" xr3:uid="{41FB43E1-33AF-4967-9F0E-5C323F87396C}" name="Duration" dataDxfId="18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7" dataDxfId="16">
  <autoFilter ref="A1:E24" xr:uid="{1B66A83B-1E9C-400A-A414-4BA5EB76EA0B}"/>
  <tableColumns count="5">
    <tableColumn id="1" xr3:uid="{A3058E71-0408-4675-905B-61C9BCB4A03A}" name="Day" dataDxfId="15"/>
    <tableColumn id="2" xr3:uid="{73EE3472-34B0-4B87-B603-EB02C7ACF80C}" name="Start Time" dataDxfId="14"/>
    <tableColumn id="5" xr3:uid="{AB750483-1219-4286-A895-D20CC8A604A9}" name="Tasks" dataDxfId="13"/>
    <tableColumn id="3" xr3:uid="{CDD8475B-DB00-4CBB-96E5-BC585B3E0DA4}" name="End Time" dataDxfId="12"/>
    <tableColumn id="6" xr3:uid="{D80CBB36-36CA-48CD-A047-EB01578B76D2}" name="Duration" dataDxfId="11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10" dataDxfId="9">
  <autoFilter ref="A5:E13" xr:uid="{911E91EB-1FF0-4A89-BC68-6C79F4F7C5B8}"/>
  <tableColumns count="5">
    <tableColumn id="4" xr3:uid="{A529EA0B-F631-485F-93E8-036470D20E27}" name="Loja" dataDxfId="8"/>
    <tableColumn id="1" xr3:uid="{EDF7F017-6B30-4C05-AB54-2B6FFD1E3BD0}" name="Produto" dataDxfId="7"/>
    <tableColumn id="5" xr3:uid="{680017A8-58D2-4CFC-9B77-D751A4F9C07C}" name="QTD" dataDxfId="6"/>
    <tableColumn id="3" xr3:uid="{F1F1EEB3-3097-4AE2-9314-8060F10DBFCF}" name="Preço_uni" dataDxfId="5"/>
    <tableColumn id="2" xr3:uid="{CF896882-81A8-489C-B959-4EC89B14AAB9}" name="HiperLink" dataDxfId="4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ztronics.nl/webshop2/catalog/Sensor/Distance-Range?product_id=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abSelected="1" topLeftCell="D1" zoomScale="145" zoomScaleNormal="145" workbookViewId="0">
      <selection activeCell="G7" sqref="G7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9.26953125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1" t="s">
        <v>40</v>
      </c>
      <c r="H1" s="21"/>
    </row>
    <row r="2" spans="1:8" x14ac:dyDescent="0.3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3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3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3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24" t="s">
        <v>49</v>
      </c>
      <c r="H6" s="23">
        <f ca="1">_xlfn.DAYS(MAX(H2:H4), TODAY())</f>
        <v>50</v>
      </c>
    </row>
    <row r="7" spans="1:8" x14ac:dyDescent="0.3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3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1" t="s">
        <v>38</v>
      </c>
      <c r="H8" s="21"/>
    </row>
    <row r="9" spans="1:8" x14ac:dyDescent="0.3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8" t="s">
        <v>29</v>
      </c>
      <c r="H9" s="13">
        <f>COUNT(Tabela1[[#All],[Day]])</f>
        <v>18</v>
      </c>
    </row>
    <row r="10" spans="1:8" x14ac:dyDescent="0.3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8" t="s">
        <v>5</v>
      </c>
      <c r="H10" s="14">
        <f>SUM(Tabela1[[#All],[Duration]])</f>
        <v>1.1729166666666664</v>
      </c>
    </row>
    <row r="11" spans="1:8" x14ac:dyDescent="0.3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4"/>
      <c r="H11"/>
    </row>
    <row r="12" spans="1:8" x14ac:dyDescent="0.3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1" t="s">
        <v>31</v>
      </c>
      <c r="H12" s="21"/>
    </row>
    <row r="13" spans="1:8" x14ac:dyDescent="0.3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9" t="s">
        <v>32</v>
      </c>
      <c r="H13" s="14">
        <f>$H$10 + TimeTable_Team1!H3</f>
        <v>1.3951388888888885</v>
      </c>
    </row>
    <row r="14" spans="1:8" x14ac:dyDescent="0.3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9" t="s">
        <v>33</v>
      </c>
      <c r="H14" s="14">
        <f>$H$10 + TimeTable_Team1!H3</f>
        <v>1.3951388888888885</v>
      </c>
    </row>
    <row r="15" spans="1:8" x14ac:dyDescent="0.3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9" t="s">
        <v>34</v>
      </c>
      <c r="H15" s="14">
        <f>$H$10 + TimeTable_Team2!H3</f>
        <v>1.3743055555555552</v>
      </c>
    </row>
    <row r="16" spans="1:8" x14ac:dyDescent="0.3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9" t="s">
        <v>35</v>
      </c>
      <c r="H16" s="14">
        <f>$H$10 + TimeTable_Team2!H3</f>
        <v>1.3743055555555552</v>
      </c>
    </row>
    <row r="17" spans="1:8" x14ac:dyDescent="0.3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9" t="s">
        <v>36</v>
      </c>
      <c r="H17" s="14">
        <f>$H$10 + TimeTable_Team3!H3</f>
        <v>1.2840277777777775</v>
      </c>
    </row>
    <row r="18" spans="1:8" x14ac:dyDescent="0.3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9" t="s">
        <v>37</v>
      </c>
      <c r="H18" s="14">
        <f>$H$10 + TimeTable_Team3!H3</f>
        <v>1.2840277777777775</v>
      </c>
    </row>
    <row r="19" spans="1:8" x14ac:dyDescent="0.35">
      <c r="A19" s="2">
        <v>44319</v>
      </c>
      <c r="B19" s="3">
        <v>0.5625</v>
      </c>
      <c r="C19" s="4" t="s">
        <v>48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3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3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3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3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3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3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B6" sqref="B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1" t="s">
        <v>41</v>
      </c>
      <c r="H1" s="21"/>
    </row>
    <row r="2" spans="1:8" x14ac:dyDescent="0.35">
      <c r="A2" s="2">
        <v>44286</v>
      </c>
      <c r="B2" s="3">
        <v>0.58333333333333337</v>
      </c>
      <c r="C2" s="4" t="s">
        <v>44</v>
      </c>
      <c r="D2" s="3">
        <v>0.80555555555555547</v>
      </c>
      <c r="E2" s="3">
        <f>Tabela14[[#This Row],[End Time]]-Tabela14[[#This Row],[Start Time]]</f>
        <v>0.2222222222222221</v>
      </c>
      <c r="G2" s="15" t="s">
        <v>29</v>
      </c>
      <c r="H2" s="13">
        <f>COUNT(Tabela14[[#All],[Day]])</f>
        <v>1</v>
      </c>
    </row>
    <row r="3" spans="1:8" x14ac:dyDescent="0.3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0.2222222222222221</v>
      </c>
    </row>
    <row r="4" spans="1:8" x14ac:dyDescent="0.3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35">
      <c r="A5" s="2"/>
      <c r="B5" s="3"/>
      <c r="C5" s="4"/>
      <c r="D5" s="3"/>
      <c r="E5" s="3">
        <f>Tabela14[[#This Row],[End Time]]-Tabela14[[#This Row],[Start Time]]</f>
        <v>0</v>
      </c>
      <c r="G5" s="21" t="s">
        <v>39</v>
      </c>
      <c r="H5" s="21"/>
    </row>
    <row r="6" spans="1:8" x14ac:dyDescent="0.35">
      <c r="A6" s="2"/>
      <c r="B6" s="3"/>
      <c r="C6" s="4"/>
      <c r="D6" s="3"/>
      <c r="E6" s="3">
        <f>Tabela14[[#This Row],[End Time]]-Tabela14[[#This Row],[Start Time]]</f>
        <v>0</v>
      </c>
      <c r="G6" s="22" t="s">
        <v>32</v>
      </c>
      <c r="H6" s="22"/>
    </row>
    <row r="7" spans="1:8" x14ac:dyDescent="0.35">
      <c r="A7" s="2"/>
      <c r="B7" s="3"/>
      <c r="C7" s="4"/>
      <c r="D7" s="3"/>
      <c r="E7" s="3">
        <f>Tabela14[[#This Row],[End Time]]-Tabela14[[#This Row],[Start Time]]</f>
        <v>0</v>
      </c>
      <c r="G7" s="22" t="s">
        <v>33</v>
      </c>
      <c r="H7" s="22"/>
    </row>
    <row r="8" spans="1:8" x14ac:dyDescent="0.3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3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2" sqref="C2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1" t="s">
        <v>41</v>
      </c>
      <c r="H1" s="21"/>
    </row>
    <row r="2" spans="1:8" x14ac:dyDescent="0.35">
      <c r="A2" s="2">
        <v>44300</v>
      </c>
      <c r="B2" s="3">
        <v>0.77083333333333337</v>
      </c>
      <c r="C2" s="4" t="s">
        <v>45</v>
      </c>
      <c r="D2" s="3">
        <v>0.97222222222222221</v>
      </c>
      <c r="E2" s="3">
        <f>Tabela147[[#This Row],[End Time]]-Tabela147[[#This Row],[Start Time]]</f>
        <v>0.20138888888888884</v>
      </c>
      <c r="G2" s="15" t="s">
        <v>29</v>
      </c>
      <c r="H2" s="13">
        <f>COUNT(Tabela147[[#All],[Day]])</f>
        <v>1</v>
      </c>
    </row>
    <row r="3" spans="1:8" x14ac:dyDescent="0.35">
      <c r="A3" s="2"/>
      <c r="B3" s="3"/>
      <c r="C3" s="4"/>
      <c r="D3" s="3"/>
      <c r="E3" s="3">
        <f>Tabela147[[#This Row],[End Time]]-Tabela147[[#This Row],[Start Time]]</f>
        <v>0</v>
      </c>
      <c r="G3" s="16" t="s">
        <v>5</v>
      </c>
      <c r="H3" s="14">
        <f>SUM(Tabela147[[#All],[Duration]])</f>
        <v>0.20138888888888884</v>
      </c>
    </row>
    <row r="4" spans="1:8" x14ac:dyDescent="0.35">
      <c r="A4" s="2"/>
      <c r="B4" s="3"/>
      <c r="C4" s="4"/>
      <c r="D4" s="3"/>
      <c r="E4" s="3">
        <f>Tabela147[[#This Row],[End Time]]-Tabela147[[#This Row],[Start Time]]</f>
        <v>0</v>
      </c>
    </row>
    <row r="5" spans="1:8" x14ac:dyDescent="0.35">
      <c r="A5" s="2"/>
      <c r="B5" s="3"/>
      <c r="C5" s="4"/>
      <c r="D5" s="3"/>
      <c r="E5" s="3">
        <f>Tabela147[[#This Row],[End Time]]-Tabela147[[#This Row],[Start Time]]</f>
        <v>0</v>
      </c>
      <c r="G5" s="21" t="s">
        <v>39</v>
      </c>
      <c r="H5" s="21"/>
    </row>
    <row r="6" spans="1:8" x14ac:dyDescent="0.35">
      <c r="A6" s="2"/>
      <c r="B6" s="3"/>
      <c r="C6" s="4"/>
      <c r="D6" s="3"/>
      <c r="E6" s="3">
        <f>Tabela147[[#This Row],[End Time]]-Tabela147[[#This Row],[Start Time]]</f>
        <v>0</v>
      </c>
      <c r="G6" s="22" t="s">
        <v>34</v>
      </c>
      <c r="H6" s="22"/>
    </row>
    <row r="7" spans="1:8" x14ac:dyDescent="0.35">
      <c r="A7" s="2"/>
      <c r="B7" s="3"/>
      <c r="C7" s="4"/>
      <c r="D7" s="3"/>
      <c r="E7" s="3">
        <f>Tabela147[[#This Row],[End Time]]-Tabela147[[#This Row],[Start Time]]</f>
        <v>0</v>
      </c>
      <c r="G7" s="22" t="s">
        <v>35</v>
      </c>
      <c r="H7" s="22"/>
    </row>
    <row r="8" spans="1:8" x14ac:dyDescent="0.3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45" zoomScaleNormal="145" workbookViewId="0">
      <selection activeCell="C26" sqref="C2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1" t="s">
        <v>41</v>
      </c>
      <c r="H1" s="21"/>
    </row>
    <row r="2" spans="1:8" x14ac:dyDescent="0.35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1</v>
      </c>
    </row>
    <row r="3" spans="1:8" x14ac:dyDescent="0.35">
      <c r="A3" s="2"/>
      <c r="B3" s="3"/>
      <c r="C3" s="4"/>
      <c r="D3" s="3"/>
      <c r="E3" s="3">
        <f>Tabela1478[[#This Row],[End Time]]-Tabela1478[[#This Row],[Start Time]]</f>
        <v>0</v>
      </c>
      <c r="G3" s="16" t="s">
        <v>5</v>
      </c>
      <c r="H3" s="14">
        <f>SUM(Tabela1478[[#All],[Duration]])</f>
        <v>0.11111111111111116</v>
      </c>
    </row>
    <row r="4" spans="1:8" x14ac:dyDescent="0.35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35">
      <c r="A5" s="2"/>
      <c r="B5" s="3"/>
      <c r="C5" s="4"/>
      <c r="D5" s="3"/>
      <c r="E5" s="3">
        <f>Tabela1478[[#This Row],[End Time]]-Tabela1478[[#This Row],[Start Time]]</f>
        <v>0</v>
      </c>
      <c r="G5" s="21" t="s">
        <v>39</v>
      </c>
      <c r="H5" s="21"/>
    </row>
    <row r="6" spans="1:8" x14ac:dyDescent="0.35">
      <c r="A6" s="2"/>
      <c r="B6" s="3"/>
      <c r="C6" s="4"/>
      <c r="D6" s="3"/>
      <c r="E6" s="3">
        <f>Tabela1478[[#This Row],[End Time]]-Tabela1478[[#This Row],[Start Time]]</f>
        <v>0</v>
      </c>
      <c r="G6" s="22" t="s">
        <v>36</v>
      </c>
      <c r="H6" s="22"/>
    </row>
    <row r="7" spans="1:8" x14ac:dyDescent="0.35">
      <c r="A7" s="2"/>
      <c r="B7" s="3"/>
      <c r="C7" s="4"/>
      <c r="D7" s="3"/>
      <c r="E7" s="3">
        <f>Tabela1478[[#This Row],[End Time]]-Tabela1478[[#This Row],[Start Time]]</f>
        <v>0</v>
      </c>
      <c r="G7" s="22" t="s">
        <v>37</v>
      </c>
      <c r="H7" s="22"/>
    </row>
    <row r="8" spans="1:8" x14ac:dyDescent="0.3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E9" sqref="E9"/>
    </sheetView>
  </sheetViews>
  <sheetFormatPr defaultRowHeight="14.5" x14ac:dyDescent="0.35"/>
  <cols>
    <col min="1" max="1" width="12.1796875" customWidth="1"/>
    <col min="2" max="2" width="55.81640625" customWidth="1"/>
    <col min="3" max="3" width="9.26953125" bestFit="1" customWidth="1"/>
    <col min="4" max="4" width="14.453125" bestFit="1" customWidth="1"/>
    <col min="5" max="5" width="51.453125" bestFit="1" customWidth="1"/>
  </cols>
  <sheetData>
    <row r="2" spans="1:5" x14ac:dyDescent="0.35">
      <c r="A2" s="6" t="s">
        <v>19</v>
      </c>
      <c r="B2" s="7">
        <f>SUMPRODUCT(Tabela2[QTD], Tabela2[Preço_uni])</f>
        <v>40.21</v>
      </c>
    </row>
    <row r="5" spans="1:5" x14ac:dyDescent="0.3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3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3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3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3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5">
      <c r="A11" s="10" t="s">
        <v>46</v>
      </c>
      <c r="B11" s="12" t="s">
        <v>47</v>
      </c>
      <c r="C11" s="1">
        <v>1</v>
      </c>
      <c r="D11" s="8">
        <v>2.44</v>
      </c>
      <c r="E11" s="9" t="str">
        <f>HYPERLINK("https://mauser.pt/catalog/product_info.php?cPath=1667_2604_2607&amp;products_id=096-8517",Tabela2[[#This Row],[Produto]])</f>
        <v>Módulo Leitor RFID RC522</v>
      </c>
    </row>
    <row r="12" spans="1:5" x14ac:dyDescent="0.35">
      <c r="A12" s="11"/>
      <c r="B12" s="12"/>
      <c r="C12" s="1"/>
      <c r="D12" s="8"/>
      <c r="E12" s="9">
        <f>HYPERLINK(,Tabela2[[#This Row],[Produto]])</f>
        <v>0</v>
      </c>
    </row>
    <row r="13" spans="1:5" x14ac:dyDescent="0.35">
      <c r="A13" s="11"/>
      <c r="B13" s="12"/>
      <c r="C13" s="1"/>
      <c r="D13" s="8"/>
      <c r="E13" s="9">
        <f>HYPERLINK(,Tabela2[[#This Row],[Produto]])</f>
        <v>0</v>
      </c>
    </row>
    <row r="15" spans="1:5" x14ac:dyDescent="0.35">
      <c r="B15" s="20" t="s">
        <v>42</v>
      </c>
    </row>
  </sheetData>
  <hyperlinks>
    <hyperlink ref="B15" r:id="rId1" xr:uid="{3BE2CB3D-1045-4FA3-95C3-6C6F5D5C6679}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2021-05-04T09:26:37Z</dcterms:modified>
</cp:coreProperties>
</file>