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2Others\"/>
    </mc:Choice>
  </mc:AlternateContent>
  <xr:revisionPtr revIDLastSave="0" documentId="13_ncr:1_{39E0D455-E007-45B6-AF2D-A13CA37C38A5}" xr6:coauthVersionLast="46" xr6:coauthVersionMax="46" xr10:uidLastSave="{00000000-0000-0000-0000-000000000000}"/>
  <bookViews>
    <workbookView xWindow="-110" yWindow="-110" windowWidth="19420" windowHeight="11020" xr2:uid="{81FA8CF0-04E5-4214-83E0-2D0ED2A04D15}"/>
  </bookViews>
  <sheets>
    <sheet name="TimeTable" sheetId="1" r:id="rId1"/>
    <sheet name="TimeTable_Team1" sheetId="3" r:id="rId2"/>
    <sheet name="TimeTable_Team2" sheetId="6" r:id="rId3"/>
    <sheet name="TimeTable_Team3" sheetId="7" r:id="rId4"/>
    <sheet name="Componen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E11" i="2"/>
  <c r="E10" i="2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H3" i="7" s="1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H2" i="6"/>
  <c r="E2" i="6"/>
  <c r="H3" i="6" s="1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H2" i="3"/>
  <c r="E6" i="3"/>
  <c r="E5" i="3"/>
  <c r="E4" i="3"/>
  <c r="E3" i="3"/>
  <c r="E2" i="3"/>
  <c r="E22" i="1"/>
  <c r="E23" i="1"/>
  <c r="E24" i="1"/>
  <c r="H9" i="1"/>
  <c r="E8" i="1"/>
  <c r="E21" i="1"/>
  <c r="E19" i="1"/>
  <c r="E20" i="1"/>
  <c r="E15" i="1"/>
  <c r="E16" i="1"/>
  <c r="E17" i="1"/>
  <c r="E18" i="1"/>
  <c r="E12" i="2"/>
  <c r="E13" i="2"/>
  <c r="E9" i="1"/>
  <c r="E10" i="1"/>
  <c r="E11" i="1"/>
  <c r="E12" i="1"/>
  <c r="E13" i="1"/>
  <c r="E14" i="1"/>
  <c r="B2" i="2"/>
  <c r="E6" i="1"/>
  <c r="E5" i="1"/>
  <c r="E7" i="1"/>
  <c r="E3" i="1"/>
  <c r="E4" i="1"/>
  <c r="E2" i="1"/>
  <c r="H10" i="1" l="1"/>
  <c r="H16" i="1" s="1"/>
  <c r="H3" i="3"/>
  <c r="E7" i="2"/>
  <c r="E9" i="2"/>
  <c r="E6" i="2"/>
  <c r="E8" i="2"/>
  <c r="H15" i="1" l="1"/>
  <c r="H17" i="1"/>
  <c r="H18" i="1"/>
  <c r="H13" i="1"/>
  <c r="H14" i="1"/>
</calcChain>
</file>

<file path=xl/sharedStrings.xml><?xml version="1.0" encoding="utf-8"?>
<sst xmlns="http://schemas.openxmlformats.org/spreadsheetml/2006/main" count="94" uniqueCount="51">
  <si>
    <t>Day</t>
  </si>
  <si>
    <t>Start Time</t>
  </si>
  <si>
    <t>End Time</t>
  </si>
  <si>
    <t>Duration</t>
  </si>
  <si>
    <t>Tasks</t>
  </si>
  <si>
    <t>Total (hours spent)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</si>
  <si>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</si>
  <si>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</si>
  <si>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</si>
  <si>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</si>
  <si>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</si>
  <si>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</si>
  <si>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</si>
  <si>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</si>
  <si>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</si>
  <si>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</si>
  <si>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</si>
  <si>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</si>
  <si>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</si>
  <si>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</si>
  <si>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</si>
  <si>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</si>
  <si>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</si>
  <si>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</si>
  <si>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</si>
  <si>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</si>
  <si>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</si>
  <si>
    <t>Reunião com LBarros</t>
  </si>
  <si>
    <t>Discussão de ideias</t>
  </si>
  <si>
    <t>Working Sessions</t>
  </si>
  <si>
    <t>Entrega Etapa 1</t>
  </si>
  <si>
    <t>Members Hours Spent</t>
  </si>
  <si>
    <t>João</t>
  </si>
  <si>
    <t>Duarte</t>
  </si>
  <si>
    <t>Bruno</t>
  </si>
  <si>
    <t>Francisco</t>
  </si>
  <si>
    <t>Diogo</t>
  </si>
  <si>
    <t>Tomás</t>
  </si>
  <si>
    <t>Group Reunions</t>
  </si>
  <si>
    <t>Members</t>
  </si>
  <si>
    <t>Deadlines</t>
  </si>
  <si>
    <t>Team Stats</t>
  </si>
  <si>
    <t>https://www.eztronics.nl/webshop2/catalog/Sensor/Distance-Range?product_id=598</t>
  </si>
  <si>
    <t>Diagrama geral do sistema. Deteção de quartos e cruzamentos.</t>
  </si>
  <si>
    <t>Estudo do seguidor de linha. Uso do DMA para ler 2 inputs do sensor</t>
  </si>
  <si>
    <t>Criação do modulo para a leitura de etiquetas RFID</t>
  </si>
  <si>
    <t>MAUSER</t>
  </si>
  <si>
    <t>Módulo Leitor RFID RC522</t>
  </si>
  <si>
    <t>Discussão de ideias. Estrutura do sistema a desenvolver.</t>
  </si>
  <si>
    <t>Days to next Deadline</t>
  </si>
  <si>
    <t>Implementação da deteção de obstáculos, quartos e cruzamentos.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</si>
</sst>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1" fillId="2" borderId="0" xfId="1" applyFont="1" applyAlignment="1">
      <alignment horizontal="left" vertical="center"/>
    </xf>
    <xf numFmtId="0" fontId="1" fillId="2" borderId="0" xfId="1" applyFont="1" applyAlignment="1">
      <alignment horizontal="left"/>
    </xf>
    <xf numFmtId="0" fontId="1" fillId="2" borderId="0" xfId="1" applyFont="1" applyAlignment="1">
      <alignment horizontal="center"/>
    </xf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horizontal="center"/>
    </xf>
    <xf numFmtId="0" fontId="5" fillId="0" borderId="0" xfId="2"/>
    <xf numFmtId="0" fontId="0" fillId="0" borderId="0" xfId="0" applyAlignment="1">
      <alignment horizontal="center"/>
    </xf>
    <xf numFmtId="0" fontId="6" fillId="2" borderId="0" xfId="1" applyFont="1" applyAlignment="1">
      <alignment horizontal="center"/>
    </xf>
    <xf numFmtId="0" fontId="1" fillId="3" borderId="0" xfId="3" applyFont="1" applyAlignment="1">
      <alignment horizontal="center"/>
    </xf>
    <xf numFmtId="0" fontId="1" fillId="2" borderId="0" xfId="1" applyFont="1" applyAlignment="1">
      <alignment horizontal="center"/>
    </xf>
  </cellXfs>
  <cellStyles count="4">
    <cellStyle name="Cor1" xfId="1" builtinId="29"/>
    <cellStyle name="Cor2" xfId="3" builtinId="33"/>
    <cellStyle name="Hiperligação" xfId="2" builtinId="8"/>
    <cellStyle name="Normal" xfId="0" builtinId="0"/>
  </cellStyles>
  <dxfs count="39"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24" totalsRowShown="0" headerRowDxfId="37" dataDxfId="36">
  <autoFilter ref="A1:E24" xr:uid="{1B66A83B-1E9C-400A-A414-4BA5EB76EA0B}"/>
  <tableColumns count="5">
    <tableColumn id="1" xr3:uid="{5AD32248-1077-464B-A7D3-70E7C7D94823}" name="Day" dataDxfId="35"/>
    <tableColumn id="2" xr3:uid="{1C9ADB5E-D81F-498C-9278-7858E935AA74}" name="Start Time" dataDxfId="34"/>
    <tableColumn id="5" xr3:uid="{ED087065-3F1F-4D46-914E-DD7DE82F29BC}" name="Tasks" dataDxfId="33"/>
    <tableColumn id="3" xr3:uid="{93C97E1E-2A55-43A9-B68E-0598C0D09F28}" name="End Time" dataDxfId="32"/>
    <tableColumn id="6" xr3:uid="{8EF2F89D-4902-4239-8ABF-0BE7E4EB90FB}" name="Duration" dataDxfId="31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D9F9E8-D2B0-440B-927E-81876E34B61D}" name="Tabela14" displayName="Tabela14" ref="A1:E24" totalsRowShown="0" headerRowDxfId="29" dataDxfId="28">
  <autoFilter ref="A1:E24" xr:uid="{1B66A83B-1E9C-400A-A414-4BA5EB76EA0B}"/>
  <tableColumns count="5">
    <tableColumn id="1" xr3:uid="{85BD1EC3-C0E7-4EF0-98EF-4F01B8EAE2F3}" name="Day" dataDxfId="27"/>
    <tableColumn id="2" xr3:uid="{80C27C96-FD1C-4830-8F54-DE84DCED9808}" name="Start Time" dataDxfId="26"/>
    <tableColumn id="5" xr3:uid="{E682CF64-62B3-4421-B8AD-391788F8B766}" name="Tasks" dataDxfId="25"/>
    <tableColumn id="3" xr3:uid="{55984218-71D5-4765-A54E-70BE13A4FCD0}" name="End Time" dataDxfId="24"/>
    <tableColumn id="6" xr3:uid="{43527839-801E-4BC5-98C8-9C34FFF7BB0E}" name="Duration" dataDxfId="23">
      <calculatedColumnFormula>Tabela14[[#This Row],[End Time]]-Tabela14[[#This Row],[Start Time]]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CCDC0E-C7E3-47B9-8789-B91B091ADD8C}" name="Tabela147" displayName="Tabela147" ref="A1:E24" totalsRowShown="0" headerRowDxfId="21" dataDxfId="20">
  <autoFilter ref="A1:E24" xr:uid="{1B66A83B-1E9C-400A-A414-4BA5EB76EA0B}"/>
  <tableColumns count="5">
    <tableColumn id="1" xr3:uid="{A4DFB97C-4464-453F-AD2D-952EA90CBC4C}" name="Day" dataDxfId="19"/>
    <tableColumn id="2" xr3:uid="{7359B1B8-25A1-488F-9454-F129E3980E2C}" name="Start Time" dataDxfId="18"/>
    <tableColumn id="5" xr3:uid="{DB5689D0-C83B-4C58-97ED-3DC5F0173095}" name="Tasks" dataDxfId="17"/>
    <tableColumn id="3" xr3:uid="{88D3CCB8-C055-417E-8841-9F5313B61FD7}" name="End Time" dataDxfId="16"/>
    <tableColumn id="6" xr3:uid="{41FB43E1-33AF-4967-9F0E-5C323F87396C}" name="Duration" dataDxfId="15">
      <calculatedColumnFormula>Tabela147[[#This Row],[End Time]]-Tabela147[[#This Row],[Start Time]]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3DE230-AE05-4C03-AB82-A97CB3BB0939}" name="Tabela1478" displayName="Tabela1478" ref="A1:E24" totalsRowShown="0" headerRowDxfId="13" dataDxfId="12">
  <autoFilter ref="A1:E24" xr:uid="{1B66A83B-1E9C-400A-A414-4BA5EB76EA0B}"/>
  <tableColumns count="5">
    <tableColumn id="1" xr3:uid="{A3058E71-0408-4675-905B-61C9BCB4A03A}" name="Day" dataDxfId="11"/>
    <tableColumn id="2" xr3:uid="{73EE3472-34B0-4B87-B603-EB02C7ACF80C}" name="Start Time" dataDxfId="10"/>
    <tableColumn id="5" xr3:uid="{AB750483-1219-4286-A895-D20CC8A604A9}" name="Tasks" dataDxfId="9"/>
    <tableColumn id="3" xr3:uid="{CDD8475B-DB00-4CBB-96E5-BC585B3E0DA4}" name="End Time" dataDxfId="8"/>
    <tableColumn id="6" xr3:uid="{D80CBB36-36CA-48CD-A047-EB01578B76D2}" name="Duration" dataDxfId="7">
      <calculatedColumnFormula>Tabela1478[[#This Row],[End Time]]-Tabela1478[[#This Row],[Start Time]]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13" totalsRowShown="0" headerRowDxfId="6" dataDxfId="5">
  <autoFilter ref="A5:E13" xr:uid="{911E91EB-1FF0-4A89-BC68-6C79F4F7C5B8}"/>
  <tableColumns count="5">
    <tableColumn id="4" xr3:uid="{A529EA0B-F631-485F-93E8-036470D20E27}" name="Loja" dataDxfId="4"/>
    <tableColumn id="1" xr3:uid="{EDF7F017-6B30-4C05-AB54-2B6FFD1E3BD0}" name="Produto" dataDxfId="3"/>
    <tableColumn id="5" xr3:uid="{680017A8-58D2-4CFC-9B77-D751A4F9C07C}" name="QTD" dataDxfId="2"/>
    <tableColumn id="3" xr3:uid="{F1F1EEB3-3097-4AE2-9314-8060F10DBFCF}" name="Preço_uni" dataDxfId="1"/>
    <tableColumn id="2" xr3:uid="{CF896882-81A8-489C-B959-4EC89B14AAB9}" name="HiperLink" dataDxfId="0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ztronics.nl/webshop2/catalog/Sensor/Distance-Range?product_id=5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24"/>
  <sheetViews>
    <sheetView tabSelected="1" topLeftCell="B1" zoomScale="115" zoomScaleNormal="115" workbookViewId="0">
      <selection activeCell="H6" sqref="H6"/>
    </sheetView>
  </sheetViews>
  <sheetFormatPr defaultRowHeight="14.5" x14ac:dyDescent="0.35"/>
  <cols>
    <col min="1" max="1" width="8.81640625" bestFit="1" customWidth="1"/>
    <col min="2" max="2" width="14.54296875" bestFit="1" customWidth="1"/>
    <col min="3" max="3" width="61.26953125" customWidth="1"/>
    <col min="4" max="4" width="13.7265625" bestFit="1" customWidth="1"/>
    <col min="5" max="5" width="13.26953125" bestFit="1" customWidth="1"/>
    <col min="7" max="7" width="19.26953125" bestFit="1" customWidth="1"/>
    <col min="8" max="8" width="19.81640625" style="1" bestFit="1" customWidth="1"/>
  </cols>
  <sheetData>
    <row r="1" spans="1:8" x14ac:dyDescent="0.3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3" t="s">
        <v>40</v>
      </c>
      <c r="H1" s="23"/>
    </row>
    <row r="2" spans="1:8" x14ac:dyDescent="0.35">
      <c r="A2" s="2">
        <v>44253</v>
      </c>
      <c r="B2" s="3">
        <v>0.57291666666666663</v>
      </c>
      <c r="C2" s="4" t="s">
        <v>27</v>
      </c>
      <c r="D2" s="3">
        <v>0.64930555555555558</v>
      </c>
      <c r="E2" s="3">
        <f>Tabela1[[#This Row],[End Time]]-Tabela1[[#This Row],[Start Time]]</f>
        <v>7.6388888888888951E-2</v>
      </c>
      <c r="G2" s="17" t="s">
        <v>9</v>
      </c>
      <c r="H2" s="2">
        <v>44260</v>
      </c>
    </row>
    <row r="3" spans="1:8" x14ac:dyDescent="0.35">
      <c r="A3" s="2">
        <v>44258</v>
      </c>
      <c r="B3" s="3">
        <v>0.60416666666666663</v>
      </c>
      <c r="C3" s="4" t="s">
        <v>6</v>
      </c>
      <c r="D3" s="3">
        <v>0.60416666666666663</v>
      </c>
      <c r="E3" s="3">
        <f>Tabela1[[#This Row],[End Time]]-Tabela1[[#This Row],[Start Time]]</f>
        <v>0</v>
      </c>
      <c r="G3" s="17" t="s">
        <v>8</v>
      </c>
      <c r="H3" s="2">
        <v>44281</v>
      </c>
    </row>
    <row r="4" spans="1:8" x14ac:dyDescent="0.35">
      <c r="A4" s="2">
        <v>44263</v>
      </c>
      <c r="B4" s="3">
        <v>0.58333333333333337</v>
      </c>
      <c r="C4" s="4" t="s">
        <v>7</v>
      </c>
      <c r="D4" s="3">
        <v>0.67708333333333337</v>
      </c>
      <c r="E4" s="3">
        <f>Tabela1[[#This Row],[End Time]]-Tabela1[[#This Row],[Start Time]]</f>
        <v>9.375E-2</v>
      </c>
      <c r="G4" s="17" t="s">
        <v>10</v>
      </c>
      <c r="H4" s="2">
        <v>44370</v>
      </c>
    </row>
    <row r="5" spans="1:8" x14ac:dyDescent="0.35">
      <c r="A5" s="2">
        <v>44263</v>
      </c>
      <c r="B5" s="3">
        <v>0.76388888888888884</v>
      </c>
      <c r="C5" s="4" t="s">
        <v>11</v>
      </c>
      <c r="D5" s="3">
        <v>0.8125</v>
      </c>
      <c r="E5" s="3">
        <f>Tabela1[[#This Row],[End Time]]-Tabela1[[#This Row],[Start Time]]</f>
        <v>4.861111111111116E-2</v>
      </c>
    </row>
    <row r="6" spans="1:8" x14ac:dyDescent="0.35">
      <c r="A6" s="2">
        <v>44265</v>
      </c>
      <c r="B6" s="3">
        <v>0.58333333333333337</v>
      </c>
      <c r="C6" s="4" t="s">
        <v>12</v>
      </c>
      <c r="D6" s="3">
        <v>0.66666666666666663</v>
      </c>
      <c r="E6" s="3">
        <f>Tabela1[[#This Row],[End Time]]-Tabela1[[#This Row],[Start Time]]</f>
        <v>8.3333333333333259E-2</v>
      </c>
      <c r="G6" s="22" t="s">
        <v>49</v>
      </c>
      <c r="H6" s="21">
        <f ca="1">_xlfn.DAYS(MAX(H2:H4), TODAY())</f>
        <v>49</v>
      </c>
    </row>
    <row r="7" spans="1:8" x14ac:dyDescent="0.35">
      <c r="A7" s="2">
        <v>44270</v>
      </c>
      <c r="B7" s="3">
        <v>0.58333333333333337</v>
      </c>
      <c r="C7" s="4" t="s">
        <v>25</v>
      </c>
      <c r="D7" s="3">
        <v>0.66666666666666663</v>
      </c>
      <c r="E7" s="3">
        <f>Tabela1[[#This Row],[End Time]]-Tabela1[[#This Row],[Start Time]]</f>
        <v>8.3333333333333259E-2</v>
      </c>
    </row>
    <row r="8" spans="1:8" x14ac:dyDescent="0.35">
      <c r="A8" s="2">
        <v>44272</v>
      </c>
      <c r="B8" s="3">
        <v>0.55208333333333337</v>
      </c>
      <c r="C8" s="4" t="s">
        <v>26</v>
      </c>
      <c r="D8" s="3">
        <v>0.64236111111111105</v>
      </c>
      <c r="E8" s="3">
        <f>Tabela1[[#This Row],[End Time]]-Tabela1[[#This Row],[Start Time]]</f>
        <v>9.0277777777777679E-2</v>
      </c>
      <c r="G8" s="23" t="s">
        <v>38</v>
      </c>
      <c r="H8" s="23"/>
    </row>
    <row r="9" spans="1:8" x14ac:dyDescent="0.35">
      <c r="A9" s="2">
        <v>44273</v>
      </c>
      <c r="B9" s="3">
        <v>0.54861111111111105</v>
      </c>
      <c r="C9" s="4" t="s">
        <v>26</v>
      </c>
      <c r="D9" s="3">
        <v>0.59027777777777779</v>
      </c>
      <c r="E9" s="3">
        <f>Tabela1[[#This Row],[End Time]]-Tabela1[[#This Row],[Start Time]]</f>
        <v>4.1666666666666741E-2</v>
      </c>
      <c r="G9" s="18" t="s">
        <v>29</v>
      </c>
      <c r="H9" s="13">
        <f>COUNT(Tabela1[[#All],[Day]])</f>
        <v>18</v>
      </c>
    </row>
    <row r="10" spans="1:8" x14ac:dyDescent="0.35">
      <c r="A10" s="2">
        <v>44277</v>
      </c>
      <c r="B10" s="3">
        <v>0.5625</v>
      </c>
      <c r="C10" s="4" t="s">
        <v>27</v>
      </c>
      <c r="D10" s="3">
        <v>0.66666666666666663</v>
      </c>
      <c r="E10" s="3">
        <f>Tabela1[[#This Row],[End Time]]-Tabela1[[#This Row],[Start Time]]</f>
        <v>0.10416666666666663</v>
      </c>
      <c r="G10" s="18" t="s">
        <v>5</v>
      </c>
      <c r="H10" s="14">
        <f>SUM(Tabela1[[#All],[Duration]])</f>
        <v>1.1729166666666664</v>
      </c>
    </row>
    <row r="11" spans="1:8" x14ac:dyDescent="0.35">
      <c r="A11" s="2">
        <v>44277</v>
      </c>
      <c r="B11" s="3">
        <v>0.85833333333333339</v>
      </c>
      <c r="C11" s="4" t="s">
        <v>26</v>
      </c>
      <c r="D11" s="3">
        <v>0.95833333333333337</v>
      </c>
      <c r="E11" s="3">
        <f>Tabela1[[#This Row],[End Time]]-Tabela1[[#This Row],[Start Time]]</f>
        <v>9.9999999999999978E-2</v>
      </c>
      <c r="G11" s="14"/>
      <c r="H11"/>
    </row>
    <row r="12" spans="1:8" x14ac:dyDescent="0.35">
      <c r="A12" s="2">
        <v>44278</v>
      </c>
      <c r="B12" s="3">
        <v>0.66666666666666663</v>
      </c>
      <c r="C12" s="4" t="s">
        <v>28</v>
      </c>
      <c r="D12" s="3">
        <v>0.6875</v>
      </c>
      <c r="E12" s="3">
        <f>Tabela1[[#This Row],[End Time]]-Tabela1[[#This Row],[Start Time]]</f>
        <v>2.083333333333337E-2</v>
      </c>
      <c r="G12" s="23" t="s">
        <v>31</v>
      </c>
      <c r="H12" s="23"/>
    </row>
    <row r="13" spans="1:8" x14ac:dyDescent="0.35">
      <c r="A13" s="2">
        <v>44279</v>
      </c>
      <c r="B13" s="3">
        <v>0.38541666666666669</v>
      </c>
      <c r="C13" s="4" t="s">
        <v>28</v>
      </c>
      <c r="D13" s="3">
        <v>0.5</v>
      </c>
      <c r="E13" s="3">
        <f>Tabela1[[#This Row],[End Time]]-Tabela1[[#This Row],[Start Time]]</f>
        <v>0.11458333333333331</v>
      </c>
      <c r="G13" s="19" t="s">
        <v>32</v>
      </c>
      <c r="H13" s="14">
        <f>$H$10 + TimeTable_Team1!H3</f>
        <v>1.3951388888888885</v>
      </c>
    </row>
    <row r="14" spans="1:8" x14ac:dyDescent="0.35">
      <c r="A14" s="2">
        <v>44279</v>
      </c>
      <c r="B14" s="3">
        <v>0.70833333333333337</v>
      </c>
      <c r="C14" s="4" t="s">
        <v>27</v>
      </c>
      <c r="D14" s="3">
        <v>0.73611111111111116</v>
      </c>
      <c r="E14" s="3">
        <f>Tabela1[[#This Row],[End Time]]-Tabela1[[#This Row],[Start Time]]</f>
        <v>2.777777777777779E-2</v>
      </c>
      <c r="G14" s="19" t="s">
        <v>33</v>
      </c>
      <c r="H14" s="14">
        <f>$H$10 + TimeTable_Team1!H3</f>
        <v>1.3951388888888885</v>
      </c>
    </row>
    <row r="15" spans="1:8" x14ac:dyDescent="0.35">
      <c r="A15" s="2">
        <v>44279</v>
      </c>
      <c r="B15" s="3">
        <v>0.75</v>
      </c>
      <c r="C15" s="4" t="s">
        <v>26</v>
      </c>
      <c r="D15" s="3">
        <v>0.8125</v>
      </c>
      <c r="E15" s="3">
        <f>Tabela1[[#This Row],[End Time]]-Tabela1[[#This Row],[Start Time]]</f>
        <v>6.25E-2</v>
      </c>
      <c r="G15" s="19" t="s">
        <v>34</v>
      </c>
      <c r="H15" s="14">
        <f>$H$10 + TimeTable_Team2!H3</f>
        <v>1.3743055555555552</v>
      </c>
    </row>
    <row r="16" spans="1:8" x14ac:dyDescent="0.35">
      <c r="A16" s="2">
        <v>44279</v>
      </c>
      <c r="B16" s="3">
        <v>0.86458333333333337</v>
      </c>
      <c r="C16" s="4" t="s">
        <v>26</v>
      </c>
      <c r="D16" s="3">
        <v>0.97916666666666663</v>
      </c>
      <c r="E16" s="3">
        <f>Tabela1[[#This Row],[End Time]]-Tabela1[[#This Row],[Start Time]]</f>
        <v>0.11458333333333326</v>
      </c>
      <c r="G16" s="19" t="s">
        <v>35</v>
      </c>
      <c r="H16" s="14">
        <f>$H$10 + TimeTable_Team2!H3</f>
        <v>1.3743055555555552</v>
      </c>
    </row>
    <row r="17" spans="1:8" x14ac:dyDescent="0.35">
      <c r="A17" s="2">
        <v>44280</v>
      </c>
      <c r="B17" s="3">
        <v>0.61805555555555558</v>
      </c>
      <c r="C17" s="4" t="s">
        <v>26</v>
      </c>
      <c r="D17" s="3">
        <v>0.65972222222222221</v>
      </c>
      <c r="E17" s="3">
        <f>Tabela1[[#This Row],[End Time]]-Tabela1[[#This Row],[Start Time]]</f>
        <v>4.166666666666663E-2</v>
      </c>
      <c r="G17" s="19" t="s">
        <v>36</v>
      </c>
      <c r="H17" s="14">
        <f>$H$10 + TimeTable_Team3!H3</f>
        <v>1.447222222222222</v>
      </c>
    </row>
    <row r="18" spans="1:8" x14ac:dyDescent="0.35">
      <c r="A18" s="2">
        <v>44281</v>
      </c>
      <c r="B18" s="3">
        <v>0.72916666666666663</v>
      </c>
      <c r="C18" s="4" t="s">
        <v>30</v>
      </c>
      <c r="D18" s="3">
        <v>0.72916666666666663</v>
      </c>
      <c r="E18" s="3">
        <f>Tabela1[[#This Row],[End Time]]-Tabela1[[#This Row],[Start Time]]</f>
        <v>0</v>
      </c>
      <c r="G18" s="19" t="s">
        <v>37</v>
      </c>
      <c r="H18" s="14">
        <f>$H$10 + TimeTable_Team3!H3</f>
        <v>1.447222222222222</v>
      </c>
    </row>
    <row r="19" spans="1:8" x14ac:dyDescent="0.35">
      <c r="A19" s="2">
        <v>44319</v>
      </c>
      <c r="B19" s="3">
        <v>0.5625</v>
      </c>
      <c r="C19" s="4" t="s">
        <v>48</v>
      </c>
      <c r="D19" s="3">
        <v>0.63194444444444442</v>
      </c>
      <c r="E19" s="3">
        <f>Tabela1[[#This Row],[End Time]]-Tabela1[[#This Row],[Start Time]]</f>
        <v>6.944444444444442E-2</v>
      </c>
      <c r="H19"/>
    </row>
    <row r="20" spans="1:8" x14ac:dyDescent="0.35">
      <c r="A20" s="1"/>
      <c r="B20" s="3"/>
      <c r="C20" s="4"/>
      <c r="D20" s="3"/>
      <c r="E20" s="3">
        <f>Tabela1[[#This Row],[End Time]]-Tabela1[[#This Row],[Start Time]]</f>
        <v>0</v>
      </c>
    </row>
    <row r="21" spans="1:8" x14ac:dyDescent="0.35">
      <c r="A21" s="1"/>
      <c r="B21" s="3"/>
      <c r="C21" s="4"/>
      <c r="D21" s="3"/>
      <c r="E21" s="3">
        <f>Tabela1[[#This Row],[End Time]]-Tabela1[[#This Row],[Start Time]]</f>
        <v>0</v>
      </c>
    </row>
    <row r="22" spans="1:8" x14ac:dyDescent="0.35">
      <c r="A22" s="1"/>
      <c r="B22" s="3"/>
      <c r="C22" s="4"/>
      <c r="D22" s="3"/>
      <c r="E22" s="3">
        <f>Tabela1[[#This Row],[End Time]]-Tabela1[[#This Row],[Start Time]]</f>
        <v>0</v>
      </c>
    </row>
    <row r="23" spans="1:8" x14ac:dyDescent="0.35">
      <c r="A23" s="1"/>
      <c r="B23" s="3"/>
      <c r="C23" s="4"/>
      <c r="D23" s="3"/>
      <c r="E23" s="3">
        <f>Tabela1[[#This Row],[End Time]]-Tabela1[[#This Row],[Start Time]]</f>
        <v>0</v>
      </c>
    </row>
    <row r="24" spans="1:8" x14ac:dyDescent="0.35">
      <c r="A24" s="1"/>
      <c r="B24" s="3"/>
      <c r="C24" s="4"/>
      <c r="D24" s="3"/>
      <c r="E24" s="3">
        <f>Tabela1[[#This Row],[End Time]]-Tabela1[[#This Row],[Start Time]]</f>
        <v>0</v>
      </c>
    </row>
  </sheetData>
  <mergeCells count="3">
    <mergeCell ref="G8:H8"/>
    <mergeCell ref="G1:H1"/>
    <mergeCell ref="G12:H12"/>
  </mergeCells>
  <phoneticPr fontId="4" type="noConversion"/>
  <conditionalFormatting sqref="A1:A24">
    <cfRule type="duplicateValues" dxfId="38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9EC5-EFB6-4F84-81FA-9F8B291BBBD8}">
  <dimension ref="A1:H24"/>
  <sheetViews>
    <sheetView zoomScale="145" zoomScaleNormal="145" workbookViewId="0">
      <selection activeCell="B6" sqref="B6"/>
    </sheetView>
  </sheetViews>
  <sheetFormatPr defaultRowHeight="14.5" x14ac:dyDescent="0.35"/>
  <cols>
    <col min="1" max="1" width="8.81640625" bestFit="1" customWidth="1"/>
    <col min="2" max="2" width="14.54296875" bestFit="1" customWidth="1"/>
    <col min="3" max="3" width="61.26953125" customWidth="1"/>
    <col min="4" max="4" width="13.7265625" bestFit="1" customWidth="1"/>
    <col min="5" max="5" width="13.26953125" bestFit="1" customWidth="1"/>
    <col min="7" max="7" width="18" bestFit="1" customWidth="1"/>
    <col min="8" max="8" width="19.81640625" style="1" bestFit="1" customWidth="1"/>
  </cols>
  <sheetData>
    <row r="1" spans="1:8" x14ac:dyDescent="0.3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3" t="s">
        <v>41</v>
      </c>
      <c r="H1" s="23"/>
    </row>
    <row r="2" spans="1:8" x14ac:dyDescent="0.35">
      <c r="A2" s="2">
        <v>44286</v>
      </c>
      <c r="B2" s="3">
        <v>0.58333333333333337</v>
      </c>
      <c r="C2" s="4" t="s">
        <v>44</v>
      </c>
      <c r="D2" s="3">
        <v>0.80555555555555547</v>
      </c>
      <c r="E2" s="3">
        <f>Tabela14[[#This Row],[End Time]]-Tabela14[[#This Row],[Start Time]]</f>
        <v>0.2222222222222221</v>
      </c>
      <c r="G2" s="15" t="s">
        <v>29</v>
      </c>
      <c r="H2" s="13">
        <f>COUNT(Tabela14[[#All],[Day]])</f>
        <v>1</v>
      </c>
    </row>
    <row r="3" spans="1:8" x14ac:dyDescent="0.35">
      <c r="A3" s="2"/>
      <c r="B3" s="3"/>
      <c r="C3" s="4"/>
      <c r="D3" s="3"/>
      <c r="E3" s="3">
        <f>Tabela14[[#This Row],[End Time]]-Tabela14[[#This Row],[Start Time]]</f>
        <v>0</v>
      </c>
      <c r="G3" s="16" t="s">
        <v>5</v>
      </c>
      <c r="H3" s="14">
        <f>SUM(Tabela14[[#All],[Duration]])</f>
        <v>0.2222222222222221</v>
      </c>
    </row>
    <row r="4" spans="1:8" x14ac:dyDescent="0.35">
      <c r="A4" s="2"/>
      <c r="B4" s="3"/>
      <c r="C4" s="4"/>
      <c r="D4" s="3"/>
      <c r="E4" s="3">
        <f>Tabela14[[#This Row],[End Time]]-Tabela14[[#This Row],[Start Time]]</f>
        <v>0</v>
      </c>
    </row>
    <row r="5" spans="1:8" x14ac:dyDescent="0.35">
      <c r="A5" s="2"/>
      <c r="B5" s="3"/>
      <c r="C5" s="4"/>
      <c r="D5" s="3"/>
      <c r="E5" s="3">
        <f>Tabela14[[#This Row],[End Time]]-Tabela14[[#This Row],[Start Time]]</f>
        <v>0</v>
      </c>
      <c r="G5" s="23" t="s">
        <v>39</v>
      </c>
      <c r="H5" s="23"/>
    </row>
    <row r="6" spans="1:8" x14ac:dyDescent="0.35">
      <c r="A6" s="2"/>
      <c r="B6" s="3"/>
      <c r="C6" s="4"/>
      <c r="D6" s="3"/>
      <c r="E6" s="3">
        <f>Tabela14[[#This Row],[End Time]]-Tabela14[[#This Row],[Start Time]]</f>
        <v>0</v>
      </c>
      <c r="G6" s="24" t="s">
        <v>32</v>
      </c>
      <c r="H6" s="24"/>
    </row>
    <row r="7" spans="1:8" x14ac:dyDescent="0.35">
      <c r="A7" s="2"/>
      <c r="B7" s="3"/>
      <c r="C7" s="4"/>
      <c r="D7" s="3"/>
      <c r="E7" s="3">
        <f>Tabela14[[#This Row],[End Time]]-Tabela14[[#This Row],[Start Time]]</f>
        <v>0</v>
      </c>
      <c r="G7" s="24" t="s">
        <v>33</v>
      </c>
      <c r="H7" s="24"/>
    </row>
    <row r="8" spans="1:8" x14ac:dyDescent="0.35">
      <c r="A8" s="2"/>
      <c r="B8" s="3"/>
      <c r="C8" s="4"/>
      <c r="D8" s="3"/>
      <c r="E8" s="3">
        <f>Tabela14[[#This Row],[End Time]]-Tabela14[[#This Row],[Start Time]]</f>
        <v>0</v>
      </c>
    </row>
    <row r="9" spans="1:8" x14ac:dyDescent="0.35">
      <c r="A9" s="2"/>
      <c r="B9" s="3"/>
      <c r="C9" s="4"/>
      <c r="D9" s="3"/>
      <c r="E9" s="3">
        <f>Tabela14[[#This Row],[End Time]]-Tabela14[[#This Row],[Start Time]]</f>
        <v>0</v>
      </c>
    </row>
    <row r="10" spans="1:8" x14ac:dyDescent="0.35">
      <c r="A10" s="2"/>
      <c r="B10" s="3"/>
      <c r="C10" s="4"/>
      <c r="D10" s="3"/>
      <c r="E10" s="3">
        <f>Tabela14[[#This Row],[End Time]]-Tabela14[[#This Row],[Start Time]]</f>
        <v>0</v>
      </c>
    </row>
    <row r="11" spans="1:8" x14ac:dyDescent="0.35">
      <c r="A11" s="2"/>
      <c r="B11" s="3"/>
      <c r="C11" s="4"/>
      <c r="D11" s="3"/>
      <c r="E11" s="3">
        <f>Tabela14[[#This Row],[End Time]]-Tabela14[[#This Row],[Start Time]]</f>
        <v>0</v>
      </c>
    </row>
    <row r="12" spans="1:8" x14ac:dyDescent="0.35">
      <c r="A12" s="2"/>
      <c r="B12" s="3"/>
      <c r="C12" s="4"/>
      <c r="D12" s="3"/>
      <c r="E12" s="3">
        <f>Tabela14[[#This Row],[End Time]]-Tabela14[[#This Row],[Start Time]]</f>
        <v>0</v>
      </c>
    </row>
    <row r="13" spans="1:8" x14ac:dyDescent="0.35">
      <c r="A13" s="2"/>
      <c r="B13" s="3"/>
      <c r="C13" s="4"/>
      <c r="D13" s="3"/>
      <c r="E13" s="3">
        <f>Tabela14[[#This Row],[End Time]]-Tabela14[[#This Row],[Start Time]]</f>
        <v>0</v>
      </c>
    </row>
    <row r="14" spans="1:8" x14ac:dyDescent="0.35">
      <c r="A14" s="2"/>
      <c r="B14" s="3"/>
      <c r="C14" s="4"/>
      <c r="D14" s="3"/>
      <c r="E14" s="3">
        <f>Tabela14[[#This Row],[End Time]]-Tabela14[[#This Row],[Start Time]]</f>
        <v>0</v>
      </c>
    </row>
    <row r="15" spans="1:8" x14ac:dyDescent="0.35">
      <c r="A15" s="2"/>
      <c r="B15" s="3"/>
      <c r="C15" s="4"/>
      <c r="D15" s="3"/>
      <c r="E15" s="3">
        <f>Tabela14[[#This Row],[End Time]]-Tabela14[[#This Row],[Start Time]]</f>
        <v>0</v>
      </c>
    </row>
    <row r="16" spans="1:8" x14ac:dyDescent="0.35">
      <c r="A16" s="2"/>
      <c r="B16" s="3"/>
      <c r="C16" s="4"/>
      <c r="D16" s="3"/>
      <c r="E16" s="3">
        <f>Tabela14[[#This Row],[End Time]]-Tabela14[[#This Row],[Start Time]]</f>
        <v>0</v>
      </c>
    </row>
    <row r="17" spans="1:5" x14ac:dyDescent="0.35">
      <c r="A17" s="2"/>
      <c r="B17" s="3"/>
      <c r="C17" s="4"/>
      <c r="D17" s="3"/>
      <c r="E17" s="3">
        <f>Tabela14[[#This Row],[End Time]]-Tabela14[[#This Row],[Start Time]]</f>
        <v>0</v>
      </c>
    </row>
    <row r="18" spans="1:5" x14ac:dyDescent="0.35">
      <c r="A18" s="2"/>
      <c r="B18" s="3"/>
      <c r="C18" s="4"/>
      <c r="D18" s="3"/>
      <c r="E18" s="3">
        <f>Tabela14[[#This Row],[End Time]]-Tabela14[[#This Row],[Start Time]]</f>
        <v>0</v>
      </c>
    </row>
    <row r="19" spans="1:5" x14ac:dyDescent="0.35">
      <c r="A19" s="1"/>
      <c r="B19" s="3"/>
      <c r="C19" s="4"/>
      <c r="D19" s="3"/>
      <c r="E19" s="3">
        <f>Tabela14[[#This Row],[End Time]]-Tabela14[[#This Row],[Start Time]]</f>
        <v>0</v>
      </c>
    </row>
    <row r="20" spans="1:5" x14ac:dyDescent="0.35">
      <c r="A20" s="1"/>
      <c r="B20" s="3"/>
      <c r="C20" s="4"/>
      <c r="D20" s="3"/>
      <c r="E20" s="3">
        <f>Tabela14[[#This Row],[End Time]]-Tabela14[[#This Row],[Start Time]]</f>
        <v>0</v>
      </c>
    </row>
    <row r="21" spans="1:5" x14ac:dyDescent="0.35">
      <c r="A21" s="1"/>
      <c r="B21" s="3"/>
      <c r="C21" s="4"/>
      <c r="D21" s="3"/>
      <c r="E21" s="3">
        <f>Tabela14[[#This Row],[End Time]]-Tabela14[[#This Row],[Start Time]]</f>
        <v>0</v>
      </c>
    </row>
    <row r="22" spans="1:5" x14ac:dyDescent="0.35">
      <c r="A22" s="1"/>
      <c r="B22" s="3"/>
      <c r="C22" s="4"/>
      <c r="D22" s="3"/>
      <c r="E22" s="3">
        <f>Tabela14[[#This Row],[End Time]]-Tabela14[[#This Row],[Start Time]]</f>
        <v>0</v>
      </c>
    </row>
    <row r="23" spans="1:5" x14ac:dyDescent="0.35">
      <c r="A23" s="1"/>
      <c r="B23" s="3"/>
      <c r="C23" s="4"/>
      <c r="D23" s="3"/>
      <c r="E23" s="3">
        <f>Tabela14[[#This Row],[End Time]]-Tabela14[[#This Row],[Start Time]]</f>
        <v>0</v>
      </c>
    </row>
    <row r="24" spans="1:5" x14ac:dyDescent="0.35">
      <c r="A24" s="1"/>
      <c r="B24" s="3"/>
      <c r="C24" s="4"/>
      <c r="D24" s="3"/>
      <c r="E24" s="3">
        <f>Tabela14[[#This Row],[End Time]]-Tabela14[[#This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30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DF70-9EAC-49DC-AC3E-822A07B27930}">
  <dimension ref="A1:H24"/>
  <sheetViews>
    <sheetView zoomScale="130" zoomScaleNormal="130" workbookViewId="0">
      <selection activeCell="C2" sqref="C2"/>
    </sheetView>
  </sheetViews>
  <sheetFormatPr defaultRowHeight="14.5" x14ac:dyDescent="0.35"/>
  <cols>
    <col min="1" max="1" width="8.81640625" bestFit="1" customWidth="1"/>
    <col min="2" max="2" width="14.54296875" bestFit="1" customWidth="1"/>
    <col min="3" max="3" width="61.26953125" customWidth="1"/>
    <col min="4" max="4" width="13.7265625" bestFit="1" customWidth="1"/>
    <col min="5" max="5" width="13.26953125" bestFit="1" customWidth="1"/>
    <col min="7" max="7" width="18" bestFit="1" customWidth="1"/>
    <col min="8" max="8" width="19.81640625" style="1" bestFit="1" customWidth="1"/>
  </cols>
  <sheetData>
    <row r="1" spans="1:8" x14ac:dyDescent="0.3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3" t="s">
        <v>41</v>
      </c>
      <c r="H1" s="23"/>
    </row>
    <row r="2" spans="1:8" x14ac:dyDescent="0.35">
      <c r="A2" s="2">
        <v>44300</v>
      </c>
      <c r="B2" s="3">
        <v>0.77083333333333337</v>
      </c>
      <c r="C2" s="4" t="s">
        <v>45</v>
      </c>
      <c r="D2" s="3">
        <v>0.97222222222222221</v>
      </c>
      <c r="E2" s="3">
        <f>Tabela147[[#This Row],[End Time]]-Tabela147[[#This Row],[Start Time]]</f>
        <v>0.20138888888888884</v>
      </c>
      <c r="G2" s="15" t="s">
        <v>29</v>
      </c>
      <c r="H2" s="13">
        <f>COUNT(Tabela147[[#All],[Day]])</f>
        <v>1</v>
      </c>
    </row>
    <row r="3" spans="1:8" x14ac:dyDescent="0.35">
      <c r="A3" s="2"/>
      <c r="B3" s="3"/>
      <c r="C3" s="4"/>
      <c r="D3" s="3"/>
      <c r="E3" s="3">
        <f>Tabela147[[#This Row],[End Time]]-Tabela147[[#This Row],[Start Time]]</f>
        <v>0</v>
      </c>
      <c r="G3" s="16" t="s">
        <v>5</v>
      </c>
      <c r="H3" s="14">
        <f>SUM(Tabela147[[#All],[Duration]])</f>
        <v>0.20138888888888884</v>
      </c>
    </row>
    <row r="4" spans="1:8" x14ac:dyDescent="0.35">
      <c r="A4" s="2"/>
      <c r="B4" s="3"/>
      <c r="C4" s="4"/>
      <c r="D4" s="3"/>
      <c r="E4" s="3">
        <f>Tabela147[[#This Row],[End Time]]-Tabela147[[#This Row],[Start Time]]</f>
        <v>0</v>
      </c>
    </row>
    <row r="5" spans="1:8" x14ac:dyDescent="0.35">
      <c r="A5" s="2"/>
      <c r="B5" s="3"/>
      <c r="C5" s="4"/>
      <c r="D5" s="3"/>
      <c r="E5" s="3">
        <f>Tabela147[[#This Row],[End Time]]-Tabela147[[#This Row],[Start Time]]</f>
        <v>0</v>
      </c>
      <c r="G5" s="23" t="s">
        <v>39</v>
      </c>
      <c r="H5" s="23"/>
    </row>
    <row r="6" spans="1:8" x14ac:dyDescent="0.35">
      <c r="A6" s="2"/>
      <c r="B6" s="3"/>
      <c r="C6" s="4"/>
      <c r="D6" s="3"/>
      <c r="E6" s="3">
        <f>Tabela147[[#This Row],[End Time]]-Tabela147[[#This Row],[Start Time]]</f>
        <v>0</v>
      </c>
      <c r="G6" s="24" t="s">
        <v>34</v>
      </c>
      <c r="H6" s="24"/>
    </row>
    <row r="7" spans="1:8" x14ac:dyDescent="0.35">
      <c r="A7" s="2"/>
      <c r="B7" s="3"/>
      <c r="C7" s="4"/>
      <c r="D7" s="3"/>
      <c r="E7" s="3">
        <f>Tabela147[[#This Row],[End Time]]-Tabela147[[#This Row],[Start Time]]</f>
        <v>0</v>
      </c>
      <c r="G7" s="24" t="s">
        <v>35</v>
      </c>
      <c r="H7" s="24"/>
    </row>
    <row r="8" spans="1:8" x14ac:dyDescent="0.35">
      <c r="A8" s="2"/>
      <c r="B8" s="3"/>
      <c r="C8" s="4"/>
      <c r="D8" s="3"/>
      <c r="E8" s="3">
        <f>Tabela147[[#This Row],[End Time]]-Tabela147[[#This Row],[Start Time]]</f>
        <v>0</v>
      </c>
    </row>
    <row r="9" spans="1:8" x14ac:dyDescent="0.35">
      <c r="A9" s="2"/>
      <c r="B9" s="3"/>
      <c r="C9" s="4"/>
      <c r="D9" s="3"/>
      <c r="E9" s="3">
        <f>Tabela147[[#This Row],[End Time]]-Tabela147[[#This Row],[Start Time]]</f>
        <v>0</v>
      </c>
    </row>
    <row r="10" spans="1:8" x14ac:dyDescent="0.35">
      <c r="A10" s="2"/>
      <c r="B10" s="3"/>
      <c r="C10" s="4"/>
      <c r="D10" s="3"/>
      <c r="E10" s="3">
        <f>Tabela147[[#This Row],[End Time]]-Tabela147[[#This Row],[Start Time]]</f>
        <v>0</v>
      </c>
    </row>
    <row r="11" spans="1:8" x14ac:dyDescent="0.35">
      <c r="A11" s="2"/>
      <c r="B11" s="3"/>
      <c r="C11" s="4"/>
      <c r="D11" s="3"/>
      <c r="E11" s="3">
        <f>Tabela147[[#This Row],[End Time]]-Tabela147[[#This Row],[Start Time]]</f>
        <v>0</v>
      </c>
    </row>
    <row r="12" spans="1:8" x14ac:dyDescent="0.35">
      <c r="A12" s="2"/>
      <c r="B12" s="3"/>
      <c r="C12" s="4"/>
      <c r="D12" s="3"/>
      <c r="E12" s="3">
        <f>Tabela147[[#This Row],[End Time]]-Tabela147[[#This Row],[Start Time]]</f>
        <v>0</v>
      </c>
    </row>
    <row r="13" spans="1:8" x14ac:dyDescent="0.35">
      <c r="A13" s="2"/>
      <c r="B13" s="3"/>
      <c r="C13" s="4"/>
      <c r="D13" s="3"/>
      <c r="E13" s="3">
        <f>Tabela147[[#This Row],[End Time]]-Tabela147[[#This Row],[Start Time]]</f>
        <v>0</v>
      </c>
    </row>
    <row r="14" spans="1:8" x14ac:dyDescent="0.35">
      <c r="A14" s="2"/>
      <c r="B14" s="3"/>
      <c r="C14" s="4"/>
      <c r="D14" s="3"/>
      <c r="E14" s="3">
        <f>Tabela147[[#This Row],[End Time]]-Tabela147[[#This Row],[Start Time]]</f>
        <v>0</v>
      </c>
    </row>
    <row r="15" spans="1:8" x14ac:dyDescent="0.35">
      <c r="A15" s="2"/>
      <c r="B15" s="3"/>
      <c r="C15" s="4"/>
      <c r="D15" s="3"/>
      <c r="E15" s="3">
        <f>Tabela147[[#This Row],[End Time]]-Tabela147[[#This Row],[Start Time]]</f>
        <v>0</v>
      </c>
    </row>
    <row r="16" spans="1:8" x14ac:dyDescent="0.35">
      <c r="A16" s="2"/>
      <c r="B16" s="3"/>
      <c r="C16" s="4"/>
      <c r="D16" s="3"/>
      <c r="E16" s="3">
        <f>Tabela147[[#This Row],[End Time]]-Tabela147[[#This Row],[Start Time]]</f>
        <v>0</v>
      </c>
    </row>
    <row r="17" spans="1:5" x14ac:dyDescent="0.35">
      <c r="A17" s="2"/>
      <c r="B17" s="3"/>
      <c r="C17" s="4"/>
      <c r="D17" s="3"/>
      <c r="E17" s="3">
        <f>Tabela147[[#This Row],[End Time]]-Tabela147[[#This Row],[Start Time]]</f>
        <v>0</v>
      </c>
    </row>
    <row r="18" spans="1:5" x14ac:dyDescent="0.35">
      <c r="A18" s="2"/>
      <c r="B18" s="3"/>
      <c r="C18" s="4"/>
      <c r="D18" s="3"/>
      <c r="E18" s="3">
        <f>Tabela147[[#This Row],[End Time]]-Tabela147[[#This Row],[Start Time]]</f>
        <v>0</v>
      </c>
    </row>
    <row r="19" spans="1:5" x14ac:dyDescent="0.35">
      <c r="A19" s="1"/>
      <c r="B19" s="3"/>
      <c r="C19" s="4"/>
      <c r="D19" s="3"/>
      <c r="E19" s="3">
        <f>Tabela147[[#This Row],[End Time]]-Tabela147[[#This Row],[Start Time]]</f>
        <v>0</v>
      </c>
    </row>
    <row r="20" spans="1:5" x14ac:dyDescent="0.35">
      <c r="A20" s="1"/>
      <c r="B20" s="3"/>
      <c r="C20" s="4"/>
      <c r="D20" s="3"/>
      <c r="E20" s="3">
        <f>Tabela147[[#This Row],[End Time]]-Tabela147[[#This Row],[Start Time]]</f>
        <v>0</v>
      </c>
    </row>
    <row r="21" spans="1:5" x14ac:dyDescent="0.35">
      <c r="A21" s="1"/>
      <c r="B21" s="3"/>
      <c r="C21" s="4"/>
      <c r="D21" s="3"/>
      <c r="E21" s="3">
        <f>Tabela147[[#This Row],[End Time]]-Tabela147[[#This Row],[Start Time]]</f>
        <v>0</v>
      </c>
    </row>
    <row r="22" spans="1:5" x14ac:dyDescent="0.35">
      <c r="A22" s="1"/>
      <c r="B22" s="3"/>
      <c r="C22" s="4"/>
      <c r="D22" s="3"/>
      <c r="E22" s="3">
        <f>Tabela147[[#This Row],[End Time]]-Tabela147[[#This Row],[Start Time]]</f>
        <v>0</v>
      </c>
    </row>
    <row r="23" spans="1:5" x14ac:dyDescent="0.35">
      <c r="A23" s="1"/>
      <c r="B23" s="3"/>
      <c r="C23" s="4"/>
      <c r="D23" s="3"/>
      <c r="E23" s="3">
        <f>Tabela147[[#This Row],[End Time]]-Tabela147[[#This Row],[Start Time]]</f>
        <v>0</v>
      </c>
    </row>
    <row r="24" spans="1:5" x14ac:dyDescent="0.35">
      <c r="A24" s="1"/>
      <c r="B24" s="3"/>
      <c r="C24" s="4"/>
      <c r="D24" s="3"/>
      <c r="E24" s="3">
        <f>Tabela147[[#This Row],[End Time]]-Tabela147[[#This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22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1F12-31A1-4865-A365-EE2C93760A20}">
  <dimension ref="A1:H24"/>
  <sheetViews>
    <sheetView zoomScaleNormal="100" workbookViewId="0">
      <selection activeCell="C4" sqref="C4"/>
    </sheetView>
  </sheetViews>
  <sheetFormatPr defaultRowHeight="14.5" x14ac:dyDescent="0.35"/>
  <cols>
    <col min="1" max="1" width="8.81640625" bestFit="1" customWidth="1"/>
    <col min="2" max="2" width="14.54296875" bestFit="1" customWidth="1"/>
    <col min="3" max="3" width="61.26953125" customWidth="1"/>
    <col min="4" max="4" width="13.7265625" bestFit="1" customWidth="1"/>
    <col min="5" max="5" width="13.26953125" bestFit="1" customWidth="1"/>
    <col min="7" max="7" width="18" bestFit="1" customWidth="1"/>
    <col min="8" max="8" width="19.81640625" style="1" bestFit="1" customWidth="1"/>
  </cols>
  <sheetData>
    <row r="1" spans="1:8" x14ac:dyDescent="0.3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3" t="s">
        <v>41</v>
      </c>
      <c r="H1" s="23"/>
    </row>
    <row r="2" spans="1:8" x14ac:dyDescent="0.35">
      <c r="A2" s="2">
        <v>44286</v>
      </c>
      <c r="B2" s="3">
        <v>0.875</v>
      </c>
      <c r="C2" s="4" t="s">
        <v>43</v>
      </c>
      <c r="D2" s="3">
        <v>0.98611111111111116</v>
      </c>
      <c r="E2" s="3">
        <f>Tabela1478[[#This Row],[End Time]]-Tabela1478[[#This Row],[Start Time]]</f>
        <v>0.11111111111111116</v>
      </c>
      <c r="G2" s="15" t="s">
        <v>29</v>
      </c>
      <c r="H2" s="13">
        <f>COUNT(Tabela1478[[#All],[Day]])</f>
        <v>2</v>
      </c>
    </row>
    <row r="3" spans="1:8" x14ac:dyDescent="0.35">
      <c r="A3" s="2">
        <v>44321</v>
      </c>
      <c r="B3" s="3">
        <v>0.57638888888888895</v>
      </c>
      <c r="C3" s="4" t="s">
        <v>50</v>
      </c>
      <c r="D3" s="3">
        <v>0.73958333333333337</v>
      </c>
      <c r="E3" s="3">
        <f>Tabela1478[[#This Row],[End Time]]-Tabela1478[[#This Row],[Start Time]]</f>
        <v>0.16319444444444442</v>
      </c>
      <c r="G3" s="16" t="s">
        <v>5</v>
      </c>
      <c r="H3" s="14">
        <f>SUM(Tabela1478[[#All],[Duration]])</f>
        <v>0.27430555555555558</v>
      </c>
    </row>
    <row r="4" spans="1:8" x14ac:dyDescent="0.35">
      <c r="A4" s="2"/>
      <c r="B4" s="3"/>
      <c r="C4" s="4"/>
      <c r="D4" s="3"/>
      <c r="E4" s="3">
        <f>Tabela1478[[#This Row],[End Time]]-Tabela1478[[#This Row],[Start Time]]</f>
        <v>0</v>
      </c>
    </row>
    <row r="5" spans="1:8" x14ac:dyDescent="0.35">
      <c r="A5" s="2"/>
      <c r="B5" s="3"/>
      <c r="C5" s="4"/>
      <c r="D5" s="3"/>
      <c r="E5" s="3">
        <f>Tabela1478[[#This Row],[End Time]]-Tabela1478[[#This Row],[Start Time]]</f>
        <v>0</v>
      </c>
      <c r="G5" s="23" t="s">
        <v>39</v>
      </c>
      <c r="H5" s="23"/>
    </row>
    <row r="6" spans="1:8" x14ac:dyDescent="0.35">
      <c r="A6" s="2"/>
      <c r="B6" s="3"/>
      <c r="C6" s="4"/>
      <c r="D6" s="3"/>
      <c r="E6" s="3">
        <f>Tabela1478[[#This Row],[End Time]]-Tabela1478[[#This Row],[Start Time]]</f>
        <v>0</v>
      </c>
      <c r="G6" s="24" t="s">
        <v>36</v>
      </c>
      <c r="H6" s="24"/>
    </row>
    <row r="7" spans="1:8" x14ac:dyDescent="0.35">
      <c r="A7" s="2"/>
      <c r="B7" s="3"/>
      <c r="C7" s="4"/>
      <c r="D7" s="3"/>
      <c r="E7" s="3">
        <f>Tabela1478[[#This Row],[End Time]]-Tabela1478[[#This Row],[Start Time]]</f>
        <v>0</v>
      </c>
      <c r="G7" s="24" t="s">
        <v>37</v>
      </c>
      <c r="H7" s="24"/>
    </row>
    <row r="8" spans="1:8" x14ac:dyDescent="0.35">
      <c r="A8" s="2"/>
      <c r="B8" s="3"/>
      <c r="C8" s="4"/>
      <c r="D8" s="3"/>
      <c r="E8" s="3">
        <f>Tabela1478[[#This Row],[End Time]]-Tabela1478[[#This Row],[Start Time]]</f>
        <v>0</v>
      </c>
    </row>
    <row r="9" spans="1:8" x14ac:dyDescent="0.35">
      <c r="A9" s="2"/>
      <c r="B9" s="3"/>
      <c r="C9" s="4"/>
      <c r="D9" s="3"/>
      <c r="E9" s="3">
        <f>Tabela1478[[#This Row],[End Time]]-Tabela1478[[#This Row],[Start Time]]</f>
        <v>0</v>
      </c>
    </row>
    <row r="10" spans="1:8" x14ac:dyDescent="0.35">
      <c r="A10" s="2"/>
      <c r="B10" s="3"/>
      <c r="C10" s="4"/>
      <c r="D10" s="3"/>
      <c r="E10" s="3">
        <f>Tabela1478[[#This Row],[End Time]]-Tabela1478[[#This Row],[Start Time]]</f>
        <v>0</v>
      </c>
    </row>
    <row r="11" spans="1:8" x14ac:dyDescent="0.35">
      <c r="A11" s="2"/>
      <c r="B11" s="3"/>
      <c r="C11" s="4"/>
      <c r="D11" s="3"/>
      <c r="E11" s="3">
        <f>Tabela1478[[#This Row],[End Time]]-Tabela1478[[#This Row],[Start Time]]</f>
        <v>0</v>
      </c>
    </row>
    <row r="12" spans="1:8" x14ac:dyDescent="0.35">
      <c r="A12" s="2"/>
      <c r="B12" s="3"/>
      <c r="C12" s="4"/>
      <c r="D12" s="3"/>
      <c r="E12" s="3">
        <f>Tabela1478[[#This Row],[End Time]]-Tabela1478[[#This Row],[Start Time]]</f>
        <v>0</v>
      </c>
    </row>
    <row r="13" spans="1:8" x14ac:dyDescent="0.35">
      <c r="A13" s="2"/>
      <c r="B13" s="3"/>
      <c r="C13" s="4"/>
      <c r="D13" s="3"/>
      <c r="E13" s="3">
        <f>Tabela1478[[#This Row],[End Time]]-Tabela1478[[#This Row],[Start Time]]</f>
        <v>0</v>
      </c>
    </row>
    <row r="14" spans="1:8" x14ac:dyDescent="0.35">
      <c r="A14" s="2"/>
      <c r="B14" s="3"/>
      <c r="C14" s="4"/>
      <c r="D14" s="3"/>
      <c r="E14" s="3">
        <f>Tabela1478[[#This Row],[End Time]]-Tabela1478[[#This Row],[Start Time]]</f>
        <v>0</v>
      </c>
    </row>
    <row r="15" spans="1:8" x14ac:dyDescent="0.35">
      <c r="A15" s="2"/>
      <c r="B15" s="3"/>
      <c r="C15" s="4"/>
      <c r="D15" s="3"/>
      <c r="E15" s="3">
        <f>Tabela1478[[#This Row],[End Time]]-Tabela1478[[#This Row],[Start Time]]</f>
        <v>0</v>
      </c>
    </row>
    <row r="16" spans="1:8" x14ac:dyDescent="0.35">
      <c r="A16" s="2"/>
      <c r="B16" s="3"/>
      <c r="C16" s="4"/>
      <c r="D16" s="3"/>
      <c r="E16" s="3">
        <f>Tabela1478[[#This Row],[End Time]]-Tabela1478[[#This Row],[Start Time]]</f>
        <v>0</v>
      </c>
    </row>
    <row r="17" spans="1:5" x14ac:dyDescent="0.35">
      <c r="A17" s="2"/>
      <c r="B17" s="3"/>
      <c r="C17" s="4"/>
      <c r="D17" s="3"/>
      <c r="E17" s="3">
        <f>Tabela1478[[#This Row],[End Time]]-Tabela1478[[#This Row],[Start Time]]</f>
        <v>0</v>
      </c>
    </row>
    <row r="18" spans="1:5" x14ac:dyDescent="0.35">
      <c r="A18" s="2"/>
      <c r="B18" s="3"/>
      <c r="C18" s="4"/>
      <c r="D18" s="3"/>
      <c r="E18" s="3">
        <f>Tabela1478[[#This Row],[End Time]]-Tabela1478[[#This Row],[Start Time]]</f>
        <v>0</v>
      </c>
    </row>
    <row r="19" spans="1:5" x14ac:dyDescent="0.35">
      <c r="A19" s="1"/>
      <c r="B19" s="3"/>
      <c r="C19" s="4"/>
      <c r="D19" s="3"/>
      <c r="E19" s="3">
        <f>Tabela1478[[#This Row],[End Time]]-Tabela1478[[#This Row],[Start Time]]</f>
        <v>0</v>
      </c>
    </row>
    <row r="20" spans="1:5" x14ac:dyDescent="0.35">
      <c r="A20" s="1"/>
      <c r="B20" s="3"/>
      <c r="C20" s="4"/>
      <c r="D20" s="3"/>
      <c r="E20" s="3">
        <f>Tabela1478[[#This Row],[End Time]]-Tabela1478[[#This Row],[Start Time]]</f>
        <v>0</v>
      </c>
    </row>
    <row r="21" spans="1:5" x14ac:dyDescent="0.35">
      <c r="A21" s="1"/>
      <c r="B21" s="3"/>
      <c r="C21" s="4"/>
      <c r="D21" s="3"/>
      <c r="E21" s="3">
        <f>Tabela1478[[#This Row],[End Time]]-Tabela1478[[#This Row],[Start Time]]</f>
        <v>0</v>
      </c>
    </row>
    <row r="22" spans="1:5" x14ac:dyDescent="0.35">
      <c r="A22" s="1"/>
      <c r="B22" s="3"/>
      <c r="C22" s="4"/>
      <c r="D22" s="3"/>
      <c r="E22" s="3">
        <f>Tabela1478[[#This Row],[End Time]]-Tabela1478[[#This Row],[Start Time]]</f>
        <v>0</v>
      </c>
    </row>
    <row r="23" spans="1:5" x14ac:dyDescent="0.35">
      <c r="A23" s="1"/>
      <c r="B23" s="3"/>
      <c r="C23" s="4"/>
      <c r="D23" s="3"/>
      <c r="E23" s="3">
        <f>Tabela1478[[#This Row],[End Time]]-Tabela1478[[#This Row],[Start Time]]</f>
        <v>0</v>
      </c>
    </row>
    <row r="24" spans="1:5" x14ac:dyDescent="0.35">
      <c r="A24" s="1"/>
      <c r="B24" s="3"/>
      <c r="C24" s="4"/>
      <c r="D24" s="3"/>
      <c r="E24" s="3">
        <f>Tabela1478[[#This Row],[End Time]]-Tabela1478[[#This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14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15"/>
  <sheetViews>
    <sheetView zoomScale="130" zoomScaleNormal="130" workbookViewId="0">
      <selection activeCell="E9" sqref="E9"/>
    </sheetView>
  </sheetViews>
  <sheetFormatPr defaultRowHeight="14.5" x14ac:dyDescent="0.35"/>
  <cols>
    <col min="1" max="1" width="12.1796875" customWidth="1"/>
    <col min="2" max="2" width="55.81640625" customWidth="1"/>
    <col min="3" max="3" width="9.26953125" bestFit="1" customWidth="1"/>
    <col min="4" max="4" width="14.453125" bestFit="1" customWidth="1"/>
    <col min="5" max="5" width="51.453125" bestFit="1" customWidth="1"/>
  </cols>
  <sheetData>
    <row r="2" spans="1:5" x14ac:dyDescent="0.35">
      <c r="A2" s="6" t="s">
        <v>19</v>
      </c>
      <c r="B2" s="7">
        <f>SUMPRODUCT(Tabela2[QTD], Tabela2[Preço_uni])</f>
        <v>40.21</v>
      </c>
    </row>
    <row r="5" spans="1:5" x14ac:dyDescent="0.35">
      <c r="A5" s="5" t="s">
        <v>16</v>
      </c>
      <c r="B5" s="5" t="s">
        <v>17</v>
      </c>
      <c r="C5" s="5" t="s">
        <v>15</v>
      </c>
      <c r="D5" s="5" t="s">
        <v>18</v>
      </c>
      <c r="E5" s="5" t="s">
        <v>24</v>
      </c>
    </row>
    <row r="6" spans="1:5" x14ac:dyDescent="0.35">
      <c r="A6" s="10" t="s">
        <v>13</v>
      </c>
      <c r="B6" s="12" t="s">
        <v>14</v>
      </c>
      <c r="C6" s="1">
        <v>1</v>
      </c>
      <c r="D6" s="8">
        <v>8.24</v>
      </c>
      <c r="E6" s="9" t="str">
        <f>HYPERLINK("https://www.ptrobotics.com/modulos-bluetooth/4364-bluetooth-module-hc-05.html",Tabela2[[#This Row],[Produto]])</f>
        <v>Bluetooth Module HC-05</v>
      </c>
    </row>
    <row r="7" spans="1:5" x14ac:dyDescent="0.35">
      <c r="A7" s="10" t="s">
        <v>13</v>
      </c>
      <c r="B7" s="12" t="s">
        <v>20</v>
      </c>
      <c r="C7" s="1">
        <v>2</v>
      </c>
      <c r="D7" s="8">
        <v>1.05</v>
      </c>
      <c r="E7" s="9" t="str">
        <f>HYPERLINK("https://www.ptrobotics.com/sensores-opticos/5913-ir-emitter-and-receiver-led-5mm-940nm.html",Tabela2[[#This Row],[Produto]])</f>
        <v>IR Emitter and Receiver LED 5mm 940nm</v>
      </c>
    </row>
    <row r="8" spans="1:5" x14ac:dyDescent="0.35">
      <c r="A8" s="10" t="s">
        <v>13</v>
      </c>
      <c r="B8" s="12" t="s">
        <v>21</v>
      </c>
      <c r="C8" s="1">
        <v>1</v>
      </c>
      <c r="D8" s="8">
        <v>12.18</v>
      </c>
      <c r="E8" s="9" t="str">
        <f>HYPERLINK("https://www.ptrobotics.com/cameras/3928-ov7670-camera-module.html",Tabela2[[#This Row],[Produto]])</f>
        <v>OV7670 Camera Module</v>
      </c>
    </row>
    <row r="9" spans="1:5" x14ac:dyDescent="0.35">
      <c r="A9" s="10" t="s">
        <v>13</v>
      </c>
      <c r="B9" s="12" t="s">
        <v>22</v>
      </c>
      <c r="C9" s="1">
        <v>1</v>
      </c>
      <c r="D9" s="8">
        <v>10.82</v>
      </c>
      <c r="E9" s="9" t="str">
        <f>HYPERLINK("https://www.ptrobotics.com/sensores-opticos/4048-tcs3200-color-sensor.html",Tabela2[[#This Row],[Produto]])</f>
        <v>TCS3200 Color Sensor</v>
      </c>
    </row>
    <row r="10" spans="1:5" x14ac:dyDescent="0.35">
      <c r="A10" s="10" t="s">
        <v>13</v>
      </c>
      <c r="B10" s="12" t="s">
        <v>23</v>
      </c>
      <c r="C10" s="1">
        <v>1</v>
      </c>
      <c r="D10" s="8">
        <v>4.43</v>
      </c>
      <c r="E10" s="9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35">
      <c r="A11" s="10" t="s">
        <v>46</v>
      </c>
      <c r="B11" s="12" t="s">
        <v>47</v>
      </c>
      <c r="C11" s="1">
        <v>1</v>
      </c>
      <c r="D11" s="8">
        <v>2.44</v>
      </c>
      <c r="E11" s="9" t="str">
        <f>HYPERLINK("https://mauser.pt/catalog/product_info.php?cPath=1667_2604_2607&amp;products_id=096-8517",Tabela2[[#This Row],[Produto]])</f>
        <v>Módulo Leitor RFID RC522</v>
      </c>
    </row>
    <row r="12" spans="1:5" x14ac:dyDescent="0.35">
      <c r="A12" s="11"/>
      <c r="B12" s="12"/>
      <c r="C12" s="1"/>
      <c r="D12" s="8"/>
      <c r="E12" s="9">
        <f>HYPERLINK(,Tabela2[[#This Row],[Produto]])</f>
        <v>0</v>
      </c>
    </row>
    <row r="13" spans="1:5" x14ac:dyDescent="0.35">
      <c r="A13" s="11"/>
      <c r="B13" s="12"/>
      <c r="C13" s="1"/>
      <c r="D13" s="8"/>
      <c r="E13" s="9">
        <f>HYPERLINK(,Tabela2[[#This Row],[Produto]])</f>
        <v>0</v>
      </c>
    </row>
    <row r="15" spans="1:5" x14ac:dyDescent="0.35">
      <c r="B15" s="20" t="s">
        <v>42</v>
      </c>
    </row>
  </sheetData>
  <hyperlinks>
    <hyperlink ref="B15" r:id="rId1" xr:uid="{3BE2CB3D-1045-4FA3-95C3-6C6F5D5C6679}"/>
  </hyperlinks>
  <pageMargins left="0.7" right="0.7" top="0.75" bottom="0.75" header="0.3" footer="0.3"/>
  <pageSetup paperSize="9" orientation="portrait" horizontalDpi="360" verticalDpi="36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TimeTable</vt:lpstr>
      <vt:lpstr>TimeTable_Team1</vt:lpstr>
      <vt:lpstr>TimeTable_Team2</vt:lpstr>
      <vt:lpstr>TimeTable_Team3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2021-03-08T14:23:03Z</dcterms:created>
  <dcterms:modified xsi:type="dcterms:W3CDTF">2021-05-05T16:46:01Z</dcterms:modified>
</cp:coreProperties>
</file>