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3Flowcharts\StopSensors\"/>
    </mc:Choice>
  </mc:AlternateContent>
  <xr:revisionPtr revIDLastSave="0" documentId="13_ncr:1_{CF1312E0-3E00-4689-8F61-9876A372E896}" xr6:coauthVersionLast="47" xr6:coauthVersionMax="47" xr10:uidLastSave="{00000000-0000-0000-0000-000000000000}"/>
  <bookViews>
    <workbookView xWindow="-120" yWindow="-120" windowWidth="29040" windowHeight="16440" firstSheet="1" activeTab="3" xr2:uid="{D85711AF-25F8-46B5-A784-E7A296354DB8}"/>
  </bookViews>
  <sheets>
    <sheet name="Distance x SensorVal" sheetId="1" r:id="rId1"/>
    <sheet name="Distance x SensorVal (Exp1)" sheetId="3" r:id="rId2"/>
    <sheet name="Amostragem" sheetId="4" r:id="rId3"/>
    <sheet name="Distance x SensorVal ADC (Exp3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B19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C3" i="5"/>
  <c r="D2" i="3"/>
  <c r="D3" i="3"/>
  <c r="D4" i="3"/>
  <c r="D5" i="3"/>
  <c r="D6" i="3"/>
  <c r="D7" i="3"/>
  <c r="D8" i="3"/>
  <c r="D9" i="3"/>
  <c r="B10" i="3"/>
  <c r="D10" i="3"/>
  <c r="D11" i="3"/>
  <c r="D12" i="3"/>
  <c r="D13" i="3"/>
  <c r="D14" i="3"/>
  <c r="D15" i="3"/>
  <c r="D16" i="3"/>
  <c r="D17" i="3"/>
  <c r="B18" i="3"/>
  <c r="D18" i="3"/>
  <c r="D19" i="3"/>
  <c r="D20" i="3"/>
  <c r="D21" i="3"/>
  <c r="D22" i="3"/>
  <c r="B25" i="5"/>
  <c r="B24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2" i="5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25" i="3"/>
  <c r="B24" i="3"/>
  <c r="B2" i="3" s="1"/>
  <c r="B9" i="1"/>
  <c r="B10" i="1"/>
  <c r="E6" i="1"/>
  <c r="E5" i="1"/>
  <c r="E9" i="1" s="1"/>
  <c r="B22" i="3" l="1"/>
  <c r="B14" i="3"/>
  <c r="B13" i="3"/>
  <c r="B9" i="3"/>
  <c r="B5" i="3"/>
  <c r="B17" i="3"/>
  <c r="B16" i="3"/>
  <c r="B8" i="3"/>
  <c r="B21" i="3"/>
  <c r="B20" i="3"/>
  <c r="B12" i="3"/>
  <c r="B4" i="3"/>
  <c r="B19" i="3"/>
  <c r="B15" i="3"/>
  <c r="B11" i="3"/>
  <c r="B7" i="3"/>
  <c r="B3" i="3"/>
  <c r="B6" i="3"/>
  <c r="B28" i="5"/>
  <c r="B28" i="3"/>
  <c r="B8" i="1"/>
  <c r="B7" i="1"/>
  <c r="B6" i="1"/>
  <c r="B5" i="1"/>
  <c r="B4" i="1"/>
  <c r="B12" i="1"/>
  <c r="B11" i="1"/>
  <c r="B3" i="1"/>
  <c r="B2" i="1"/>
</calcChain>
</file>

<file path=xl/sharedStrings.xml><?xml version="1.0" encoding="utf-8"?>
<sst xmlns="http://schemas.openxmlformats.org/spreadsheetml/2006/main" count="43" uniqueCount="29">
  <si>
    <t>SensorVal</t>
  </si>
  <si>
    <t>Distance [cm]</t>
  </si>
  <si>
    <t>At 10cm, SensorVal=500</t>
  </si>
  <si>
    <t>At 80cm, SensorVal=80</t>
  </si>
  <si>
    <t>Declive</t>
  </si>
  <si>
    <t>B</t>
  </si>
  <si>
    <t>v0 [V]</t>
  </si>
  <si>
    <t>Coluna1</t>
  </si>
  <si>
    <t>Distancia [cm]</t>
  </si>
  <si>
    <t>n1</t>
  </si>
  <si>
    <t>n2</t>
  </si>
  <si>
    <t>n9</t>
  </si>
  <si>
    <t>n6</t>
  </si>
  <si>
    <t>n8</t>
  </si>
  <si>
    <t>n4</t>
  </si>
  <si>
    <t>n7</t>
  </si>
  <si>
    <t>n3</t>
  </si>
  <si>
    <t>n5</t>
  </si>
  <si>
    <t>n10</t>
  </si>
  <si>
    <t>n11</t>
  </si>
  <si>
    <t>n12</t>
  </si>
  <si>
    <t>n13</t>
  </si>
  <si>
    <t>n14</t>
  </si>
  <si>
    <t>voDigitalVal</t>
  </si>
  <si>
    <t>vo_ADC [V]</t>
  </si>
  <si>
    <t>ADC value</t>
  </si>
  <si>
    <t>Vmed [mV]</t>
  </si>
  <si>
    <t>vo [mV]</t>
  </si>
  <si>
    <t>vo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</si>
</sst>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1" applyFont="1"/>
    <xf numFmtId="0" fontId="3" fillId="2" borderId="0" xfId="1" applyFont="1" applyAlignment="1">
      <alignment horizontal="center"/>
    </xf>
    <xf numFmtId="0" fontId="2" fillId="3" borderId="0" xfId="2"/>
    <xf numFmtId="0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2" fillId="3" borderId="0" xfId="2" applyAlignment="1">
      <alignment horizontal="center" vertical="center"/>
    </xf>
    <xf numFmtId="1" fontId="2" fillId="4" borderId="0" xfId="3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</cellXfs>
  <cellStyles count="4">
    <cellStyle name="20% - Cor1" xfId="2" builtinId="30"/>
    <cellStyle name="60% - Cor1" xfId="3" builtinId="32"/>
    <cellStyle name="Cor1" xfId="1" builtinId="29"/>
    <cellStyle name="Normal" xfId="0" builtinId="0"/>
  </cellStyles>
  <dxfs count="17"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'Distance x SensorVal (Exp1)'!$C$1</c:f>
              <c:strCache>
                <c:ptCount val="1"/>
                <c:pt idx="0">
                  <c:v>v0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 x SensorVal (Exp1)'!$A$2:$A$17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'Distance x SensorVal (Exp1)'!$C$2:$C$17</c:f>
              <c:numCache>
                <c:formatCode>0.000</c:formatCode>
                <c:ptCount val="16"/>
                <c:pt idx="0">
                  <c:v>2.5000000000000001E-2</c:v>
                </c:pt>
                <c:pt idx="1">
                  <c:v>3.09</c:v>
                </c:pt>
                <c:pt idx="2">
                  <c:v>2.2599999999999998</c:v>
                </c:pt>
                <c:pt idx="3">
                  <c:v>1.579</c:v>
                </c:pt>
                <c:pt idx="4">
                  <c:v>1.256</c:v>
                </c:pt>
                <c:pt idx="5">
                  <c:v>1.048</c:v>
                </c:pt>
                <c:pt idx="6">
                  <c:v>0.91</c:v>
                </c:pt>
                <c:pt idx="7">
                  <c:v>0.81499999999999995</c:v>
                </c:pt>
                <c:pt idx="8">
                  <c:v>0.71899999999999997</c:v>
                </c:pt>
                <c:pt idx="9">
                  <c:v>0.68100000000000005</c:v>
                </c:pt>
                <c:pt idx="10">
                  <c:v>0.63500000000000001</c:v>
                </c:pt>
                <c:pt idx="11">
                  <c:v>0.59599999999999997</c:v>
                </c:pt>
                <c:pt idx="12">
                  <c:v>0.52300000000000002</c:v>
                </c:pt>
                <c:pt idx="13">
                  <c:v>0.504</c:v>
                </c:pt>
                <c:pt idx="14">
                  <c:v>0.49</c:v>
                </c:pt>
                <c:pt idx="15">
                  <c:v>0.48499999999999999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7-48CB-B42A-FAFFC379C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572143"/>
        <c:axId val="1559572975"/>
      </c:scatterChart>
      <c:valAx>
        <c:axId val="155957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9572975"/>
        <c:crosses val="autoZero"/>
        <c:crossBetween val="midCat"/>
      </c:valAx>
      <c:valAx>
        <c:axId val="15595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957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medido [V],</a:t>
            </a:r>
            <a:r>
              <a:rPr lang="en-US" baseline="0"/>
              <a:t> </a:t>
            </a:r>
            <a:r>
              <a:rPr lang="en-US"/>
              <a:t>pelo</a:t>
            </a:r>
            <a:r>
              <a:rPr lang="en-US" baseline="0"/>
              <a:t> microcontrolador </a:t>
            </a:r>
            <a:r>
              <a:rPr lang="en-US"/>
              <a:t>à saída do</a:t>
            </a:r>
            <a:r>
              <a:rPr lang="en-US" baseline="0"/>
              <a:t> sensor, em função da distância a um objeto [cm]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6347374053971396E-2"/>
          <c:y val="0.19127346595391881"/>
          <c:w val="0.85746492368065663"/>
          <c:h val="0.67052827564172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'Distance x SensorVal ADC (Exp3)'!$D$1</c:f>
              <c:strCache>
                <c:ptCount val="1"/>
                <c:pt idx="0">
                  <c:v>vo_ADC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 x SensorVal ADC (Exp3)'!$A$2:$A$22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'Distance x SensorVal ADC (Exp3)'!$D$2:$D$22</c:f>
              <c:numCache>
                <c:formatCode>0.000</c:formatCode>
                <c:ptCount val="21"/>
                <c:pt idx="0" formatCode="General">
                  <c:v>0</c:v>
                </c:pt>
                <c:pt idx="1">
                  <c:v>3.0905999999999998</c:v>
                </c:pt>
                <c:pt idx="2">
                  <c:v>2.2232500000000002</c:v>
                </c:pt>
                <c:pt idx="3">
                  <c:v>1.5678333333333332</c:v>
                </c:pt>
                <c:pt idx="4">
                  <c:v>1.2370000000000001</c:v>
                </c:pt>
                <c:pt idx="5">
                  <c:v>1.0400833333333332</c:v>
                </c:pt>
                <c:pt idx="6">
                  <c:v>0.91749999999999998</c:v>
                </c:pt>
                <c:pt idx="7">
                  <c:v>0.82669230769230773</c:v>
                </c:pt>
                <c:pt idx="8">
                  <c:v>0.76727272727272722</c:v>
                </c:pt>
                <c:pt idx="9">
                  <c:v>0.6738333333333334</c:v>
                </c:pt>
                <c:pt idx="10">
                  <c:v>0.63139999999999996</c:v>
                </c:pt>
                <c:pt idx="11">
                  <c:v>0.60599999999999998</c:v>
                </c:pt>
                <c:pt idx="12">
                  <c:v>0.58466666666666667</c:v>
                </c:pt>
                <c:pt idx="13">
                  <c:v>0.56272727272727274</c:v>
                </c:pt>
                <c:pt idx="14">
                  <c:v>0.56758333333333333</c:v>
                </c:pt>
                <c:pt idx="15">
                  <c:v>0.55825000000000002</c:v>
                </c:pt>
                <c:pt idx="16">
                  <c:v>0.58210000000000006</c:v>
                </c:pt>
                <c:pt idx="17">
                  <c:v>0.57258333333333333</c:v>
                </c:pt>
                <c:pt idx="18">
                  <c:v>0.58125000000000004</c:v>
                </c:pt>
                <c:pt idx="19">
                  <c:v>0.58299999999999996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5-422D-B493-D355F849C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642399"/>
        <c:axId val="1438647807"/>
      </c:scatterChart>
      <c:valAx>
        <c:axId val="143864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8647807"/>
        <c:crosses val="autoZero"/>
        <c:crossBetween val="midCat"/>
        <c:majorUnit val="5"/>
      </c:valAx>
      <c:valAx>
        <c:axId val="14386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 medido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86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Valor</a:t>
            </a:r>
            <a:r>
              <a:rPr lang="pt-PT" baseline="0"/>
              <a:t> medido à saída do sensor com: </a:t>
            </a:r>
          </a:p>
          <a:p>
            <a:pPr>
              <a:defRPr/>
            </a:pPr>
            <a:r>
              <a:rPr lang="pt-PT" baseline="0"/>
              <a:t>multímetro </a:t>
            </a:r>
            <a:r>
              <a:rPr lang="pt-PT" i="1" baseline="0"/>
              <a:t>vs</a:t>
            </a:r>
            <a:r>
              <a:rPr lang="pt-PT" baseline="0"/>
              <a:t> STM32</a:t>
            </a:r>
            <a:endParaRPr lang="pt-PT"/>
          </a:p>
        </c:rich>
      </c:tx>
      <c:layout>
        <c:manualLayout>
          <c:xMode val="edge"/>
          <c:yMode val="edge"/>
          <c:x val="0.2261001066272966"/>
          <c:y val="1.5549076773566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817072227464689"/>
          <c:y val="0.15502607228097243"/>
          <c:w val="0.80029000304235054"/>
          <c:h val="0.692818044309054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'Distance x SensorVal ADC (Exp3)'!$B$1</c:f>
              <c:strCache>
                <c:ptCount val="1"/>
                <c:pt idx="0">
                  <c:v>v0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 x SensorVal ADC (Exp3)'!$A$2:$A$22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'Distance x SensorVal ADC (Exp3)'!$B$2:$B$22</c:f>
              <c:numCache>
                <c:formatCode>0.000</c:formatCode>
                <c:ptCount val="21"/>
                <c:pt idx="0">
                  <c:v>2.5000000000000001E-2</c:v>
                </c:pt>
                <c:pt idx="1">
                  <c:v>3.09</c:v>
                </c:pt>
                <c:pt idx="2">
                  <c:v>2.2599999999999998</c:v>
                </c:pt>
                <c:pt idx="3">
                  <c:v>1.579</c:v>
                </c:pt>
                <c:pt idx="4">
                  <c:v>1.256</c:v>
                </c:pt>
                <c:pt idx="5">
                  <c:v>1.048</c:v>
                </c:pt>
                <c:pt idx="6">
                  <c:v>0.91</c:v>
                </c:pt>
                <c:pt idx="7">
                  <c:v>0.81499999999999995</c:v>
                </c:pt>
                <c:pt idx="8">
                  <c:v>0.71899999999999997</c:v>
                </c:pt>
                <c:pt idx="9">
                  <c:v>0.68100000000000005</c:v>
                </c:pt>
                <c:pt idx="10">
                  <c:v>0.63500000000000001</c:v>
                </c:pt>
                <c:pt idx="11">
                  <c:v>0.59599999999999997</c:v>
                </c:pt>
                <c:pt idx="12">
                  <c:v>0.52300000000000002</c:v>
                </c:pt>
                <c:pt idx="13">
                  <c:v>0.504</c:v>
                </c:pt>
                <c:pt idx="14">
                  <c:v>0.49</c:v>
                </c:pt>
                <c:pt idx="15">
                  <c:v>0.48499999999999999</c:v>
                </c:pt>
                <c:pt idx="16">
                  <c:v>0.48499999999999999</c:v>
                </c:pt>
                <c:pt idx="17">
                  <c:v>0.48499999999999999</c:v>
                </c:pt>
                <c:pt idx="18">
                  <c:v>0.46600000000000003</c:v>
                </c:pt>
                <c:pt idx="19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7-41DE-BFCE-D3C911F11537}"/>
            </c:ext>
          </c:extLst>
        </c:ser>
        <c:ser>
          <c:idx val="1"/>
          <c:order val="1"/>
          <c:tx>
            <c:v>vo_ADC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'Distance x SensorVal ADC (Exp3)'!$A$2:$A$22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'Distance x SensorVal ADC (Exp3)'!$D$2:$D$22</c:f>
              <c:numCache>
                <c:formatCode>0.000</c:formatCode>
                <c:ptCount val="21"/>
                <c:pt idx="0" formatCode="General">
                  <c:v>0</c:v>
                </c:pt>
                <c:pt idx="1">
                  <c:v>3.0905999999999998</c:v>
                </c:pt>
                <c:pt idx="2">
                  <c:v>2.2232500000000002</c:v>
                </c:pt>
                <c:pt idx="3">
                  <c:v>1.5678333333333332</c:v>
                </c:pt>
                <c:pt idx="4">
                  <c:v>1.2370000000000001</c:v>
                </c:pt>
                <c:pt idx="5">
                  <c:v>1.0400833333333332</c:v>
                </c:pt>
                <c:pt idx="6">
                  <c:v>0.91749999999999998</c:v>
                </c:pt>
                <c:pt idx="7">
                  <c:v>0.82669230769230773</c:v>
                </c:pt>
                <c:pt idx="8">
                  <c:v>0.76727272727272722</c:v>
                </c:pt>
                <c:pt idx="9">
                  <c:v>0.6738333333333334</c:v>
                </c:pt>
                <c:pt idx="10">
                  <c:v>0.63139999999999996</c:v>
                </c:pt>
                <c:pt idx="11">
                  <c:v>0.60599999999999998</c:v>
                </c:pt>
                <c:pt idx="12">
                  <c:v>0.58466666666666667</c:v>
                </c:pt>
                <c:pt idx="13">
                  <c:v>0.56272727272727274</c:v>
                </c:pt>
                <c:pt idx="14">
                  <c:v>0.56758333333333333</c:v>
                </c:pt>
                <c:pt idx="15">
                  <c:v>0.55825000000000002</c:v>
                </c:pt>
                <c:pt idx="16">
                  <c:v>0.58210000000000006</c:v>
                </c:pt>
                <c:pt idx="17">
                  <c:v>0.57258333333333333</c:v>
                </c:pt>
                <c:pt idx="18">
                  <c:v>0.58125000000000004</c:v>
                </c:pt>
                <c:pt idx="19">
                  <c:v>0.58299999999999996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A7-41DE-BFCE-D3C911F11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572143"/>
        <c:axId val="1559572975"/>
      </c:scatterChart>
      <c:valAx>
        <c:axId val="15595721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[cm]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9572975"/>
        <c:crosses val="autoZero"/>
        <c:crossBetween val="midCat"/>
        <c:majorUnit val="5"/>
      </c:valAx>
      <c:valAx>
        <c:axId val="15595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 medido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957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3297654199475"/>
          <c:y val="0.93456752661531639"/>
          <c:w val="0.30748864328363895"/>
          <c:h val="6.297308554314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Valor digital da saída do sensor:</a:t>
            </a:r>
          </a:p>
          <a:p>
            <a:pPr>
              <a:defRPr/>
            </a:pPr>
            <a:r>
              <a:rPr lang="pt-PT"/>
              <a:t>Esperado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x SensorVal ADC (Exp3)'!$C$1</c:f>
              <c:strCache>
                <c:ptCount val="1"/>
                <c:pt idx="0">
                  <c:v>voDigitalVal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'Distance x SensorVal ADC (Exp3)'!$A$2:$A$22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'Distance x SensorVal ADC (Exp3)'!$C$2:$C$22</c:f>
              <c:numCache>
                <c:formatCode>0</c:formatCode>
                <c:ptCount val="21"/>
                <c:pt idx="0">
                  <c:v>31.030303030303031</c:v>
                </c:pt>
                <c:pt idx="1">
                  <c:v>3835.3454545454547</c:v>
                </c:pt>
                <c:pt idx="2">
                  <c:v>2805.1393939393938</c:v>
                </c:pt>
                <c:pt idx="3">
                  <c:v>1959.8739393939393</c:v>
                </c:pt>
                <c:pt idx="4">
                  <c:v>1558.9624242424243</c:v>
                </c:pt>
                <c:pt idx="5">
                  <c:v>1300.790303030303</c:v>
                </c:pt>
                <c:pt idx="6">
                  <c:v>1129.5030303030303</c:v>
                </c:pt>
                <c:pt idx="7">
                  <c:v>1011.5878787878788</c:v>
                </c:pt>
                <c:pt idx="8">
                  <c:v>892.4315151515151</c:v>
                </c:pt>
                <c:pt idx="9">
                  <c:v>845.26545454545453</c:v>
                </c:pt>
                <c:pt idx="10">
                  <c:v>788.16969696969693</c:v>
                </c:pt>
                <c:pt idx="11">
                  <c:v>739.76242424242423</c:v>
                </c:pt>
                <c:pt idx="12">
                  <c:v>649.15393939393937</c:v>
                </c:pt>
                <c:pt idx="13">
                  <c:v>625.57090909090914</c:v>
                </c:pt>
                <c:pt idx="14">
                  <c:v>608.19393939393944</c:v>
                </c:pt>
                <c:pt idx="15">
                  <c:v>601.9878787878788</c:v>
                </c:pt>
                <c:pt idx="16">
                  <c:v>601.9878787878788</c:v>
                </c:pt>
                <c:pt idx="17">
                  <c:v>601.9878787878788</c:v>
                </c:pt>
                <c:pt idx="18">
                  <c:v>578.40484848484846</c:v>
                </c:pt>
                <c:pt idx="19">
                  <c:v>600.74666666666667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F-4E58-96C6-C871028A82D2}"/>
            </c:ext>
          </c:extLst>
        </c:ser>
        <c:ser>
          <c:idx val="1"/>
          <c:order val="1"/>
          <c:tx>
            <c:strRef>
              <c:f>'Distance x SensorVal ADC (Exp3)'!$E$1</c:f>
              <c:strCache>
                <c:ptCount val="1"/>
                <c:pt idx="0">
                  <c:v>ADC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'Distance x SensorVal ADC (Exp3)'!$A$2:$A$22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'Distance x SensorVal ADC (Exp3)'!$E$2:$E$22</c:f>
              <c:numCache>
                <c:formatCode>0</c:formatCode>
                <c:ptCount val="21"/>
                <c:pt idx="0">
                  <c:v>0</c:v>
                </c:pt>
                <c:pt idx="1">
                  <c:v>3836.0901818181819</c:v>
                </c:pt>
                <c:pt idx="2">
                  <c:v>2759.5248484848485</c:v>
                </c:pt>
                <c:pt idx="3">
                  <c:v>1946.0137373737373</c:v>
                </c:pt>
                <c:pt idx="4">
                  <c:v>1535.379393939394</c:v>
                </c:pt>
                <c:pt idx="5">
                  <c:v>1290.9640404040404</c:v>
                </c:pt>
                <c:pt idx="6">
                  <c:v>1138.8121212121212</c:v>
                </c:pt>
                <c:pt idx="7">
                  <c:v>1026.1005128205129</c:v>
                </c:pt>
                <c:pt idx="8">
                  <c:v>952.34820936639119</c:v>
                </c:pt>
                <c:pt idx="9">
                  <c:v>836.37010101010105</c:v>
                </c:pt>
                <c:pt idx="10">
                  <c:v>783.70133333333331</c:v>
                </c:pt>
                <c:pt idx="11">
                  <c:v>752.17454545454541</c:v>
                </c:pt>
                <c:pt idx="12">
                  <c:v>725.69535353535343</c:v>
                </c:pt>
                <c:pt idx="13">
                  <c:v>698.46391184573008</c:v>
                </c:pt>
                <c:pt idx="14">
                  <c:v>704.49131313131318</c:v>
                </c:pt>
                <c:pt idx="15">
                  <c:v>692.90666666666664</c:v>
                </c:pt>
                <c:pt idx="16">
                  <c:v>722.50957575757582</c:v>
                </c:pt>
                <c:pt idx="17">
                  <c:v>710.69737373737382</c:v>
                </c:pt>
                <c:pt idx="18">
                  <c:v>721.4545454545455</c:v>
                </c:pt>
                <c:pt idx="19">
                  <c:v>723.62666666666667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F-4E58-96C6-C871028A8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97151"/>
        <c:axId val="1739598815"/>
      </c:lineChart>
      <c:catAx>
        <c:axId val="17395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598815"/>
        <c:crosses val="autoZero"/>
        <c:auto val="1"/>
        <c:lblAlgn val="ctr"/>
        <c:lblOffset val="100"/>
        <c:noMultiLvlLbl val="0"/>
      </c:catAx>
      <c:valAx>
        <c:axId val="1739598815"/>
        <c:scaling>
          <c:orientation val="minMax"/>
          <c:max val="40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59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digital da saída do sensor em função da distância</a:t>
            </a:r>
            <a:r>
              <a:rPr lang="en-US" baseline="0"/>
              <a:t> a um objeto [cm]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5472928897586433"/>
          <c:y val="1.6666661198601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139107611548557"/>
          <c:y val="0.17928898317290579"/>
          <c:w val="0.81215059055118111"/>
          <c:h val="0.65002997046260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'Distance x SensorVal ADC (Exp3)'!$E$1</c:f>
              <c:strCache>
                <c:ptCount val="1"/>
                <c:pt idx="0">
                  <c:v>ADC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 x SensorVal ADC (Exp3)'!$A$2:$A$22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'Distance x SensorVal ADC (Exp3)'!$E$2:$E$22</c:f>
              <c:numCache>
                <c:formatCode>0</c:formatCode>
                <c:ptCount val="21"/>
                <c:pt idx="0">
                  <c:v>0</c:v>
                </c:pt>
                <c:pt idx="1">
                  <c:v>3836.0901818181819</c:v>
                </c:pt>
                <c:pt idx="2">
                  <c:v>2759.5248484848485</c:v>
                </c:pt>
                <c:pt idx="3">
                  <c:v>1946.0137373737373</c:v>
                </c:pt>
                <c:pt idx="4">
                  <c:v>1535.379393939394</c:v>
                </c:pt>
                <c:pt idx="5">
                  <c:v>1290.9640404040404</c:v>
                </c:pt>
                <c:pt idx="6">
                  <c:v>1138.8121212121212</c:v>
                </c:pt>
                <c:pt idx="7">
                  <c:v>1026.1005128205129</c:v>
                </c:pt>
                <c:pt idx="8">
                  <c:v>952.34820936639119</c:v>
                </c:pt>
                <c:pt idx="9">
                  <c:v>836.37010101010105</c:v>
                </c:pt>
                <c:pt idx="10">
                  <c:v>783.70133333333331</c:v>
                </c:pt>
                <c:pt idx="11">
                  <c:v>752.17454545454541</c:v>
                </c:pt>
                <c:pt idx="12">
                  <c:v>725.69535353535343</c:v>
                </c:pt>
                <c:pt idx="13">
                  <c:v>698.46391184573008</c:v>
                </c:pt>
                <c:pt idx="14">
                  <c:v>704.49131313131318</c:v>
                </c:pt>
                <c:pt idx="15">
                  <c:v>692.90666666666664</c:v>
                </c:pt>
                <c:pt idx="16">
                  <c:v>722.50957575757582</c:v>
                </c:pt>
                <c:pt idx="17">
                  <c:v>710.69737373737382</c:v>
                </c:pt>
                <c:pt idx="18">
                  <c:v>721.4545454545455</c:v>
                </c:pt>
                <c:pt idx="19">
                  <c:v>723.62666666666667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1-4831-8D7E-5C47AA96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01423"/>
        <c:axId val="1442201839"/>
      </c:scatterChart>
      <c:valAx>
        <c:axId val="14422014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[cm]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1507689468503939"/>
              <c:y val="0.92353318511524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2201839"/>
        <c:crosses val="autoZero"/>
        <c:crossBetween val="midCat"/>
        <c:majorUnit val="5"/>
      </c:valAx>
      <c:valAx>
        <c:axId val="1442201839"/>
        <c:scaling>
          <c:orientation val="minMax"/>
          <c:max val="4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 digital</a:t>
                </a:r>
              </a:p>
            </c:rich>
          </c:tx>
          <c:layout>
            <c:manualLayout>
              <c:xMode val="edge"/>
              <c:yMode val="edge"/>
              <c:x val="1.5625E-2"/>
              <c:y val="0.36204816726223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220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19050</xdr:rowOff>
    </xdr:from>
    <xdr:to>
      <xdr:col>13</xdr:col>
      <xdr:colOff>314325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F7B195-C6CB-4C22-BDB2-F6046F3A6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190499</xdr:rowOff>
    </xdr:from>
    <xdr:to>
      <xdr:col>14</xdr:col>
      <xdr:colOff>19049</xdr:colOff>
      <xdr:row>16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8F5C7C9-C64F-4A5C-91ED-2E0CCFB8C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23</xdr:col>
      <xdr:colOff>0</xdr:colOff>
      <xdr:row>18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532ACE1-7A2F-4EE5-AF78-1970B806D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590550</xdr:colOff>
      <xdr:row>33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2B40DA-4391-41B2-B244-21D46CE67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190499</xdr:rowOff>
    </xdr:from>
    <xdr:to>
      <xdr:col>13</xdr:col>
      <xdr:colOff>600075</xdr:colOff>
      <xdr:row>33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B902D2A-04DF-40D4-9A78-2DC97E524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561976</xdr:colOff>
      <xdr:row>33</xdr:row>
      <xdr:rowOff>104775</xdr:rowOff>
    </xdr:from>
    <xdr:to>
      <xdr:col>13</xdr:col>
      <xdr:colOff>108086</xdr:colOff>
      <xdr:row>51</xdr:row>
      <xdr:rowOff>171450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5AE39F5-8550-48B3-86DB-7796A87F9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53076" y="6391275"/>
          <a:ext cx="4422910" cy="3495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1E1B1-14D3-4ABE-8261-8F82AB1E6AAD}" name="Tabela1" displayName="Tabela1" ref="A1:B12" totalsRowShown="0" headerRowDxfId="16" dataDxfId="15">
  <autoFilter ref="A1:B12" xr:uid="{4AA425D6-8FBE-4301-AEA3-DE2CB002EB2A}"/>
  <tableColumns count="2">
    <tableColumn id="1" xr3:uid="{7E607CB9-888C-4158-A9D5-FE48A8E5AA14}" name="Distance [cm]" dataDxfId="14"/>
    <tableColumn id="2" xr3:uid="{F2EC876D-C08A-4F37-B716-4E860B863D4E}" name="SensorVal" dataDxfId="13">
      <calculatedColumnFormula>$E$5*Tabela1[[#This Row],[Distance '[cm']]]+$E$6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9391E7-68CA-4790-A1D7-419903525CEF}" name="Tabela134" displayName="Tabela134" ref="A1:D22" totalsRowShown="0" headerRowDxfId="12" dataDxfId="11">
  <autoFilter ref="A1:D22" xr:uid="{4AA425D6-8FBE-4301-AEA3-DE2CB002EB2A}"/>
  <tableColumns count="4">
    <tableColumn id="1" xr3:uid="{E94B13C5-60F7-4D06-AF88-70769C4E393D}" name="Distance [cm]" dataDxfId="10"/>
    <tableColumn id="2" xr3:uid="{697EDB71-4064-4C0A-B2F3-EC2137031714}" name="SensorVal" dataDxfId="9">
      <calculatedColumnFormula>$B$24*Tabela134[[#This Row],[Distance '[cm']]]+$B$25</calculatedColumnFormula>
    </tableColumn>
    <tableColumn id="3" xr3:uid="{D0FAE799-210D-4FEB-8522-4A22234386A5}" name="v0 [V]" dataDxfId="8"/>
    <tableColumn id="4" xr3:uid="{9BF920F6-5180-4D61-AD8A-FEC1C239D18C}" name="Coluna1" dataDxfId="7">
      <calculatedColumnFormula>Tabela134[[#This Row],[v0 '[V']]]*1000*4096/3300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7D97C2-FE78-4A17-A2EE-74C922C13D63}" name="Tabela1345" displayName="Tabela1345" ref="A1:E22" totalsRowShown="0" headerRowDxfId="6" dataDxfId="2">
  <autoFilter ref="A1:E22" xr:uid="{4AA425D6-8FBE-4301-AEA3-DE2CB002EB2A}"/>
  <tableColumns count="5">
    <tableColumn id="1" xr3:uid="{A16A40F9-8A5C-49AC-92BA-71429A4632DE}" name="Distance [cm]" dataDxfId="5"/>
    <tableColumn id="3" xr3:uid="{8D070F9B-EADB-4A43-9CAF-15FA398B0D9E}" name="v0 [V]" dataDxfId="4"/>
    <tableColumn id="4" xr3:uid="{DAEB1FA4-F7D9-49BF-B392-314447D0CB07}" name="voDigitalVal" dataDxfId="3">
      <calculatedColumnFormula>Tabela1345[[#This Row],[v0 '[V']]]*1000*4096/3300</calculatedColumnFormula>
    </tableColumn>
    <tableColumn id="2" xr3:uid="{6FC9B9B6-F407-436C-AA4E-5A6D3A74F711}" name="vo_ADC [V]" dataDxfId="1"/>
    <tableColumn id="5" xr3:uid="{28ABE820-9078-4B89-B28F-AA03F0521220}" name="ADC value" dataDxfId="0">
      <calculatedColumnFormula>Tabela1345[[#This Row],[vo_ADC '[V']]]*1000*4096/3300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BB81-0F02-4E52-82A5-1F8AB2257AA1}">
  <dimension ref="A1:E12"/>
  <sheetViews>
    <sheetView workbookViewId="0">
      <selection activeCell="B2" sqref="B2"/>
    </sheetView>
  </sheetViews>
  <sheetFormatPr defaultRowHeight="15" x14ac:dyDescent="0.25"/>
  <cols>
    <col min="1" max="1" width="17.7109375" bestFit="1" customWidth="1"/>
    <col min="2" max="2" width="14.42578125" bestFit="1" customWidth="1"/>
    <col min="4" max="4" width="22.28515625" bestFit="1" customWidth="1"/>
  </cols>
  <sheetData>
    <row r="1" spans="1:5" x14ac:dyDescent="0.25">
      <c r="A1" s="3" t="s">
        <v>1</v>
      </c>
      <c r="B1" s="3" t="s">
        <v>0</v>
      </c>
    </row>
    <row r="2" spans="1:5" x14ac:dyDescent="0.25">
      <c r="A2" s="1">
        <v>0</v>
      </c>
      <c r="B2" s="1">
        <f>$E$5*Tabela1[[#This Row],[Distance '[cm']]]+$E$6</f>
        <v>560</v>
      </c>
      <c r="D2" t="s">
        <v>2</v>
      </c>
    </row>
    <row r="3" spans="1:5" x14ac:dyDescent="0.25">
      <c r="A3" s="1">
        <v>10</v>
      </c>
      <c r="B3" s="1">
        <f>$E$5*Tabela1[[#This Row],[Distance '[cm']]]+$E$6</f>
        <v>500</v>
      </c>
      <c r="D3" t="s">
        <v>3</v>
      </c>
    </row>
    <row r="4" spans="1:5" x14ac:dyDescent="0.25">
      <c r="A4" s="1">
        <v>20</v>
      </c>
      <c r="B4" s="1">
        <f>$E$5*Tabela1[[#This Row],[Distance '[cm']]]+$E$6</f>
        <v>440</v>
      </c>
    </row>
    <row r="5" spans="1:5" x14ac:dyDescent="0.25">
      <c r="A5" s="1">
        <v>30</v>
      </c>
      <c r="B5" s="1">
        <f>$E$5*Tabela1[[#This Row],[Distance '[cm']]]+$E$6</f>
        <v>380</v>
      </c>
      <c r="D5" s="5" t="s">
        <v>4</v>
      </c>
      <c r="E5">
        <f>(500-80)/(10-80)</f>
        <v>-6</v>
      </c>
    </row>
    <row r="6" spans="1:5" x14ac:dyDescent="0.25">
      <c r="A6" s="1">
        <v>40</v>
      </c>
      <c r="B6" s="1">
        <f>$E$5*Tabela1[[#This Row],[Distance '[cm']]]+$E$6</f>
        <v>320</v>
      </c>
      <c r="D6" s="5" t="s">
        <v>5</v>
      </c>
      <c r="E6">
        <f>500+6*10</f>
        <v>560</v>
      </c>
    </row>
    <row r="7" spans="1:5" x14ac:dyDescent="0.25">
      <c r="A7" s="1">
        <v>50</v>
      </c>
      <c r="B7" s="1">
        <f>$E$5*Tabela1[[#This Row],[Distance '[cm']]]+$E$6</f>
        <v>260</v>
      </c>
    </row>
    <row r="8" spans="1:5" x14ac:dyDescent="0.25">
      <c r="A8" s="1">
        <v>60</v>
      </c>
      <c r="B8" s="1">
        <f>$E$5*Tabela1[[#This Row],[Distance '[cm']]]+$E$6</f>
        <v>200</v>
      </c>
      <c r="D8" s="5" t="s">
        <v>1</v>
      </c>
      <c r="E8" s="6">
        <v>30</v>
      </c>
    </row>
    <row r="9" spans="1:5" x14ac:dyDescent="0.25">
      <c r="A9" s="1">
        <v>70</v>
      </c>
      <c r="B9" s="1">
        <f>$E$5*Tabela1[[#This Row],[Distance '[cm']]]+$E$6</f>
        <v>140</v>
      </c>
      <c r="D9" s="5" t="s">
        <v>0</v>
      </c>
      <c r="E9">
        <f>E5*E8+E6</f>
        <v>380</v>
      </c>
    </row>
    <row r="10" spans="1:5" x14ac:dyDescent="0.25">
      <c r="A10" s="1">
        <v>80</v>
      </c>
      <c r="B10" s="1">
        <f>$E$5*Tabela1[[#This Row],[Distance '[cm']]]+$E$6</f>
        <v>80</v>
      </c>
    </row>
    <row r="11" spans="1:5" x14ac:dyDescent="0.25">
      <c r="A11" s="1">
        <v>90</v>
      </c>
      <c r="B11" s="1">
        <f>$E$5*Tabela1[[#This Row],[Distance '[cm']]]+$E$6</f>
        <v>20</v>
      </c>
    </row>
    <row r="12" spans="1:5" x14ac:dyDescent="0.25">
      <c r="A12" s="2">
        <v>100</v>
      </c>
      <c r="B12" s="2">
        <f>$E$5*Tabela1[[#This Row],[Distance '[cm']]]+$E$6</f>
        <v>-40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5033-1462-4BF1-AD25-7319BEEA1147}">
  <dimension ref="A1:E28"/>
  <sheetViews>
    <sheetView workbookViewId="0">
      <selection activeCell="D2" sqref="A2:D2"/>
    </sheetView>
  </sheetViews>
  <sheetFormatPr defaultRowHeight="15" x14ac:dyDescent="0.25"/>
  <cols>
    <col min="1" max="1" width="17.7109375" bestFit="1" customWidth="1"/>
    <col min="2" max="2" width="14.42578125" bestFit="1" customWidth="1"/>
    <col min="3" max="3" width="10.7109375" bestFit="1" customWidth="1"/>
    <col min="4" max="4" width="12.7109375" bestFit="1" customWidth="1"/>
    <col min="5" max="5" width="22.28515625" style="14" bestFit="1" customWidth="1"/>
  </cols>
  <sheetData>
    <row r="1" spans="1:5" x14ac:dyDescent="0.25">
      <c r="A1" s="3" t="s">
        <v>1</v>
      </c>
      <c r="B1" s="3" t="s">
        <v>0</v>
      </c>
      <c r="C1" s="3" t="s">
        <v>6</v>
      </c>
      <c r="D1" s="3" t="s">
        <v>7</v>
      </c>
      <c r="E1"/>
    </row>
    <row r="2" spans="1:5" x14ac:dyDescent="0.25">
      <c r="A2" s="24">
        <v>0</v>
      </c>
      <c r="B2" s="24">
        <f>$B$24*Tabela134[[#This Row],[Distance '[cm']]]+$B$25</f>
        <v>560</v>
      </c>
      <c r="C2" s="26">
        <v>2.5000000000000001E-2</v>
      </c>
      <c r="D2" s="27">
        <f>Tabela134[[#This Row],[v0 '[V']]]*1000*4096/3300</f>
        <v>31.030303030303031</v>
      </c>
      <c r="E2"/>
    </row>
    <row r="3" spans="1:5" x14ac:dyDescent="0.25">
      <c r="A3" s="1">
        <v>5</v>
      </c>
      <c r="B3" s="1">
        <f>$B$24*Tabela134[[#This Row],[Distance '[cm']]]+$B$25</f>
        <v>530</v>
      </c>
      <c r="C3" s="9">
        <v>3.09</v>
      </c>
      <c r="D3" s="13">
        <f>Tabela134[[#This Row],[v0 '[V']]]*1000*4096/3300</f>
        <v>3835.3454545454547</v>
      </c>
      <c r="E3"/>
    </row>
    <row r="4" spans="1:5" x14ac:dyDescent="0.25">
      <c r="A4" s="1">
        <v>10</v>
      </c>
      <c r="B4" s="1">
        <f>$B$24*Tabela134[[#This Row],[Distance '[cm']]]+$B$25</f>
        <v>500</v>
      </c>
      <c r="C4" s="9">
        <v>2.2599999999999998</v>
      </c>
      <c r="D4" s="13">
        <f>Tabela134[[#This Row],[v0 '[V']]]*1000*4096/3300</f>
        <v>2805.1393939393938</v>
      </c>
      <c r="E4"/>
    </row>
    <row r="5" spans="1:5" x14ac:dyDescent="0.25">
      <c r="A5" s="1">
        <v>15</v>
      </c>
      <c r="B5" s="1">
        <f>$B$24*Tabela134[[#This Row],[Distance '[cm']]]+$B$25</f>
        <v>470</v>
      </c>
      <c r="C5" s="9">
        <v>1.579</v>
      </c>
      <c r="D5" s="13">
        <f>Tabela134[[#This Row],[v0 '[V']]]*1000*4096/3300</f>
        <v>1959.8739393939393</v>
      </c>
      <c r="E5"/>
    </row>
    <row r="6" spans="1:5" x14ac:dyDescent="0.25">
      <c r="A6" s="1">
        <v>20</v>
      </c>
      <c r="B6" s="1">
        <f>$B$24*Tabela134[[#This Row],[Distance '[cm']]]+$B$25</f>
        <v>440</v>
      </c>
      <c r="C6" s="9">
        <v>1.256</v>
      </c>
      <c r="D6" s="13">
        <f>Tabela134[[#This Row],[v0 '[V']]]*1000*4096/3300</f>
        <v>1558.9624242424243</v>
      </c>
      <c r="E6"/>
    </row>
    <row r="7" spans="1:5" x14ac:dyDescent="0.25">
      <c r="A7" s="1">
        <v>25</v>
      </c>
      <c r="B7" s="1">
        <f>$B$24*Tabela134[[#This Row],[Distance '[cm']]]+$B$25</f>
        <v>410</v>
      </c>
      <c r="C7" s="9">
        <v>1.048</v>
      </c>
      <c r="D7" s="13">
        <f>Tabela134[[#This Row],[v0 '[V']]]*1000*4096/3300</f>
        <v>1300.790303030303</v>
      </c>
      <c r="E7"/>
    </row>
    <row r="8" spans="1:5" x14ac:dyDescent="0.25">
      <c r="A8" s="1">
        <v>30</v>
      </c>
      <c r="B8" s="1">
        <f>$B$24*Tabela134[[#This Row],[Distance '[cm']]]+$B$25</f>
        <v>380</v>
      </c>
      <c r="C8" s="9">
        <v>0.91</v>
      </c>
      <c r="D8" s="13">
        <f>Tabela134[[#This Row],[v0 '[V']]]*1000*4096/3300</f>
        <v>1129.5030303030303</v>
      </c>
      <c r="E8"/>
    </row>
    <row r="9" spans="1:5" x14ac:dyDescent="0.25">
      <c r="A9" s="1">
        <v>35</v>
      </c>
      <c r="B9" s="1">
        <f>$B$24*Tabela134[[#This Row],[Distance '[cm']]]+$B$25</f>
        <v>350</v>
      </c>
      <c r="C9" s="9">
        <v>0.81499999999999995</v>
      </c>
      <c r="D9" s="13">
        <f>Tabela134[[#This Row],[v0 '[V']]]*1000*4096/3300</f>
        <v>1011.5878787878788</v>
      </c>
      <c r="E9"/>
    </row>
    <row r="10" spans="1:5" x14ac:dyDescent="0.25">
      <c r="A10" s="1">
        <v>40</v>
      </c>
      <c r="B10" s="1">
        <f>$B$24*Tabela134[[#This Row],[Distance '[cm']]]+$B$25</f>
        <v>320</v>
      </c>
      <c r="C10" s="9">
        <v>0.71899999999999997</v>
      </c>
      <c r="D10" s="13">
        <f>Tabela134[[#This Row],[v0 '[V']]]*1000*4096/3300</f>
        <v>892.4315151515151</v>
      </c>
      <c r="E10"/>
    </row>
    <row r="11" spans="1:5" x14ac:dyDescent="0.25">
      <c r="A11" s="1">
        <v>45</v>
      </c>
      <c r="B11" s="1">
        <f>$B$24*Tabela134[[#This Row],[Distance '[cm']]]+$B$25</f>
        <v>290</v>
      </c>
      <c r="C11" s="9">
        <v>0.68100000000000005</v>
      </c>
      <c r="D11" s="13">
        <f>Tabela134[[#This Row],[v0 '[V']]]*1000*4096/3300</f>
        <v>845.26545454545453</v>
      </c>
      <c r="E11"/>
    </row>
    <row r="12" spans="1:5" x14ac:dyDescent="0.25">
      <c r="A12" s="1">
        <v>50</v>
      </c>
      <c r="B12" s="8">
        <f>$B$24*Tabela134[[#This Row],[Distance '[cm']]]+$B$25</f>
        <v>260</v>
      </c>
      <c r="C12" s="9">
        <v>0.63500000000000001</v>
      </c>
      <c r="D12" s="13">
        <f>Tabela134[[#This Row],[v0 '[V']]]*1000*4096/3300</f>
        <v>788.16969696969693</v>
      </c>
      <c r="E12"/>
    </row>
    <row r="13" spans="1:5" x14ac:dyDescent="0.25">
      <c r="A13" s="1">
        <v>55</v>
      </c>
      <c r="B13" s="7">
        <f>$B$24*Tabela134[[#This Row],[Distance '[cm']]]+$B$25</f>
        <v>230</v>
      </c>
      <c r="C13" s="9">
        <v>0.59599999999999997</v>
      </c>
      <c r="D13" s="13">
        <f>Tabela134[[#This Row],[v0 '[V']]]*1000*4096/3300</f>
        <v>739.76242424242423</v>
      </c>
      <c r="E13"/>
    </row>
    <row r="14" spans="1:5" x14ac:dyDescent="0.25">
      <c r="A14" s="1">
        <v>60</v>
      </c>
      <c r="B14" s="7">
        <f>$B$24*Tabela134[[#This Row],[Distance '[cm']]]+$B$25</f>
        <v>200</v>
      </c>
      <c r="C14" s="9">
        <v>0.52300000000000002</v>
      </c>
      <c r="D14" s="13">
        <f>Tabela134[[#This Row],[v0 '[V']]]*1000*4096/3300</f>
        <v>649.15393939393937</v>
      </c>
      <c r="E14"/>
    </row>
    <row r="15" spans="1:5" x14ac:dyDescent="0.25">
      <c r="A15" s="1">
        <v>65</v>
      </c>
      <c r="B15" s="7">
        <f>$B$24*Tabela134[[#This Row],[Distance '[cm']]]+$B$25</f>
        <v>170</v>
      </c>
      <c r="C15" s="9">
        <v>0.504</v>
      </c>
      <c r="D15" s="13">
        <f>Tabela134[[#This Row],[v0 '[V']]]*1000*4096/3300</f>
        <v>625.57090909090914</v>
      </c>
      <c r="E15"/>
    </row>
    <row r="16" spans="1:5" x14ac:dyDescent="0.25">
      <c r="A16" s="1">
        <v>70</v>
      </c>
      <c r="B16" s="7">
        <f>$B$24*Tabela134[[#This Row],[Distance '[cm']]]+$B$25</f>
        <v>140</v>
      </c>
      <c r="C16" s="9">
        <v>0.49</v>
      </c>
      <c r="D16" s="13">
        <f>Tabela134[[#This Row],[v0 '[V']]]*1000*4096/3300</f>
        <v>608.19393939393944</v>
      </c>
      <c r="E16"/>
    </row>
    <row r="17" spans="1:5" x14ac:dyDescent="0.25">
      <c r="A17" s="1">
        <v>75</v>
      </c>
      <c r="B17" s="7">
        <f>$B$24*Tabela134[[#This Row],[Distance '[cm']]]+$B$25</f>
        <v>110</v>
      </c>
      <c r="C17" s="9">
        <v>0.48499999999999999</v>
      </c>
      <c r="D17" s="13">
        <f>Tabela134[[#This Row],[v0 '[V']]]*1000*4096/3300</f>
        <v>601.9878787878788</v>
      </c>
      <c r="E17"/>
    </row>
    <row r="18" spans="1:5" x14ac:dyDescent="0.25">
      <c r="A18" s="10">
        <v>80</v>
      </c>
      <c r="B18" s="11">
        <f>$B$24*Tabela134[[#This Row],[Distance '[cm']]]+$B$25</f>
        <v>80</v>
      </c>
      <c r="C18" s="12">
        <v>0.48499999999999999</v>
      </c>
      <c r="D18" s="13">
        <f>Tabela134[[#This Row],[v0 '[V']]]*1000*4096/3300</f>
        <v>601.9878787878788</v>
      </c>
      <c r="E18"/>
    </row>
    <row r="19" spans="1:5" x14ac:dyDescent="0.25">
      <c r="A19" s="24">
        <v>85</v>
      </c>
      <c r="B19" s="25">
        <f>$B$24*Tabela134[[#This Row],[Distance '[cm']]]+$B$25</f>
        <v>50</v>
      </c>
      <c r="C19" s="26">
        <v>0.48499999999999999</v>
      </c>
      <c r="D19" s="27">
        <f>Tabela134[[#This Row],[v0 '[V']]]*1000*4096/3300</f>
        <v>601.9878787878788</v>
      </c>
      <c r="E19"/>
    </row>
    <row r="20" spans="1:5" x14ac:dyDescent="0.25">
      <c r="A20" s="24">
        <v>90</v>
      </c>
      <c r="B20" s="25">
        <f>$B$24*Tabela134[[#This Row],[Distance '[cm']]]+$B$25</f>
        <v>20</v>
      </c>
      <c r="C20" s="26">
        <v>0.46600000000000003</v>
      </c>
      <c r="D20" s="27">
        <f>Tabela134[[#This Row],[v0 '[V']]]*1000*4096/3300</f>
        <v>578.40484848484846</v>
      </c>
      <c r="E20"/>
    </row>
    <row r="21" spans="1:5" x14ac:dyDescent="0.25">
      <c r="A21" s="24">
        <v>95</v>
      </c>
      <c r="B21" s="25">
        <f>$B$24*Tabela134[[#This Row],[Distance '[cm']]]+$B$25</f>
        <v>-10</v>
      </c>
      <c r="C21" s="26">
        <v>0.48399999999999999</v>
      </c>
      <c r="D21" s="27">
        <f>Tabela134[[#This Row],[v0 '[V']]]*1000*4096/3300</f>
        <v>600.74666666666667</v>
      </c>
      <c r="E21"/>
    </row>
    <row r="22" spans="1:5" x14ac:dyDescent="0.25">
      <c r="A22" s="24">
        <v>100</v>
      </c>
      <c r="B22" s="25">
        <f>$B$24*Tabela134[[#This Row],[Distance '[cm']]]+$B$25</f>
        <v>-40</v>
      </c>
      <c r="C22" s="26"/>
      <c r="D22" s="27">
        <f>Tabela134[[#This Row],[v0 '[V']]]*1000*4096/3300</f>
        <v>0</v>
      </c>
      <c r="E22"/>
    </row>
    <row r="24" spans="1:5" x14ac:dyDescent="0.25">
      <c r="A24" s="5" t="s">
        <v>4</v>
      </c>
      <c r="B24">
        <f>(500-80)/(10-80)</f>
        <v>-6</v>
      </c>
    </row>
    <row r="25" spans="1:5" x14ac:dyDescent="0.25">
      <c r="A25" s="5" t="s">
        <v>5</v>
      </c>
      <c r="B25">
        <f>500+6*10</f>
        <v>560</v>
      </c>
    </row>
    <row r="27" spans="1:5" x14ac:dyDescent="0.25">
      <c r="A27" s="5" t="s">
        <v>1</v>
      </c>
      <c r="B27" s="6">
        <v>30</v>
      </c>
    </row>
    <row r="28" spans="1:5" x14ac:dyDescent="0.25">
      <c r="A28" s="5" t="s">
        <v>0</v>
      </c>
      <c r="B28">
        <f>B24*B27+B25</f>
        <v>380</v>
      </c>
    </row>
  </sheetData>
  <phoneticPr fontId="6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E2098-5F4C-4BA0-BA9F-F767C5ED374B}">
  <dimension ref="A1:U37"/>
  <sheetViews>
    <sheetView workbookViewId="0">
      <selection activeCell="D19" sqref="D19"/>
    </sheetView>
  </sheetViews>
  <sheetFormatPr defaultRowHeight="15" x14ac:dyDescent="0.25"/>
  <cols>
    <col min="1" max="1" width="13.5703125" bestFit="1" customWidth="1"/>
  </cols>
  <sheetData>
    <row r="1" spans="1:21" x14ac:dyDescent="0.25">
      <c r="A1" s="4" t="s">
        <v>8</v>
      </c>
      <c r="B1" s="5">
        <v>5</v>
      </c>
      <c r="C1" s="5">
        <v>10</v>
      </c>
      <c r="D1" s="5">
        <v>15</v>
      </c>
      <c r="E1" s="5">
        <v>20</v>
      </c>
      <c r="F1" s="5">
        <v>25</v>
      </c>
      <c r="G1" s="5">
        <v>30</v>
      </c>
      <c r="H1" s="5">
        <v>35</v>
      </c>
      <c r="I1" s="5">
        <v>40</v>
      </c>
      <c r="J1" s="5">
        <v>45</v>
      </c>
      <c r="K1" s="5">
        <v>50</v>
      </c>
      <c r="L1" s="5">
        <v>55</v>
      </c>
      <c r="M1" s="5">
        <v>60</v>
      </c>
      <c r="N1" s="5">
        <v>65</v>
      </c>
      <c r="O1" s="5">
        <v>70</v>
      </c>
      <c r="P1" s="5">
        <v>75</v>
      </c>
      <c r="Q1" s="5">
        <v>80</v>
      </c>
      <c r="R1" s="5">
        <v>85</v>
      </c>
      <c r="S1" s="5">
        <v>90</v>
      </c>
      <c r="T1" s="5">
        <v>95</v>
      </c>
      <c r="U1" s="5">
        <v>100</v>
      </c>
    </row>
    <row r="2" spans="1:21" x14ac:dyDescent="0.25">
      <c r="A2" s="4" t="s">
        <v>9</v>
      </c>
      <c r="B2" s="1">
        <v>3070</v>
      </c>
      <c r="C2" s="15">
        <v>2201</v>
      </c>
      <c r="D2" s="1">
        <v>1533</v>
      </c>
      <c r="E2" s="15">
        <v>1238</v>
      </c>
      <c r="F2" s="1">
        <v>1009</v>
      </c>
      <c r="G2" s="15">
        <v>921</v>
      </c>
      <c r="H2" s="1">
        <v>841</v>
      </c>
      <c r="I2" s="15">
        <v>739</v>
      </c>
      <c r="J2" s="1">
        <v>682</v>
      </c>
      <c r="K2" s="15">
        <v>609</v>
      </c>
      <c r="L2" s="1">
        <v>617</v>
      </c>
      <c r="M2" s="15">
        <v>555</v>
      </c>
      <c r="N2" s="1">
        <v>549</v>
      </c>
      <c r="O2" s="15">
        <v>564</v>
      </c>
      <c r="P2" s="1">
        <v>577</v>
      </c>
      <c r="Q2" s="15">
        <v>584</v>
      </c>
      <c r="R2" s="1">
        <v>581</v>
      </c>
      <c r="S2" s="15">
        <v>586</v>
      </c>
      <c r="T2" s="1">
        <v>562</v>
      </c>
      <c r="U2" s="15"/>
    </row>
    <row r="3" spans="1:21" x14ac:dyDescent="0.25">
      <c r="A3" s="4" t="s">
        <v>10</v>
      </c>
      <c r="B3" s="1">
        <v>3088</v>
      </c>
      <c r="C3" s="15">
        <v>2254</v>
      </c>
      <c r="D3" s="1">
        <v>1588</v>
      </c>
      <c r="E3" s="15">
        <v>1230</v>
      </c>
      <c r="F3" s="1">
        <v>1076</v>
      </c>
      <c r="G3" s="15">
        <v>928</v>
      </c>
      <c r="H3" s="1">
        <v>835</v>
      </c>
      <c r="I3" s="15">
        <v>769</v>
      </c>
      <c r="J3" s="1">
        <v>706</v>
      </c>
      <c r="K3" s="15">
        <v>644</v>
      </c>
      <c r="L3" s="1">
        <v>627</v>
      </c>
      <c r="M3" s="15">
        <v>581</v>
      </c>
      <c r="N3" s="1">
        <v>598</v>
      </c>
      <c r="O3" s="15">
        <v>541</v>
      </c>
      <c r="P3" s="1">
        <v>528</v>
      </c>
      <c r="Q3" s="15">
        <v>614</v>
      </c>
      <c r="R3" s="1">
        <v>541</v>
      </c>
      <c r="S3" s="15">
        <v>541</v>
      </c>
      <c r="T3" s="1">
        <v>596</v>
      </c>
      <c r="U3" s="15"/>
    </row>
    <row r="4" spans="1:21" x14ac:dyDescent="0.25">
      <c r="A4" s="4" t="s">
        <v>16</v>
      </c>
      <c r="B4" s="1">
        <v>3111</v>
      </c>
      <c r="C4" s="15">
        <v>2219</v>
      </c>
      <c r="D4" s="1">
        <v>1604</v>
      </c>
      <c r="E4" s="15">
        <v>1274</v>
      </c>
      <c r="F4" s="1">
        <v>1003</v>
      </c>
      <c r="G4" s="15">
        <v>899</v>
      </c>
      <c r="H4" s="1">
        <v>831</v>
      </c>
      <c r="I4" s="15">
        <v>754</v>
      </c>
      <c r="J4" s="1">
        <v>705</v>
      </c>
      <c r="K4" s="15">
        <v>647</v>
      </c>
      <c r="L4" s="1">
        <v>602</v>
      </c>
      <c r="M4" s="15">
        <v>605</v>
      </c>
      <c r="N4" s="1">
        <v>583</v>
      </c>
      <c r="O4" s="15">
        <v>609</v>
      </c>
      <c r="P4" s="1">
        <v>534</v>
      </c>
      <c r="Q4" s="15">
        <v>546</v>
      </c>
      <c r="R4" s="1">
        <v>555</v>
      </c>
      <c r="S4" s="15">
        <v>605</v>
      </c>
      <c r="T4" s="1">
        <v>571</v>
      </c>
      <c r="U4" s="15"/>
    </row>
    <row r="5" spans="1:21" x14ac:dyDescent="0.25">
      <c r="A5" s="4" t="s">
        <v>14</v>
      </c>
      <c r="B5" s="1">
        <v>3117</v>
      </c>
      <c r="C5" s="15">
        <v>2209</v>
      </c>
      <c r="D5" s="1">
        <v>1583</v>
      </c>
      <c r="E5" s="15">
        <v>1224</v>
      </c>
      <c r="F5" s="1">
        <v>1057</v>
      </c>
      <c r="G5" s="15">
        <v>915</v>
      </c>
      <c r="H5" s="1">
        <v>868</v>
      </c>
      <c r="I5" s="15">
        <v>778</v>
      </c>
      <c r="J5" s="1">
        <v>651</v>
      </c>
      <c r="K5" s="15">
        <v>613</v>
      </c>
      <c r="L5" s="1">
        <v>591</v>
      </c>
      <c r="M5" s="15">
        <v>585</v>
      </c>
      <c r="N5" s="1">
        <v>546</v>
      </c>
      <c r="O5" s="15">
        <v>565</v>
      </c>
      <c r="P5" s="1">
        <v>525</v>
      </c>
      <c r="Q5" s="15">
        <v>598</v>
      </c>
      <c r="R5" s="1">
        <v>566</v>
      </c>
      <c r="S5" s="15">
        <v>602</v>
      </c>
      <c r="T5" s="1">
        <v>599</v>
      </c>
      <c r="U5" s="15"/>
    </row>
    <row r="6" spans="1:21" x14ac:dyDescent="0.25">
      <c r="A6" s="4" t="s">
        <v>17</v>
      </c>
      <c r="B6" s="1">
        <v>3134</v>
      </c>
      <c r="C6" s="15">
        <v>2205</v>
      </c>
      <c r="D6" s="1">
        <v>1565</v>
      </c>
      <c r="E6" s="15">
        <v>1218</v>
      </c>
      <c r="F6" s="1">
        <v>1038</v>
      </c>
      <c r="G6" s="15">
        <v>912</v>
      </c>
      <c r="H6" s="1">
        <v>786</v>
      </c>
      <c r="I6" s="15">
        <v>779</v>
      </c>
      <c r="J6" s="1">
        <v>671</v>
      </c>
      <c r="K6" s="15">
        <v>642</v>
      </c>
      <c r="L6" s="1">
        <v>615</v>
      </c>
      <c r="M6" s="15">
        <v>605</v>
      </c>
      <c r="N6" s="1">
        <v>581</v>
      </c>
      <c r="O6" s="15">
        <v>530</v>
      </c>
      <c r="P6" s="1">
        <v>576</v>
      </c>
      <c r="Q6" s="15">
        <v>609</v>
      </c>
      <c r="R6" s="1">
        <v>576</v>
      </c>
      <c r="S6" s="15">
        <v>552</v>
      </c>
      <c r="T6" s="1">
        <v>608</v>
      </c>
      <c r="U6" s="15"/>
    </row>
    <row r="7" spans="1:21" x14ac:dyDescent="0.25">
      <c r="A7" s="4" t="s">
        <v>12</v>
      </c>
      <c r="B7" s="1">
        <v>3063</v>
      </c>
      <c r="C7" s="15">
        <v>2247</v>
      </c>
      <c r="D7" s="1">
        <v>1587</v>
      </c>
      <c r="E7" s="15">
        <v>1243</v>
      </c>
      <c r="F7" s="1">
        <v>1022</v>
      </c>
      <c r="G7" s="15">
        <v>903</v>
      </c>
      <c r="H7" s="1">
        <v>837</v>
      </c>
      <c r="I7" s="15">
        <v>748</v>
      </c>
      <c r="J7" s="1">
        <v>699</v>
      </c>
      <c r="K7" s="15">
        <v>643</v>
      </c>
      <c r="L7" s="1">
        <v>567</v>
      </c>
      <c r="M7" s="15">
        <v>606</v>
      </c>
      <c r="N7" s="1">
        <v>561</v>
      </c>
      <c r="O7" s="15">
        <v>561</v>
      </c>
      <c r="P7" s="1">
        <v>558</v>
      </c>
      <c r="Q7" s="15">
        <v>600</v>
      </c>
      <c r="R7" s="1">
        <v>592</v>
      </c>
      <c r="S7" s="15">
        <v>565</v>
      </c>
      <c r="T7" s="1">
        <v>566</v>
      </c>
      <c r="U7" s="15"/>
    </row>
    <row r="8" spans="1:21" x14ac:dyDescent="0.25">
      <c r="A8" s="4" t="s">
        <v>15</v>
      </c>
      <c r="B8" s="1">
        <v>3088</v>
      </c>
      <c r="C8" s="15">
        <v>2213</v>
      </c>
      <c r="D8" s="1">
        <v>1521</v>
      </c>
      <c r="E8" s="15">
        <v>1260</v>
      </c>
      <c r="F8" s="1">
        <v>1009</v>
      </c>
      <c r="G8" s="15">
        <v>884</v>
      </c>
      <c r="H8" s="1">
        <v>828</v>
      </c>
      <c r="I8" s="15">
        <v>779</v>
      </c>
      <c r="J8" s="1">
        <v>646</v>
      </c>
      <c r="K8" s="15">
        <v>653</v>
      </c>
      <c r="L8" s="1">
        <v>587</v>
      </c>
      <c r="M8" s="15">
        <v>567</v>
      </c>
      <c r="N8" s="1">
        <v>537</v>
      </c>
      <c r="O8" s="15">
        <v>581</v>
      </c>
      <c r="P8" s="1">
        <v>551</v>
      </c>
      <c r="Q8" s="15">
        <v>588</v>
      </c>
      <c r="R8" s="1">
        <v>588</v>
      </c>
      <c r="S8" s="15">
        <v>616</v>
      </c>
      <c r="T8" s="1">
        <v>609</v>
      </c>
      <c r="U8" s="15"/>
    </row>
    <row r="9" spans="1:21" x14ac:dyDescent="0.25">
      <c r="A9" s="4" t="s">
        <v>13</v>
      </c>
      <c r="B9" s="1">
        <v>3083</v>
      </c>
      <c r="C9" s="15">
        <v>2222</v>
      </c>
      <c r="D9" s="1">
        <v>1537</v>
      </c>
      <c r="E9" s="15">
        <v>1218</v>
      </c>
      <c r="F9" s="1">
        <v>1021</v>
      </c>
      <c r="G9" s="15">
        <v>899</v>
      </c>
      <c r="H9" s="1">
        <v>842</v>
      </c>
      <c r="I9" s="15">
        <v>793</v>
      </c>
      <c r="J9" s="1">
        <v>631</v>
      </c>
      <c r="K9" s="15">
        <v>621</v>
      </c>
      <c r="L9" s="1">
        <v>644</v>
      </c>
      <c r="M9" s="15">
        <v>554</v>
      </c>
      <c r="N9" s="1">
        <v>539</v>
      </c>
      <c r="O9" s="15">
        <v>572</v>
      </c>
      <c r="P9" s="1">
        <v>590</v>
      </c>
      <c r="Q9" s="15">
        <v>558</v>
      </c>
      <c r="R9" s="1">
        <v>585</v>
      </c>
      <c r="S9" s="15">
        <v>567</v>
      </c>
      <c r="T9" s="1">
        <v>571</v>
      </c>
      <c r="U9" s="15"/>
    </row>
    <row r="10" spans="1:21" x14ac:dyDescent="0.25">
      <c r="A10" s="4" t="s">
        <v>11</v>
      </c>
      <c r="B10" s="1">
        <v>3064</v>
      </c>
      <c r="C10" s="15">
        <v>2239</v>
      </c>
      <c r="D10" s="1">
        <v>1557</v>
      </c>
      <c r="E10" s="15">
        <v>1227</v>
      </c>
      <c r="F10" s="1">
        <v>1072</v>
      </c>
      <c r="G10" s="15">
        <v>912</v>
      </c>
      <c r="H10" s="1">
        <v>787</v>
      </c>
      <c r="I10" s="15">
        <v>756</v>
      </c>
      <c r="J10" s="1">
        <v>665</v>
      </c>
      <c r="K10" s="15">
        <v>623</v>
      </c>
      <c r="L10" s="1">
        <v>618</v>
      </c>
      <c r="M10" s="15">
        <v>559</v>
      </c>
      <c r="N10" s="1">
        <v>559</v>
      </c>
      <c r="O10" s="15">
        <v>565</v>
      </c>
      <c r="P10" s="1">
        <v>567</v>
      </c>
      <c r="Q10" s="15">
        <v>580</v>
      </c>
      <c r="R10" s="1">
        <v>560</v>
      </c>
      <c r="S10" s="15">
        <v>587</v>
      </c>
      <c r="T10" s="1">
        <v>594</v>
      </c>
      <c r="U10" s="15"/>
    </row>
    <row r="11" spans="1:21" x14ac:dyDescent="0.25">
      <c r="A11" s="4" t="s">
        <v>18</v>
      </c>
      <c r="B11" s="1">
        <v>3088</v>
      </c>
      <c r="C11" s="15">
        <v>2226</v>
      </c>
      <c r="D11" s="1">
        <v>1562</v>
      </c>
      <c r="E11" s="15">
        <v>1224</v>
      </c>
      <c r="F11" s="1">
        <v>1036</v>
      </c>
      <c r="G11" s="15">
        <v>911</v>
      </c>
      <c r="H11" s="1">
        <v>844</v>
      </c>
      <c r="I11" s="15">
        <v>760</v>
      </c>
      <c r="J11" s="1">
        <v>657</v>
      </c>
      <c r="K11" s="15">
        <v>619</v>
      </c>
      <c r="L11" s="1">
        <v>611</v>
      </c>
      <c r="M11" s="15">
        <v>586</v>
      </c>
      <c r="N11" s="1">
        <v>572</v>
      </c>
      <c r="O11" s="15">
        <v>575</v>
      </c>
      <c r="P11" s="1">
        <v>572</v>
      </c>
      <c r="Q11" s="15">
        <v>544</v>
      </c>
      <c r="R11" s="1">
        <v>602</v>
      </c>
      <c r="S11" s="15">
        <v>601</v>
      </c>
      <c r="T11" s="1">
        <v>597</v>
      </c>
      <c r="U11" s="15"/>
    </row>
    <row r="12" spans="1:21" x14ac:dyDescent="0.25">
      <c r="A12" s="4" t="s">
        <v>19</v>
      </c>
      <c r="B12" s="1"/>
      <c r="C12" s="15">
        <v>2197</v>
      </c>
      <c r="D12" s="1">
        <v>1599</v>
      </c>
      <c r="E12" s="15">
        <v>1251</v>
      </c>
      <c r="F12" s="1">
        <v>1047</v>
      </c>
      <c r="G12" s="15">
        <v>970</v>
      </c>
      <c r="H12" s="1">
        <v>798</v>
      </c>
      <c r="I12" s="15">
        <v>785</v>
      </c>
      <c r="J12" s="1">
        <v>707</v>
      </c>
      <c r="K12" s="15"/>
      <c r="L12" s="1">
        <v>617</v>
      </c>
      <c r="M12" s="15">
        <v>601</v>
      </c>
      <c r="N12" s="1">
        <v>565</v>
      </c>
      <c r="O12" s="15">
        <v>560</v>
      </c>
      <c r="P12" s="1">
        <v>539</v>
      </c>
      <c r="Q12" s="15"/>
      <c r="R12" s="1">
        <v>568</v>
      </c>
      <c r="S12" s="15">
        <v>551</v>
      </c>
      <c r="T12" s="1">
        <v>603</v>
      </c>
      <c r="U12" s="15"/>
    </row>
    <row r="13" spans="1:21" x14ac:dyDescent="0.25">
      <c r="A13" s="4" t="s">
        <v>20</v>
      </c>
      <c r="B13" s="1"/>
      <c r="C13" s="15">
        <v>2247</v>
      </c>
      <c r="D13" s="1">
        <v>1578</v>
      </c>
      <c r="E13" s="15"/>
      <c r="F13" s="1">
        <v>1091</v>
      </c>
      <c r="G13" s="15">
        <v>956</v>
      </c>
      <c r="H13" s="1">
        <v>836</v>
      </c>
      <c r="I13" s="15"/>
      <c r="J13" s="1">
        <v>666</v>
      </c>
      <c r="K13" s="15"/>
      <c r="L13" s="1">
        <v>576</v>
      </c>
      <c r="M13" s="15">
        <v>612</v>
      </c>
      <c r="N13" s="1"/>
      <c r="O13" s="15">
        <v>588</v>
      </c>
      <c r="P13" s="1">
        <v>582</v>
      </c>
      <c r="Q13" s="15"/>
      <c r="R13" s="1">
        <v>557</v>
      </c>
      <c r="S13" s="15">
        <v>602</v>
      </c>
      <c r="T13" s="1">
        <v>565</v>
      </c>
      <c r="U13" s="15"/>
    </row>
    <row r="14" spans="1:21" x14ac:dyDescent="0.25">
      <c r="A14" s="4" t="s">
        <v>21</v>
      </c>
      <c r="B14" s="1"/>
      <c r="C14" s="15"/>
      <c r="D14" s="1"/>
      <c r="E14" s="15"/>
      <c r="F14" s="1"/>
      <c r="G14" s="15"/>
      <c r="H14" s="1">
        <v>814</v>
      </c>
      <c r="I14" s="15"/>
      <c r="J14" s="1"/>
      <c r="K14" s="15"/>
      <c r="L14" s="1"/>
      <c r="M14" s="15"/>
      <c r="N14" s="1"/>
      <c r="O14" s="15"/>
      <c r="P14" s="1"/>
      <c r="Q14" s="15"/>
      <c r="R14" s="1"/>
      <c r="S14" s="15"/>
      <c r="T14" s="1">
        <v>570</v>
      </c>
      <c r="U14" s="15"/>
    </row>
    <row r="15" spans="1:21" x14ac:dyDescent="0.25">
      <c r="A15" s="4" t="s">
        <v>22</v>
      </c>
      <c r="B15" s="1"/>
      <c r="C15" s="15"/>
      <c r="D15" s="1"/>
      <c r="E15" s="15"/>
      <c r="F15" s="1"/>
      <c r="G15" s="15"/>
      <c r="H15" s="1"/>
      <c r="I15" s="15"/>
      <c r="J15" s="1"/>
      <c r="K15" s="15"/>
      <c r="L15" s="1"/>
      <c r="M15" s="15"/>
      <c r="N15" s="1"/>
      <c r="O15" s="15"/>
      <c r="P15" s="1"/>
      <c r="Q15" s="15"/>
      <c r="R15" s="1"/>
      <c r="S15" s="15"/>
      <c r="T15" s="1">
        <v>551</v>
      </c>
      <c r="U15" s="15"/>
    </row>
    <row r="16" spans="1:21" x14ac:dyDescent="0.25">
      <c r="A16" s="4" t="s">
        <v>26</v>
      </c>
      <c r="B16" s="16">
        <f>AVERAGE(B2:B15)</f>
        <v>3090.6</v>
      </c>
      <c r="C16" s="16">
        <f>AVERAGE(C2:C15)</f>
        <v>2223.25</v>
      </c>
      <c r="D16" s="16">
        <f>AVERAGE(D2:D15)</f>
        <v>1567.8333333333333</v>
      </c>
      <c r="E16" s="16">
        <f>AVERAGE(E2:E15)</f>
        <v>1237</v>
      </c>
      <c r="F16" s="16">
        <f>AVERAGE(F2:F15)</f>
        <v>1040.0833333333333</v>
      </c>
      <c r="G16" s="16">
        <f>AVERAGE(G2:G15)</f>
        <v>917.5</v>
      </c>
      <c r="H16" s="16">
        <f>AVERAGE(H2:H15)</f>
        <v>826.69230769230774</v>
      </c>
      <c r="I16" s="16">
        <f>AVERAGE(I2:I15)</f>
        <v>767.27272727272725</v>
      </c>
      <c r="J16" s="16">
        <f>AVERAGE(J2:J15)</f>
        <v>673.83333333333337</v>
      </c>
      <c r="K16" s="16">
        <f>AVERAGE(K2:K15)</f>
        <v>631.4</v>
      </c>
      <c r="L16" s="16">
        <f>AVERAGE(L2:L15)</f>
        <v>606</v>
      </c>
      <c r="M16" s="16">
        <f>AVERAGE(M2:M15)</f>
        <v>584.66666666666663</v>
      </c>
      <c r="N16" s="16">
        <f>AVERAGE(N2:N15)</f>
        <v>562.72727272727275</v>
      </c>
      <c r="O16" s="16">
        <f>AVERAGE(O2:O15)</f>
        <v>567.58333333333337</v>
      </c>
      <c r="P16" s="16">
        <f>AVERAGE(P2:P15)</f>
        <v>558.25</v>
      </c>
      <c r="Q16" s="16">
        <f>AVERAGE(Q2:Q15)</f>
        <v>582.1</v>
      </c>
      <c r="R16" s="16">
        <f>AVERAGE(R2:R15)</f>
        <v>572.58333333333337</v>
      </c>
      <c r="S16" s="16">
        <f>AVERAGE(S2:S15)</f>
        <v>581.25</v>
      </c>
      <c r="T16" s="16">
        <f>AVERAGE(T2:T15)</f>
        <v>583</v>
      </c>
      <c r="U16" s="16" t="e">
        <f>AVERAGE(U2:U15)</f>
        <v>#DIV/0!</v>
      </c>
    </row>
    <row r="18" spans="2:3" x14ac:dyDescent="0.25">
      <c r="B18" s="5" t="s">
        <v>27</v>
      </c>
      <c r="C18" s="5" t="s">
        <v>28</v>
      </c>
    </row>
    <row r="19" spans="2:3" x14ac:dyDescent="0.25">
      <c r="B19" s="18">
        <f>3090.6</f>
        <v>3090.6</v>
      </c>
      <c r="C19" s="20">
        <f>B19*0.001</f>
        <v>3.0905999999999998</v>
      </c>
    </row>
    <row r="20" spans="2:3" x14ac:dyDescent="0.25">
      <c r="B20" s="19">
        <v>2223.25</v>
      </c>
      <c r="C20" s="20">
        <f t="shared" ref="C20:C37" si="0">B20*0.001</f>
        <v>2.2232500000000002</v>
      </c>
    </row>
    <row r="21" spans="2:3" x14ac:dyDescent="0.25">
      <c r="B21" s="18">
        <v>1567.8333333333333</v>
      </c>
      <c r="C21" s="20">
        <f t="shared" si="0"/>
        <v>1.5678333333333332</v>
      </c>
    </row>
    <row r="22" spans="2:3" x14ac:dyDescent="0.25">
      <c r="B22" s="19">
        <v>1237</v>
      </c>
      <c r="C22" s="20">
        <f t="shared" si="0"/>
        <v>1.2370000000000001</v>
      </c>
    </row>
    <row r="23" spans="2:3" x14ac:dyDescent="0.25">
      <c r="B23" s="18">
        <v>1040.0833333333333</v>
      </c>
      <c r="C23" s="20">
        <f t="shared" si="0"/>
        <v>1.0400833333333332</v>
      </c>
    </row>
    <row r="24" spans="2:3" x14ac:dyDescent="0.25">
      <c r="B24" s="19">
        <v>917.5</v>
      </c>
      <c r="C24" s="20">
        <f t="shared" si="0"/>
        <v>0.91749999999999998</v>
      </c>
    </row>
    <row r="25" spans="2:3" x14ac:dyDescent="0.25">
      <c r="B25" s="18">
        <v>826.69230769230774</v>
      </c>
      <c r="C25" s="20">
        <f t="shared" si="0"/>
        <v>0.82669230769230773</v>
      </c>
    </row>
    <row r="26" spans="2:3" x14ac:dyDescent="0.25">
      <c r="B26" s="19">
        <v>767.27272727272725</v>
      </c>
      <c r="C26" s="20">
        <f t="shared" si="0"/>
        <v>0.76727272727272722</v>
      </c>
    </row>
    <row r="27" spans="2:3" x14ac:dyDescent="0.25">
      <c r="B27" s="18">
        <v>673.83333333333337</v>
      </c>
      <c r="C27" s="20">
        <f t="shared" si="0"/>
        <v>0.6738333333333334</v>
      </c>
    </row>
    <row r="28" spans="2:3" x14ac:dyDescent="0.25">
      <c r="B28" s="19">
        <v>631.4</v>
      </c>
      <c r="C28" s="20">
        <f t="shared" si="0"/>
        <v>0.63139999999999996</v>
      </c>
    </row>
    <row r="29" spans="2:3" x14ac:dyDescent="0.25">
      <c r="B29" s="18">
        <v>606</v>
      </c>
      <c r="C29" s="20">
        <f t="shared" si="0"/>
        <v>0.60599999999999998</v>
      </c>
    </row>
    <row r="30" spans="2:3" x14ac:dyDescent="0.25">
      <c r="B30" s="19">
        <v>584.66666666666663</v>
      </c>
      <c r="C30" s="20">
        <f t="shared" si="0"/>
        <v>0.58466666666666667</v>
      </c>
    </row>
    <row r="31" spans="2:3" x14ac:dyDescent="0.25">
      <c r="B31" s="18">
        <v>562.72727272727275</v>
      </c>
      <c r="C31" s="20">
        <f t="shared" si="0"/>
        <v>0.56272727272727274</v>
      </c>
    </row>
    <row r="32" spans="2:3" x14ac:dyDescent="0.25">
      <c r="B32" s="19">
        <v>567.58333333333337</v>
      </c>
      <c r="C32" s="20">
        <f t="shared" si="0"/>
        <v>0.56758333333333333</v>
      </c>
    </row>
    <row r="33" spans="2:3" x14ac:dyDescent="0.25">
      <c r="B33" s="18">
        <v>558.25</v>
      </c>
      <c r="C33" s="20">
        <f t="shared" si="0"/>
        <v>0.55825000000000002</v>
      </c>
    </row>
    <row r="34" spans="2:3" x14ac:dyDescent="0.25">
      <c r="B34" s="19">
        <v>582.1</v>
      </c>
      <c r="C34" s="20">
        <f t="shared" si="0"/>
        <v>0.58210000000000006</v>
      </c>
    </row>
    <row r="35" spans="2:3" x14ac:dyDescent="0.25">
      <c r="B35" s="18">
        <v>572.58333333333337</v>
      </c>
      <c r="C35" s="20">
        <f t="shared" si="0"/>
        <v>0.57258333333333333</v>
      </c>
    </row>
    <row r="36" spans="2:3" x14ac:dyDescent="0.25">
      <c r="B36" s="19">
        <v>581.25</v>
      </c>
      <c r="C36" s="20">
        <f t="shared" si="0"/>
        <v>0.58125000000000004</v>
      </c>
    </row>
    <row r="37" spans="2:3" x14ac:dyDescent="0.25">
      <c r="B37" s="18">
        <v>583</v>
      </c>
      <c r="C37" s="20">
        <f t="shared" si="0"/>
        <v>0.58299999999999996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E1F4-A40C-4A40-AC5D-270CEED77C1A}">
  <dimension ref="A1:E28"/>
  <sheetViews>
    <sheetView tabSelected="1" workbookViewId="0">
      <selection activeCell="E16" sqref="E16:E21"/>
    </sheetView>
  </sheetViews>
  <sheetFormatPr defaultRowHeight="15" x14ac:dyDescent="0.25"/>
  <cols>
    <col min="1" max="1" width="17.7109375" bestFit="1" customWidth="1"/>
    <col min="2" max="2" width="10.7109375" bestFit="1" customWidth="1"/>
    <col min="3" max="3" width="16.28515625" bestFit="1" customWidth="1"/>
    <col min="4" max="4" width="15.5703125" bestFit="1" customWidth="1"/>
    <col min="5" max="5" width="14.5703125" style="14" bestFit="1" customWidth="1"/>
  </cols>
  <sheetData>
    <row r="1" spans="1:5" x14ac:dyDescent="0.25">
      <c r="A1" s="3" t="s">
        <v>1</v>
      </c>
      <c r="B1" s="3" t="s">
        <v>6</v>
      </c>
      <c r="C1" s="3" t="s">
        <v>23</v>
      </c>
      <c r="D1" s="3" t="s">
        <v>24</v>
      </c>
      <c r="E1" s="3" t="s">
        <v>25</v>
      </c>
    </row>
    <row r="2" spans="1:5" x14ac:dyDescent="0.25">
      <c r="A2" s="24">
        <v>0</v>
      </c>
      <c r="B2" s="26">
        <v>2.5000000000000001E-2</v>
      </c>
      <c r="C2" s="27">
        <f>Tabela1345[[#This Row],[v0 '[V']]]*1000*4096/3300</f>
        <v>31.030303030303031</v>
      </c>
      <c r="D2" s="24">
        <v>0</v>
      </c>
      <c r="E2" s="27">
        <f>Tabela1345[[#This Row],[vo_ADC '[V']]]*1000*4096/3300</f>
        <v>0</v>
      </c>
    </row>
    <row r="3" spans="1:5" x14ac:dyDescent="0.25">
      <c r="A3" s="10">
        <v>5</v>
      </c>
      <c r="B3" s="9">
        <v>3.09</v>
      </c>
      <c r="C3" s="17">
        <f>Tabela1345[[#This Row],[v0 '[V']]]*1000*4096/3300</f>
        <v>3835.3454545454547</v>
      </c>
      <c r="D3" s="12">
        <v>3.0905999999999998</v>
      </c>
      <c r="E3" s="17">
        <f>Tabela1345[[#This Row],[vo_ADC '[V']]]*1000*4096/3300</f>
        <v>3836.0901818181819</v>
      </c>
    </row>
    <row r="4" spans="1:5" x14ac:dyDescent="0.25">
      <c r="A4" s="10">
        <v>10</v>
      </c>
      <c r="B4" s="9">
        <v>2.2599999999999998</v>
      </c>
      <c r="C4" s="17">
        <f>Tabela1345[[#This Row],[v0 '[V']]]*1000*4096/3300</f>
        <v>2805.1393939393938</v>
      </c>
      <c r="D4" s="12">
        <v>2.2232500000000002</v>
      </c>
      <c r="E4" s="17">
        <f>Tabela1345[[#This Row],[vo_ADC '[V']]]*1000*4096/3300</f>
        <v>2759.5248484848485</v>
      </c>
    </row>
    <row r="5" spans="1:5" x14ac:dyDescent="0.25">
      <c r="A5" s="10">
        <v>15</v>
      </c>
      <c r="B5" s="9">
        <v>1.579</v>
      </c>
      <c r="C5" s="17">
        <f>Tabela1345[[#This Row],[v0 '[V']]]*1000*4096/3300</f>
        <v>1959.8739393939393</v>
      </c>
      <c r="D5" s="12">
        <v>1.5678333333333332</v>
      </c>
      <c r="E5" s="17">
        <f>Tabela1345[[#This Row],[vo_ADC '[V']]]*1000*4096/3300</f>
        <v>1946.0137373737373</v>
      </c>
    </row>
    <row r="6" spans="1:5" x14ac:dyDescent="0.25">
      <c r="A6" s="10">
        <v>20</v>
      </c>
      <c r="B6" s="9">
        <v>1.256</v>
      </c>
      <c r="C6" s="17">
        <f>Tabela1345[[#This Row],[v0 '[V']]]*1000*4096/3300</f>
        <v>1558.9624242424243</v>
      </c>
      <c r="D6" s="12">
        <v>1.2370000000000001</v>
      </c>
      <c r="E6" s="17">
        <f>Tabela1345[[#This Row],[vo_ADC '[V']]]*1000*4096/3300</f>
        <v>1535.379393939394</v>
      </c>
    </row>
    <row r="7" spans="1:5" x14ac:dyDescent="0.25">
      <c r="A7" s="10">
        <v>25</v>
      </c>
      <c r="B7" s="9">
        <v>1.048</v>
      </c>
      <c r="C7" s="17">
        <f>Tabela1345[[#This Row],[v0 '[V']]]*1000*4096/3300</f>
        <v>1300.790303030303</v>
      </c>
      <c r="D7" s="12">
        <v>1.0400833333333332</v>
      </c>
      <c r="E7" s="17">
        <f>Tabela1345[[#This Row],[vo_ADC '[V']]]*1000*4096/3300</f>
        <v>1290.9640404040404</v>
      </c>
    </row>
    <row r="8" spans="1:5" x14ac:dyDescent="0.25">
      <c r="A8" s="10">
        <v>30</v>
      </c>
      <c r="B8" s="9">
        <v>0.91</v>
      </c>
      <c r="C8" s="17">
        <f>Tabela1345[[#This Row],[v0 '[V']]]*1000*4096/3300</f>
        <v>1129.5030303030303</v>
      </c>
      <c r="D8" s="12">
        <v>0.91749999999999998</v>
      </c>
      <c r="E8" s="17">
        <f>Tabela1345[[#This Row],[vo_ADC '[V']]]*1000*4096/3300</f>
        <v>1138.8121212121212</v>
      </c>
    </row>
    <row r="9" spans="1:5" x14ac:dyDescent="0.25">
      <c r="A9" s="10">
        <v>35</v>
      </c>
      <c r="B9" s="9">
        <v>0.81499999999999995</v>
      </c>
      <c r="C9" s="17">
        <f>Tabela1345[[#This Row],[v0 '[V']]]*1000*4096/3300</f>
        <v>1011.5878787878788</v>
      </c>
      <c r="D9" s="12">
        <v>0.82669230769230773</v>
      </c>
      <c r="E9" s="17">
        <f>Tabela1345[[#This Row],[vo_ADC '[V']]]*1000*4096/3300</f>
        <v>1026.1005128205129</v>
      </c>
    </row>
    <row r="10" spans="1:5" x14ac:dyDescent="0.25">
      <c r="A10" s="10">
        <v>40</v>
      </c>
      <c r="B10" s="9">
        <v>0.71899999999999997</v>
      </c>
      <c r="C10" s="17">
        <f>Tabela1345[[#This Row],[v0 '[V']]]*1000*4096/3300</f>
        <v>892.4315151515151</v>
      </c>
      <c r="D10" s="12">
        <v>0.76727272727272722</v>
      </c>
      <c r="E10" s="17">
        <f>Tabela1345[[#This Row],[vo_ADC '[V']]]*1000*4096/3300</f>
        <v>952.34820936639119</v>
      </c>
    </row>
    <row r="11" spans="1:5" x14ac:dyDescent="0.25">
      <c r="A11" s="10">
        <v>45</v>
      </c>
      <c r="B11" s="9">
        <v>0.68100000000000005</v>
      </c>
      <c r="C11" s="17">
        <f>Tabela1345[[#This Row],[v0 '[V']]]*1000*4096/3300</f>
        <v>845.26545454545453</v>
      </c>
      <c r="D11" s="12">
        <v>0.6738333333333334</v>
      </c>
      <c r="E11" s="17">
        <f>Tabela1345[[#This Row],[vo_ADC '[V']]]*1000*4096/3300</f>
        <v>836.37010101010105</v>
      </c>
    </row>
    <row r="12" spans="1:5" x14ac:dyDescent="0.25">
      <c r="A12" s="10">
        <v>50</v>
      </c>
      <c r="B12" s="9">
        <v>0.63500000000000001</v>
      </c>
      <c r="C12" s="17">
        <f>Tabela1345[[#This Row],[v0 '[V']]]*1000*4096/3300</f>
        <v>788.16969696969693</v>
      </c>
      <c r="D12" s="12">
        <v>0.63139999999999996</v>
      </c>
      <c r="E12" s="17">
        <f>Tabela1345[[#This Row],[vo_ADC '[V']]]*1000*4096/3300</f>
        <v>783.70133333333331</v>
      </c>
    </row>
    <row r="13" spans="1:5" x14ac:dyDescent="0.25">
      <c r="A13" s="10">
        <v>55</v>
      </c>
      <c r="B13" s="9">
        <v>0.59599999999999997</v>
      </c>
      <c r="C13" s="17">
        <f>Tabela1345[[#This Row],[v0 '[V']]]*1000*4096/3300</f>
        <v>739.76242424242423</v>
      </c>
      <c r="D13" s="12">
        <v>0.60599999999999998</v>
      </c>
      <c r="E13" s="17">
        <f>Tabela1345[[#This Row],[vo_ADC '[V']]]*1000*4096/3300</f>
        <v>752.17454545454541</v>
      </c>
    </row>
    <row r="14" spans="1:5" x14ac:dyDescent="0.25">
      <c r="A14" s="10">
        <v>60</v>
      </c>
      <c r="B14" s="9">
        <v>0.52300000000000002</v>
      </c>
      <c r="C14" s="17">
        <f>Tabela1345[[#This Row],[v0 '[V']]]*1000*4096/3300</f>
        <v>649.15393939393937</v>
      </c>
      <c r="D14" s="12">
        <v>0.58466666666666667</v>
      </c>
      <c r="E14" s="17">
        <f>Tabela1345[[#This Row],[vo_ADC '[V']]]*1000*4096/3300</f>
        <v>725.69535353535343</v>
      </c>
    </row>
    <row r="15" spans="1:5" x14ac:dyDescent="0.25">
      <c r="A15" s="10">
        <v>65</v>
      </c>
      <c r="B15" s="9">
        <v>0.504</v>
      </c>
      <c r="C15" s="17">
        <f>Tabela1345[[#This Row],[v0 '[V']]]*1000*4096/3300</f>
        <v>625.57090909090914</v>
      </c>
      <c r="D15" s="12">
        <v>0.56272727272727274</v>
      </c>
      <c r="E15" s="17">
        <f>Tabela1345[[#This Row],[vo_ADC '[V']]]*1000*4096/3300</f>
        <v>698.46391184573008</v>
      </c>
    </row>
    <row r="16" spans="1:5" x14ac:dyDescent="0.25">
      <c r="A16" s="21">
        <v>70</v>
      </c>
      <c r="B16" s="22">
        <v>0.49</v>
      </c>
      <c r="C16" s="23">
        <f>Tabela1345[[#This Row],[v0 '[V']]]*1000*4096/3300</f>
        <v>608.19393939393944</v>
      </c>
      <c r="D16" s="22">
        <v>0.56758333333333333</v>
      </c>
      <c r="E16" s="23">
        <f>Tabela1345[[#This Row],[vo_ADC '[V']]]*1000*4096/3300</f>
        <v>704.49131313131318</v>
      </c>
    </row>
    <row r="17" spans="1:5" x14ac:dyDescent="0.25">
      <c r="A17" s="21">
        <v>75</v>
      </c>
      <c r="B17" s="22">
        <v>0.48499999999999999</v>
      </c>
      <c r="C17" s="23">
        <f>Tabela1345[[#This Row],[v0 '[V']]]*1000*4096/3300</f>
        <v>601.9878787878788</v>
      </c>
      <c r="D17" s="22">
        <v>0.55825000000000002</v>
      </c>
      <c r="E17" s="23">
        <f>Tabela1345[[#This Row],[vo_ADC '[V']]]*1000*4096/3300</f>
        <v>692.90666666666664</v>
      </c>
    </row>
    <row r="18" spans="1:5" x14ac:dyDescent="0.25">
      <c r="A18" s="24">
        <v>80</v>
      </c>
      <c r="B18" s="26">
        <v>0.48499999999999999</v>
      </c>
      <c r="C18" s="27">
        <f>Tabela1345[[#This Row],[v0 '[V']]]*1000*4096/3300</f>
        <v>601.9878787878788</v>
      </c>
      <c r="D18" s="26">
        <v>0.58210000000000006</v>
      </c>
      <c r="E18" s="27">
        <f>Tabela1345[[#This Row],[vo_ADC '[V']]]*1000*4096/3300</f>
        <v>722.50957575757582</v>
      </c>
    </row>
    <row r="19" spans="1:5" x14ac:dyDescent="0.25">
      <c r="A19" s="24">
        <v>85</v>
      </c>
      <c r="B19" s="26">
        <v>0.48499999999999999</v>
      </c>
      <c r="C19" s="27">
        <f>Tabela1345[[#This Row],[v0 '[V']]]*1000*4096/3300</f>
        <v>601.9878787878788</v>
      </c>
      <c r="D19" s="26">
        <v>0.57258333333333333</v>
      </c>
      <c r="E19" s="27">
        <f>Tabela1345[[#This Row],[vo_ADC '[V']]]*1000*4096/3300</f>
        <v>710.69737373737382</v>
      </c>
    </row>
    <row r="20" spans="1:5" x14ac:dyDescent="0.25">
      <c r="A20" s="24">
        <v>90</v>
      </c>
      <c r="B20" s="26">
        <v>0.46600000000000003</v>
      </c>
      <c r="C20" s="27">
        <f>Tabela1345[[#This Row],[v0 '[V']]]*1000*4096/3300</f>
        <v>578.40484848484846</v>
      </c>
      <c r="D20" s="26">
        <v>0.58125000000000004</v>
      </c>
      <c r="E20" s="27">
        <f>Tabela1345[[#This Row],[vo_ADC '[V']]]*1000*4096/3300</f>
        <v>721.4545454545455</v>
      </c>
    </row>
    <row r="21" spans="1:5" x14ac:dyDescent="0.25">
      <c r="A21" s="24">
        <v>95</v>
      </c>
      <c r="B21" s="26">
        <v>0.48399999999999999</v>
      </c>
      <c r="C21" s="27">
        <f>Tabela1345[[#This Row],[v0 '[V']]]*1000*4096/3300</f>
        <v>600.74666666666667</v>
      </c>
      <c r="D21" s="26">
        <v>0.58299999999999996</v>
      </c>
      <c r="E21" s="27">
        <f>Tabela1345[[#This Row],[vo_ADC '[V']]]*1000*4096/3300</f>
        <v>723.62666666666667</v>
      </c>
    </row>
    <row r="22" spans="1:5" x14ac:dyDescent="0.25">
      <c r="A22" s="24">
        <v>100</v>
      </c>
      <c r="B22" s="26"/>
      <c r="C22" s="27"/>
      <c r="D22" s="25"/>
      <c r="E22" s="27"/>
    </row>
    <row r="24" spans="1:5" x14ac:dyDescent="0.25">
      <c r="A24" s="5" t="s">
        <v>4</v>
      </c>
      <c r="B24">
        <f>(500-80)/(10-80)</f>
        <v>-6</v>
      </c>
    </row>
    <row r="25" spans="1:5" x14ac:dyDescent="0.25">
      <c r="A25" s="5" t="s">
        <v>5</v>
      </c>
      <c r="B25">
        <f>500+6*10</f>
        <v>560</v>
      </c>
    </row>
    <row r="27" spans="1:5" x14ac:dyDescent="0.25">
      <c r="A27" s="5" t="s">
        <v>1</v>
      </c>
      <c r="B27" s="6">
        <v>30</v>
      </c>
    </row>
    <row r="28" spans="1:5" x14ac:dyDescent="0.25">
      <c r="A28" s="5" t="s">
        <v>0</v>
      </c>
      <c r="B28">
        <f>B24*B27+B25</f>
        <v>380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Distance x SensorVal</vt:lpstr>
      <vt:lpstr>Distance x SensorVal (Exp1)</vt:lpstr>
      <vt:lpstr>Amostragem</vt:lpstr>
      <vt:lpstr>Distance x SensorVal ADC (Exp3)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2021-05-05T13:19:06Z</dcterms:created>
  <dcterms:modified xsi:type="dcterms:W3CDTF">2021-06-01T17:06:56Z</dcterms:modified>
</cp:coreProperties>
</file>