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Расчет" sheetId="1" r:id="rId1"/>
    <sheet name="Соответствие профилю" sheetId="2" r:id="rId2"/>
    <sheet name="Лист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30" i="1" l="1"/>
  <c r="I30" i="1" s="1"/>
  <c r="G31" i="1"/>
  <c r="I31" i="1" s="1"/>
  <c r="G32" i="1"/>
  <c r="I32" i="1" s="1"/>
  <c r="G33" i="1"/>
  <c r="G34" i="1"/>
  <c r="I34" i="1" s="1"/>
  <c r="G35" i="1"/>
  <c r="I35" i="1" s="1"/>
  <c r="G29" i="1"/>
  <c r="I29" i="1" s="1"/>
  <c r="I33" i="1"/>
  <c r="S3" i="1" l="1"/>
  <c r="S4" i="1"/>
  <c r="S5" i="1"/>
  <c r="U5" i="1" s="1"/>
  <c r="S6" i="1"/>
  <c r="S7" i="1"/>
  <c r="S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U3" i="1"/>
  <c r="U4" i="1"/>
  <c r="U6" i="1"/>
  <c r="U7" i="1"/>
  <c r="U2" i="1"/>
  <c r="P7" i="1"/>
  <c r="P6" i="1"/>
  <c r="P5" i="1"/>
  <c r="P4" i="1"/>
  <c r="P3" i="1"/>
  <c r="P2" i="1"/>
  <c r="W2" i="1"/>
  <c r="V4" i="1" s="1"/>
  <c r="C29" i="1"/>
  <c r="C32" i="1"/>
  <c r="C33" i="1"/>
  <c r="C30" i="1"/>
  <c r="C34" i="1"/>
  <c r="C31" i="1"/>
  <c r="C35" i="1"/>
  <c r="V2" i="1" l="1"/>
  <c r="V7" i="1"/>
  <c r="V3" i="1"/>
  <c r="V6" i="1"/>
  <c r="V5" i="1"/>
  <c r="D35" i="1"/>
  <c r="D31" i="1"/>
  <c r="D34" i="1"/>
  <c r="D30" i="1"/>
  <c r="D33" i="1"/>
  <c r="D32" i="1"/>
  <c r="D29" i="1"/>
  <c r="C36" i="1"/>
  <c r="D36" i="1" s="1"/>
  <c r="H25" i="1"/>
  <c r="H21" i="1"/>
  <c r="H17" i="1"/>
  <c r="H13" i="1"/>
  <c r="H9" i="1"/>
  <c r="H5" i="1"/>
  <c r="H2" i="1"/>
  <c r="H23" i="1"/>
  <c r="H19" i="1"/>
  <c r="H15" i="1"/>
  <c r="H11" i="1"/>
  <c r="H7" i="1"/>
  <c r="H3" i="1"/>
  <c r="H22" i="1"/>
  <c r="H18" i="1"/>
  <c r="H14" i="1"/>
  <c r="H10" i="1"/>
  <c r="H6" i="1"/>
  <c r="H24" i="1"/>
  <c r="H20" i="1"/>
  <c r="H16" i="1"/>
  <c r="H12" i="1"/>
  <c r="H8" i="1"/>
  <c r="H4" i="1"/>
  <c r="U8" i="1"/>
  <c r="V8" i="1" l="1"/>
</calcChain>
</file>

<file path=xl/sharedStrings.xml><?xml version="1.0" encoding="utf-8"?>
<sst xmlns="http://schemas.openxmlformats.org/spreadsheetml/2006/main" count="120" uniqueCount="56">
  <si>
    <t>script name</t>
  </si>
  <si>
    <t>Покупка билета (+квитанции)</t>
  </si>
  <si>
    <t>Поиск билета</t>
  </si>
  <si>
    <t>Отмена брони</t>
  </si>
  <si>
    <t>Покупка билета</t>
  </si>
  <si>
    <t>Выбор рейса</t>
  </si>
  <si>
    <t>Вход и выход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</si>
  <si>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</si>
  <si>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</si>
  <si>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</si>
  <si>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</si>
  <si>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</si>
  <si>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</si>
  <si>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</si>
  <si>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Статистика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</si>
  <si>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</si>
  <si>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</si>
  <si>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</si>
  <si>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</si>
  <si>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</si>
  <si>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</si>
  <si>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</si>
  <si>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Названия строк</t>
  </si>
  <si>
    <t>Сумма по полю Итого</t>
  </si>
  <si>
    <t>Общий итог</t>
  </si>
  <si>
    <t>Операция (бизнес процесс)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</si>
  <si>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</si>
  <si>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</si>
  <si>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</si>
  <si>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</si>
  <si>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</si>
  <si>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</si>
  <si>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</si>
  <si>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</si>
  <si>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</si>
  <si>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Запросов в час</t>
  </si>
  <si>
    <t>Соответсвие профилю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</si>
  <si>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</si>
  <si>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</si>
  <si>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</si>
  <si>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</si>
  <si>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</si>
  <si>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</si>
  <si>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</si>
  <si>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</si>
  <si>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</si>
  <si>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</si>
  <si>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cancel_flight</t>
  </si>
  <si>
    <t>No Data</t>
  </si>
  <si>
    <t>choose_flight</t>
  </si>
  <si>
    <t>click_Flights</t>
  </si>
  <si>
    <t>click_itinerary</t>
  </si>
  <si>
    <t>find_flight_continue</t>
  </si>
  <si>
    <t>login</t>
  </si>
  <si>
    <t>logout</t>
  </si>
  <si>
    <t>payment_details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</si>
</sst>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Alignment="1">
      <alignment vertical="center"/>
    </xf>
    <xf numFmtId="2" fontId="0" fillId="0" borderId="12" xfId="0" applyNumberFormat="1" applyBorder="1"/>
    <xf numFmtId="10" fontId="22" fillId="0" borderId="19" xfId="0" applyNumberFormat="1" applyFont="1" applyBorder="1"/>
    <xf numFmtId="0" fontId="22" fillId="0" borderId="12" xfId="0" applyFont="1" applyBorder="1"/>
    <xf numFmtId="0" fontId="6" fillId="2" borderId="11" xfId="2" applyBorder="1"/>
    <xf numFmtId="0" fontId="0" fillId="0" borderId="0" xfId="0" applyBorder="1" applyAlignment="1">
      <alignment horizontal="center"/>
    </xf>
    <xf numFmtId="10" fontId="22" fillId="0" borderId="17" xfId="0" applyNumberFormat="1" applyFont="1" applyBorder="1"/>
    <xf numFmtId="0" fontId="0" fillId="0" borderId="15" xfId="0" applyBorder="1" applyAlignment="1">
      <alignment horizontal="center" wrapText="1"/>
    </xf>
    <xf numFmtId="0" fontId="0" fillId="0" borderId="12" xfId="0" applyBorder="1" applyAlignment="1">
      <alignment horizontal="center"/>
    </xf>
    <xf numFmtId="10" fontId="22" fillId="0" borderId="0" xfId="0" applyNumberFormat="1" applyFont="1"/>
    <xf numFmtId="0" fontId="0" fillId="0" borderId="0" xfId="0" applyAlignment="1">
      <alignment horizontal="left" wrapText="1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0" xfId="0"/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 applyBorder="1"/>
    <xf numFmtId="0" fontId="22" fillId="0" borderId="0" xfId="0" applyFont="1" applyFill="1" applyBorder="1"/>
    <xf numFmtId="0" fontId="0" fillId="0" borderId="18" xfId="0" applyBorder="1"/>
    <xf numFmtId="0" fontId="22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7" xfId="0" applyNumberFormat="1" applyBorder="1"/>
    <xf numFmtId="2" fontId="0" fillId="0" borderId="20" xfId="0" applyNumberFormat="1" applyBorder="1"/>
    <xf numFmtId="0" fontId="22" fillId="0" borderId="0" xfId="0" applyFont="1" applyBorder="1"/>
    <xf numFmtId="0" fontId="0" fillId="0" borderId="13" xfId="0" applyBorder="1" applyAlignment="1">
      <alignment horizontal="center" vertical="center"/>
    </xf>
    <xf numFmtId="0" fontId="0" fillId="0" borderId="16" xfId="0" applyBorder="1"/>
    <xf numFmtId="0" fontId="0" fillId="0" borderId="14" xfId="0" applyBorder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1" xfId="0" applyFill="1" applyBorder="1"/>
    <xf numFmtId="2" fontId="0" fillId="0" borderId="0" xfId="0" applyNumberFormat="1"/>
    <xf numFmtId="9" fontId="0" fillId="0" borderId="0" xfId="1" applyFont="1"/>
    <xf numFmtId="2" fontId="6" fillId="2" borderId="11" xfId="2" applyNumberFormat="1" applyBorder="1"/>
    <xf numFmtId="0" fontId="0" fillId="0" borderId="0" xfId="0"/>
  </cellXfs>
  <cellStyles count="86">
    <cellStyle name="20% - Акцент1" xfId="63" builtinId="30" customBuiltin="1"/>
    <cellStyle name="20% - Акцент1 2" xfId="20"/>
    <cellStyle name="20% - Акцент2" xfId="67" builtinId="34" customBuiltin="1"/>
    <cellStyle name="20% - Акцент2 2" xfId="24"/>
    <cellStyle name="20% - Акцент3" xfId="71" builtinId="38" customBuiltin="1"/>
    <cellStyle name="20% - Акцент3 2" xfId="28"/>
    <cellStyle name="20% - Акцент4" xfId="75" builtinId="42" customBuiltin="1"/>
    <cellStyle name="20% - Акцент4 2" xfId="32"/>
    <cellStyle name="20% - Акцент5" xfId="79" builtinId="46" customBuiltin="1"/>
    <cellStyle name="20% - Акцент5 2" xfId="36"/>
    <cellStyle name="20% - Акцент6" xfId="83" builtinId="50" customBuiltin="1"/>
    <cellStyle name="20% - Акцент6 2" xfId="40"/>
    <cellStyle name="40% - Акцент1" xfId="64" builtinId="31" customBuiltin="1"/>
    <cellStyle name="40% - Акцент1 2" xfId="21"/>
    <cellStyle name="40% - Акцент2" xfId="68" builtinId="35" customBuiltin="1"/>
    <cellStyle name="40% - Акцент2 2" xfId="25"/>
    <cellStyle name="40% - Акцент3" xfId="72" builtinId="39" customBuiltin="1"/>
    <cellStyle name="40% - Акцент3 2" xfId="29"/>
    <cellStyle name="40% - Акцент4" xfId="76" builtinId="43" customBuiltin="1"/>
    <cellStyle name="40% - Акцент4 2" xfId="33"/>
    <cellStyle name="40% - Акцент5" xfId="80" builtinId="47" customBuiltin="1"/>
    <cellStyle name="40% - Акцент5 2" xfId="37"/>
    <cellStyle name="40% - Акцент6" xfId="84" builtinId="51" customBuiltin="1"/>
    <cellStyle name="40% - Акцент6 2" xfId="41"/>
    <cellStyle name="60% - Акцент1" xfId="65" builtinId="32" customBuiltin="1"/>
    <cellStyle name="60% - Акцент1 2" xfId="22"/>
    <cellStyle name="60% - Акцент2" xfId="69" builtinId="36" customBuiltin="1"/>
    <cellStyle name="60% - Акцент2 2" xfId="26"/>
    <cellStyle name="60% - Акцент3" xfId="73" builtinId="40" customBuiltin="1"/>
    <cellStyle name="60% - Акцент3 2" xfId="30"/>
    <cellStyle name="60% - Акцент4" xfId="77" builtinId="44" customBuiltin="1"/>
    <cellStyle name="60% - Акцент4 2" xfId="34"/>
    <cellStyle name="60% - Акцент5" xfId="81" builtinId="48" customBuiltin="1"/>
    <cellStyle name="60% - Акцент5 2" xfId="38"/>
    <cellStyle name="60% - Акцент6" xfId="85" builtinId="52" customBuiltin="1"/>
    <cellStyle name="60% - Акцент6 2" xfId="42"/>
    <cellStyle name="Акцент1" xfId="62" builtinId="29" customBuiltin="1"/>
    <cellStyle name="Акцент1 2" xfId="19"/>
    <cellStyle name="Акцент2" xfId="66" builtinId="33" customBuiltin="1"/>
    <cellStyle name="Акцент2 2" xfId="23"/>
    <cellStyle name="Акцент3" xfId="70" builtinId="37" customBuiltin="1"/>
    <cellStyle name="Акцент3 2" xfId="27"/>
    <cellStyle name="Акцент4" xfId="74" builtinId="41" customBuiltin="1"/>
    <cellStyle name="Акцент4 2" xfId="31"/>
    <cellStyle name="Акцент5" xfId="78" builtinId="45" customBuiltin="1"/>
    <cellStyle name="Акцент5 2" xfId="35"/>
    <cellStyle name="Акцент6" xfId="82" builtinId="49" customBuiltin="1"/>
    <cellStyle name="Акцент6 2" xfId="39"/>
    <cellStyle name="Ввод " xfId="53" builtinId="20" customBuiltin="1"/>
    <cellStyle name="Ввод  2" xfId="11"/>
    <cellStyle name="Вывод" xfId="54" builtinId="21" customBuiltin="1"/>
    <cellStyle name="Вывод 2" xfId="12"/>
    <cellStyle name="Вычисление" xfId="55" builtinId="22" customBuiltin="1"/>
    <cellStyle name="Вычисление 2" xfId="13"/>
    <cellStyle name="Заголовок 1" xfId="46" builtinId="16" customBuiltin="1"/>
    <cellStyle name="Заголовок 1 2" xfId="7"/>
    <cellStyle name="Заголовок 2" xfId="47" builtinId="17" customBuiltin="1"/>
    <cellStyle name="Заголовок 2 2" xfId="8"/>
    <cellStyle name="Заголовок 3" xfId="48" builtinId="18" customBuiltin="1"/>
    <cellStyle name="Заголовок 3 2" xfId="9"/>
    <cellStyle name="Заголовок 4" xfId="49" builtinId="19" customBuiltin="1"/>
    <cellStyle name="Заголовок 4 2" xfId="10"/>
    <cellStyle name="Итог" xfId="61" builtinId="25" customBuiltin="1"/>
    <cellStyle name="Итог 2" xfId="18"/>
    <cellStyle name="Контрольная ячейка" xfId="57" builtinId="23" customBuiltin="1"/>
    <cellStyle name="Контрольная ячейка 2" xfId="15"/>
    <cellStyle name="Название" xfId="45" builtinId="15" customBuiltin="1"/>
    <cellStyle name="Название 2" xfId="6"/>
    <cellStyle name="Нейтральный" xfId="52" builtinId="28" customBuiltin="1"/>
    <cellStyle name="Нейтральный 2" xfId="4"/>
    <cellStyle name="Обычный" xfId="0" builtinId="0"/>
    <cellStyle name="Обычный 2" xfId="5"/>
    <cellStyle name="Обычный 3" xfId="43"/>
    <cellStyle name="Плохой" xfId="51" builtinId="27" customBuiltin="1"/>
    <cellStyle name="Плохой 2" xfId="3"/>
    <cellStyle name="Пояснение" xfId="60" builtinId="53" customBuiltin="1"/>
    <cellStyle name="Пояснение 2" xfId="17"/>
    <cellStyle name="Примечание" xfId="59" builtinId="10" customBuiltin="1"/>
    <cellStyle name="Примечание 2" xfId="44"/>
    <cellStyle name="Процентный" xfId="1" builtinId="5"/>
    <cellStyle name="Связанная ячейка" xfId="56" builtinId="24" customBuiltin="1"/>
    <cellStyle name="Связанная ячейка 2" xfId="14"/>
    <cellStyle name="Текст предупреждения" xfId="58" builtinId="11" customBuiltin="1"/>
    <cellStyle name="Текст предупреждения 2" xfId="16"/>
    <cellStyle name="Хороший" xfId="50" builtinId="26" customBuiltin="1"/>
    <cellStyle name="Хороши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1.662231481481" createdVersion="4" refreshedVersion="4" minRefreshableVersion="3" recordCount="24">
  <cacheSource type="worksheet">
    <worksheetSource ref="A1:H25" sheet="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63" maxValue="99"/>
    </cacheField>
    <cacheField name="одним пользователем в минуту" numFmtId="2">
      <sharedItems containsSemiMixedTypes="0" containsString="0" containsNumber="1" minValue="0.60606060606060608" maxValue="0.95238095238095233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2">
      <sharedItems containsSemiMixedTypes="0" containsString="0" containsNumber="1" minValue="41.379310344827587" maxValue="88.88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Покупка билета (+квитанции)"/>
    <x v="0"/>
    <n v="1"/>
    <n v="2"/>
    <n v="84"/>
    <n v="0.7142857142857143"/>
    <n v="60"/>
    <n v="85.714285714285722"/>
  </r>
  <r>
    <s v="Покупка билета (+квитанции)"/>
    <x v="1"/>
    <n v="1"/>
    <n v="2"/>
    <n v="84"/>
    <n v="0.7142857142857143"/>
    <n v="60"/>
    <n v="85.714285714285722"/>
  </r>
  <r>
    <s v="Покупка билета (+квитанции)"/>
    <x v="2"/>
    <n v="1"/>
    <n v="2"/>
    <n v="84"/>
    <n v="0.7142857142857143"/>
    <n v="60"/>
    <n v="85.714285714285722"/>
  </r>
  <r>
    <s v="Покупка билета (+квитанции)"/>
    <x v="3"/>
    <n v="1"/>
    <n v="2"/>
    <n v="84"/>
    <n v="0.7142857142857143"/>
    <n v="60"/>
    <n v="85.714285714285722"/>
  </r>
  <r>
    <s v="Покупка билета (+квитанции)"/>
    <x v="4"/>
    <n v="1"/>
    <n v="2"/>
    <n v="84"/>
    <n v="0.7142857142857143"/>
    <n v="60"/>
    <n v="85.714285714285722"/>
  </r>
  <r>
    <s v="Покупка билета (+квитанции)"/>
    <x v="5"/>
    <n v="1"/>
    <n v="2"/>
    <n v="84"/>
    <n v="0.7142857142857143"/>
    <n v="60"/>
    <n v="85.714285714285722"/>
  </r>
  <r>
    <s v="Поиск билета"/>
    <x v="0"/>
    <n v="1"/>
    <n v="1"/>
    <n v="63"/>
    <n v="0.95238095238095233"/>
    <n v="60"/>
    <n v="57.142857142857139"/>
  </r>
  <r>
    <s v="Поиск билета"/>
    <x v="1"/>
    <n v="1"/>
    <n v="1"/>
    <n v="63"/>
    <n v="0.95238095238095233"/>
    <n v="60"/>
    <n v="57.142857142857139"/>
  </r>
  <r>
    <s v="Поиск билета"/>
    <x v="5"/>
    <n v="1"/>
    <n v="1"/>
    <n v="63"/>
    <n v="0.95238095238095233"/>
    <n v="60"/>
    <n v="57.142857142857139"/>
  </r>
  <r>
    <s v="Отмена брони"/>
    <x v="0"/>
    <n v="1"/>
    <n v="2"/>
    <n v="99"/>
    <n v="0.60606060606060608"/>
    <n v="60"/>
    <n v="72.727272727272734"/>
  </r>
  <r>
    <s v="Отмена брони"/>
    <x v="4"/>
    <n v="1"/>
    <n v="2"/>
    <n v="99"/>
    <n v="0.60606060606060608"/>
    <n v="60"/>
    <n v="72.727272727272734"/>
  </r>
  <r>
    <s v="Отмена брони"/>
    <x v="6"/>
    <n v="1"/>
    <n v="2"/>
    <n v="99"/>
    <n v="0.60606060606060608"/>
    <n v="60"/>
    <n v="72.727272727272734"/>
  </r>
  <r>
    <s v="Отмена брони"/>
    <x v="5"/>
    <n v="1"/>
    <n v="2"/>
    <n v="99"/>
    <n v="0.60606060606060608"/>
    <n v="60"/>
    <n v="72.727272727272734"/>
  </r>
  <r>
    <s v="Покупка билета"/>
    <x v="0"/>
    <n v="1"/>
    <n v="2"/>
    <n v="81"/>
    <n v="0.7407407407407407"/>
    <n v="60"/>
    <n v="88.888888888888886"/>
  </r>
  <r>
    <s v="Покупка билета"/>
    <x v="1"/>
    <n v="1"/>
    <n v="2"/>
    <n v="81"/>
    <n v="0.7407407407407407"/>
    <n v="60"/>
    <n v="88.888888888888886"/>
  </r>
  <r>
    <s v="Покупка билета"/>
    <x v="2"/>
    <n v="1"/>
    <n v="2"/>
    <n v="81"/>
    <n v="0.7407407407407407"/>
    <n v="60"/>
    <n v="88.888888888888886"/>
  </r>
  <r>
    <s v="Покупка билета"/>
    <x v="3"/>
    <n v="1"/>
    <n v="2"/>
    <n v="81"/>
    <n v="0.7407407407407407"/>
    <n v="60"/>
    <n v="88.888888888888886"/>
  </r>
  <r>
    <s v="Покупка билета"/>
    <x v="5"/>
    <n v="1"/>
    <n v="2"/>
    <n v="81"/>
    <n v="0.7407407407407407"/>
    <n v="60"/>
    <n v="88.888888888888886"/>
  </r>
  <r>
    <s v="Выбор рейса"/>
    <x v="0"/>
    <n v="1"/>
    <n v="2"/>
    <n v="96"/>
    <n v="0.625"/>
    <n v="60"/>
    <n v="75"/>
  </r>
  <r>
    <s v="Выбор рейса"/>
    <x v="1"/>
    <n v="1"/>
    <n v="2"/>
    <n v="96"/>
    <n v="0.625"/>
    <n v="60"/>
    <n v="75"/>
  </r>
  <r>
    <s v="Выбор рейса"/>
    <x v="2"/>
    <n v="1"/>
    <n v="2"/>
    <n v="96"/>
    <n v="0.625"/>
    <n v="60"/>
    <n v="75"/>
  </r>
  <r>
    <s v="Выбор рейса"/>
    <x v="5"/>
    <n v="1"/>
    <n v="2"/>
    <n v="96"/>
    <n v="0.625"/>
    <n v="60"/>
    <n v="75"/>
  </r>
  <r>
    <s v="Вход и выход"/>
    <x v="0"/>
    <n v="1"/>
    <n v="1"/>
    <n v="87"/>
    <n v="0.68965517241379315"/>
    <n v="60"/>
    <n v="41.379310344827587"/>
  </r>
  <r>
    <s v="Вход и выход"/>
    <x v="5"/>
    <n v="1"/>
    <n v="1"/>
    <n v="87"/>
    <n v="0.68965517241379315"/>
    <n v="60"/>
    <n v="41.379310344827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13" workbookViewId="0">
      <selection activeCell="F38" sqref="F38"/>
    </sheetView>
  </sheetViews>
  <sheetFormatPr defaultRowHeight="15" x14ac:dyDescent="0.25"/>
  <cols>
    <col min="1" max="1" width="28.42578125" bestFit="1" customWidth="1"/>
    <col min="2" max="2" width="26.42578125" bestFit="1" customWidth="1"/>
    <col min="6" max="6" width="15.28515625" customWidth="1"/>
    <col min="7" max="7" width="14" customWidth="1"/>
    <col min="9" max="9" width="35.42578125" customWidth="1"/>
    <col min="10" max="10" width="21.5703125" customWidth="1"/>
    <col min="11" max="11" width="22" bestFit="1" customWidth="1"/>
    <col min="13" max="13" width="40.85546875" customWidth="1"/>
    <col min="15" max="15" width="15.5703125" customWidth="1"/>
    <col min="16" max="16" width="13.85546875" customWidth="1"/>
    <col min="19" max="19" width="24.42578125" customWidth="1"/>
    <col min="20" max="20" width="14.85546875" customWidth="1"/>
    <col min="21" max="21" width="15" customWidth="1"/>
    <col min="22" max="22" width="19.42578125" customWidth="1"/>
    <col min="23" max="23" width="15.42578125" customWidth="1"/>
  </cols>
  <sheetData>
    <row r="1" spans="1:24" ht="61.5" customHeight="1" x14ac:dyDescent="0.25">
      <c r="A1" s="19" t="s">
        <v>0</v>
      </c>
      <c r="B1" s="19" t="s">
        <v>7</v>
      </c>
      <c r="C1" s="19" t="s">
        <v>8</v>
      </c>
      <c r="D1" s="19" t="s">
        <v>9</v>
      </c>
      <c r="E1" s="19" t="s">
        <v>10</v>
      </c>
      <c r="F1" s="20" t="s">
        <v>11</v>
      </c>
      <c r="G1" s="20" t="s">
        <v>12</v>
      </c>
      <c r="H1" s="19" t="s">
        <v>13</v>
      </c>
      <c r="I1" s="55" t="s">
        <v>22</v>
      </c>
      <c r="J1" t="s">
        <v>23</v>
      </c>
      <c r="M1" s="50" t="s">
        <v>25</v>
      </c>
      <c r="N1" s="46" t="s">
        <v>26</v>
      </c>
      <c r="O1" s="46" t="s">
        <v>27</v>
      </c>
      <c r="P1" s="52" t="s">
        <v>28</v>
      </c>
      <c r="Q1" s="46" t="s">
        <v>29</v>
      </c>
      <c r="R1" s="46" t="s">
        <v>9</v>
      </c>
      <c r="S1" s="31" t="s">
        <v>30</v>
      </c>
      <c r="T1" s="21" t="s">
        <v>31</v>
      </c>
      <c r="U1" s="21" t="s">
        <v>32</v>
      </c>
      <c r="V1" s="45" t="s">
        <v>33</v>
      </c>
      <c r="W1" s="20" t="s">
        <v>34</v>
      </c>
      <c r="X1" s="20"/>
    </row>
    <row r="2" spans="1:24" ht="23.25" customHeight="1" x14ac:dyDescent="0.25">
      <c r="A2" s="1" t="s">
        <v>1</v>
      </c>
      <c r="B2" t="s">
        <v>15</v>
      </c>
      <c r="C2" s="24">
        <v>1</v>
      </c>
      <c r="D2">
        <f>VLOOKUP(A2,$M$1:$W$8,6,FALSE)</f>
        <v>2</v>
      </c>
      <c r="E2">
        <f>VLOOKUP(A2,$M$1:$W$8,5,FALSE)</f>
        <v>84</v>
      </c>
      <c r="F2" s="58">
        <f>60/E2</f>
        <v>0.7142857142857143</v>
      </c>
      <c r="G2">
        <v>60</v>
      </c>
      <c r="H2" s="58">
        <f>D2*F2*G2</f>
        <v>85.714285714285722</v>
      </c>
      <c r="I2" s="56" t="s">
        <v>15</v>
      </c>
      <c r="J2" s="54">
        <v>420.852614818132</v>
      </c>
      <c r="M2" s="51" t="s">
        <v>1</v>
      </c>
      <c r="N2" s="29">
        <v>2.4329000000000001</v>
      </c>
      <c r="O2" s="29">
        <v>35.002099999999999</v>
      </c>
      <c r="P2" s="42">
        <f t="shared" ref="P2:P7" si="0">N2+O2</f>
        <v>37.435000000000002</v>
      </c>
      <c r="Q2" s="57">
        <v>84</v>
      </c>
      <c r="R2" s="57">
        <v>2</v>
      </c>
      <c r="S2" s="47">
        <f>60/Q2</f>
        <v>0.7142857142857143</v>
      </c>
      <c r="T2" s="49">
        <v>20</v>
      </c>
      <c r="U2" s="49">
        <f>ROUND(R2*S2*T2,0)</f>
        <v>29</v>
      </c>
      <c r="V2" s="30">
        <f>R2/W$2</f>
        <v>0.2</v>
      </c>
      <c r="W2">
        <f>SUM(R2:R7)</f>
        <v>10</v>
      </c>
    </row>
    <row r="3" spans="1:24" ht="34.5" customHeight="1" x14ac:dyDescent="0.25">
      <c r="A3" s="2" t="s">
        <v>1</v>
      </c>
      <c r="B3" s="34" t="s">
        <v>16</v>
      </c>
      <c r="C3" s="24">
        <v>1</v>
      </c>
      <c r="D3" s="53">
        <f t="shared" ref="D3:D25" si="1">VLOOKUP(A3,$M$1:$W$8,6,FALSE)</f>
        <v>2</v>
      </c>
      <c r="E3" s="53">
        <f t="shared" ref="E3:E25" si="2">VLOOKUP(A3,$M$1:$W$8,5,FALSE)</f>
        <v>84</v>
      </c>
      <c r="F3" s="58">
        <f t="shared" ref="F3:F25" si="3">60/E3</f>
        <v>0.7142857142857143</v>
      </c>
      <c r="G3" s="53">
        <v>60</v>
      </c>
      <c r="H3" s="58">
        <f t="shared" ref="H3:H25" si="4">D3*F3*G3</f>
        <v>85.714285714285722</v>
      </c>
      <c r="I3" s="56" t="s">
        <v>17</v>
      </c>
      <c r="J3" s="54">
        <v>249.60317460317461</v>
      </c>
      <c r="M3" s="51" t="s">
        <v>2</v>
      </c>
      <c r="N3" s="29">
        <v>1.7417</v>
      </c>
      <c r="O3" s="29">
        <v>20.002600000000001</v>
      </c>
      <c r="P3" s="42">
        <f t="shared" si="0"/>
        <v>21.744300000000003</v>
      </c>
      <c r="Q3" s="57">
        <v>63</v>
      </c>
      <c r="R3" s="57">
        <v>1</v>
      </c>
      <c r="S3" s="47">
        <f t="shared" ref="S3:S7" si="5">60/Q3</f>
        <v>0.95238095238095233</v>
      </c>
      <c r="T3" s="49">
        <v>20</v>
      </c>
      <c r="U3" s="49">
        <f t="shared" ref="U3:U7" si="6">ROUND(R3*S3*T3,0)</f>
        <v>19</v>
      </c>
      <c r="V3" s="30">
        <f t="shared" ref="V3:V7" si="7">R3/W$2</f>
        <v>0.1</v>
      </c>
    </row>
    <row r="4" spans="1:24" x14ac:dyDescent="0.25">
      <c r="A4" s="3" t="s">
        <v>1</v>
      </c>
      <c r="B4" s="22" t="s">
        <v>17</v>
      </c>
      <c r="C4" s="24">
        <v>1</v>
      </c>
      <c r="D4" s="53">
        <f t="shared" si="1"/>
        <v>2</v>
      </c>
      <c r="E4" s="53">
        <f t="shared" si="2"/>
        <v>84</v>
      </c>
      <c r="F4" s="58">
        <f t="shared" si="3"/>
        <v>0.7142857142857143</v>
      </c>
      <c r="G4" s="53">
        <v>60</v>
      </c>
      <c r="H4" s="58">
        <f t="shared" si="4"/>
        <v>85.714285714285722</v>
      </c>
      <c r="I4" s="56" t="s">
        <v>21</v>
      </c>
      <c r="J4" s="54">
        <v>420.852614818132</v>
      </c>
      <c r="M4" s="51" t="s">
        <v>3</v>
      </c>
      <c r="N4" s="29">
        <v>1.5378000000000001</v>
      </c>
      <c r="O4" s="29">
        <v>20.001799999999999</v>
      </c>
      <c r="P4" s="42">
        <f t="shared" si="0"/>
        <v>21.5396</v>
      </c>
      <c r="Q4" s="57">
        <v>99</v>
      </c>
      <c r="R4" s="57">
        <v>2</v>
      </c>
      <c r="S4" s="47">
        <f t="shared" si="5"/>
        <v>0.60606060606060608</v>
      </c>
      <c r="T4" s="49">
        <v>20</v>
      </c>
      <c r="U4" s="49">
        <f t="shared" si="6"/>
        <v>24</v>
      </c>
      <c r="V4" s="30">
        <f t="shared" si="7"/>
        <v>0.2</v>
      </c>
    </row>
    <row r="5" spans="1:24" x14ac:dyDescent="0.25">
      <c r="A5" s="4" t="s">
        <v>1</v>
      </c>
      <c r="B5" t="s">
        <v>18</v>
      </c>
      <c r="C5" s="24">
        <v>1</v>
      </c>
      <c r="D5" s="53">
        <f t="shared" si="1"/>
        <v>2</v>
      </c>
      <c r="E5" s="53">
        <f t="shared" si="2"/>
        <v>84</v>
      </c>
      <c r="F5" s="58">
        <f t="shared" si="3"/>
        <v>0.7142857142857143</v>
      </c>
      <c r="G5" s="53">
        <v>60</v>
      </c>
      <c r="H5" s="58">
        <f t="shared" si="4"/>
        <v>85.714285714285722</v>
      </c>
      <c r="I5" s="56" t="s">
        <v>16</v>
      </c>
      <c r="J5" s="54">
        <v>306.74603174603175</v>
      </c>
      <c r="M5" s="51" t="s">
        <v>4</v>
      </c>
      <c r="N5" s="29">
        <v>2.8203999999999998</v>
      </c>
      <c r="O5" s="29">
        <v>30.004799999999999</v>
      </c>
      <c r="P5" s="42">
        <f t="shared" si="0"/>
        <v>32.825200000000002</v>
      </c>
      <c r="Q5" s="57">
        <v>81</v>
      </c>
      <c r="R5" s="57">
        <v>2</v>
      </c>
      <c r="S5" s="47">
        <f t="shared" si="5"/>
        <v>0.7407407407407407</v>
      </c>
      <c r="T5" s="49">
        <v>20</v>
      </c>
      <c r="U5" s="49">
        <f t="shared" si="6"/>
        <v>30</v>
      </c>
      <c r="V5" s="30">
        <f t="shared" si="7"/>
        <v>0.2</v>
      </c>
    </row>
    <row r="6" spans="1:24" x14ac:dyDescent="0.25">
      <c r="A6" s="5" t="s">
        <v>1</v>
      </c>
      <c r="B6" t="s">
        <v>19</v>
      </c>
      <c r="C6" s="24">
        <v>1</v>
      </c>
      <c r="D6" s="53">
        <f t="shared" si="1"/>
        <v>2</v>
      </c>
      <c r="E6" s="53">
        <f t="shared" si="2"/>
        <v>84</v>
      </c>
      <c r="F6" s="58">
        <f t="shared" si="3"/>
        <v>0.7142857142857143</v>
      </c>
      <c r="G6" s="53">
        <v>60</v>
      </c>
      <c r="H6" s="58">
        <f t="shared" si="4"/>
        <v>85.714285714285722</v>
      </c>
      <c r="I6" s="56" t="s">
        <v>18</v>
      </c>
      <c r="J6" s="54">
        <v>174.60317460317461</v>
      </c>
      <c r="M6" s="51" t="s">
        <v>5</v>
      </c>
      <c r="N6" s="29">
        <v>2.1722000000000001</v>
      </c>
      <c r="O6" s="29">
        <v>25.002199999999998</v>
      </c>
      <c r="P6" s="23">
        <f t="shared" si="0"/>
        <v>27.174399999999999</v>
      </c>
      <c r="Q6" s="57">
        <v>96</v>
      </c>
      <c r="R6" s="57">
        <v>2</v>
      </c>
      <c r="S6" s="47">
        <f t="shared" si="5"/>
        <v>0.625</v>
      </c>
      <c r="T6" s="49">
        <v>20</v>
      </c>
      <c r="U6" s="49">
        <f t="shared" si="6"/>
        <v>25</v>
      </c>
      <c r="V6" s="30">
        <f t="shared" si="7"/>
        <v>0.2</v>
      </c>
    </row>
    <row r="7" spans="1:24" x14ac:dyDescent="0.25">
      <c r="A7" s="36" t="s">
        <v>1</v>
      </c>
      <c r="B7" s="36" t="s">
        <v>21</v>
      </c>
      <c r="C7" s="35">
        <v>1</v>
      </c>
      <c r="D7" s="36">
        <f t="shared" si="1"/>
        <v>2</v>
      </c>
      <c r="E7" s="36">
        <f t="shared" si="2"/>
        <v>84</v>
      </c>
      <c r="F7" s="25">
        <f t="shared" si="3"/>
        <v>0.7142857142857143</v>
      </c>
      <c r="G7" s="36">
        <v>60</v>
      </c>
      <c r="H7" s="25">
        <f t="shared" si="4"/>
        <v>85.714285714285722</v>
      </c>
      <c r="I7" s="56" t="s">
        <v>20</v>
      </c>
      <c r="J7" s="54">
        <v>72.727272727272734</v>
      </c>
      <c r="M7" s="44" t="s">
        <v>6</v>
      </c>
      <c r="N7" s="32">
        <v>1.7867999999999999</v>
      </c>
      <c r="O7" s="32">
        <v>10.001200000000001</v>
      </c>
      <c r="P7" s="36">
        <f t="shared" si="0"/>
        <v>11.788</v>
      </c>
      <c r="Q7" s="57">
        <v>87</v>
      </c>
      <c r="R7" s="57">
        <v>1</v>
      </c>
      <c r="S7" s="48">
        <f t="shared" si="5"/>
        <v>0.68965517241379315</v>
      </c>
      <c r="T7" s="27">
        <v>20</v>
      </c>
      <c r="U7" s="27">
        <f t="shared" si="6"/>
        <v>14</v>
      </c>
      <c r="V7" s="26">
        <f t="shared" si="7"/>
        <v>0.1</v>
      </c>
    </row>
    <row r="8" spans="1:24" x14ac:dyDescent="0.25">
      <c r="A8" s="6" t="s">
        <v>2</v>
      </c>
      <c r="B8" t="s">
        <v>15</v>
      </c>
      <c r="C8" s="24">
        <v>1</v>
      </c>
      <c r="D8" s="53">
        <f t="shared" si="1"/>
        <v>1</v>
      </c>
      <c r="E8" s="53">
        <f t="shared" si="2"/>
        <v>63</v>
      </c>
      <c r="F8" s="58">
        <f t="shared" si="3"/>
        <v>0.95238095238095233</v>
      </c>
      <c r="G8" s="53">
        <v>60</v>
      </c>
      <c r="H8" s="58">
        <f t="shared" si="4"/>
        <v>57.142857142857139</v>
      </c>
      <c r="I8" s="56" t="s">
        <v>19</v>
      </c>
      <c r="J8" s="54">
        <v>158.44155844155847</v>
      </c>
      <c r="U8" s="43">
        <f>SUM(U2:U7)</f>
        <v>141</v>
      </c>
      <c r="V8" s="33">
        <f>SUM(V2:V7)</f>
        <v>0.99999999999999989</v>
      </c>
    </row>
    <row r="9" spans="1:24" ht="30" x14ac:dyDescent="0.25">
      <c r="A9" s="7" t="s">
        <v>2</v>
      </c>
      <c r="B9" s="34" t="s">
        <v>16</v>
      </c>
      <c r="C9" s="24">
        <v>1</v>
      </c>
      <c r="D9" s="53">
        <f t="shared" si="1"/>
        <v>1</v>
      </c>
      <c r="E9" s="53">
        <f t="shared" si="2"/>
        <v>63</v>
      </c>
      <c r="F9" s="58">
        <f t="shared" si="3"/>
        <v>0.95238095238095233</v>
      </c>
      <c r="G9" s="53">
        <v>60</v>
      </c>
      <c r="H9" s="58">
        <f t="shared" si="4"/>
        <v>57.142857142857139</v>
      </c>
      <c r="I9" s="56" t="s">
        <v>24</v>
      </c>
      <c r="J9" s="54">
        <v>1803.8264417574762</v>
      </c>
    </row>
    <row r="10" spans="1:24" x14ac:dyDescent="0.25">
      <c r="A10" s="36" t="s">
        <v>2</v>
      </c>
      <c r="B10" s="36" t="s">
        <v>21</v>
      </c>
      <c r="C10" s="35">
        <v>1</v>
      </c>
      <c r="D10" s="36">
        <f t="shared" si="1"/>
        <v>1</v>
      </c>
      <c r="E10" s="36">
        <f t="shared" si="2"/>
        <v>63</v>
      </c>
      <c r="F10" s="25">
        <f t="shared" si="3"/>
        <v>0.95238095238095233</v>
      </c>
      <c r="G10" s="36">
        <v>60</v>
      </c>
      <c r="H10" s="25">
        <f t="shared" si="4"/>
        <v>57.142857142857139</v>
      </c>
    </row>
    <row r="11" spans="1:24" x14ac:dyDescent="0.25">
      <c r="A11" s="8" t="s">
        <v>3</v>
      </c>
      <c r="B11" t="s">
        <v>15</v>
      </c>
      <c r="C11" s="24">
        <v>1</v>
      </c>
      <c r="D11" s="53">
        <f t="shared" si="1"/>
        <v>2</v>
      </c>
      <c r="E11" s="53">
        <f t="shared" si="2"/>
        <v>99</v>
      </c>
      <c r="F11" s="58">
        <f t="shared" si="3"/>
        <v>0.60606060606060608</v>
      </c>
      <c r="G11" s="53">
        <v>60</v>
      </c>
      <c r="H11" s="58">
        <f t="shared" si="4"/>
        <v>72.727272727272734</v>
      </c>
    </row>
    <row r="12" spans="1:24" x14ac:dyDescent="0.25">
      <c r="A12" s="9" t="s">
        <v>3</v>
      </c>
      <c r="B12" s="53" t="s">
        <v>19</v>
      </c>
      <c r="C12" s="24">
        <v>1</v>
      </c>
      <c r="D12" s="53">
        <f t="shared" si="1"/>
        <v>2</v>
      </c>
      <c r="E12" s="53">
        <f t="shared" si="2"/>
        <v>99</v>
      </c>
      <c r="F12" s="58">
        <f t="shared" si="3"/>
        <v>0.60606060606060608</v>
      </c>
      <c r="G12" s="53">
        <v>60</v>
      </c>
      <c r="H12" s="58">
        <f t="shared" si="4"/>
        <v>72.727272727272734</v>
      </c>
    </row>
    <row r="13" spans="1:24" x14ac:dyDescent="0.25">
      <c r="A13" s="10" t="s">
        <v>3</v>
      </c>
      <c r="B13" t="s">
        <v>20</v>
      </c>
      <c r="C13" s="24">
        <v>1</v>
      </c>
      <c r="D13" s="53">
        <f t="shared" si="1"/>
        <v>2</v>
      </c>
      <c r="E13" s="53">
        <f t="shared" si="2"/>
        <v>99</v>
      </c>
      <c r="F13" s="58">
        <f t="shared" si="3"/>
        <v>0.60606060606060608</v>
      </c>
      <c r="G13" s="53">
        <v>60</v>
      </c>
      <c r="H13" s="58">
        <f t="shared" si="4"/>
        <v>72.727272727272734</v>
      </c>
    </row>
    <row r="14" spans="1:24" x14ac:dyDescent="0.25">
      <c r="A14" s="36" t="s">
        <v>3</v>
      </c>
      <c r="B14" s="36" t="s">
        <v>21</v>
      </c>
      <c r="C14" s="35">
        <v>1</v>
      </c>
      <c r="D14" s="36">
        <f t="shared" si="1"/>
        <v>2</v>
      </c>
      <c r="E14" s="36">
        <f t="shared" si="2"/>
        <v>99</v>
      </c>
      <c r="F14" s="25">
        <f t="shared" si="3"/>
        <v>0.60606060606060608</v>
      </c>
      <c r="G14" s="36">
        <v>60</v>
      </c>
      <c r="H14" s="25">
        <f t="shared" si="4"/>
        <v>72.727272727272734</v>
      </c>
    </row>
    <row r="15" spans="1:24" x14ac:dyDescent="0.25">
      <c r="A15" s="11" t="s">
        <v>4</v>
      </c>
      <c r="B15" t="s">
        <v>15</v>
      </c>
      <c r="C15" s="24">
        <v>1</v>
      </c>
      <c r="D15" s="53">
        <f t="shared" si="1"/>
        <v>2</v>
      </c>
      <c r="E15" s="53">
        <f t="shared" si="2"/>
        <v>81</v>
      </c>
      <c r="F15" s="58">
        <f t="shared" si="3"/>
        <v>0.7407407407407407</v>
      </c>
      <c r="G15" s="53">
        <v>60</v>
      </c>
      <c r="H15" s="58">
        <f t="shared" si="4"/>
        <v>88.888888888888886</v>
      </c>
    </row>
    <row r="16" spans="1:24" ht="30" x14ac:dyDescent="0.25">
      <c r="A16" s="12" t="s">
        <v>4</v>
      </c>
      <c r="B16" s="34" t="s">
        <v>16</v>
      </c>
      <c r="C16" s="24">
        <v>1</v>
      </c>
      <c r="D16" s="53">
        <f t="shared" si="1"/>
        <v>2</v>
      </c>
      <c r="E16" s="53">
        <f t="shared" si="2"/>
        <v>81</v>
      </c>
      <c r="F16" s="58">
        <f t="shared" si="3"/>
        <v>0.7407407407407407</v>
      </c>
      <c r="G16" s="53">
        <v>60</v>
      </c>
      <c r="H16" s="58">
        <f t="shared" si="4"/>
        <v>88.888888888888886</v>
      </c>
    </row>
    <row r="17" spans="1:9" x14ac:dyDescent="0.25">
      <c r="A17" s="13" t="s">
        <v>4</v>
      </c>
      <c r="B17" s="22" t="s">
        <v>17</v>
      </c>
      <c r="C17" s="24">
        <v>1</v>
      </c>
      <c r="D17" s="53">
        <f t="shared" si="1"/>
        <v>2</v>
      </c>
      <c r="E17" s="53">
        <f t="shared" si="2"/>
        <v>81</v>
      </c>
      <c r="F17" s="58">
        <f t="shared" si="3"/>
        <v>0.7407407407407407</v>
      </c>
      <c r="G17" s="53">
        <v>60</v>
      </c>
      <c r="H17" s="58">
        <f t="shared" si="4"/>
        <v>88.888888888888886</v>
      </c>
    </row>
    <row r="18" spans="1:9" x14ac:dyDescent="0.25">
      <c r="A18" s="14" t="s">
        <v>4</v>
      </c>
      <c r="B18" s="37" t="s">
        <v>18</v>
      </c>
      <c r="C18" s="24">
        <v>1</v>
      </c>
      <c r="D18" s="53">
        <f t="shared" si="1"/>
        <v>2</v>
      </c>
      <c r="E18" s="53">
        <f t="shared" si="2"/>
        <v>81</v>
      </c>
      <c r="F18" s="58">
        <f t="shared" si="3"/>
        <v>0.7407407407407407</v>
      </c>
      <c r="G18" s="53">
        <v>60</v>
      </c>
      <c r="H18" s="58">
        <f t="shared" si="4"/>
        <v>88.888888888888886</v>
      </c>
    </row>
    <row r="19" spans="1:9" x14ac:dyDescent="0.25">
      <c r="A19" s="36" t="s">
        <v>4</v>
      </c>
      <c r="B19" s="36" t="s">
        <v>21</v>
      </c>
      <c r="C19" s="35">
        <v>1</v>
      </c>
      <c r="D19" s="36">
        <f t="shared" si="1"/>
        <v>2</v>
      </c>
      <c r="E19" s="36">
        <f t="shared" si="2"/>
        <v>81</v>
      </c>
      <c r="F19" s="25">
        <f t="shared" si="3"/>
        <v>0.7407407407407407</v>
      </c>
      <c r="G19" s="36">
        <v>60</v>
      </c>
      <c r="H19" s="25">
        <f t="shared" si="4"/>
        <v>88.888888888888886</v>
      </c>
    </row>
    <row r="20" spans="1:9" x14ac:dyDescent="0.25">
      <c r="A20" s="15" t="s">
        <v>5</v>
      </c>
      <c r="B20" t="s">
        <v>15</v>
      </c>
      <c r="C20" s="24">
        <v>1</v>
      </c>
      <c r="D20" s="53">
        <f t="shared" si="1"/>
        <v>2</v>
      </c>
      <c r="E20" s="53">
        <f t="shared" si="2"/>
        <v>96</v>
      </c>
      <c r="F20" s="58">
        <f t="shared" si="3"/>
        <v>0.625</v>
      </c>
      <c r="G20" s="53">
        <v>60</v>
      </c>
      <c r="H20" s="58">
        <f t="shared" si="4"/>
        <v>75</v>
      </c>
    </row>
    <row r="21" spans="1:9" ht="30" x14ac:dyDescent="0.25">
      <c r="A21" s="16" t="s">
        <v>5</v>
      </c>
      <c r="B21" s="34" t="s">
        <v>16</v>
      </c>
      <c r="C21" s="24">
        <v>1</v>
      </c>
      <c r="D21" s="53">
        <f t="shared" si="1"/>
        <v>2</v>
      </c>
      <c r="E21" s="53">
        <f t="shared" si="2"/>
        <v>96</v>
      </c>
      <c r="F21" s="58">
        <f t="shared" si="3"/>
        <v>0.625</v>
      </c>
      <c r="G21" s="53">
        <v>60</v>
      </c>
      <c r="H21" s="58">
        <f t="shared" si="4"/>
        <v>75</v>
      </c>
    </row>
    <row r="22" spans="1:9" x14ac:dyDescent="0.25">
      <c r="A22" s="17" t="s">
        <v>5</v>
      </c>
      <c r="B22" s="22" t="s">
        <v>17</v>
      </c>
      <c r="C22" s="24">
        <v>1</v>
      </c>
      <c r="D22" s="53">
        <f t="shared" si="1"/>
        <v>2</v>
      </c>
      <c r="E22" s="53">
        <f t="shared" si="2"/>
        <v>96</v>
      </c>
      <c r="F22" s="58">
        <f t="shared" si="3"/>
        <v>0.625</v>
      </c>
      <c r="G22" s="53">
        <v>60</v>
      </c>
      <c r="H22" s="58">
        <f t="shared" si="4"/>
        <v>75</v>
      </c>
    </row>
    <row r="23" spans="1:9" x14ac:dyDescent="0.25">
      <c r="A23" s="36" t="s">
        <v>5</v>
      </c>
      <c r="B23" s="36" t="s">
        <v>21</v>
      </c>
      <c r="C23" s="35">
        <v>1</v>
      </c>
      <c r="D23" s="36">
        <f t="shared" si="1"/>
        <v>2</v>
      </c>
      <c r="E23" s="36">
        <f t="shared" si="2"/>
        <v>96</v>
      </c>
      <c r="F23" s="25">
        <f t="shared" si="3"/>
        <v>0.625</v>
      </c>
      <c r="G23" s="36">
        <v>60</v>
      </c>
      <c r="H23" s="25">
        <f t="shared" si="4"/>
        <v>75</v>
      </c>
    </row>
    <row r="24" spans="1:9" x14ac:dyDescent="0.25">
      <c r="A24" s="18" t="s">
        <v>6</v>
      </c>
      <c r="B24" s="37" t="s">
        <v>15</v>
      </c>
      <c r="C24" s="24">
        <v>1</v>
      </c>
      <c r="D24" s="53">
        <f t="shared" si="1"/>
        <v>1</v>
      </c>
      <c r="E24" s="53">
        <f t="shared" si="2"/>
        <v>87</v>
      </c>
      <c r="F24" s="58">
        <f t="shared" si="3"/>
        <v>0.68965517241379315</v>
      </c>
      <c r="G24" s="53">
        <v>60</v>
      </c>
      <c r="H24" s="58">
        <f t="shared" si="4"/>
        <v>41.379310344827587</v>
      </c>
    </row>
    <row r="25" spans="1:9" x14ac:dyDescent="0.25">
      <c r="A25" s="36" t="s">
        <v>6</v>
      </c>
      <c r="B25" s="36" t="s">
        <v>21</v>
      </c>
      <c r="C25" s="35">
        <v>1</v>
      </c>
      <c r="D25" s="36">
        <f t="shared" si="1"/>
        <v>1</v>
      </c>
      <c r="E25" s="36">
        <f t="shared" si="2"/>
        <v>87</v>
      </c>
      <c r="F25" s="25">
        <f t="shared" si="3"/>
        <v>0.68965517241379315</v>
      </c>
      <c r="G25" s="36">
        <v>60</v>
      </c>
      <c r="H25" s="25">
        <f t="shared" si="4"/>
        <v>41.379310344827587</v>
      </c>
    </row>
    <row r="28" spans="1:9" ht="18.75" x14ac:dyDescent="0.3">
      <c r="A28" s="41" t="s">
        <v>14</v>
      </c>
      <c r="B28" s="37"/>
      <c r="C28" t="s">
        <v>35</v>
      </c>
      <c r="G28" t="s">
        <v>36</v>
      </c>
    </row>
    <row r="29" spans="1:9" ht="19.5" thickBot="1" x14ac:dyDescent="0.3">
      <c r="A29" s="38" t="s">
        <v>15</v>
      </c>
      <c r="B29" s="39">
        <v>422</v>
      </c>
      <c r="C29">
        <f>GETPIVOTDATA("Итого",$I$1,"transaction rq",A29)</f>
        <v>420.852614818132</v>
      </c>
      <c r="D29" s="59">
        <f>1-B29/C29</f>
        <v>-2.7263349245527646E-3</v>
      </c>
      <c r="G29" s="60">
        <f>C29/3</f>
        <v>140.28420493937733</v>
      </c>
      <c r="H29" s="28">
        <v>142</v>
      </c>
      <c r="I29" s="59">
        <f>1-G29/H29</f>
        <v>1.2083063807201921E-2</v>
      </c>
    </row>
    <row r="30" spans="1:9" ht="38.25" thickBot="1" x14ac:dyDescent="0.3">
      <c r="A30" s="38" t="s">
        <v>16</v>
      </c>
      <c r="B30" s="39">
        <v>282</v>
      </c>
      <c r="C30" s="53">
        <f t="shared" ref="C30:C35" si="8">GETPIVOTDATA("Итого",$I$1,"transaction rq",A30)</f>
        <v>306.74603174603175</v>
      </c>
      <c r="D30" s="59">
        <f t="shared" ref="D30:D36" si="9">1-B30/C30</f>
        <v>8.0672703751617059E-2</v>
      </c>
      <c r="G30" s="60">
        <f t="shared" ref="G30:G35" si="10">C30/3</f>
        <v>102.24867724867725</v>
      </c>
      <c r="H30" s="28">
        <v>104</v>
      </c>
      <c r="I30" s="59">
        <f t="shared" ref="I30:I35" si="11">1-G30/H30</f>
        <v>1.6839641839641817E-2</v>
      </c>
    </row>
    <row r="31" spans="1:9" ht="38.25" thickBot="1" x14ac:dyDescent="0.3">
      <c r="A31" s="38" t="s">
        <v>17</v>
      </c>
      <c r="B31" s="39">
        <v>251</v>
      </c>
      <c r="C31" s="53">
        <f t="shared" si="8"/>
        <v>249.60317460317461</v>
      </c>
      <c r="D31" s="59">
        <f t="shared" si="9"/>
        <v>-5.5961844197138788E-3</v>
      </c>
      <c r="G31" s="60">
        <f t="shared" si="10"/>
        <v>83.201058201058203</v>
      </c>
      <c r="H31" s="28">
        <v>85</v>
      </c>
      <c r="I31" s="59">
        <f t="shared" si="11"/>
        <v>2.1164021164021163E-2</v>
      </c>
    </row>
    <row r="32" spans="1:9" ht="19.5" thickBot="1" x14ac:dyDescent="0.3">
      <c r="A32" s="38" t="s">
        <v>18</v>
      </c>
      <c r="B32" s="39">
        <v>175</v>
      </c>
      <c r="C32" s="53">
        <f t="shared" si="8"/>
        <v>174.60317460317461</v>
      </c>
      <c r="D32" s="59">
        <f t="shared" si="9"/>
        <v>-2.2727272727272041E-3</v>
      </c>
      <c r="G32" s="60">
        <f t="shared" si="10"/>
        <v>58.201058201058203</v>
      </c>
      <c r="H32" s="28">
        <v>59</v>
      </c>
      <c r="I32" s="59">
        <f t="shared" si="11"/>
        <v>1.3541386422742274E-2</v>
      </c>
    </row>
    <row r="33" spans="1:9" ht="19.5" thickBot="1" x14ac:dyDescent="0.3">
      <c r="A33" s="38" t="s">
        <v>19</v>
      </c>
      <c r="B33" s="39">
        <v>159</v>
      </c>
      <c r="C33" s="53">
        <f t="shared" si="8"/>
        <v>158.44155844155847</v>
      </c>
      <c r="D33" s="59">
        <f t="shared" si="9"/>
        <v>-3.5245901639342492E-3</v>
      </c>
      <c r="G33" s="60">
        <f t="shared" si="10"/>
        <v>52.813852813852826</v>
      </c>
      <c r="H33" s="28">
        <v>52</v>
      </c>
      <c r="I33" s="59">
        <f t="shared" si="11"/>
        <v>-1.5651015651015898E-2</v>
      </c>
    </row>
    <row r="34" spans="1:9" ht="19.5" thickBot="1" x14ac:dyDescent="0.3">
      <c r="A34" s="38" t="s">
        <v>20</v>
      </c>
      <c r="B34" s="39">
        <v>73</v>
      </c>
      <c r="C34" s="53">
        <f t="shared" si="8"/>
        <v>72.727272727272734</v>
      </c>
      <c r="D34" s="59">
        <f t="shared" si="9"/>
        <v>-3.7499999999999201E-3</v>
      </c>
      <c r="G34" s="60">
        <f t="shared" si="10"/>
        <v>24.242424242424246</v>
      </c>
      <c r="H34" s="28">
        <v>23</v>
      </c>
      <c r="I34" s="59">
        <f t="shared" si="11"/>
        <v>-5.4018445322793207E-2</v>
      </c>
    </row>
    <row r="35" spans="1:9" ht="19.5" thickBot="1" x14ac:dyDescent="0.3">
      <c r="A35" s="38" t="s">
        <v>21</v>
      </c>
      <c r="B35" s="39">
        <v>422</v>
      </c>
      <c r="C35" s="53">
        <f t="shared" si="8"/>
        <v>420.852614818132</v>
      </c>
      <c r="D35" s="59">
        <f t="shared" si="9"/>
        <v>-2.7263349245527646E-3</v>
      </c>
      <c r="G35" s="60">
        <f t="shared" si="10"/>
        <v>140.28420493937733</v>
      </c>
      <c r="H35" s="28">
        <v>139</v>
      </c>
      <c r="I35" s="59">
        <f t="shared" si="11"/>
        <v>-9.2388844559521122E-3</v>
      </c>
    </row>
    <row r="36" spans="1:9" ht="19.5" thickBot="1" x14ac:dyDescent="0.3">
      <c r="A36" s="40" t="s">
        <v>13</v>
      </c>
      <c r="B36" s="39">
        <v>1784</v>
      </c>
      <c r="C36" s="53">
        <f>SUM(C29:C35)</f>
        <v>1803.8264417574762</v>
      </c>
      <c r="D36" s="59">
        <f t="shared" si="9"/>
        <v>1.099132449691731E-2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3" sqref="E13"/>
    </sheetView>
  </sheetViews>
  <sheetFormatPr defaultRowHeight="15" x14ac:dyDescent="0.25"/>
  <cols>
    <col min="1" max="1" width="19.4257812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4.85546875" bestFit="1" customWidth="1"/>
    <col min="9" max="9" width="4.140625" bestFit="1" customWidth="1"/>
    <col min="10" max="10" width="5" bestFit="1" customWidth="1"/>
  </cols>
  <sheetData>
    <row r="1" spans="1:10" x14ac:dyDescent="0.25">
      <c r="A1" s="61" t="s">
        <v>37</v>
      </c>
      <c r="B1" s="61" t="s">
        <v>38</v>
      </c>
      <c r="C1" s="61" t="s">
        <v>39</v>
      </c>
      <c r="D1" s="61" t="s">
        <v>40</v>
      </c>
      <c r="E1" s="61" t="s">
        <v>41</v>
      </c>
      <c r="F1" s="61" t="s">
        <v>42</v>
      </c>
      <c r="G1" s="61" t="s">
        <v>43</v>
      </c>
      <c r="H1" s="61" t="s">
        <v>44</v>
      </c>
      <c r="I1" s="61" t="s">
        <v>45</v>
      </c>
      <c r="J1" s="61" t="s">
        <v>46</v>
      </c>
    </row>
    <row r="2" spans="1:10" x14ac:dyDescent="0.25">
      <c r="A2" s="61" t="s">
        <v>47</v>
      </c>
      <c r="B2" s="61" t="s">
        <v>48</v>
      </c>
      <c r="C2" s="61">
        <v>0.17699999999999999</v>
      </c>
      <c r="D2" s="61">
        <v>0.375</v>
      </c>
      <c r="E2" s="61">
        <v>0.78700000000000003</v>
      </c>
      <c r="F2" s="61">
        <v>0.17</v>
      </c>
      <c r="G2" s="61">
        <v>0.64100000000000001</v>
      </c>
      <c r="H2" s="61">
        <v>23</v>
      </c>
      <c r="I2" s="61">
        <v>1</v>
      </c>
      <c r="J2" s="61">
        <v>0</v>
      </c>
    </row>
    <row r="3" spans="1:10" x14ac:dyDescent="0.25">
      <c r="A3" s="61" t="s">
        <v>49</v>
      </c>
      <c r="B3" s="61" t="s">
        <v>48</v>
      </c>
      <c r="C3" s="61">
        <v>5.1999999999999998E-2</v>
      </c>
      <c r="D3" s="61">
        <v>5.8999999999999997E-2</v>
      </c>
      <c r="E3" s="61">
        <v>0.13800000000000001</v>
      </c>
      <c r="F3" s="61">
        <v>1.4999999999999999E-2</v>
      </c>
      <c r="G3" s="61">
        <v>6.7000000000000004E-2</v>
      </c>
      <c r="H3" s="61">
        <v>85</v>
      </c>
      <c r="I3" s="61">
        <v>0</v>
      </c>
      <c r="J3" s="61">
        <v>0</v>
      </c>
    </row>
    <row r="4" spans="1:10" x14ac:dyDescent="0.25">
      <c r="A4" s="61" t="s">
        <v>50</v>
      </c>
      <c r="B4" s="61" t="s">
        <v>48</v>
      </c>
      <c r="C4" s="61">
        <v>9.4E-2</v>
      </c>
      <c r="D4" s="61">
        <v>0.104</v>
      </c>
      <c r="E4" s="61">
        <v>0.16500000000000001</v>
      </c>
      <c r="F4" s="61">
        <v>1.2E-2</v>
      </c>
      <c r="G4" s="61">
        <v>0.115</v>
      </c>
      <c r="H4" s="61">
        <v>103</v>
      </c>
      <c r="I4" s="61">
        <v>0</v>
      </c>
      <c r="J4" s="61">
        <v>0</v>
      </c>
    </row>
    <row r="5" spans="1:10" x14ac:dyDescent="0.25">
      <c r="A5" s="61" t="s">
        <v>51</v>
      </c>
      <c r="B5" s="61" t="s">
        <v>48</v>
      </c>
      <c r="C5" s="61">
        <v>0.106</v>
      </c>
      <c r="D5" s="61">
        <v>0.159</v>
      </c>
      <c r="E5" s="61">
        <v>0.35799999999999998</v>
      </c>
      <c r="F5" s="61">
        <v>0.04</v>
      </c>
      <c r="G5" s="61">
        <v>0.19800000000000001</v>
      </c>
      <c r="H5" s="61">
        <v>52</v>
      </c>
      <c r="I5" s="61">
        <v>0</v>
      </c>
      <c r="J5" s="61">
        <v>0</v>
      </c>
    </row>
    <row r="6" spans="1:10" x14ac:dyDescent="0.25">
      <c r="A6" s="61" t="s">
        <v>52</v>
      </c>
      <c r="B6" s="61" t="s">
        <v>48</v>
      </c>
      <c r="C6" s="61">
        <v>5.0999999999999997E-2</v>
      </c>
      <c r="D6" s="61">
        <v>5.7000000000000002E-2</v>
      </c>
      <c r="E6" s="61">
        <v>0.114</v>
      </c>
      <c r="F6" s="61">
        <v>8.9999999999999993E-3</v>
      </c>
      <c r="G6" s="61">
        <v>6.0999999999999999E-2</v>
      </c>
      <c r="H6" s="61">
        <v>104</v>
      </c>
      <c r="I6" s="61">
        <v>0</v>
      </c>
      <c r="J6" s="61">
        <v>0</v>
      </c>
    </row>
    <row r="7" spans="1:10" x14ac:dyDescent="0.25">
      <c r="A7" s="61" t="s">
        <v>53</v>
      </c>
      <c r="B7" s="61" t="s">
        <v>48</v>
      </c>
      <c r="C7" s="61">
        <v>9.0999999999999998E-2</v>
      </c>
      <c r="D7" s="61">
        <v>0.106</v>
      </c>
      <c r="E7" s="61">
        <v>0.24199999999999999</v>
      </c>
      <c r="F7" s="61">
        <v>2.3E-2</v>
      </c>
      <c r="G7" s="61">
        <v>0.13300000000000001</v>
      </c>
      <c r="H7" s="61">
        <v>142</v>
      </c>
      <c r="I7" s="61">
        <v>0</v>
      </c>
      <c r="J7" s="61">
        <v>0</v>
      </c>
    </row>
    <row r="8" spans="1:10" x14ac:dyDescent="0.25">
      <c r="A8" s="61" t="s">
        <v>54</v>
      </c>
      <c r="B8" s="61" t="s">
        <v>48</v>
      </c>
      <c r="C8" s="61">
        <v>8.3000000000000004E-2</v>
      </c>
      <c r="D8" s="61">
        <v>9.5000000000000001E-2</v>
      </c>
      <c r="E8" s="61">
        <v>0.20100000000000001</v>
      </c>
      <c r="F8" s="61">
        <v>1.7000000000000001E-2</v>
      </c>
      <c r="G8" s="61">
        <v>0.112</v>
      </c>
      <c r="H8" s="61">
        <v>139</v>
      </c>
      <c r="I8" s="61">
        <v>0</v>
      </c>
      <c r="J8" s="61">
        <v>0</v>
      </c>
    </row>
    <row r="9" spans="1:10" x14ac:dyDescent="0.25">
      <c r="A9" s="61" t="s">
        <v>55</v>
      </c>
      <c r="B9" s="61" t="s">
        <v>48</v>
      </c>
      <c r="C9" s="61">
        <v>5.2999999999999999E-2</v>
      </c>
      <c r="D9" s="61">
        <v>5.8000000000000003E-2</v>
      </c>
      <c r="E9" s="61">
        <v>8.6999999999999994E-2</v>
      </c>
      <c r="F9" s="61">
        <v>6.0000000000000001E-3</v>
      </c>
      <c r="G9" s="61">
        <v>6.5000000000000002E-2</v>
      </c>
      <c r="H9" s="61">
        <v>59</v>
      </c>
      <c r="I9" s="61">
        <v>0</v>
      </c>
      <c r="J9" s="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Соответствие профилю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2020-09-17T10:29:19Z</dcterms:created>
  <dcterms:modified xsi:type="dcterms:W3CDTF">2020-09-20T13:57:52Z</dcterms:modified>
</cp:coreProperties>
</file>