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in\Documents\"/>
    </mc:Choice>
  </mc:AlternateContent>
  <xr:revisionPtr revIDLastSave="0" documentId="13_ncr:1_{9A9DBABE-B531-4B2F-B36E-44DB3C60F768}" xr6:coauthVersionLast="47" xr6:coauthVersionMax="47" xr10:uidLastSave="{00000000-0000-0000-0000-000000000000}"/>
  <bookViews>
    <workbookView xWindow="-21720" yWindow="-120" windowWidth="21840" windowHeight="13140" activeTab="4" xr2:uid="{43A88354-8DD4-4135-B607-86BA6E157D4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5" l="1"/>
  <c r="L45" i="5" s="1"/>
  <c r="O27" i="5"/>
  <c r="O26" i="5"/>
  <c r="L9" i="5"/>
  <c r="L10" i="5" s="1"/>
  <c r="L23" i="5" s="1"/>
  <c r="K21" i="5"/>
  <c r="L21" i="5" s="1"/>
  <c r="K43" i="5"/>
  <c r="J27" i="5"/>
  <c r="C47" i="5"/>
  <c r="L7" i="5"/>
  <c r="C14" i="5"/>
  <c r="C52" i="5"/>
  <c r="C37" i="5"/>
  <c r="D6" i="5"/>
  <c r="L43" i="4"/>
  <c r="C14" i="4"/>
  <c r="C46" i="4"/>
  <c r="K40" i="4"/>
  <c r="K20" i="4"/>
  <c r="L20" i="4" s="1"/>
  <c r="C51" i="4"/>
  <c r="C37" i="4"/>
  <c r="L8" i="4"/>
  <c r="L6" i="4"/>
  <c r="L9" i="4" s="1"/>
  <c r="L7" i="4"/>
  <c r="L5" i="4"/>
  <c r="D4" i="4"/>
  <c r="D6" i="4" s="1"/>
  <c r="D45" i="2"/>
  <c r="C15" i="3"/>
  <c r="C14" i="3"/>
  <c r="D9" i="3"/>
  <c r="C18" i="3"/>
  <c r="C17" i="3"/>
  <c r="C11" i="3"/>
  <c r="C13" i="3"/>
  <c r="C3" i="3"/>
  <c r="C4" i="3" s="1"/>
  <c r="D7" i="3" s="1"/>
  <c r="D83" i="2"/>
  <c r="C79" i="2"/>
  <c r="B79" i="2"/>
  <c r="D69" i="2"/>
  <c r="C60" i="2"/>
  <c r="C52" i="2"/>
  <c r="D52" i="2" s="1"/>
  <c r="B44" i="2"/>
  <c r="C44" i="2"/>
  <c r="D43" i="2"/>
  <c r="D42" i="2"/>
  <c r="D44" i="2" s="1"/>
  <c r="C30" i="2"/>
  <c r="C25" i="2"/>
  <c r="C11" i="2"/>
  <c r="C12" i="2" s="1"/>
  <c r="C26" i="1"/>
  <c r="C18" i="1"/>
  <c r="C25" i="1"/>
  <c r="C3" i="1"/>
  <c r="C10" i="1" s="1"/>
  <c r="D15" i="5" l="1"/>
  <c r="C25" i="5" s="1"/>
  <c r="C29" i="5" s="1"/>
  <c r="C54" i="5" s="1"/>
  <c r="J29" i="5" s="1"/>
  <c r="D15" i="4"/>
  <c r="L22" i="4"/>
  <c r="C25" i="4"/>
  <c r="C29" i="4" s="1"/>
  <c r="C53" i="4" s="1"/>
  <c r="J28" i="4" s="1"/>
  <c r="K28" i="4" s="1"/>
  <c r="M43" i="4" s="1"/>
  <c r="D54" i="2"/>
  <c r="C36" i="2"/>
  <c r="B60" i="2" s="1"/>
</calcChain>
</file>

<file path=xl/sharedStrings.xml><?xml version="1.0" encoding="utf-8"?>
<sst xmlns="http://schemas.openxmlformats.org/spreadsheetml/2006/main" count="202" uniqueCount="114">
  <si>
    <t xml:space="preserve">Sales </t>
  </si>
  <si>
    <t>purchase</t>
  </si>
  <si>
    <t>carrage</t>
  </si>
  <si>
    <t>sales return</t>
  </si>
  <si>
    <t>Closing Stock</t>
  </si>
  <si>
    <t>Cost of sale</t>
  </si>
  <si>
    <t>gross profit</t>
  </si>
  <si>
    <t>Return outwads</t>
  </si>
  <si>
    <t>Opening</t>
  </si>
  <si>
    <t>Revanue</t>
  </si>
  <si>
    <t>Gross Profit</t>
  </si>
  <si>
    <t>Administrative Expenses</t>
  </si>
  <si>
    <t>Distribution Expenses</t>
  </si>
  <si>
    <t>financial  Expenses</t>
  </si>
  <si>
    <t>carriage</t>
  </si>
  <si>
    <t>Wages and salaries</t>
  </si>
  <si>
    <t>rates</t>
  </si>
  <si>
    <t xml:space="preserve">Selling expenses </t>
  </si>
  <si>
    <t>Sales commissions paid</t>
  </si>
  <si>
    <t>Insurance</t>
  </si>
  <si>
    <t>Sundry expenses</t>
  </si>
  <si>
    <t>Building depreciated</t>
  </si>
  <si>
    <t>Fixtures depreciated</t>
  </si>
  <si>
    <t>Net Profit</t>
  </si>
  <si>
    <t>Balance sheet</t>
  </si>
  <si>
    <t>Cost</t>
  </si>
  <si>
    <t>total Depreciated</t>
  </si>
  <si>
    <t>Net Amount</t>
  </si>
  <si>
    <t>current assest</t>
  </si>
  <si>
    <t>Fixed Assest</t>
  </si>
  <si>
    <t>Capital/Equity</t>
  </si>
  <si>
    <t>Current liability</t>
  </si>
  <si>
    <t>fixed  libility</t>
  </si>
  <si>
    <t>Building</t>
  </si>
  <si>
    <t>Fixtures</t>
  </si>
  <si>
    <t>Debitors</t>
  </si>
  <si>
    <t>Creditors</t>
  </si>
  <si>
    <t>bank</t>
  </si>
  <si>
    <t>Cash</t>
  </si>
  <si>
    <t>Capital</t>
  </si>
  <si>
    <t>(-) Drawings</t>
  </si>
  <si>
    <t>Profit/Loss</t>
  </si>
  <si>
    <t>Inventry</t>
  </si>
  <si>
    <t>Machineries</t>
  </si>
  <si>
    <t>Accumulated depreciation</t>
  </si>
  <si>
    <t>Machinery</t>
  </si>
  <si>
    <t>sold furniture</t>
  </si>
  <si>
    <t>depreciation per year</t>
  </si>
  <si>
    <t>total dep untill sold</t>
  </si>
  <si>
    <t>remaing furniture</t>
  </si>
  <si>
    <t>opening def bal of remain furniture</t>
  </si>
  <si>
    <t>Total Exp of dep</t>
  </si>
  <si>
    <t>loss</t>
  </si>
  <si>
    <t>sold dep for 01/04/2018</t>
  </si>
  <si>
    <t>total dep year end 03/31 remaing</t>
  </si>
  <si>
    <t>funiture</t>
  </si>
  <si>
    <t>sold furniture dep (01/04/18 - 01/10/18)</t>
  </si>
  <si>
    <t xml:space="preserve">ABC Enterprices </t>
  </si>
  <si>
    <t xml:space="preserve">Com. Income statement for the year ended on 31/03/2020 </t>
  </si>
  <si>
    <t xml:space="preserve">Trading for the year ended on 31/03/2020 </t>
  </si>
  <si>
    <t>carrage in</t>
  </si>
  <si>
    <t>Balance sheet as at 31-03-2020</t>
  </si>
  <si>
    <t>bank int</t>
  </si>
  <si>
    <t>bank loan</t>
  </si>
  <si>
    <t>bank int to be paid</t>
  </si>
  <si>
    <t>rate</t>
  </si>
  <si>
    <t>prepaid rates</t>
  </si>
  <si>
    <t>Elect</t>
  </si>
  <si>
    <t>Tel</t>
  </si>
  <si>
    <t>elec to be paid</t>
  </si>
  <si>
    <t>tel to be paid</t>
  </si>
  <si>
    <t>bad debit</t>
  </si>
  <si>
    <t>cash</t>
  </si>
  <si>
    <t>land</t>
  </si>
  <si>
    <t>profit of land sale</t>
  </si>
  <si>
    <t>furniture</t>
  </si>
  <si>
    <t>furniture dep</t>
  </si>
  <si>
    <t>dout debit</t>
  </si>
  <si>
    <t>building</t>
  </si>
  <si>
    <t>building dep</t>
  </si>
  <si>
    <t>vehical dep</t>
  </si>
  <si>
    <t>vehical</t>
  </si>
  <si>
    <t>salary</t>
  </si>
  <si>
    <t>rent</t>
  </si>
  <si>
    <t>sundry expense</t>
  </si>
  <si>
    <t>commison</t>
  </si>
  <si>
    <t>ddis allowed</t>
  </si>
  <si>
    <t>discount rec</t>
  </si>
  <si>
    <t>promo</t>
  </si>
  <si>
    <t>thoga ganili</t>
  </si>
  <si>
    <t>Araliya Traders</t>
  </si>
  <si>
    <t xml:space="preserve">Trading for the year ended on 31/03/2019 </t>
  </si>
  <si>
    <t>Balance sheet as at 31-03-2019</t>
  </si>
  <si>
    <t>Electcitiy</t>
  </si>
  <si>
    <t>telephone</t>
  </si>
  <si>
    <t>electicity to be paid</t>
  </si>
  <si>
    <t>telephone to be paid</t>
  </si>
  <si>
    <t>Fixed intrest</t>
  </si>
  <si>
    <t>receivable fixed int</t>
  </si>
  <si>
    <t>fixed deposit</t>
  </si>
  <si>
    <t>general expences</t>
  </si>
  <si>
    <t xml:space="preserve">Insuarance </t>
  </si>
  <si>
    <t>prepaid insuarance</t>
  </si>
  <si>
    <t>Vehical</t>
  </si>
  <si>
    <t>dep Vechical</t>
  </si>
  <si>
    <t>sales commision</t>
  </si>
  <si>
    <t>sales commition to be paid</t>
  </si>
  <si>
    <t>water</t>
  </si>
  <si>
    <t>selling expences</t>
  </si>
  <si>
    <t>bank overdarft</t>
  </si>
  <si>
    <t>trade payable - creditor</t>
  </si>
  <si>
    <t>non trade paybles</t>
  </si>
  <si>
    <t>bank overdaft</t>
  </si>
  <si>
    <t>acc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</si>
</sst>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3" fontId="0" fillId="0" borderId="0" xfId="1" applyFont="1"/>
    <xf numFmtId="43" fontId="2" fillId="0" borderId="0" xfId="1" applyFont="1"/>
    <xf numFmtId="43" fontId="0" fillId="0" borderId="0" xfId="0" applyNumberFormat="1"/>
    <xf numFmtId="43" fontId="0" fillId="0" borderId="1" xfId="0" applyNumberFormat="1" applyBorder="1"/>
    <xf numFmtId="3" fontId="0" fillId="0" borderId="0" xfId="0" applyNumberForma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3C3F-EB0D-4FA2-A36C-8CA84695F054}">
  <dimension ref="A1:C26"/>
  <sheetViews>
    <sheetView workbookViewId="0">
      <selection activeCell="A14" sqref="A14"/>
    </sheetView>
  </sheetViews>
  <sheetFormatPr defaultRowHeight="15" x14ac:dyDescent="0.25"/>
  <cols>
    <col min="1" max="1" width="27.7109375" customWidth="1"/>
    <col min="2" max="3" width="11.5703125" style="2" bestFit="1" customWidth="1"/>
  </cols>
  <sheetData>
    <row r="1" spans="1:3" x14ac:dyDescent="0.25">
      <c r="A1" t="s">
        <v>0</v>
      </c>
      <c r="C1" s="2">
        <v>230000</v>
      </c>
    </row>
    <row r="2" spans="1:3" x14ac:dyDescent="0.25">
      <c r="A2" t="s">
        <v>3</v>
      </c>
      <c r="C2" s="2">
        <v>-15000</v>
      </c>
    </row>
    <row r="3" spans="1:3" x14ac:dyDescent="0.25">
      <c r="C3" s="3">
        <f>C1+C2</f>
        <v>215000</v>
      </c>
    </row>
    <row r="5" spans="1:3" x14ac:dyDescent="0.25">
      <c r="A5" t="s">
        <v>1</v>
      </c>
      <c r="B5" s="2">
        <v>120000</v>
      </c>
    </row>
    <row r="6" spans="1:3" x14ac:dyDescent="0.25">
      <c r="A6" t="s">
        <v>2</v>
      </c>
      <c r="B6" s="2">
        <v>5000</v>
      </c>
    </row>
    <row r="7" spans="1:3" x14ac:dyDescent="0.25">
      <c r="A7" t="s">
        <v>7</v>
      </c>
      <c r="B7" s="2">
        <v>-10000</v>
      </c>
    </row>
    <row r="8" spans="1:3" x14ac:dyDescent="0.25">
      <c r="A8" t="s">
        <v>4</v>
      </c>
      <c r="B8" s="2">
        <v>-20000</v>
      </c>
    </row>
    <row r="9" spans="1:3" x14ac:dyDescent="0.25">
      <c r="A9" s="1" t="s">
        <v>5</v>
      </c>
      <c r="C9" s="2">
        <v>95000</v>
      </c>
    </row>
    <row r="10" spans="1:3" x14ac:dyDescent="0.25">
      <c r="A10" t="s">
        <v>6</v>
      </c>
      <c r="C10" s="2">
        <f>C3-C9</f>
        <v>120000</v>
      </c>
    </row>
    <row r="16" spans="1:3" x14ac:dyDescent="0.25">
      <c r="A16" t="s">
        <v>0</v>
      </c>
      <c r="C16" s="2">
        <v>469320</v>
      </c>
    </row>
    <row r="17" spans="1:3" x14ac:dyDescent="0.25">
      <c r="A17" t="s">
        <v>3</v>
      </c>
      <c r="C17" s="2">
        <v>-16220</v>
      </c>
    </row>
    <row r="18" spans="1:3" x14ac:dyDescent="0.25">
      <c r="C18" s="2">
        <f>C16+C17</f>
        <v>453100</v>
      </c>
    </row>
    <row r="19" spans="1:3" x14ac:dyDescent="0.25">
      <c r="C19" s="3"/>
    </row>
    <row r="20" spans="1:3" x14ac:dyDescent="0.25">
      <c r="A20" t="s">
        <v>8</v>
      </c>
      <c r="B20" s="2">
        <v>52400</v>
      </c>
    </row>
    <row r="21" spans="1:3" x14ac:dyDescent="0.25">
      <c r="A21" t="s">
        <v>1</v>
      </c>
      <c r="B21" s="2">
        <v>394170</v>
      </c>
    </row>
    <row r="22" spans="1:3" x14ac:dyDescent="0.25">
      <c r="A22" t="s">
        <v>2</v>
      </c>
      <c r="B22" s="2">
        <v>2490</v>
      </c>
    </row>
    <row r="23" spans="1:3" x14ac:dyDescent="0.25">
      <c r="A23" t="s">
        <v>7</v>
      </c>
      <c r="B23" s="2">
        <v>-19480</v>
      </c>
    </row>
    <row r="24" spans="1:3" x14ac:dyDescent="0.25">
      <c r="A24" t="s">
        <v>4</v>
      </c>
      <c r="B24" s="2">
        <v>-5000</v>
      </c>
    </row>
    <row r="25" spans="1:3" x14ac:dyDescent="0.25">
      <c r="A25" s="1" t="s">
        <v>5</v>
      </c>
      <c r="C25" s="3">
        <f>SUM(B20:B24)</f>
        <v>424580</v>
      </c>
    </row>
    <row r="26" spans="1:3" x14ac:dyDescent="0.25">
      <c r="A26" t="s">
        <v>6</v>
      </c>
      <c r="C26" s="2">
        <f>C18-C25</f>
        <v>28520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6764-F33B-45D1-88E0-0528B97F687B}">
  <dimension ref="A2:E83"/>
  <sheetViews>
    <sheetView topLeftCell="A50" workbookViewId="0">
      <selection activeCell="A39" sqref="A39:E69"/>
    </sheetView>
  </sheetViews>
  <sheetFormatPr defaultRowHeight="15" x14ac:dyDescent="0.25"/>
  <cols>
    <col min="1" max="1" width="42.28515625" customWidth="1"/>
    <col min="2" max="2" width="11.5703125" style="2" bestFit="1" customWidth="1"/>
    <col min="3" max="3" width="18.140625" style="2" bestFit="1" customWidth="1"/>
    <col min="4" max="4" width="11.85546875" bestFit="1" customWidth="1"/>
  </cols>
  <sheetData>
    <row r="2" spans="1:3" x14ac:dyDescent="0.25">
      <c r="A2" t="s">
        <v>0</v>
      </c>
      <c r="C2" s="2">
        <v>276400</v>
      </c>
    </row>
    <row r="3" spans="1:3" x14ac:dyDescent="0.25">
      <c r="A3" t="s">
        <v>3</v>
      </c>
    </row>
    <row r="6" spans="1:3" x14ac:dyDescent="0.25">
      <c r="A6" t="s">
        <v>8</v>
      </c>
      <c r="B6" s="2">
        <v>52800</v>
      </c>
    </row>
    <row r="7" spans="1:3" x14ac:dyDescent="0.25">
      <c r="A7" t="s">
        <v>1</v>
      </c>
      <c r="B7" s="2">
        <v>141300</v>
      </c>
    </row>
    <row r="8" spans="1:3" x14ac:dyDescent="0.25">
      <c r="A8" t="s">
        <v>2</v>
      </c>
      <c r="B8" s="2">
        <v>1350</v>
      </c>
    </row>
    <row r="9" spans="1:3" x14ac:dyDescent="0.25">
      <c r="A9" t="s">
        <v>7</v>
      </c>
      <c r="B9" s="2">
        <v>-2408</v>
      </c>
    </row>
    <row r="10" spans="1:3" x14ac:dyDescent="0.25">
      <c r="A10" t="s">
        <v>4</v>
      </c>
      <c r="B10" s="2">
        <v>-58440</v>
      </c>
    </row>
    <row r="11" spans="1:3" x14ac:dyDescent="0.25">
      <c r="A11" s="1" t="s">
        <v>5</v>
      </c>
      <c r="C11" s="2">
        <f>SUM(B6:B10)</f>
        <v>134602</v>
      </c>
    </row>
    <row r="12" spans="1:3" x14ac:dyDescent="0.25">
      <c r="A12" s="1" t="s">
        <v>6</v>
      </c>
      <c r="B12" s="3"/>
      <c r="C12" s="3">
        <f>C2-C11</f>
        <v>141798</v>
      </c>
    </row>
    <row r="15" spans="1:3" x14ac:dyDescent="0.25">
      <c r="A15" t="s">
        <v>9</v>
      </c>
    </row>
    <row r="16" spans="1:3" x14ac:dyDescent="0.25">
      <c r="A16" t="s">
        <v>10</v>
      </c>
      <c r="B16" s="2">
        <v>141798</v>
      </c>
      <c r="C16" s="2">
        <v>141798</v>
      </c>
    </row>
    <row r="19" spans="1:3" x14ac:dyDescent="0.25">
      <c r="A19" s="3" t="s">
        <v>11</v>
      </c>
    </row>
    <row r="20" spans="1:3" x14ac:dyDescent="0.25">
      <c r="A20" t="s">
        <v>15</v>
      </c>
      <c r="B20" s="2">
        <v>63400</v>
      </c>
    </row>
    <row r="21" spans="1:3" x14ac:dyDescent="0.25">
      <c r="A21" t="s">
        <v>19</v>
      </c>
      <c r="B21" s="2">
        <v>1830</v>
      </c>
    </row>
    <row r="22" spans="1:3" x14ac:dyDescent="0.25">
      <c r="A22" t="s">
        <v>20</v>
      </c>
      <c r="B22" s="2">
        <v>208</v>
      </c>
    </row>
    <row r="23" spans="1:3" x14ac:dyDescent="0.25">
      <c r="A23" t="s">
        <v>21</v>
      </c>
      <c r="B23" s="2">
        <v>12500</v>
      </c>
    </row>
    <row r="24" spans="1:3" x14ac:dyDescent="0.25">
      <c r="A24" t="s">
        <v>22</v>
      </c>
      <c r="B24" s="2">
        <v>110.6</v>
      </c>
    </row>
    <row r="25" spans="1:3" x14ac:dyDescent="0.25">
      <c r="C25" s="2">
        <f>SUM(B20:B24)</f>
        <v>78048.600000000006</v>
      </c>
    </row>
    <row r="26" spans="1:3" x14ac:dyDescent="0.25">
      <c r="A26" s="1" t="s">
        <v>12</v>
      </c>
    </row>
    <row r="27" spans="1:3" x14ac:dyDescent="0.25">
      <c r="A27" t="s">
        <v>14</v>
      </c>
      <c r="B27" s="2">
        <v>5840</v>
      </c>
    </row>
    <row r="28" spans="1:3" x14ac:dyDescent="0.25">
      <c r="A28" t="s">
        <v>17</v>
      </c>
      <c r="B28" s="2">
        <v>714</v>
      </c>
    </row>
    <row r="29" spans="1:3" x14ac:dyDescent="0.25">
      <c r="A29" t="s">
        <v>18</v>
      </c>
      <c r="B29" s="2">
        <v>1930</v>
      </c>
    </row>
    <row r="30" spans="1:3" x14ac:dyDescent="0.25">
      <c r="C30" s="2">
        <f>SUM(B27:B29)</f>
        <v>8484</v>
      </c>
    </row>
    <row r="32" spans="1:3" x14ac:dyDescent="0.25">
      <c r="A32" s="1" t="s">
        <v>13</v>
      </c>
    </row>
    <row r="33" spans="1:5" x14ac:dyDescent="0.25">
      <c r="A33" t="s">
        <v>16</v>
      </c>
      <c r="B33" s="2">
        <v>3800</v>
      </c>
    </row>
    <row r="34" spans="1:5" x14ac:dyDescent="0.25">
      <c r="C34" s="2">
        <v>3800</v>
      </c>
    </row>
    <row r="36" spans="1:5" x14ac:dyDescent="0.25">
      <c r="A36" t="s">
        <v>23</v>
      </c>
      <c r="C36" s="2">
        <f>C16-(C25+C30+C34)</f>
        <v>51465.399999999994</v>
      </c>
    </row>
    <row r="39" spans="1:5" x14ac:dyDescent="0.25">
      <c r="A39" s="9" t="s">
        <v>24</v>
      </c>
      <c r="B39" s="9"/>
      <c r="C39" s="9"/>
      <c r="D39" s="9"/>
      <c r="E39" s="9"/>
    </row>
    <row r="40" spans="1:5" x14ac:dyDescent="0.25">
      <c r="A40" t="s">
        <v>29</v>
      </c>
      <c r="B40" s="2" t="s">
        <v>25</v>
      </c>
      <c r="C40" s="2" t="s">
        <v>26</v>
      </c>
      <c r="D40" t="s">
        <v>27</v>
      </c>
    </row>
    <row r="42" spans="1:5" x14ac:dyDescent="0.25">
      <c r="A42" t="s">
        <v>33</v>
      </c>
      <c r="B42" s="2">
        <v>125000</v>
      </c>
      <c r="C42" s="2">
        <v>12500</v>
      </c>
      <c r="D42" s="4">
        <f>B42-C42</f>
        <v>112500</v>
      </c>
    </row>
    <row r="43" spans="1:5" x14ac:dyDescent="0.25">
      <c r="A43" t="s">
        <v>34</v>
      </c>
      <c r="B43" s="2">
        <v>1106</v>
      </c>
      <c r="C43" s="2">
        <v>110.6</v>
      </c>
      <c r="D43" s="4">
        <f>B43-C43</f>
        <v>995.4</v>
      </c>
    </row>
    <row r="44" spans="1:5" x14ac:dyDescent="0.25">
      <c r="B44" s="2">
        <f t="shared" ref="B44:D44" si="0">SUM(B42:B43)</f>
        <v>126106</v>
      </c>
      <c r="C44" s="2">
        <f t="shared" si="0"/>
        <v>12610.6</v>
      </c>
      <c r="D44" s="4">
        <f t="shared" si="0"/>
        <v>113495.4</v>
      </c>
    </row>
    <row r="45" spans="1:5" x14ac:dyDescent="0.25">
      <c r="A45" t="s">
        <v>55</v>
      </c>
      <c r="B45" s="2">
        <v>300000</v>
      </c>
      <c r="C45" s="2">
        <v>188750</v>
      </c>
      <c r="D45" s="4">
        <f>B45-C45</f>
        <v>111250</v>
      </c>
    </row>
    <row r="48" spans="1:5" x14ac:dyDescent="0.25">
      <c r="A48" t="s">
        <v>28</v>
      </c>
    </row>
    <row r="49" spans="1:4" x14ac:dyDescent="0.25">
      <c r="A49" t="s">
        <v>42</v>
      </c>
      <c r="B49" s="2">
        <v>58440</v>
      </c>
    </row>
    <row r="50" spans="1:4" x14ac:dyDescent="0.25">
      <c r="A50" t="s">
        <v>35</v>
      </c>
      <c r="B50" s="2">
        <v>45900</v>
      </c>
    </row>
    <row r="51" spans="1:4" x14ac:dyDescent="0.25">
      <c r="A51" t="s">
        <v>37</v>
      </c>
      <c r="B51" s="2">
        <v>31420</v>
      </c>
    </row>
    <row r="52" spans="1:4" x14ac:dyDescent="0.25">
      <c r="A52" t="s">
        <v>38</v>
      </c>
      <c r="B52" s="2">
        <v>276</v>
      </c>
      <c r="C52" s="2">
        <f>SUM(B49:B52)</f>
        <v>136036</v>
      </c>
      <c r="D52" s="2">
        <f>SUM(C50:C52)</f>
        <v>136036</v>
      </c>
    </row>
    <row r="54" spans="1:4" ht="15.75" thickBot="1" x14ac:dyDescent="0.3">
      <c r="D54" s="5">
        <f>D44+D52</f>
        <v>249531.4</v>
      </c>
    </row>
    <row r="57" spans="1:4" x14ac:dyDescent="0.25">
      <c r="A57" t="s">
        <v>30</v>
      </c>
    </row>
    <row r="58" spans="1:4" x14ac:dyDescent="0.25">
      <c r="A58" t="s">
        <v>39</v>
      </c>
      <c r="B58" s="2">
        <v>210516</v>
      </c>
    </row>
    <row r="59" spans="1:4" x14ac:dyDescent="0.25">
      <c r="A59" t="s">
        <v>40</v>
      </c>
      <c r="B59" s="2">
        <v>-37320</v>
      </c>
    </row>
    <row r="60" spans="1:4" x14ac:dyDescent="0.25">
      <c r="A60" t="s">
        <v>41</v>
      </c>
      <c r="B60" s="2">
        <f>C36</f>
        <v>51465.399999999994</v>
      </c>
      <c r="C60" s="2">
        <f>SUM(B58:B60)</f>
        <v>224661.4</v>
      </c>
    </row>
    <row r="62" spans="1:4" x14ac:dyDescent="0.25">
      <c r="A62" t="s">
        <v>32</v>
      </c>
    </row>
    <row r="66" spans="1:4" x14ac:dyDescent="0.25">
      <c r="A66" t="s">
        <v>31</v>
      </c>
    </row>
    <row r="67" spans="1:4" x14ac:dyDescent="0.25">
      <c r="A67" t="s">
        <v>36</v>
      </c>
      <c r="B67" s="2">
        <v>24870</v>
      </c>
      <c r="C67" s="2">
        <v>24870</v>
      </c>
    </row>
    <row r="69" spans="1:4" ht="15.75" thickBot="1" x14ac:dyDescent="0.3">
      <c r="D69" s="5">
        <f>C60++C67</f>
        <v>249531.4</v>
      </c>
    </row>
    <row r="73" spans="1:4" x14ac:dyDescent="0.25">
      <c r="A73" s="7">
        <v>44927</v>
      </c>
    </row>
    <row r="74" spans="1:4" x14ac:dyDescent="0.25">
      <c r="A74" t="s">
        <v>43</v>
      </c>
      <c r="B74" s="6">
        <v>1000000</v>
      </c>
    </row>
    <row r="75" spans="1:4" x14ac:dyDescent="0.25">
      <c r="A75" t="s">
        <v>44</v>
      </c>
      <c r="B75" s="6">
        <v>400000</v>
      </c>
    </row>
    <row r="78" spans="1:4" x14ac:dyDescent="0.25">
      <c r="A78" t="s">
        <v>45</v>
      </c>
      <c r="B78" s="2">
        <v>600000</v>
      </c>
    </row>
    <row r="79" spans="1:4" x14ac:dyDescent="0.25">
      <c r="B79" s="2">
        <f>B78*20%</f>
        <v>120000</v>
      </c>
      <c r="C79" s="2">
        <f>B79*2.5</f>
        <v>300000</v>
      </c>
    </row>
    <row r="83" spans="2:4" x14ac:dyDescent="0.25">
      <c r="B83" s="2">
        <v>400000</v>
      </c>
      <c r="C83" s="2">
        <v>240000</v>
      </c>
      <c r="D83" s="4">
        <f>B83-C83</f>
        <v>160000</v>
      </c>
    </row>
  </sheetData>
  <mergeCells count="1">
    <mergeCell ref="A39:E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B87A-F189-43FC-99A2-E295B1EA2C15}">
  <dimension ref="A2:D18"/>
  <sheetViews>
    <sheetView workbookViewId="0">
      <selection activeCell="J16" sqref="J16"/>
    </sheetView>
  </sheetViews>
  <sheetFormatPr defaultRowHeight="15" x14ac:dyDescent="0.25"/>
  <cols>
    <col min="1" max="1" width="33" bestFit="1" customWidth="1"/>
    <col min="3" max="3" width="11.85546875" customWidth="1"/>
  </cols>
  <sheetData>
    <row r="2" spans="1:4" x14ac:dyDescent="0.25">
      <c r="A2" t="s">
        <v>46</v>
      </c>
      <c r="C2">
        <v>500000</v>
      </c>
    </row>
    <row r="3" spans="1:4" x14ac:dyDescent="0.25">
      <c r="A3" t="s">
        <v>47</v>
      </c>
      <c r="C3">
        <f>C2*15%</f>
        <v>75000</v>
      </c>
    </row>
    <row r="4" spans="1:4" x14ac:dyDescent="0.25">
      <c r="A4" t="s">
        <v>48</v>
      </c>
      <c r="C4" s="1">
        <f>C3*1.25</f>
        <v>93750</v>
      </c>
    </row>
    <row r="7" spans="1:4" x14ac:dyDescent="0.25">
      <c r="D7">
        <f>C2-C4</f>
        <v>406250</v>
      </c>
    </row>
    <row r="8" spans="1:4" x14ac:dyDescent="0.25">
      <c r="D8">
        <v>300000</v>
      </c>
    </row>
    <row r="9" spans="1:4" x14ac:dyDescent="0.25">
      <c r="A9" s="1"/>
      <c r="B9" s="1"/>
      <c r="C9" s="8" t="s">
        <v>52</v>
      </c>
      <c r="D9" s="8">
        <f>D7-D8</f>
        <v>106250</v>
      </c>
    </row>
    <row r="11" spans="1:4" x14ac:dyDescent="0.25">
      <c r="A11" t="s">
        <v>53</v>
      </c>
      <c r="C11">
        <f>C3*0.75</f>
        <v>56250</v>
      </c>
    </row>
    <row r="12" spans="1:4" x14ac:dyDescent="0.25">
      <c r="A12" t="s">
        <v>49</v>
      </c>
      <c r="C12">
        <v>300000</v>
      </c>
    </row>
    <row r="13" spans="1:4" x14ac:dyDescent="0.25">
      <c r="A13" t="s">
        <v>47</v>
      </c>
      <c r="C13">
        <f>C12*15%</f>
        <v>45000</v>
      </c>
    </row>
    <row r="14" spans="1:4" x14ac:dyDescent="0.25">
      <c r="A14" t="s">
        <v>50</v>
      </c>
      <c r="C14">
        <f>200000-C11</f>
        <v>143750</v>
      </c>
    </row>
    <row r="15" spans="1:4" x14ac:dyDescent="0.25">
      <c r="A15" s="1" t="s">
        <v>54</v>
      </c>
      <c r="B15" s="1"/>
      <c r="C15" s="1">
        <f>C13+C14</f>
        <v>188750</v>
      </c>
    </row>
    <row r="17" spans="1:3" x14ac:dyDescent="0.25">
      <c r="A17" t="s">
        <v>56</v>
      </c>
      <c r="C17">
        <f>C3/2</f>
        <v>37500</v>
      </c>
    </row>
    <row r="18" spans="1:3" x14ac:dyDescent="0.25">
      <c r="A18" s="1" t="s">
        <v>51</v>
      </c>
      <c r="B18" s="1"/>
      <c r="C18" s="1">
        <f>C13+C17</f>
        <v>82500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5E37-FFCE-4DCB-940F-611FCE8A20DF}">
  <dimension ref="A1:M53"/>
  <sheetViews>
    <sheetView topLeftCell="A20" workbookViewId="0">
      <selection activeCell="I1" sqref="I1:M44"/>
    </sheetView>
  </sheetViews>
  <sheetFormatPr defaultRowHeight="15" x14ac:dyDescent="0.25"/>
  <cols>
    <col min="1" max="1" width="24.7109375" bestFit="1" customWidth="1"/>
    <col min="2" max="2" width="12.28515625" bestFit="1" customWidth="1"/>
    <col min="3" max="3" width="13.28515625" bestFit="1" customWidth="1"/>
    <col min="4" max="4" width="13.28515625" style="2" bestFit="1" customWidth="1"/>
    <col min="9" max="9" width="15" bestFit="1" customWidth="1"/>
    <col min="10" max="10" width="13.28515625" bestFit="1" customWidth="1"/>
    <col min="11" max="11" width="18.140625" bestFit="1" customWidth="1"/>
    <col min="12" max="12" width="13.28515625" bestFit="1" customWidth="1"/>
    <col min="13" max="13" width="11.5703125" bestFit="1" customWidth="1"/>
  </cols>
  <sheetData>
    <row r="1" spans="1:13" x14ac:dyDescent="0.25">
      <c r="A1" s="9" t="s">
        <v>57</v>
      </c>
      <c r="B1" s="9"/>
      <c r="C1" s="9"/>
      <c r="D1" s="9"/>
      <c r="I1" s="9" t="s">
        <v>57</v>
      </c>
      <c r="J1" s="9"/>
      <c r="K1" s="9"/>
      <c r="L1" s="9"/>
    </row>
    <row r="2" spans="1:13" x14ac:dyDescent="0.25">
      <c r="A2" s="10" t="s">
        <v>59</v>
      </c>
      <c r="B2" s="10"/>
      <c r="C2" s="10"/>
      <c r="D2" s="10"/>
    </row>
    <row r="3" spans="1:13" x14ac:dyDescent="0.25">
      <c r="A3" s="10"/>
      <c r="B3" s="10"/>
      <c r="C3" s="10"/>
      <c r="D3" s="10"/>
      <c r="I3" s="9" t="s">
        <v>61</v>
      </c>
      <c r="J3" s="9"/>
      <c r="K3" s="9"/>
      <c r="L3" s="9"/>
      <c r="M3" s="9"/>
    </row>
    <row r="4" spans="1:13" x14ac:dyDescent="0.25">
      <c r="A4" t="s">
        <v>0</v>
      </c>
      <c r="B4" s="2"/>
      <c r="C4" s="2"/>
      <c r="D4" s="2">
        <f>2500000-750000</f>
        <v>1750000</v>
      </c>
      <c r="I4" t="s">
        <v>29</v>
      </c>
      <c r="J4" s="2" t="s">
        <v>25</v>
      </c>
      <c r="K4" s="2" t="s">
        <v>26</v>
      </c>
      <c r="L4" t="s">
        <v>27</v>
      </c>
    </row>
    <row r="5" spans="1:13" x14ac:dyDescent="0.25">
      <c r="A5" t="s">
        <v>3</v>
      </c>
      <c r="B5" s="2"/>
      <c r="C5" s="2"/>
      <c r="D5" s="2">
        <v>-15000</v>
      </c>
      <c r="I5" t="s">
        <v>73</v>
      </c>
      <c r="J5" s="2">
        <v>1000000</v>
      </c>
      <c r="K5" s="2">
        <v>0</v>
      </c>
      <c r="L5" s="4">
        <f>J5-K5</f>
        <v>1000000</v>
      </c>
    </row>
    <row r="6" spans="1:13" x14ac:dyDescent="0.25">
      <c r="B6" s="2"/>
      <c r="C6" s="2"/>
      <c r="D6" s="2">
        <f>SUM(D4:D5)</f>
        <v>1735000</v>
      </c>
      <c r="I6" t="s">
        <v>78</v>
      </c>
      <c r="J6" s="2">
        <v>1000000</v>
      </c>
      <c r="K6" s="2">
        <v>350000</v>
      </c>
      <c r="L6" s="4">
        <f t="shared" ref="L6:L8" si="0">J6-K6</f>
        <v>650000</v>
      </c>
    </row>
    <row r="7" spans="1:13" x14ac:dyDescent="0.25">
      <c r="B7" s="2"/>
      <c r="C7" s="2"/>
      <c r="I7" t="s">
        <v>75</v>
      </c>
      <c r="J7" s="2">
        <v>800000</v>
      </c>
      <c r="K7" s="2">
        <v>155000</v>
      </c>
      <c r="L7" s="4">
        <f t="shared" si="0"/>
        <v>645000</v>
      </c>
    </row>
    <row r="8" spans="1:13" x14ac:dyDescent="0.25">
      <c r="A8" t="s">
        <v>8</v>
      </c>
      <c r="B8" s="2">
        <v>500000</v>
      </c>
      <c r="C8" s="2"/>
      <c r="I8" t="s">
        <v>81</v>
      </c>
      <c r="J8" s="2">
        <v>900000</v>
      </c>
      <c r="K8" s="2">
        <v>512500</v>
      </c>
      <c r="L8" s="4">
        <f t="shared" si="0"/>
        <v>387500</v>
      </c>
    </row>
    <row r="9" spans="1:13" x14ac:dyDescent="0.25">
      <c r="A9" t="s">
        <v>1</v>
      </c>
      <c r="B9" s="2">
        <v>825000</v>
      </c>
      <c r="C9" s="2"/>
      <c r="J9" s="2"/>
      <c r="K9" s="2"/>
      <c r="L9" s="4">
        <f>SUM(L5:L8)</f>
        <v>2682500</v>
      </c>
    </row>
    <row r="10" spans="1:13" x14ac:dyDescent="0.25">
      <c r="A10" t="s">
        <v>89</v>
      </c>
      <c r="B10" s="2">
        <v>-4000</v>
      </c>
      <c r="C10" s="2"/>
      <c r="J10" s="2"/>
      <c r="K10" s="2"/>
      <c r="L10" s="4"/>
    </row>
    <row r="11" spans="1:13" x14ac:dyDescent="0.25">
      <c r="A11" t="s">
        <v>60</v>
      </c>
      <c r="B11" s="2">
        <v>40000</v>
      </c>
      <c r="C11" s="2"/>
      <c r="J11" s="2"/>
      <c r="K11" s="2"/>
    </row>
    <row r="12" spans="1:13" x14ac:dyDescent="0.25">
      <c r="A12" t="s">
        <v>7</v>
      </c>
      <c r="B12" s="2">
        <v>-4000</v>
      </c>
      <c r="C12" s="2"/>
      <c r="J12" s="2"/>
      <c r="K12" s="2"/>
    </row>
    <row r="13" spans="1:13" x14ac:dyDescent="0.25">
      <c r="A13" t="s">
        <v>4</v>
      </c>
      <c r="B13" s="2">
        <v>-400000</v>
      </c>
      <c r="C13" s="2"/>
      <c r="I13" t="s">
        <v>28</v>
      </c>
      <c r="J13" s="2"/>
      <c r="K13" s="2"/>
    </row>
    <row r="14" spans="1:13" x14ac:dyDescent="0.25">
      <c r="A14" s="1" t="s">
        <v>5</v>
      </c>
      <c r="B14" s="2"/>
      <c r="C14" s="2">
        <f>SUM(B8:B13)</f>
        <v>957000</v>
      </c>
      <c r="I14" t="s">
        <v>42</v>
      </c>
      <c r="J14" s="2">
        <v>400000</v>
      </c>
      <c r="K14" s="2"/>
    </row>
    <row r="15" spans="1:13" x14ac:dyDescent="0.25">
      <c r="A15" s="1" t="s">
        <v>6</v>
      </c>
      <c r="B15" s="3"/>
      <c r="C15" s="3"/>
      <c r="D15" s="3">
        <f>D6-C14</f>
        <v>778000</v>
      </c>
      <c r="I15" t="s">
        <v>35</v>
      </c>
      <c r="J15" s="2">
        <v>30000</v>
      </c>
      <c r="K15" s="2"/>
    </row>
    <row r="16" spans="1:13" x14ac:dyDescent="0.25">
      <c r="A16" s="1"/>
      <c r="B16" s="3"/>
      <c r="C16" s="3"/>
      <c r="I16" t="s">
        <v>77</v>
      </c>
      <c r="J16">
        <v>-3000</v>
      </c>
      <c r="K16" s="2"/>
    </row>
    <row r="17" spans="1:12" x14ac:dyDescent="0.25">
      <c r="A17" s="1"/>
      <c r="B17" s="3"/>
      <c r="C17" s="3"/>
      <c r="I17" t="s">
        <v>66</v>
      </c>
      <c r="J17" s="2">
        <v>3200</v>
      </c>
    </row>
    <row r="18" spans="1:12" x14ac:dyDescent="0.25">
      <c r="A18" s="1"/>
      <c r="B18" s="3"/>
      <c r="C18" s="3"/>
      <c r="I18" t="s">
        <v>37</v>
      </c>
      <c r="J18" s="2">
        <v>772000</v>
      </c>
    </row>
    <row r="19" spans="1:12" x14ac:dyDescent="0.25">
      <c r="A19" s="1"/>
      <c r="B19" s="3"/>
      <c r="C19" s="3"/>
      <c r="I19" t="s">
        <v>72</v>
      </c>
      <c r="J19">
        <v>3000</v>
      </c>
    </row>
    <row r="20" spans="1:12" x14ac:dyDescent="0.25">
      <c r="A20" s="1"/>
      <c r="B20" s="3"/>
      <c r="C20" s="3"/>
      <c r="J20" s="2"/>
      <c r="K20" s="2">
        <f>SUM(J14:J20)</f>
        <v>1205200</v>
      </c>
      <c r="L20" s="2">
        <f>SUM(K15:K20)</f>
        <v>1205200</v>
      </c>
    </row>
    <row r="21" spans="1:12" x14ac:dyDescent="0.25">
      <c r="A21" s="9" t="s">
        <v>57</v>
      </c>
      <c r="B21" s="9"/>
      <c r="C21" s="9"/>
      <c r="D21" s="9"/>
      <c r="J21" s="2"/>
      <c r="K21" s="2"/>
    </row>
    <row r="22" spans="1:12" ht="15.75" thickBot="1" x14ac:dyDescent="0.3">
      <c r="A22" s="10" t="s">
        <v>58</v>
      </c>
      <c r="B22" s="10"/>
      <c r="C22" s="10"/>
      <c r="D22" s="10"/>
      <c r="J22" s="2"/>
      <c r="K22" s="2"/>
      <c r="L22" s="5">
        <f>L9+L20</f>
        <v>3887700</v>
      </c>
    </row>
    <row r="23" spans="1:12" x14ac:dyDescent="0.25">
      <c r="A23" s="10"/>
      <c r="B23" s="10"/>
      <c r="C23" s="10"/>
      <c r="D23" s="10"/>
      <c r="J23" s="2"/>
      <c r="K23" s="2"/>
    </row>
    <row r="24" spans="1:12" x14ac:dyDescent="0.25">
      <c r="A24" s="1" t="s">
        <v>9</v>
      </c>
      <c r="B24" s="2"/>
      <c r="C24" s="2"/>
      <c r="J24" s="2"/>
      <c r="K24" s="2"/>
    </row>
    <row r="25" spans="1:12" x14ac:dyDescent="0.25">
      <c r="A25" t="s">
        <v>10</v>
      </c>
      <c r="B25" s="2"/>
      <c r="C25" s="2">
        <f>D15</f>
        <v>778000</v>
      </c>
      <c r="I25" s="1" t="s">
        <v>30</v>
      </c>
      <c r="J25" s="2"/>
      <c r="K25" s="2"/>
    </row>
    <row r="26" spans="1:12" x14ac:dyDescent="0.25">
      <c r="A26" t="s">
        <v>74</v>
      </c>
      <c r="B26" s="2"/>
      <c r="C26" s="2">
        <v>250000</v>
      </c>
      <c r="I26" t="s">
        <v>39</v>
      </c>
      <c r="J26" s="2">
        <v>2686400</v>
      </c>
      <c r="K26" s="2"/>
    </row>
    <row r="27" spans="1:12" x14ac:dyDescent="0.25">
      <c r="A27" t="s">
        <v>85</v>
      </c>
      <c r="B27" s="2"/>
      <c r="C27" s="2">
        <v>1000</v>
      </c>
      <c r="I27" t="s">
        <v>40</v>
      </c>
      <c r="J27" s="2">
        <v>-6000</v>
      </c>
      <c r="K27" s="2"/>
    </row>
    <row r="28" spans="1:12" x14ac:dyDescent="0.25">
      <c r="A28" t="s">
        <v>87</v>
      </c>
      <c r="C28">
        <v>800</v>
      </c>
      <c r="I28" t="s">
        <v>41</v>
      </c>
      <c r="J28" s="2">
        <f>C53</f>
        <v>550300</v>
      </c>
      <c r="K28" s="2">
        <f>SUM(J26:J28)</f>
        <v>3230700</v>
      </c>
    </row>
    <row r="29" spans="1:12" x14ac:dyDescent="0.25">
      <c r="C29" s="4">
        <f>SUM(C25:C28)</f>
        <v>1029800</v>
      </c>
      <c r="J29" s="2"/>
      <c r="K29" s="2"/>
    </row>
    <row r="30" spans="1:12" x14ac:dyDescent="0.25">
      <c r="I30" s="1" t="s">
        <v>32</v>
      </c>
      <c r="J30" s="2"/>
      <c r="K30" s="2"/>
    </row>
    <row r="31" spans="1:12" x14ac:dyDescent="0.25">
      <c r="A31" s="3" t="s">
        <v>11</v>
      </c>
      <c r="B31" s="2"/>
      <c r="C31" s="2"/>
      <c r="I31" t="s">
        <v>63</v>
      </c>
      <c r="J31" s="2">
        <v>600000</v>
      </c>
      <c r="K31" s="2"/>
    </row>
    <row r="32" spans="1:12" x14ac:dyDescent="0.25">
      <c r="A32" t="s">
        <v>67</v>
      </c>
      <c r="B32" s="2">
        <v>16000</v>
      </c>
      <c r="C32" s="2"/>
      <c r="J32" s="2"/>
      <c r="K32" s="2"/>
    </row>
    <row r="33" spans="1:13" x14ac:dyDescent="0.25">
      <c r="A33" t="s">
        <v>68</v>
      </c>
      <c r="B33" s="2">
        <v>10200</v>
      </c>
      <c r="C33" s="2"/>
      <c r="J33" s="2"/>
      <c r="K33" s="2"/>
    </row>
    <row r="34" spans="1:13" x14ac:dyDescent="0.25">
      <c r="A34" t="s">
        <v>76</v>
      </c>
      <c r="B34" s="2">
        <v>75000</v>
      </c>
      <c r="C34" s="2"/>
      <c r="J34" s="2"/>
      <c r="K34" s="2"/>
    </row>
    <row r="35" spans="1:13" x14ac:dyDescent="0.25">
      <c r="A35" t="s">
        <v>79</v>
      </c>
      <c r="B35" s="2">
        <v>50000</v>
      </c>
      <c r="C35" s="2"/>
      <c r="I35" s="1" t="s">
        <v>31</v>
      </c>
      <c r="J35" s="2"/>
      <c r="K35" s="2"/>
    </row>
    <row r="36" spans="1:13" x14ac:dyDescent="0.25">
      <c r="A36" t="s">
        <v>82</v>
      </c>
      <c r="B36" s="2">
        <v>60000</v>
      </c>
      <c r="C36" s="2"/>
      <c r="I36" t="s">
        <v>64</v>
      </c>
      <c r="J36" s="2">
        <v>21000</v>
      </c>
      <c r="K36" s="2"/>
    </row>
    <row r="37" spans="1:13" x14ac:dyDescent="0.25">
      <c r="A37" t="s">
        <v>83</v>
      </c>
      <c r="B37" s="2">
        <v>50000</v>
      </c>
      <c r="C37" s="2">
        <f>SUM(B32:B37)</f>
        <v>261200</v>
      </c>
      <c r="I37" t="s">
        <v>69</v>
      </c>
      <c r="J37" s="2">
        <v>4000</v>
      </c>
      <c r="K37" s="2"/>
    </row>
    <row r="38" spans="1:13" x14ac:dyDescent="0.25">
      <c r="B38" s="2"/>
      <c r="C38" s="2"/>
      <c r="I38" t="s">
        <v>70</v>
      </c>
      <c r="J38" s="2">
        <v>2000</v>
      </c>
      <c r="K38" s="2"/>
    </row>
    <row r="39" spans="1:13" x14ac:dyDescent="0.25">
      <c r="A39" s="1" t="s">
        <v>12</v>
      </c>
      <c r="B39" s="2"/>
      <c r="C39" s="2"/>
      <c r="I39" t="s">
        <v>36</v>
      </c>
      <c r="J39" s="2">
        <v>30000</v>
      </c>
    </row>
    <row r="40" spans="1:13" x14ac:dyDescent="0.25">
      <c r="A40" t="s">
        <v>71</v>
      </c>
      <c r="B40" s="2">
        <v>5000</v>
      </c>
      <c r="C40" s="2"/>
      <c r="K40" s="4">
        <f>SUM(J36:J39)</f>
        <v>57000</v>
      </c>
    </row>
    <row r="41" spans="1:13" x14ac:dyDescent="0.25">
      <c r="A41" t="s">
        <v>77</v>
      </c>
      <c r="B41" s="2">
        <v>1000</v>
      </c>
      <c r="C41" s="2"/>
    </row>
    <row r="42" spans="1:13" x14ac:dyDescent="0.25">
      <c r="A42" t="s">
        <v>80</v>
      </c>
      <c r="B42" s="2">
        <v>112500</v>
      </c>
      <c r="C42" s="2"/>
    </row>
    <row r="43" spans="1:13" ht="15.75" thickBot="1" x14ac:dyDescent="0.3">
      <c r="A43" t="s">
        <v>2</v>
      </c>
      <c r="B43" s="2">
        <v>50000</v>
      </c>
      <c r="C43" s="2"/>
      <c r="L43" s="5">
        <f>K28+K40+J31</f>
        <v>3887700</v>
      </c>
      <c r="M43" s="4">
        <f>L22-L43</f>
        <v>0</v>
      </c>
    </row>
    <row r="44" spans="1:13" x14ac:dyDescent="0.25">
      <c r="A44" t="s">
        <v>86</v>
      </c>
      <c r="B44" s="2">
        <v>600</v>
      </c>
      <c r="C44" s="2"/>
    </row>
    <row r="45" spans="1:13" x14ac:dyDescent="0.25">
      <c r="A45" t="s">
        <v>88</v>
      </c>
      <c r="B45" s="2">
        <v>8000</v>
      </c>
    </row>
    <row r="46" spans="1:13" x14ac:dyDescent="0.25">
      <c r="B46" s="2"/>
      <c r="C46" s="2">
        <f>SUM(B40:B45)</f>
        <v>177100</v>
      </c>
    </row>
    <row r="47" spans="1:13" x14ac:dyDescent="0.25">
      <c r="A47" s="1" t="s">
        <v>13</v>
      </c>
      <c r="B47" s="2"/>
      <c r="C47" s="2"/>
    </row>
    <row r="48" spans="1:13" x14ac:dyDescent="0.25">
      <c r="A48" t="s">
        <v>62</v>
      </c>
      <c r="B48" s="2">
        <v>36000</v>
      </c>
      <c r="C48" s="2"/>
    </row>
    <row r="49" spans="1:3" x14ac:dyDescent="0.25">
      <c r="A49" t="s">
        <v>65</v>
      </c>
      <c r="B49" s="2">
        <v>4800</v>
      </c>
      <c r="C49" s="2"/>
    </row>
    <row r="50" spans="1:3" x14ac:dyDescent="0.25">
      <c r="A50" t="s">
        <v>84</v>
      </c>
      <c r="B50" s="2">
        <v>400</v>
      </c>
    </row>
    <row r="51" spans="1:3" x14ac:dyDescent="0.25">
      <c r="C51" s="2">
        <f>SUM(B48:B50)</f>
        <v>41200</v>
      </c>
    </row>
    <row r="52" spans="1:3" x14ac:dyDescent="0.25">
      <c r="B52" s="2"/>
      <c r="C52" s="2"/>
    </row>
    <row r="53" spans="1:3" x14ac:dyDescent="0.25">
      <c r="A53" t="s">
        <v>23</v>
      </c>
      <c r="B53" s="2"/>
      <c r="C53" s="2">
        <f>C29-(C37+C46+C51)</f>
        <v>550300</v>
      </c>
    </row>
  </sheetData>
  <mergeCells count="6">
    <mergeCell ref="A21:D21"/>
    <mergeCell ref="A22:D23"/>
    <mergeCell ref="A1:D1"/>
    <mergeCell ref="A2:D3"/>
    <mergeCell ref="I3:M3"/>
    <mergeCell ref="I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F1F7-B294-4E0C-ACAC-7B542E9504CF}">
  <dimension ref="A1:O54"/>
  <sheetViews>
    <sheetView tabSelected="1" topLeftCell="A19" workbookViewId="0">
      <selection activeCell="K30" sqref="K30"/>
    </sheetView>
  </sheetViews>
  <sheetFormatPr defaultRowHeight="15" x14ac:dyDescent="0.25"/>
  <cols>
    <col min="1" max="1" width="24.7109375" bestFit="1" customWidth="1"/>
    <col min="2" max="3" width="13.28515625" bestFit="1" customWidth="1"/>
    <col min="4" max="4" width="14.28515625" bestFit="1" customWidth="1"/>
    <col min="5" max="5" width="13.28515625" bestFit="1" customWidth="1"/>
    <col min="9" max="9" width="17.7109375" bestFit="1" customWidth="1"/>
    <col min="10" max="10" width="13.28515625" bestFit="1" customWidth="1"/>
    <col min="11" max="11" width="18.140625" bestFit="1" customWidth="1"/>
    <col min="12" max="12" width="14.28515625" bestFit="1" customWidth="1"/>
    <col min="14" max="14" width="11.5703125" bestFit="1" customWidth="1"/>
  </cols>
  <sheetData>
    <row r="1" spans="1:13" x14ac:dyDescent="0.25">
      <c r="A1" s="9" t="s">
        <v>90</v>
      </c>
      <c r="B1" s="9"/>
      <c r="C1" s="9"/>
      <c r="D1" s="9"/>
    </row>
    <row r="2" spans="1:13" x14ac:dyDescent="0.25">
      <c r="A2" s="10" t="s">
        <v>91</v>
      </c>
      <c r="B2" s="10"/>
      <c r="C2" s="10"/>
      <c r="D2" s="10"/>
      <c r="I2" s="9" t="s">
        <v>90</v>
      </c>
      <c r="J2" s="9"/>
      <c r="K2" s="9"/>
      <c r="L2" s="9"/>
    </row>
    <row r="3" spans="1:13" x14ac:dyDescent="0.25">
      <c r="A3" s="10"/>
      <c r="B3" s="10"/>
      <c r="C3" s="10"/>
      <c r="D3" s="10"/>
    </row>
    <row r="4" spans="1:13" x14ac:dyDescent="0.25">
      <c r="A4" t="s">
        <v>0</v>
      </c>
      <c r="B4" s="2"/>
      <c r="C4" s="2"/>
      <c r="D4" s="2">
        <v>14000000</v>
      </c>
      <c r="E4" s="4"/>
      <c r="I4" s="9" t="s">
        <v>92</v>
      </c>
      <c r="J4" s="9"/>
      <c r="K4" s="9"/>
      <c r="L4" s="9"/>
      <c r="M4" s="9"/>
    </row>
    <row r="5" spans="1:13" x14ac:dyDescent="0.25">
      <c r="A5" t="s">
        <v>3</v>
      </c>
      <c r="B5" s="2"/>
      <c r="C5" s="2"/>
      <c r="D5" s="2">
        <v>-50000</v>
      </c>
      <c r="I5" t="s">
        <v>29</v>
      </c>
      <c r="J5" s="2" t="s">
        <v>25</v>
      </c>
      <c r="K5" s="2" t="s">
        <v>26</v>
      </c>
      <c r="L5" t="s">
        <v>27</v>
      </c>
    </row>
    <row r="6" spans="1:13" x14ac:dyDescent="0.25">
      <c r="B6" s="2"/>
      <c r="C6" s="2"/>
      <c r="D6" s="2">
        <f>SUM(D4:D5)</f>
        <v>13950000</v>
      </c>
      <c r="I6" t="s">
        <v>73</v>
      </c>
      <c r="J6" s="2">
        <v>800000</v>
      </c>
      <c r="K6" s="2"/>
      <c r="L6" s="4">
        <v>800000</v>
      </c>
    </row>
    <row r="7" spans="1:13" x14ac:dyDescent="0.25">
      <c r="B7" s="2"/>
      <c r="C7" s="2"/>
      <c r="D7" s="2"/>
      <c r="I7" t="s">
        <v>103</v>
      </c>
      <c r="J7" s="2">
        <v>6290000</v>
      </c>
      <c r="K7" s="2">
        <v>1020000</v>
      </c>
      <c r="L7" s="4">
        <f>J7-K7</f>
        <v>5270000</v>
      </c>
    </row>
    <row r="8" spans="1:13" x14ac:dyDescent="0.25">
      <c r="A8" t="s">
        <v>8</v>
      </c>
      <c r="B8" s="2">
        <v>850000</v>
      </c>
      <c r="C8" s="2"/>
      <c r="D8" s="2"/>
      <c r="J8" s="2"/>
      <c r="K8" s="2"/>
      <c r="L8" s="4"/>
    </row>
    <row r="9" spans="1:13" x14ac:dyDescent="0.25">
      <c r="A9" t="s">
        <v>1</v>
      </c>
      <c r="B9" s="2">
        <v>8850000</v>
      </c>
      <c r="C9" s="2"/>
      <c r="D9" s="2"/>
      <c r="I9" t="s">
        <v>99</v>
      </c>
      <c r="K9" s="2">
        <v>1200000</v>
      </c>
      <c r="L9" s="4">
        <f>SUM(K9:K9)</f>
        <v>1200000</v>
      </c>
    </row>
    <row r="10" spans="1:13" x14ac:dyDescent="0.25">
      <c r="A10" t="s">
        <v>89</v>
      </c>
      <c r="B10" s="2"/>
      <c r="C10" s="2"/>
      <c r="D10" s="2"/>
      <c r="J10" s="2"/>
      <c r="K10" s="2"/>
      <c r="L10" s="4">
        <f>SUM(L6:L9)</f>
        <v>7270000</v>
      </c>
    </row>
    <row r="11" spans="1:13" x14ac:dyDescent="0.25">
      <c r="A11" t="s">
        <v>60</v>
      </c>
      <c r="B11" s="2"/>
      <c r="C11" s="2"/>
      <c r="D11" s="2"/>
    </row>
    <row r="12" spans="1:13" x14ac:dyDescent="0.25">
      <c r="A12" t="s">
        <v>7</v>
      </c>
      <c r="B12" s="2">
        <v>-100000</v>
      </c>
      <c r="C12" s="2"/>
      <c r="D12" s="2"/>
      <c r="J12" s="2"/>
      <c r="K12" s="2"/>
    </row>
    <row r="13" spans="1:13" x14ac:dyDescent="0.25">
      <c r="A13" t="s">
        <v>4</v>
      </c>
      <c r="B13" s="2">
        <v>-910000</v>
      </c>
      <c r="C13" s="2"/>
      <c r="D13" s="2"/>
      <c r="J13" s="2"/>
      <c r="K13" s="2"/>
    </row>
    <row r="14" spans="1:13" x14ac:dyDescent="0.25">
      <c r="A14" s="1" t="s">
        <v>5</v>
      </c>
      <c r="B14" s="2"/>
      <c r="C14" s="2">
        <f>SUM(B8:B13)</f>
        <v>8690000</v>
      </c>
      <c r="D14" s="2"/>
      <c r="I14" t="s">
        <v>28</v>
      </c>
      <c r="J14" s="2"/>
      <c r="K14" s="2"/>
    </row>
    <row r="15" spans="1:13" x14ac:dyDescent="0.25">
      <c r="A15" s="1" t="s">
        <v>6</v>
      </c>
      <c r="B15" s="3"/>
      <c r="C15" s="3"/>
      <c r="D15" s="3">
        <f>D6-C14</f>
        <v>5260000</v>
      </c>
      <c r="I15" t="s">
        <v>35</v>
      </c>
      <c r="J15" s="2">
        <v>3293000</v>
      </c>
      <c r="K15" s="2"/>
    </row>
    <row r="16" spans="1:13" x14ac:dyDescent="0.25">
      <c r="A16" s="1"/>
      <c r="B16" s="3"/>
      <c r="C16" s="3"/>
      <c r="D16" s="2"/>
      <c r="I16" t="s">
        <v>98</v>
      </c>
      <c r="J16" s="2">
        <v>72000</v>
      </c>
      <c r="K16" s="2"/>
    </row>
    <row r="17" spans="1:15" x14ac:dyDescent="0.25">
      <c r="A17" s="1"/>
      <c r="B17" s="3"/>
      <c r="C17" s="3"/>
      <c r="D17" s="2"/>
      <c r="I17" t="s">
        <v>102</v>
      </c>
      <c r="J17">
        <v>20000</v>
      </c>
      <c r="K17" s="2"/>
    </row>
    <row r="18" spans="1:15" x14ac:dyDescent="0.25">
      <c r="A18" s="1"/>
      <c r="B18" s="3"/>
      <c r="C18" s="3"/>
      <c r="D18" s="2"/>
      <c r="J18" s="2"/>
    </row>
    <row r="19" spans="1:15" x14ac:dyDescent="0.25">
      <c r="A19" s="1"/>
      <c r="B19" s="3"/>
      <c r="C19" s="3"/>
      <c r="D19" s="2"/>
      <c r="J19" s="2"/>
    </row>
    <row r="20" spans="1:15" x14ac:dyDescent="0.25">
      <c r="A20" s="1"/>
      <c r="B20" s="3"/>
      <c r="C20" s="3"/>
      <c r="D20" s="2"/>
      <c r="I20" t="s">
        <v>72</v>
      </c>
      <c r="J20" s="2">
        <v>615000</v>
      </c>
    </row>
    <row r="21" spans="1:15" x14ac:dyDescent="0.25">
      <c r="A21" s="9" t="s">
        <v>57</v>
      </c>
      <c r="B21" s="9"/>
      <c r="C21" s="9"/>
      <c r="D21" s="9"/>
      <c r="J21" s="2"/>
      <c r="K21" s="2">
        <f>SUM(J15:J21)</f>
        <v>4000000</v>
      </c>
      <c r="L21" s="2">
        <f>SUM(K16:K21)</f>
        <v>4000000</v>
      </c>
    </row>
    <row r="22" spans="1:15" x14ac:dyDescent="0.25">
      <c r="A22" s="10" t="s">
        <v>58</v>
      </c>
      <c r="B22" s="10"/>
      <c r="C22" s="10"/>
      <c r="D22" s="10"/>
      <c r="J22" s="2"/>
      <c r="K22" s="2"/>
    </row>
    <row r="23" spans="1:15" ht="15.75" thickBot="1" x14ac:dyDescent="0.3">
      <c r="A23" s="10"/>
      <c r="B23" s="10"/>
      <c r="C23" s="10"/>
      <c r="D23" s="10"/>
      <c r="J23" s="2"/>
      <c r="K23" s="2"/>
      <c r="L23" s="5">
        <f>L10+L21</f>
        <v>11270000</v>
      </c>
    </row>
    <row r="24" spans="1:15" x14ac:dyDescent="0.25">
      <c r="A24" s="1" t="s">
        <v>9</v>
      </c>
      <c r="B24" s="2"/>
      <c r="C24" s="2"/>
      <c r="D24" s="2"/>
      <c r="J24" s="2"/>
      <c r="K24" s="2"/>
    </row>
    <row r="25" spans="1:15" x14ac:dyDescent="0.25">
      <c r="A25" t="s">
        <v>10</v>
      </c>
      <c r="B25" s="2"/>
      <c r="C25" s="2">
        <f>D15</f>
        <v>5260000</v>
      </c>
      <c r="D25" s="2"/>
      <c r="J25" s="2"/>
      <c r="K25" s="2"/>
    </row>
    <row r="26" spans="1:15" x14ac:dyDescent="0.25">
      <c r="A26" t="s">
        <v>97</v>
      </c>
      <c r="B26" s="2"/>
      <c r="C26" s="2">
        <v>72000</v>
      </c>
      <c r="D26" s="2"/>
      <c r="I26" s="1" t="s">
        <v>30</v>
      </c>
      <c r="J26" s="2"/>
      <c r="K26" s="2"/>
      <c r="O26">
        <f>2000000/12</f>
        <v>166666.66666666666</v>
      </c>
    </row>
    <row r="27" spans="1:15" x14ac:dyDescent="0.25">
      <c r="B27" s="2"/>
      <c r="C27" s="2"/>
      <c r="D27" s="2"/>
      <c r="I27" t="s">
        <v>39</v>
      </c>
      <c r="J27" s="2">
        <f>5270000+800000</f>
        <v>6070000</v>
      </c>
      <c r="K27" s="2"/>
      <c r="O27">
        <f>2000000*1%</f>
        <v>20000</v>
      </c>
    </row>
    <row r="28" spans="1:15" x14ac:dyDescent="0.25">
      <c r="D28" s="2"/>
      <c r="I28" t="s">
        <v>40</v>
      </c>
      <c r="J28" s="2">
        <v>-40000</v>
      </c>
      <c r="K28" s="2"/>
    </row>
    <row r="29" spans="1:15" x14ac:dyDescent="0.25">
      <c r="C29" s="4">
        <f>SUM(C25:C28)</f>
        <v>5332000</v>
      </c>
      <c r="D29" s="2"/>
      <c r="I29" t="s">
        <v>41</v>
      </c>
      <c r="J29" s="2">
        <f>C54</f>
        <v>745000</v>
      </c>
      <c r="K29" s="2">
        <f>SUM(J27:J29)</f>
        <v>6775000</v>
      </c>
    </row>
    <row r="30" spans="1:15" x14ac:dyDescent="0.25">
      <c r="D30" s="2"/>
      <c r="J30" s="2"/>
      <c r="K30" s="2"/>
    </row>
    <row r="31" spans="1:15" x14ac:dyDescent="0.25">
      <c r="A31" s="3" t="s">
        <v>11</v>
      </c>
      <c r="B31" s="2"/>
      <c r="C31" s="2"/>
      <c r="D31" s="2"/>
      <c r="I31" s="1" t="s">
        <v>32</v>
      </c>
      <c r="J31" s="2"/>
      <c r="K31" s="2"/>
    </row>
    <row r="32" spans="1:15" x14ac:dyDescent="0.25">
      <c r="A32" t="s">
        <v>93</v>
      </c>
      <c r="B32" s="2">
        <v>110000</v>
      </c>
      <c r="C32" s="2"/>
      <c r="D32" s="2"/>
      <c r="I32" t="s">
        <v>63</v>
      </c>
      <c r="J32" s="2">
        <v>2000000</v>
      </c>
      <c r="K32" s="2"/>
      <c r="N32" s="4"/>
    </row>
    <row r="33" spans="1:13" x14ac:dyDescent="0.25">
      <c r="A33" t="s">
        <v>94</v>
      </c>
      <c r="B33" s="2">
        <v>37000</v>
      </c>
      <c r="C33" s="2"/>
      <c r="D33" s="2"/>
      <c r="K33" s="2"/>
    </row>
    <row r="34" spans="1:13" x14ac:dyDescent="0.25">
      <c r="A34" t="s">
        <v>100</v>
      </c>
      <c r="B34" s="2">
        <v>1970000</v>
      </c>
      <c r="C34" s="2"/>
      <c r="D34" s="2"/>
      <c r="J34" s="2"/>
      <c r="K34" s="2"/>
    </row>
    <row r="35" spans="1:13" x14ac:dyDescent="0.25">
      <c r="A35" t="s">
        <v>107</v>
      </c>
      <c r="B35" s="2">
        <v>50000</v>
      </c>
      <c r="C35" s="2"/>
      <c r="D35" s="2"/>
      <c r="I35" s="1" t="s">
        <v>31</v>
      </c>
      <c r="J35" s="2"/>
      <c r="K35" s="2"/>
    </row>
    <row r="36" spans="1:13" x14ac:dyDescent="0.25">
      <c r="A36" t="s">
        <v>82</v>
      </c>
      <c r="B36" s="2">
        <v>65000</v>
      </c>
      <c r="C36" s="2"/>
      <c r="D36" s="2"/>
      <c r="I36" t="s">
        <v>95</v>
      </c>
      <c r="J36" s="2">
        <v>10000</v>
      </c>
      <c r="K36" s="2"/>
    </row>
    <row r="37" spans="1:13" x14ac:dyDescent="0.25">
      <c r="B37" s="2"/>
      <c r="C37" s="2">
        <f>SUM(B32:B37)</f>
        <v>2232000</v>
      </c>
      <c r="D37" s="2"/>
      <c r="I37" t="s">
        <v>96</v>
      </c>
      <c r="J37" s="2">
        <v>12000</v>
      </c>
      <c r="K37" s="2"/>
    </row>
    <row r="38" spans="1:13" x14ac:dyDescent="0.25">
      <c r="B38" s="2"/>
      <c r="C38" s="2"/>
      <c r="D38" s="2"/>
      <c r="I38" t="s">
        <v>112</v>
      </c>
      <c r="J38" s="2">
        <v>125000</v>
      </c>
      <c r="K38" s="2"/>
    </row>
    <row r="39" spans="1:13" x14ac:dyDescent="0.25">
      <c r="B39" s="2"/>
      <c r="C39" s="2"/>
      <c r="D39" s="2"/>
      <c r="I39" t="s">
        <v>106</v>
      </c>
      <c r="J39" s="2">
        <v>70000</v>
      </c>
      <c r="K39" s="2"/>
    </row>
    <row r="40" spans="1:13" x14ac:dyDescent="0.25">
      <c r="A40" s="1" t="s">
        <v>12</v>
      </c>
      <c r="B40" s="2"/>
      <c r="C40" s="2"/>
      <c r="D40" s="2"/>
      <c r="I40" t="s">
        <v>110</v>
      </c>
      <c r="J40" s="2">
        <v>1600000</v>
      </c>
      <c r="K40" s="2"/>
    </row>
    <row r="41" spans="1:13" x14ac:dyDescent="0.25">
      <c r="A41" t="s">
        <v>71</v>
      </c>
      <c r="B41" s="2">
        <v>7000</v>
      </c>
      <c r="C41" s="2"/>
      <c r="D41" s="2"/>
      <c r="I41" t="s">
        <v>111</v>
      </c>
      <c r="J41" s="2">
        <v>200000</v>
      </c>
    </row>
    <row r="42" spans="1:13" x14ac:dyDescent="0.25">
      <c r="A42" t="s">
        <v>101</v>
      </c>
      <c r="B42" s="2">
        <v>20000</v>
      </c>
      <c r="C42" s="2"/>
      <c r="D42" s="2"/>
      <c r="I42" t="s">
        <v>113</v>
      </c>
      <c r="J42" s="2">
        <v>65000</v>
      </c>
    </row>
    <row r="43" spans="1:13" x14ac:dyDescent="0.25">
      <c r="A43" t="s">
        <v>104</v>
      </c>
      <c r="B43" s="2">
        <v>1158000</v>
      </c>
      <c r="C43" s="2"/>
      <c r="D43" s="2"/>
      <c r="K43" s="4">
        <f>SUM(J36:J42)</f>
        <v>2082000</v>
      </c>
    </row>
    <row r="44" spans="1:13" x14ac:dyDescent="0.25">
      <c r="A44" t="s">
        <v>105</v>
      </c>
      <c r="B44" s="2">
        <v>70000</v>
      </c>
      <c r="C44" s="2"/>
      <c r="D44" s="2"/>
    </row>
    <row r="45" spans="1:13" ht="15.75" thickBot="1" x14ac:dyDescent="0.3">
      <c r="A45" t="s">
        <v>108</v>
      </c>
      <c r="B45" s="2">
        <v>975000</v>
      </c>
      <c r="C45" s="2"/>
      <c r="D45" s="2"/>
      <c r="L45" s="5">
        <f>K29+K43+J32</f>
        <v>10857000</v>
      </c>
      <c r="M45" s="4"/>
    </row>
    <row r="46" spans="1:13" x14ac:dyDescent="0.25">
      <c r="B46" s="2"/>
      <c r="D46" s="2"/>
    </row>
    <row r="47" spans="1:13" x14ac:dyDescent="0.25">
      <c r="B47" s="2"/>
      <c r="C47" s="2">
        <f>SUM(B41:B46)</f>
        <v>2230000</v>
      </c>
      <c r="D47" s="2"/>
    </row>
    <row r="48" spans="1:13" x14ac:dyDescent="0.25">
      <c r="A48" s="1" t="s">
        <v>13</v>
      </c>
      <c r="B48" s="2"/>
      <c r="C48" s="2"/>
      <c r="D48" s="2"/>
    </row>
    <row r="49" spans="1:4" x14ac:dyDescent="0.25">
      <c r="A49" t="s">
        <v>16</v>
      </c>
      <c r="B49" s="2">
        <v>75000</v>
      </c>
      <c r="C49" s="2"/>
      <c r="D49" s="2"/>
    </row>
    <row r="50" spans="1:4" x14ac:dyDescent="0.25">
      <c r="A50" t="s">
        <v>109</v>
      </c>
      <c r="B50" s="2">
        <v>50000</v>
      </c>
      <c r="C50" s="2"/>
      <c r="D50" s="2"/>
    </row>
    <row r="51" spans="1:4" x14ac:dyDescent="0.25">
      <c r="B51" s="2"/>
      <c r="D51" s="2"/>
    </row>
    <row r="52" spans="1:4" x14ac:dyDescent="0.25">
      <c r="C52" s="2">
        <f>SUM(B49:B51)</f>
        <v>125000</v>
      </c>
      <c r="D52" s="2"/>
    </row>
    <row r="53" spans="1:4" x14ac:dyDescent="0.25">
      <c r="B53" s="2"/>
      <c r="C53" s="2"/>
      <c r="D53" s="2"/>
    </row>
    <row r="54" spans="1:4" x14ac:dyDescent="0.25">
      <c r="A54" t="s">
        <v>23</v>
      </c>
      <c r="B54" s="2"/>
      <c r="C54" s="2">
        <f>C29-(C37+C47+C52)</f>
        <v>745000</v>
      </c>
      <c r="D54" s="2"/>
    </row>
  </sheetData>
  <mergeCells count="6">
    <mergeCell ref="A1:D1"/>
    <mergeCell ref="A2:D3"/>
    <mergeCell ref="A21:D21"/>
    <mergeCell ref="A22:D23"/>
    <mergeCell ref="I2:L2"/>
    <mergeCell ref="I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chamin</dc:creator>
  <cp:lastModifiedBy>chamin</cp:lastModifiedBy>
  <dcterms:created xsi:type="dcterms:W3CDTF">2023-12-06T17:51:47Z</dcterms:created>
  <dcterms:modified xsi:type="dcterms:W3CDTF">2023-12-11T20:49:32Z</dcterms:modified>
</cp:coreProperties>
</file>