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F280C79-6D5F-4738-A85C-2A9B764D84FB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72" i="82" l="1"/>
  <c r="AP71" i="82"/>
  <c r="AI72" i="82"/>
  <c r="AI71" i="82"/>
  <c r="AE72" i="82"/>
  <c r="AE71" i="82"/>
  <c r="AD72" i="82"/>
  <c r="AD71" i="82"/>
  <c r="X72" i="82"/>
  <c r="X71" i="82"/>
  <c r="M72" i="82"/>
  <c r="M71" i="82"/>
  <c r="F72" i="82"/>
  <c r="F71" i="82"/>
  <c r="E72" i="82"/>
  <c r="E71" i="82"/>
  <c r="E69" i="82"/>
  <c r="AP32" i="82"/>
  <c r="AP69" i="82" s="1"/>
  <c r="AE32" i="82"/>
  <c r="AE69" i="82" s="1"/>
  <c r="AD32" i="82"/>
  <c r="X32" i="82"/>
  <c r="M32" i="82"/>
  <c r="M69" i="82" s="1"/>
  <c r="M73" i="82" s="1"/>
  <c r="F32" i="82"/>
  <c r="E32" i="82"/>
  <c r="AU72" i="75"/>
  <c r="AU71" i="75"/>
  <c r="AM72" i="75"/>
  <c r="AM71" i="75"/>
  <c r="AI72" i="75"/>
  <c r="AI71" i="75"/>
  <c r="AH72" i="75"/>
  <c r="AH71" i="75"/>
  <c r="AG72" i="75"/>
  <c r="AG71" i="75"/>
  <c r="AJ72" i="75"/>
  <c r="AJ71" i="75"/>
  <c r="X72" i="75"/>
  <c r="X71" i="75"/>
  <c r="L72" i="75"/>
  <c r="L71" i="75"/>
  <c r="F72" i="75"/>
  <c r="F71" i="75"/>
  <c r="E72" i="75"/>
  <c r="E71" i="75"/>
  <c r="AU32" i="75"/>
  <c r="AU69" i="75" s="1"/>
  <c r="AH32" i="75"/>
  <c r="AH69" i="75" s="1"/>
  <c r="AG32" i="75"/>
  <c r="AJ32" i="75"/>
  <c r="X32" i="75"/>
  <c r="L32" i="75"/>
  <c r="L69" i="75" s="1"/>
  <c r="F32" i="75"/>
  <c r="E32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AM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AM369" i="82" s="1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W355" i="82"/>
  <c r="V355" i="82"/>
  <c r="T355" i="82"/>
  <c r="R355" i="82"/>
  <c r="N355" i="82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Q354" i="82" s="1"/>
  <c r="S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Q352" i="82" s="1"/>
  <c r="S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Q324" i="82" s="1"/>
  <c r="S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Q322" i="82" s="1"/>
  <c r="S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Q320" i="82" s="1"/>
  <c r="S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Q318" i="82" s="1"/>
  <c r="S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Q316" i="82" s="1"/>
  <c r="S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Q314" i="82" s="1"/>
  <c r="S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Q312" i="82" s="1"/>
  <c r="S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Q310" i="82" s="1"/>
  <c r="S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Q308" i="82" s="1"/>
  <c r="S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Q306" i="82" s="1"/>
  <c r="S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Q304" i="82" s="1"/>
  <c r="S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Q302" i="82" s="1"/>
  <c r="S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Q300" i="82" s="1"/>
  <c r="S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Q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Q273" i="82"/>
  <c r="S273" i="82" s="1"/>
  <c r="N273" i="82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Q263" i="82"/>
  <c r="S263" i="82" s="1"/>
  <c r="N263" i="82"/>
  <c r="AM263" i="82" s="1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Q261" i="82"/>
  <c r="S261" i="82" s="1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Q259" i="82" s="1"/>
  <c r="S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Q257" i="82" s="1"/>
  <c r="S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Q255" i="82" s="1"/>
  <c r="S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Q253" i="82" s="1"/>
  <c r="S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Q251" i="82" s="1"/>
  <c r="S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Q249" i="82" s="1"/>
  <c r="S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Q247" i="82" s="1"/>
  <c r="S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Q245" i="82" s="1"/>
  <c r="S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Q243" i="82" s="1"/>
  <c r="S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Q241" i="82" s="1"/>
  <c r="S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Q239" i="82" s="1"/>
  <c r="S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Q237" i="82" s="1"/>
  <c r="S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Q235" i="82" s="1"/>
  <c r="S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Q233" i="82" s="1"/>
  <c r="S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Q231" i="82" s="1"/>
  <c r="S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Q229" i="82" s="1"/>
  <c r="S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Q225" i="82" s="1"/>
  <c r="S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Q223" i="82" s="1"/>
  <c r="S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Q221" i="82" s="1"/>
  <c r="S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Q219" i="82" s="1"/>
  <c r="S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Q217" i="82" s="1"/>
  <c r="S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Q215" i="82" s="1"/>
  <c r="S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Q213" i="82" s="1"/>
  <c r="S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Q211" i="82" s="1"/>
  <c r="S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Q209" i="82" s="1"/>
  <c r="S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Q207" i="82" s="1"/>
  <c r="S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Q205" i="82" s="1"/>
  <c r="S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Q203" i="82" s="1"/>
  <c r="S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Q201" i="82" s="1"/>
  <c r="S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Q199" i="82" s="1"/>
  <c r="S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J179" i="82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J178" i="82"/>
  <c r="H178" i="82"/>
  <c r="G178" i="82"/>
  <c r="AR177" i="82"/>
  <c r="AQ177" i="82"/>
  <c r="AN177" i="82"/>
  <c r="AL177" i="82"/>
  <c r="AJ177" i="82"/>
  <c r="AI177" i="82"/>
  <c r="AH177" i="82"/>
  <c r="AF177" i="82"/>
  <c r="AA177" i="82"/>
  <c r="Z177" i="82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Q169" i="82" s="1"/>
  <c r="S169" i="82" s="1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Q167" i="82" s="1"/>
  <c r="S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Q165" i="82" s="1"/>
  <c r="S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Q163" i="82" s="1"/>
  <c r="S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Q161" i="82" s="1"/>
  <c r="S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Q159" i="82" s="1"/>
  <c r="S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Q157" i="82" s="1"/>
  <c r="S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Q155" i="82" s="1"/>
  <c r="S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Q153" i="82" s="1"/>
  <c r="S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Q151" i="82" s="1"/>
  <c r="S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Q149" i="82" s="1"/>
  <c r="S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Q113" i="82" s="1"/>
  <c r="S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Q111" i="82" s="1"/>
  <c r="S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Q109" i="82" s="1"/>
  <c r="S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Q105" i="82" s="1"/>
  <c r="S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Q99" i="82" s="1"/>
  <c r="S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Q95" i="82" s="1"/>
  <c r="S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Q93" i="82" s="1"/>
  <c r="S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Q91" i="82" s="1"/>
  <c r="S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Q89" i="82" s="1"/>
  <c r="S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Q87" i="82" s="1"/>
  <c r="S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V73" i="82"/>
  <c r="T73" i="82"/>
  <c r="H73" i="82"/>
  <c r="G73" i="82"/>
  <c r="V72" i="82"/>
  <c r="T72" i="82"/>
  <c r="H72" i="82"/>
  <c r="G72" i="82"/>
  <c r="V71" i="82"/>
  <c r="T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V69" i="82"/>
  <c r="T69" i="82"/>
  <c r="H69" i="82"/>
  <c r="G69" i="82"/>
  <c r="AF68" i="82"/>
  <c r="Z68" i="82"/>
  <c r="W68" i="82"/>
  <c r="AR68" i="82" s="1"/>
  <c r="V68" i="82"/>
  <c r="R68" i="82"/>
  <c r="N68" i="82"/>
  <c r="AM68" i="82" s="1"/>
  <c r="J68" i="82"/>
  <c r="H68" i="82"/>
  <c r="G68" i="82"/>
  <c r="AH67" i="82"/>
  <c r="AF67" i="82"/>
  <c r="Z67" i="82"/>
  <c r="W67" i="82"/>
  <c r="AR67" i="82" s="1"/>
  <c r="V67" i="82"/>
  <c r="R67" i="82"/>
  <c r="N67" i="82"/>
  <c r="J67" i="82"/>
  <c r="AL67" i="82" s="1"/>
  <c r="H67" i="82"/>
  <c r="G67" i="82"/>
  <c r="AF66" i="82"/>
  <c r="Z66" i="82"/>
  <c r="V66" i="82"/>
  <c r="R66" i="82"/>
  <c r="N66" i="82"/>
  <c r="AM66" i="82" s="1"/>
  <c r="J66" i="82"/>
  <c r="H66" i="82"/>
  <c r="G66" i="82"/>
  <c r="AF65" i="82"/>
  <c r="Z65" i="82"/>
  <c r="R65" i="82"/>
  <c r="N65" i="82"/>
  <c r="J65" i="82"/>
  <c r="H65" i="82"/>
  <c r="G65" i="82"/>
  <c r="AF64" i="82"/>
  <c r="Z64" i="82"/>
  <c r="R64" i="82"/>
  <c r="N64" i="82"/>
  <c r="AM64" i="82" s="1"/>
  <c r="J64" i="82"/>
  <c r="H64" i="82"/>
  <c r="G64" i="82"/>
  <c r="AF63" i="82"/>
  <c r="Z63" i="82"/>
  <c r="R63" i="82"/>
  <c r="N63" i="82"/>
  <c r="J63" i="82"/>
  <c r="H63" i="82"/>
  <c r="G63" i="82"/>
  <c r="AF62" i="82"/>
  <c r="Z62" i="82"/>
  <c r="R62" i="82"/>
  <c r="N62" i="82"/>
  <c r="AM62" i="82" s="1"/>
  <c r="J62" i="82"/>
  <c r="H62" i="82"/>
  <c r="G62" i="82"/>
  <c r="AF61" i="82"/>
  <c r="Z61" i="82"/>
  <c r="R61" i="82"/>
  <c r="N61" i="82"/>
  <c r="J61" i="82"/>
  <c r="H61" i="82"/>
  <c r="G61" i="82"/>
  <c r="AF60" i="82"/>
  <c r="Z60" i="82"/>
  <c r="R60" i="82"/>
  <c r="N60" i="82"/>
  <c r="AM60" i="82" s="1"/>
  <c r="J60" i="82"/>
  <c r="H60" i="82"/>
  <c r="G60" i="82"/>
  <c r="AF59" i="82"/>
  <c r="Z59" i="82"/>
  <c r="R59" i="82"/>
  <c r="N59" i="82"/>
  <c r="J59" i="82"/>
  <c r="H59" i="82"/>
  <c r="G59" i="82"/>
  <c r="AF58" i="82"/>
  <c r="Z58" i="82"/>
  <c r="R58" i="82"/>
  <c r="N58" i="82"/>
  <c r="AM58" i="82" s="1"/>
  <c r="J58" i="82"/>
  <c r="H58" i="82"/>
  <c r="G58" i="82"/>
  <c r="AF57" i="82"/>
  <c r="Z57" i="82"/>
  <c r="R57" i="82"/>
  <c r="N57" i="82"/>
  <c r="J57" i="82"/>
  <c r="H57" i="82"/>
  <c r="G57" i="82"/>
  <c r="AF56" i="82"/>
  <c r="Z56" i="82"/>
  <c r="R56" i="82"/>
  <c r="N56" i="82"/>
  <c r="AM56" i="82" s="1"/>
  <c r="J56" i="82"/>
  <c r="H56" i="82"/>
  <c r="G56" i="82"/>
  <c r="AF55" i="82"/>
  <c r="Z55" i="82"/>
  <c r="R55" i="82"/>
  <c r="N55" i="82"/>
  <c r="J55" i="82"/>
  <c r="H55" i="82"/>
  <c r="G55" i="82"/>
  <c r="AF54" i="82"/>
  <c r="Z54" i="82"/>
  <c r="R54" i="82"/>
  <c r="N54" i="82"/>
  <c r="AM54" i="82" s="1"/>
  <c r="J54" i="82"/>
  <c r="H54" i="82"/>
  <c r="G54" i="82"/>
  <c r="AF53" i="82"/>
  <c r="Z53" i="82"/>
  <c r="R53" i="82"/>
  <c r="N53" i="82"/>
  <c r="J53" i="82"/>
  <c r="H53" i="82"/>
  <c r="G53" i="82"/>
  <c r="AF52" i="82"/>
  <c r="Z52" i="82"/>
  <c r="R52" i="82"/>
  <c r="N52" i="82"/>
  <c r="AM52" i="82" s="1"/>
  <c r="J52" i="82"/>
  <c r="H52" i="82"/>
  <c r="G52" i="82"/>
  <c r="AF51" i="82"/>
  <c r="Z51" i="82"/>
  <c r="R51" i="82"/>
  <c r="N51" i="82"/>
  <c r="J51" i="82"/>
  <c r="H51" i="82"/>
  <c r="G51" i="82"/>
  <c r="AF50" i="82"/>
  <c r="Z50" i="82"/>
  <c r="R50" i="82"/>
  <c r="N50" i="82"/>
  <c r="J50" i="82"/>
  <c r="H50" i="82"/>
  <c r="G50" i="82"/>
  <c r="AF49" i="82"/>
  <c r="Z49" i="82"/>
  <c r="R49" i="82"/>
  <c r="N49" i="82"/>
  <c r="J49" i="82"/>
  <c r="H49" i="82"/>
  <c r="G49" i="82"/>
  <c r="AF48" i="82"/>
  <c r="Z48" i="82"/>
  <c r="R48" i="82"/>
  <c r="N48" i="82"/>
  <c r="J48" i="82"/>
  <c r="H48" i="82"/>
  <c r="G48" i="82"/>
  <c r="AF47" i="82"/>
  <c r="Z47" i="82"/>
  <c r="V47" i="82"/>
  <c r="W47" i="82" s="1"/>
  <c r="R47" i="82"/>
  <c r="N47" i="82"/>
  <c r="Q47" i="82" s="1"/>
  <c r="J47" i="82"/>
  <c r="H47" i="82"/>
  <c r="G47" i="82"/>
  <c r="AF46" i="82"/>
  <c r="Z46" i="82"/>
  <c r="R46" i="82"/>
  <c r="N46" i="82"/>
  <c r="AM46" i="82" s="1"/>
  <c r="J46" i="82"/>
  <c r="H46" i="82"/>
  <c r="G46" i="82"/>
  <c r="AF45" i="82"/>
  <c r="Z45" i="82"/>
  <c r="V45" i="82"/>
  <c r="W45" i="82" s="1"/>
  <c r="R45" i="82"/>
  <c r="N45" i="82"/>
  <c r="J45" i="82"/>
  <c r="H45" i="82"/>
  <c r="G45" i="82"/>
  <c r="AF44" i="82"/>
  <c r="Z44" i="82"/>
  <c r="V44" i="82"/>
  <c r="W44" i="82" s="1"/>
  <c r="R44" i="82"/>
  <c r="N44" i="82"/>
  <c r="AM44" i="82" s="1"/>
  <c r="J44" i="82"/>
  <c r="H44" i="82"/>
  <c r="G44" i="82"/>
  <c r="AF43" i="82"/>
  <c r="Z43" i="82"/>
  <c r="R43" i="82"/>
  <c r="N43" i="82"/>
  <c r="V43" i="82" s="1"/>
  <c r="W43" i="82" s="1"/>
  <c r="J43" i="82"/>
  <c r="H43" i="82"/>
  <c r="G43" i="82"/>
  <c r="AF42" i="82"/>
  <c r="Z42" i="82"/>
  <c r="R42" i="82"/>
  <c r="N42" i="82"/>
  <c r="AM42" i="82" s="1"/>
  <c r="J42" i="82"/>
  <c r="H42" i="82"/>
  <c r="G42" i="82"/>
  <c r="AF41" i="82"/>
  <c r="Z41" i="82"/>
  <c r="R41" i="82"/>
  <c r="N41" i="82"/>
  <c r="V41" i="82" s="1"/>
  <c r="W41" i="82" s="1"/>
  <c r="J41" i="82"/>
  <c r="H41" i="82"/>
  <c r="G41" i="82"/>
  <c r="AF40" i="82"/>
  <c r="Z40" i="82"/>
  <c r="R40" i="82"/>
  <c r="N40" i="82"/>
  <c r="AM40" i="82" s="1"/>
  <c r="J40" i="82"/>
  <c r="H40" i="82"/>
  <c r="G40" i="82"/>
  <c r="AF39" i="82"/>
  <c r="Z39" i="82"/>
  <c r="R39" i="82"/>
  <c r="N39" i="82"/>
  <c r="V39" i="82" s="1"/>
  <c r="W39" i="82" s="1"/>
  <c r="J39" i="82"/>
  <c r="AL39" i="82" s="1"/>
  <c r="H39" i="82"/>
  <c r="G39" i="82"/>
  <c r="AF38" i="82"/>
  <c r="Z38" i="82"/>
  <c r="R38" i="82"/>
  <c r="N38" i="82"/>
  <c r="AM38" i="82" s="1"/>
  <c r="J38" i="82"/>
  <c r="H38" i="82"/>
  <c r="G38" i="82"/>
  <c r="AF37" i="82"/>
  <c r="Z37" i="82"/>
  <c r="R37" i="82"/>
  <c r="N37" i="82"/>
  <c r="V37" i="82" s="1"/>
  <c r="W37" i="82" s="1"/>
  <c r="J37" i="82"/>
  <c r="H37" i="82"/>
  <c r="G37" i="82"/>
  <c r="AF36" i="82"/>
  <c r="Z36" i="82"/>
  <c r="R36" i="82"/>
  <c r="N36" i="82"/>
  <c r="AM36" i="82" s="1"/>
  <c r="J36" i="82"/>
  <c r="H36" i="82"/>
  <c r="G36" i="82"/>
  <c r="AF35" i="82"/>
  <c r="AF72" i="82" s="1"/>
  <c r="Z35" i="82"/>
  <c r="R35" i="82"/>
  <c r="R72" i="82" s="1"/>
  <c r="N35" i="82"/>
  <c r="N72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W34" i="82"/>
  <c r="V34" i="82"/>
  <c r="T34" i="82"/>
  <c r="R34" i="82"/>
  <c r="N34" i="82"/>
  <c r="AM34" i="82" s="1"/>
  <c r="J34" i="82"/>
  <c r="Q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J33" i="82"/>
  <c r="H33" i="82"/>
  <c r="G33" i="82"/>
  <c r="V32" i="82"/>
  <c r="T32" i="82"/>
  <c r="H32" i="82"/>
  <c r="G32" i="82"/>
  <c r="AF31" i="82"/>
  <c r="Z31" i="82"/>
  <c r="R31" i="82"/>
  <c r="N31" i="82"/>
  <c r="V31" i="82" s="1"/>
  <c r="W31" i="82" s="1"/>
  <c r="J31" i="82"/>
  <c r="H31" i="82"/>
  <c r="G31" i="82"/>
  <c r="AF30" i="82"/>
  <c r="Z30" i="82"/>
  <c r="R30" i="82"/>
  <c r="N30" i="82"/>
  <c r="J30" i="82"/>
  <c r="H30" i="82"/>
  <c r="G30" i="82"/>
  <c r="AF29" i="82"/>
  <c r="Z29" i="82"/>
  <c r="R29" i="82"/>
  <c r="N29" i="82"/>
  <c r="V29" i="82" s="1"/>
  <c r="W29" i="82" s="1"/>
  <c r="J29" i="82"/>
  <c r="H29" i="82"/>
  <c r="G29" i="82"/>
  <c r="AF28" i="82"/>
  <c r="Z28" i="82"/>
  <c r="R28" i="82"/>
  <c r="N28" i="82"/>
  <c r="J28" i="82"/>
  <c r="H28" i="82"/>
  <c r="G28" i="82"/>
  <c r="AF27" i="82"/>
  <c r="Z27" i="82"/>
  <c r="R27" i="82"/>
  <c r="N27" i="82"/>
  <c r="V27" i="82" s="1"/>
  <c r="W27" i="82" s="1"/>
  <c r="J27" i="82"/>
  <c r="H27" i="82"/>
  <c r="G27" i="82"/>
  <c r="AF26" i="82"/>
  <c r="Z26" i="82"/>
  <c r="R26" i="82"/>
  <c r="N26" i="82"/>
  <c r="J26" i="82"/>
  <c r="H26" i="82"/>
  <c r="G26" i="82"/>
  <c r="AF25" i="82"/>
  <c r="Z25" i="82"/>
  <c r="W25" i="82"/>
  <c r="R25" i="82"/>
  <c r="N25" i="82"/>
  <c r="V25" i="82" s="1"/>
  <c r="J25" i="82"/>
  <c r="H25" i="82"/>
  <c r="G25" i="82"/>
  <c r="AF24" i="82"/>
  <c r="Z24" i="82"/>
  <c r="W24" i="82"/>
  <c r="AL24" i="82" s="1"/>
  <c r="V24" i="82"/>
  <c r="R24" i="82"/>
  <c r="AM24" i="82"/>
  <c r="H24" i="82"/>
  <c r="G24" i="82"/>
  <c r="AF23" i="82"/>
  <c r="Z23" i="82"/>
  <c r="V23" i="82"/>
  <c r="W23" i="82" s="1"/>
  <c r="R23" i="82"/>
  <c r="H23" i="82"/>
  <c r="G23" i="82"/>
  <c r="AF22" i="82"/>
  <c r="Z22" i="82"/>
  <c r="R22" i="82"/>
  <c r="N22" i="82"/>
  <c r="AM22" i="82" s="1"/>
  <c r="J22" i="82"/>
  <c r="H22" i="82"/>
  <c r="G22" i="82"/>
  <c r="AF21" i="82"/>
  <c r="Z21" i="82"/>
  <c r="W21" i="82"/>
  <c r="AL21" i="82" s="1"/>
  <c r="V21" i="82"/>
  <c r="R21" i="82"/>
  <c r="H21" i="82"/>
  <c r="G21" i="82"/>
  <c r="AF20" i="82"/>
  <c r="Z20" i="82"/>
  <c r="V20" i="82"/>
  <c r="W20" i="82" s="1"/>
  <c r="R20" i="82"/>
  <c r="AM20" i="82"/>
  <c r="H20" i="82"/>
  <c r="G20" i="82"/>
  <c r="AF19" i="82"/>
  <c r="Z19" i="82"/>
  <c r="V19" i="82"/>
  <c r="W19" i="82" s="1"/>
  <c r="R19" i="82"/>
  <c r="H19" i="82"/>
  <c r="G19" i="82"/>
  <c r="AF18" i="82"/>
  <c r="Z18" i="82"/>
  <c r="V18" i="82"/>
  <c r="W18" i="82" s="1"/>
  <c r="R18" i="82"/>
  <c r="AM18" i="82"/>
  <c r="H18" i="82"/>
  <c r="G18" i="82"/>
  <c r="AF17" i="82"/>
  <c r="Z17" i="82"/>
  <c r="V17" i="82"/>
  <c r="W17" i="82" s="1"/>
  <c r="R17" i="82"/>
  <c r="H17" i="82"/>
  <c r="G17" i="82"/>
  <c r="AF16" i="82"/>
  <c r="Z16" i="82"/>
  <c r="R16" i="82"/>
  <c r="N16" i="82"/>
  <c r="AM16" i="82" s="1"/>
  <c r="J16" i="82"/>
  <c r="H16" i="82"/>
  <c r="G16" i="82"/>
  <c r="AF15" i="82"/>
  <c r="Z15" i="82"/>
  <c r="W15" i="82"/>
  <c r="AL15" i="82" s="1"/>
  <c r="V15" i="82"/>
  <c r="R15" i="82"/>
  <c r="H15" i="82"/>
  <c r="G15" i="82"/>
  <c r="AF14" i="82"/>
  <c r="Z14" i="82"/>
  <c r="V14" i="82"/>
  <c r="W14" i="82" s="1"/>
  <c r="R14" i="82"/>
  <c r="AM14" i="82"/>
  <c r="H14" i="82"/>
  <c r="G14" i="82"/>
  <c r="AF13" i="82"/>
  <c r="Z13" i="82"/>
  <c r="R13" i="82"/>
  <c r="N13" i="82"/>
  <c r="V13" i="82" s="1"/>
  <c r="W13" i="82" s="1"/>
  <c r="J13" i="82"/>
  <c r="H13" i="82"/>
  <c r="G13" i="82"/>
  <c r="AF12" i="82"/>
  <c r="Z12" i="82"/>
  <c r="R12" i="82"/>
  <c r="N12" i="82"/>
  <c r="AM12" i="82" s="1"/>
  <c r="J12" i="82"/>
  <c r="H12" i="82"/>
  <c r="G12" i="82"/>
  <c r="AF11" i="82"/>
  <c r="Z11" i="82"/>
  <c r="R11" i="82"/>
  <c r="N11" i="82"/>
  <c r="V11" i="82" s="1"/>
  <c r="W11" i="82" s="1"/>
  <c r="J11" i="82"/>
  <c r="H11" i="82"/>
  <c r="G11" i="82"/>
  <c r="AF10" i="82"/>
  <c r="Z10" i="82"/>
  <c r="V10" i="82"/>
  <c r="W10" i="82" s="1"/>
  <c r="R10" i="82"/>
  <c r="N10" i="82"/>
  <c r="AM10" i="82" s="1"/>
  <c r="J10" i="82"/>
  <c r="H10" i="82"/>
  <c r="G10" i="82"/>
  <c r="AF9" i="82"/>
  <c r="AF71" i="82" s="1"/>
  <c r="Z9" i="82"/>
  <c r="V9" i="82"/>
  <c r="W9" i="82" s="1"/>
  <c r="R9" i="82"/>
  <c r="R71" i="82" s="1"/>
  <c r="N9" i="82"/>
  <c r="J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R434" i="75" s="1"/>
  <c r="M434" i="75"/>
  <c r="AR434" i="75" s="1"/>
  <c r="I434" i="75"/>
  <c r="P434" i="75" s="1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P433" i="75" s="1"/>
  <c r="R433" i="75" s="1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R432" i="75"/>
  <c r="Q432" i="75"/>
  <c r="M432" i="75"/>
  <c r="AR432" i="75" s="1"/>
  <c r="I432" i="75"/>
  <c r="P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P431" i="75" s="1"/>
  <c r="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Y423" i="75"/>
  <c r="Z423" i="75" s="1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Y421" i="75"/>
  <c r="Z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I420" i="75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Y417" i="75"/>
  <c r="Z417" i="75" s="1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P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AR413" i="75" s="1"/>
  <c r="I413" i="75"/>
  <c r="P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P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I406" i="75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P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I402" i="75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AD400" i="75" s="1"/>
  <c r="Z400" i="75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P398" i="75"/>
  <c r="R398" i="75" s="1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P396" i="75" s="1"/>
  <c r="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P394" i="75"/>
  <c r="R394" i="75" s="1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AD392" i="75" s="1"/>
  <c r="Z392" i="75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P390" i="75"/>
  <c r="R390" i="75" s="1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D289" i="75"/>
  <c r="AC289" i="75"/>
  <c r="Z289" i="75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D224" i="75"/>
  <c r="AC224" i="75"/>
  <c r="Z224" i="75"/>
  <c r="Y224" i="75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D216" i="75"/>
  <c r="AC216" i="75"/>
  <c r="Z216" i="75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I209" i="75"/>
  <c r="AW208" i="75"/>
  <c r="AV208" i="75"/>
  <c r="AS208" i="75"/>
  <c r="AQ208" i="75"/>
  <c r="AO208" i="75"/>
  <c r="AN208" i="75"/>
  <c r="AM208" i="75"/>
  <c r="AL208" i="75"/>
  <c r="AI208" i="75"/>
  <c r="AD208" i="75"/>
  <c r="AC208" i="75"/>
  <c r="Z208" i="75"/>
  <c r="Y208" i="75"/>
  <c r="W208" i="75"/>
  <c r="V208" i="75"/>
  <c r="U208" i="75"/>
  <c r="Q208" i="75"/>
  <c r="M208" i="75"/>
  <c r="AR208" i="75" s="1"/>
  <c r="I208" i="75"/>
  <c r="P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AW201" i="75"/>
  <c r="AV201" i="75"/>
  <c r="AS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M201" i="75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I199" i="75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AW197" i="75"/>
  <c r="AV197" i="75"/>
  <c r="AS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M197" i="75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AW193" i="75"/>
  <c r="AV193" i="75"/>
  <c r="AS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M193" i="75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AW189" i="75"/>
  <c r="AV189" i="75"/>
  <c r="AS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M189" i="75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P186" i="75" s="1"/>
  <c r="AW185" i="75"/>
  <c r="AV185" i="75"/>
  <c r="AS185" i="75"/>
  <c r="AQ185" i="75"/>
  <c r="AO185" i="75"/>
  <c r="AN185" i="75"/>
  <c r="AM185" i="75"/>
  <c r="AL185" i="75"/>
  <c r="AI185" i="75"/>
  <c r="AD185" i="75"/>
  <c r="AC185" i="75"/>
  <c r="Z185" i="75"/>
  <c r="Y185" i="75"/>
  <c r="W185" i="75"/>
  <c r="V185" i="75"/>
  <c r="U185" i="75"/>
  <c r="Q185" i="75"/>
  <c r="M185" i="75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AW181" i="75"/>
  <c r="AV181" i="75"/>
  <c r="AS181" i="75"/>
  <c r="AQ181" i="75"/>
  <c r="AO181" i="75"/>
  <c r="AN181" i="75"/>
  <c r="AM181" i="75"/>
  <c r="AL181" i="75"/>
  <c r="AI181" i="75"/>
  <c r="AD181" i="75"/>
  <c r="AC181" i="75"/>
  <c r="Z181" i="75"/>
  <c r="Y181" i="75"/>
  <c r="W181" i="75"/>
  <c r="V181" i="75"/>
  <c r="U181" i="75"/>
  <c r="Q181" i="75"/>
  <c r="M181" i="75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AW177" i="75"/>
  <c r="AV177" i="75"/>
  <c r="AS177" i="75"/>
  <c r="AQ177" i="75"/>
  <c r="AO177" i="75"/>
  <c r="AN177" i="75"/>
  <c r="AM177" i="75"/>
  <c r="AL177" i="75"/>
  <c r="AI177" i="75"/>
  <c r="AD177" i="75"/>
  <c r="AC177" i="75"/>
  <c r="Z177" i="75"/>
  <c r="Y177" i="75"/>
  <c r="W177" i="75"/>
  <c r="V177" i="75"/>
  <c r="U177" i="75"/>
  <c r="Q177" i="75"/>
  <c r="M177" i="75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P174" i="75" s="1"/>
  <c r="AW173" i="75"/>
  <c r="AV173" i="75"/>
  <c r="AS173" i="75"/>
  <c r="AQ173" i="75"/>
  <c r="AO173" i="75"/>
  <c r="AN173" i="75"/>
  <c r="AM173" i="75"/>
  <c r="AL173" i="75"/>
  <c r="AI173" i="75"/>
  <c r="AD173" i="75"/>
  <c r="AC173" i="75"/>
  <c r="Z173" i="75"/>
  <c r="Y173" i="75"/>
  <c r="W173" i="75"/>
  <c r="V173" i="75"/>
  <c r="U173" i="75"/>
  <c r="Q173" i="75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D147" i="75"/>
  <c r="AC147" i="75"/>
  <c r="Z147" i="75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D135" i="75"/>
  <c r="AC135" i="75"/>
  <c r="Z135" i="75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D102" i="75"/>
  <c r="AC102" i="75"/>
  <c r="Z102" i="75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R74" i="75" s="1"/>
  <c r="U73" i="75"/>
  <c r="U72" i="75"/>
  <c r="U71" i="75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P70" i="75" s="1"/>
  <c r="R70" i="75" s="1"/>
  <c r="U69" i="75"/>
  <c r="AC68" i="75"/>
  <c r="U68" i="75"/>
  <c r="V68" i="75" s="1"/>
  <c r="Q68" i="75"/>
  <c r="M68" i="75"/>
  <c r="AR68" i="75" s="1"/>
  <c r="I68" i="75"/>
  <c r="AC67" i="75"/>
  <c r="U67" i="75"/>
  <c r="V67" i="75" s="1"/>
  <c r="Q67" i="75"/>
  <c r="M67" i="75"/>
  <c r="AR67" i="75" s="1"/>
  <c r="I67" i="75"/>
  <c r="AC66" i="75"/>
  <c r="U66" i="75"/>
  <c r="V66" i="75" s="1"/>
  <c r="Q66" i="75"/>
  <c r="M66" i="75"/>
  <c r="AR66" i="75" s="1"/>
  <c r="I66" i="75"/>
  <c r="P66" i="75" s="1"/>
  <c r="R66" i="75" s="1"/>
  <c r="AC65" i="75"/>
  <c r="U65" i="75"/>
  <c r="V65" i="75" s="1"/>
  <c r="Q65" i="75"/>
  <c r="M65" i="75"/>
  <c r="AR65" i="75" s="1"/>
  <c r="I65" i="75"/>
  <c r="AC64" i="75"/>
  <c r="Q64" i="75"/>
  <c r="M64" i="75"/>
  <c r="AR64" i="75" s="1"/>
  <c r="I64" i="75"/>
  <c r="P64" i="75" s="1"/>
  <c r="R64" i="75" s="1"/>
  <c r="AC63" i="75"/>
  <c r="Q63" i="75"/>
  <c r="M63" i="75"/>
  <c r="AR63" i="75" s="1"/>
  <c r="I63" i="75"/>
  <c r="AC62" i="75"/>
  <c r="Q62" i="75"/>
  <c r="M62" i="75"/>
  <c r="AR62" i="75" s="1"/>
  <c r="I62" i="75"/>
  <c r="AC61" i="75"/>
  <c r="Q61" i="75"/>
  <c r="M61" i="75"/>
  <c r="AR61" i="75" s="1"/>
  <c r="I61" i="75"/>
  <c r="AC60" i="75"/>
  <c r="U60" i="75"/>
  <c r="V60" i="75" s="1"/>
  <c r="Q60" i="75"/>
  <c r="M60" i="75"/>
  <c r="AR60" i="75" s="1"/>
  <c r="I60" i="75"/>
  <c r="AC59" i="75"/>
  <c r="U59" i="75"/>
  <c r="V59" i="75" s="1"/>
  <c r="Q59" i="75"/>
  <c r="M59" i="75"/>
  <c r="AR59" i="75" s="1"/>
  <c r="I59" i="75"/>
  <c r="AC58" i="75"/>
  <c r="U58" i="75"/>
  <c r="Q58" i="75"/>
  <c r="M58" i="75"/>
  <c r="AR58" i="75" s="1"/>
  <c r="I58" i="75"/>
  <c r="P58" i="75" s="1"/>
  <c r="R58" i="75" s="1"/>
  <c r="AC57" i="75"/>
  <c r="U57" i="75"/>
  <c r="Q57" i="75"/>
  <c r="M57" i="75"/>
  <c r="AR57" i="75" s="1"/>
  <c r="I57" i="75"/>
  <c r="AC56" i="75"/>
  <c r="Q56" i="75"/>
  <c r="M56" i="75"/>
  <c r="I56" i="75"/>
  <c r="AC55" i="75"/>
  <c r="Q55" i="75"/>
  <c r="M55" i="75"/>
  <c r="I55" i="75"/>
  <c r="AC54" i="75"/>
  <c r="Q54" i="75"/>
  <c r="M54" i="75"/>
  <c r="I54" i="75"/>
  <c r="AC53" i="75"/>
  <c r="Q53" i="75"/>
  <c r="M53" i="75"/>
  <c r="I53" i="75"/>
  <c r="AC52" i="75"/>
  <c r="Q52" i="75"/>
  <c r="M52" i="75"/>
  <c r="AR52" i="75" s="1"/>
  <c r="I52" i="75"/>
  <c r="AC51" i="75"/>
  <c r="Q51" i="75"/>
  <c r="M51" i="75"/>
  <c r="AR51" i="75" s="1"/>
  <c r="I51" i="75"/>
  <c r="AC50" i="75"/>
  <c r="Q50" i="75"/>
  <c r="M50" i="75"/>
  <c r="AR50" i="75" s="1"/>
  <c r="I50" i="75"/>
  <c r="AC49" i="75"/>
  <c r="Q49" i="75"/>
  <c r="M49" i="75"/>
  <c r="AR49" i="75" s="1"/>
  <c r="I49" i="75"/>
  <c r="AC48" i="75"/>
  <c r="Q48" i="75"/>
  <c r="M48" i="75"/>
  <c r="AR48" i="75" s="1"/>
  <c r="I48" i="75"/>
  <c r="AC47" i="75"/>
  <c r="Q47" i="75"/>
  <c r="M47" i="75"/>
  <c r="AR47" i="75" s="1"/>
  <c r="I47" i="75"/>
  <c r="AC46" i="75"/>
  <c r="U46" i="75"/>
  <c r="V46" i="75" s="1"/>
  <c r="Q46" i="75"/>
  <c r="M46" i="75"/>
  <c r="AR46" i="75" s="1"/>
  <c r="I46" i="75"/>
  <c r="P46" i="75" s="1"/>
  <c r="R46" i="75" s="1"/>
  <c r="AC45" i="75"/>
  <c r="U45" i="75"/>
  <c r="V45" i="75" s="1"/>
  <c r="Q45" i="75"/>
  <c r="M45" i="75"/>
  <c r="AR45" i="75" s="1"/>
  <c r="I45" i="75"/>
  <c r="AC44" i="75"/>
  <c r="U44" i="75"/>
  <c r="V44" i="75" s="1"/>
  <c r="Q44" i="75"/>
  <c r="M44" i="75"/>
  <c r="AR44" i="75" s="1"/>
  <c r="I44" i="75"/>
  <c r="P44" i="75" s="1"/>
  <c r="R44" i="75" s="1"/>
  <c r="AC43" i="75"/>
  <c r="U43" i="75"/>
  <c r="V43" i="75" s="1"/>
  <c r="Q43" i="75"/>
  <c r="M43" i="75"/>
  <c r="AR43" i="75" s="1"/>
  <c r="I43" i="75"/>
  <c r="AC42" i="75"/>
  <c r="Q42" i="75"/>
  <c r="M42" i="75"/>
  <c r="AR42" i="75" s="1"/>
  <c r="I42" i="75"/>
  <c r="P42" i="75" s="1"/>
  <c r="R42" i="75" s="1"/>
  <c r="AC41" i="75"/>
  <c r="Q41" i="75"/>
  <c r="M41" i="75"/>
  <c r="AR41" i="75" s="1"/>
  <c r="I41" i="75"/>
  <c r="AC40" i="75"/>
  <c r="Q40" i="75"/>
  <c r="M40" i="75"/>
  <c r="AR40" i="75" s="1"/>
  <c r="I40" i="75"/>
  <c r="AC39" i="75"/>
  <c r="Q39" i="75"/>
  <c r="M39" i="75"/>
  <c r="AR39" i="75" s="1"/>
  <c r="I39" i="75"/>
  <c r="AC38" i="75"/>
  <c r="U38" i="75"/>
  <c r="V38" i="75" s="1"/>
  <c r="Q38" i="75"/>
  <c r="M38" i="75"/>
  <c r="AR38" i="75" s="1"/>
  <c r="I38" i="75"/>
  <c r="P38" i="75" s="1"/>
  <c r="AC37" i="75"/>
  <c r="U37" i="75"/>
  <c r="V37" i="75" s="1"/>
  <c r="Q37" i="75"/>
  <c r="M37" i="75"/>
  <c r="AR37" i="75" s="1"/>
  <c r="I37" i="75"/>
  <c r="AC36" i="75"/>
  <c r="U36" i="75"/>
  <c r="V36" i="75" s="1"/>
  <c r="Q36" i="75"/>
  <c r="M36" i="75"/>
  <c r="AR36" i="75" s="1"/>
  <c r="I36" i="75"/>
  <c r="P36" i="75" s="1"/>
  <c r="R36" i="75" s="1"/>
  <c r="AC35" i="75"/>
  <c r="AC72" i="75" s="1"/>
  <c r="U35" i="75"/>
  <c r="Q35" i="75"/>
  <c r="Q72" i="75" s="1"/>
  <c r="M35" i="75"/>
  <c r="I35" i="75"/>
  <c r="I72" i="75" s="1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P34" i="75" s="1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U32" i="75"/>
  <c r="AC31" i="75"/>
  <c r="Q31" i="75"/>
  <c r="M31" i="75"/>
  <c r="AR31" i="75" s="1"/>
  <c r="I31" i="75"/>
  <c r="AC30" i="75"/>
  <c r="U30" i="75"/>
  <c r="V30" i="75" s="1"/>
  <c r="Q30" i="75"/>
  <c r="M30" i="75"/>
  <c r="AR30" i="75" s="1"/>
  <c r="I30" i="75"/>
  <c r="AC29" i="75"/>
  <c r="U29" i="75"/>
  <c r="V29" i="75" s="1"/>
  <c r="Q29" i="75"/>
  <c r="M29" i="75"/>
  <c r="AR29" i="75" s="1"/>
  <c r="I29" i="75"/>
  <c r="AC28" i="75"/>
  <c r="U28" i="75"/>
  <c r="Q28" i="75"/>
  <c r="M28" i="75"/>
  <c r="AR28" i="75" s="1"/>
  <c r="I28" i="75"/>
  <c r="AC27" i="75"/>
  <c r="U27" i="75"/>
  <c r="Q27" i="75"/>
  <c r="M27" i="75"/>
  <c r="AR27" i="75" s="1"/>
  <c r="I27" i="75"/>
  <c r="AC26" i="75"/>
  <c r="U26" i="75"/>
  <c r="V26" i="75" s="1"/>
  <c r="Q26" i="75"/>
  <c r="M26" i="75"/>
  <c r="AR26" i="75" s="1"/>
  <c r="I26" i="75"/>
  <c r="P26" i="75" s="1"/>
  <c r="AC25" i="75"/>
  <c r="U25" i="75"/>
  <c r="V25" i="75" s="1"/>
  <c r="Q25" i="75"/>
  <c r="M25" i="75"/>
  <c r="AR25" i="75" s="1"/>
  <c r="I25" i="75"/>
  <c r="AO24" i="75"/>
  <c r="AD24" i="75"/>
  <c r="W24" i="75"/>
  <c r="AW24" i="75" s="1"/>
  <c r="V24" i="75"/>
  <c r="U24" i="75"/>
  <c r="AR24" i="75"/>
  <c r="P24" i="75"/>
  <c r="R24" i="75" s="1"/>
  <c r="AQ23" i="75"/>
  <c r="AO23" i="75"/>
  <c r="AL23" i="75"/>
  <c r="AD23" i="75"/>
  <c r="W23" i="75"/>
  <c r="AW23" i="75" s="1"/>
  <c r="U23" i="75"/>
  <c r="V23" i="75" s="1"/>
  <c r="AR23" i="75"/>
  <c r="AC22" i="75"/>
  <c r="U22" i="75"/>
  <c r="V22" i="75" s="1"/>
  <c r="Q22" i="75"/>
  <c r="M22" i="75"/>
  <c r="AR22" i="75" s="1"/>
  <c r="I22" i="75"/>
  <c r="AO21" i="75"/>
  <c r="AD21" i="75"/>
  <c r="W21" i="75"/>
  <c r="AW21" i="75" s="1"/>
  <c r="V21" i="75"/>
  <c r="U21" i="75"/>
  <c r="AR21" i="75"/>
  <c r="AW20" i="75"/>
  <c r="AQ20" i="75"/>
  <c r="AO20" i="75"/>
  <c r="AD20" i="75"/>
  <c r="Y20" i="75"/>
  <c r="AN20" i="75" s="1"/>
  <c r="W20" i="75"/>
  <c r="AV20" i="75" s="1"/>
  <c r="U20" i="75"/>
  <c r="V20" i="75" s="1"/>
  <c r="AR20" i="75"/>
  <c r="P20" i="75"/>
  <c r="R20" i="75" s="1"/>
  <c r="AO19" i="75"/>
  <c r="AL19" i="75"/>
  <c r="AD19" i="75"/>
  <c r="W19" i="75"/>
  <c r="AV19" i="75" s="1"/>
  <c r="V19" i="75"/>
  <c r="U19" i="75"/>
  <c r="AR19" i="75"/>
  <c r="AO18" i="75"/>
  <c r="AD18" i="75"/>
  <c r="W18" i="75"/>
  <c r="AW18" i="75" s="1"/>
  <c r="V18" i="75"/>
  <c r="U18" i="75"/>
  <c r="AR18" i="75"/>
  <c r="P18" i="75"/>
  <c r="R18" i="75" s="1"/>
  <c r="AW17" i="75"/>
  <c r="AQ17" i="75"/>
  <c r="AO17" i="75"/>
  <c r="AL17" i="75"/>
  <c r="AD17" i="75"/>
  <c r="W17" i="75"/>
  <c r="AV17" i="75" s="1"/>
  <c r="U17" i="75"/>
  <c r="V17" i="75" s="1"/>
  <c r="AR17" i="75"/>
  <c r="AC16" i="75"/>
  <c r="U16" i="75"/>
  <c r="V16" i="75" s="1"/>
  <c r="Q16" i="75"/>
  <c r="M16" i="75"/>
  <c r="AR16" i="75" s="1"/>
  <c r="I16" i="75"/>
  <c r="AO15" i="75"/>
  <c r="AD15" i="75"/>
  <c r="W15" i="75"/>
  <c r="AW15" i="75" s="1"/>
  <c r="V15" i="75"/>
  <c r="U15" i="75"/>
  <c r="AR15" i="75"/>
  <c r="AW14" i="75"/>
  <c r="AQ14" i="75"/>
  <c r="AO14" i="75"/>
  <c r="AD14" i="75"/>
  <c r="Y14" i="75"/>
  <c r="AN14" i="75" s="1"/>
  <c r="W14" i="75"/>
  <c r="AV14" i="75" s="1"/>
  <c r="U14" i="75"/>
  <c r="V14" i="75" s="1"/>
  <c r="AR14" i="75"/>
  <c r="P14" i="75"/>
  <c r="R14" i="75" s="1"/>
  <c r="AC13" i="75"/>
  <c r="Q13" i="75"/>
  <c r="M13" i="75"/>
  <c r="AR13" i="75" s="1"/>
  <c r="I13" i="75"/>
  <c r="AC12" i="75"/>
  <c r="U12" i="75"/>
  <c r="V12" i="75" s="1"/>
  <c r="Q12" i="75"/>
  <c r="M12" i="75"/>
  <c r="AR12" i="75" s="1"/>
  <c r="I12" i="75"/>
  <c r="AC11" i="75"/>
  <c r="U11" i="75"/>
  <c r="V11" i="75" s="1"/>
  <c r="Q11" i="75"/>
  <c r="M11" i="75"/>
  <c r="AR11" i="75" s="1"/>
  <c r="I11" i="75"/>
  <c r="AC10" i="75"/>
  <c r="U10" i="75"/>
  <c r="V10" i="75" s="1"/>
  <c r="Q10" i="75"/>
  <c r="M10" i="75"/>
  <c r="AR10" i="75" s="1"/>
  <c r="I10" i="75"/>
  <c r="P10" i="75" s="1"/>
  <c r="R10" i="75" s="1"/>
  <c r="AC9" i="75"/>
  <c r="AC71" i="75" s="1"/>
  <c r="U9" i="75"/>
  <c r="V9" i="75" s="1"/>
  <c r="Q9" i="75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W8" i="75"/>
  <c r="V8" i="75"/>
  <c r="U8" i="75"/>
  <c r="Q8" i="75"/>
  <c r="M8" i="75"/>
  <c r="AR8" i="75" s="1"/>
  <c r="I8" i="75"/>
  <c r="P8" i="75" s="1"/>
  <c r="AW7" i="75"/>
  <c r="AV7" i="75"/>
  <c r="AS7" i="75"/>
  <c r="AQ7" i="75"/>
  <c r="AO7" i="75"/>
  <c r="AN7" i="75"/>
  <c r="AM7" i="75"/>
  <c r="AL7" i="75"/>
  <c r="AI7" i="75"/>
  <c r="AC7" i="75"/>
  <c r="Z7" i="75"/>
  <c r="Y7" i="75"/>
  <c r="W7" i="75"/>
  <c r="V7" i="75"/>
  <c r="U7" i="75"/>
  <c r="Q7" i="75"/>
  <c r="M7" i="75"/>
  <c r="AR7" i="75" s="1"/>
  <c r="I7" i="75"/>
  <c r="AS6" i="75"/>
  <c r="AC6" i="75"/>
  <c r="AQ19" i="82" l="1"/>
  <c r="AH19" i="82"/>
  <c r="AL19" i="82"/>
  <c r="AR19" i="82"/>
  <c r="AQ11" i="82"/>
  <c r="AH11" i="82"/>
  <c r="AL11" i="82"/>
  <c r="AR11" i="82"/>
  <c r="AL18" i="82"/>
  <c r="AR18" i="82"/>
  <c r="AQ18" i="82"/>
  <c r="AH18" i="82"/>
  <c r="AQ9" i="82"/>
  <c r="AH9" i="82"/>
  <c r="AL9" i="82"/>
  <c r="AR9" i="82"/>
  <c r="AQ10" i="82"/>
  <c r="AH10" i="82"/>
  <c r="AL10" i="82"/>
  <c r="AR10" i="82"/>
  <c r="AQ13" i="82"/>
  <c r="AH13" i="82"/>
  <c r="AL13" i="82"/>
  <c r="AR13" i="82"/>
  <c r="AR14" i="82"/>
  <c r="AQ14" i="82"/>
  <c r="AH14" i="82"/>
  <c r="AL14" i="82"/>
  <c r="AR17" i="82"/>
  <c r="AQ17" i="82"/>
  <c r="AH17" i="82"/>
  <c r="AL17" i="82"/>
  <c r="AR20" i="82"/>
  <c r="AQ20" i="82"/>
  <c r="AH20" i="82"/>
  <c r="AL20" i="82"/>
  <c r="AL23" i="82"/>
  <c r="AR23" i="82"/>
  <c r="AH23" i="82"/>
  <c r="AQ23" i="82"/>
  <c r="Z32" i="82"/>
  <c r="Z69" i="82" s="1"/>
  <c r="N32" i="82"/>
  <c r="N71" i="82"/>
  <c r="AH15" i="82"/>
  <c r="AQ15" i="82"/>
  <c r="AH21" i="82"/>
  <c r="AQ21" i="82"/>
  <c r="AH24" i="82"/>
  <c r="AQ27" i="82"/>
  <c r="AH27" i="82"/>
  <c r="AQ29" i="82"/>
  <c r="AH29" i="82"/>
  <c r="AR31" i="82"/>
  <c r="AQ31" i="82"/>
  <c r="AH31" i="82"/>
  <c r="AL37" i="82"/>
  <c r="AL41" i="82"/>
  <c r="AR44" i="82"/>
  <c r="AH44" i="82"/>
  <c r="AQ44" i="82"/>
  <c r="AR45" i="82"/>
  <c r="AH45" i="82"/>
  <c r="AQ45" i="82"/>
  <c r="AF32" i="82"/>
  <c r="AF69" i="82" s="1"/>
  <c r="AF73" i="82" s="1"/>
  <c r="Z71" i="82"/>
  <c r="AR15" i="82"/>
  <c r="AR21" i="82"/>
  <c r="AQ25" i="82"/>
  <c r="AH25" i="82"/>
  <c r="AL26" i="82"/>
  <c r="AR37" i="82"/>
  <c r="AQ37" i="82"/>
  <c r="AH37" i="82"/>
  <c r="AR41" i="82"/>
  <c r="AQ41" i="82"/>
  <c r="AH41" i="82"/>
  <c r="AA7" i="82"/>
  <c r="V12" i="82"/>
  <c r="W12" i="82" s="1"/>
  <c r="AQ24" i="82"/>
  <c r="AL25" i="82"/>
  <c r="AR25" i="82"/>
  <c r="AM26" i="82"/>
  <c r="V26" i="82"/>
  <c r="W26" i="82" s="1"/>
  <c r="AR27" i="82"/>
  <c r="AM28" i="82"/>
  <c r="V28" i="82"/>
  <c r="W28" i="82" s="1"/>
  <c r="AR29" i="82"/>
  <c r="AM30" i="82"/>
  <c r="V30" i="82"/>
  <c r="W30" i="82" s="1"/>
  <c r="R32" i="82"/>
  <c r="R69" i="82" s="1"/>
  <c r="R73" i="82" s="1"/>
  <c r="AI32" i="82"/>
  <c r="AI69" i="82" s="1"/>
  <c r="AI73" i="82" s="1"/>
  <c r="J71" i="82"/>
  <c r="J32" i="82"/>
  <c r="V16" i="82"/>
  <c r="W16" i="82" s="1"/>
  <c r="V22" i="82"/>
  <c r="W22" i="82" s="1"/>
  <c r="AR24" i="82"/>
  <c r="AL27" i="82"/>
  <c r="AL29" i="82"/>
  <c r="AL31" i="82"/>
  <c r="AR39" i="82"/>
  <c r="AQ39" i="82"/>
  <c r="AH39" i="82"/>
  <c r="AR43" i="82"/>
  <c r="AH43" i="82"/>
  <c r="AQ43" i="82"/>
  <c r="AH47" i="82"/>
  <c r="AR47" i="82"/>
  <c r="AQ47" i="82"/>
  <c r="AA34" i="82"/>
  <c r="Q36" i="82"/>
  <c r="Q38" i="82"/>
  <c r="Q40" i="82"/>
  <c r="Q42" i="82"/>
  <c r="AL42" i="82"/>
  <c r="Q46" i="82"/>
  <c r="S47" i="82"/>
  <c r="AN47" i="82"/>
  <c r="Y47" i="82"/>
  <c r="AJ47" i="82" s="1"/>
  <c r="AM50" i="82"/>
  <c r="V50" i="82"/>
  <c r="W50" i="82" s="1"/>
  <c r="AL51" i="82"/>
  <c r="AH68" i="82"/>
  <c r="F69" i="82"/>
  <c r="F73" i="82" s="1"/>
  <c r="AD73" i="82"/>
  <c r="AD69" i="82"/>
  <c r="J72" i="82"/>
  <c r="AL45" i="82"/>
  <c r="Q48" i="82"/>
  <c r="Q51" i="82"/>
  <c r="V51" i="82"/>
  <c r="W51" i="82" s="1"/>
  <c r="AL53" i="82"/>
  <c r="AL61" i="82"/>
  <c r="Q68" i="82"/>
  <c r="AL68" i="82"/>
  <c r="AQ68" i="82"/>
  <c r="Z72" i="82"/>
  <c r="AL36" i="82"/>
  <c r="AL40" i="82"/>
  <c r="Q44" i="82"/>
  <c r="AL44" i="82"/>
  <c r="Q45" i="82"/>
  <c r="AM48" i="82"/>
  <c r="V48" i="82"/>
  <c r="W48" i="82" s="1"/>
  <c r="AL48" i="82" s="1"/>
  <c r="AQ67" i="82"/>
  <c r="V35" i="82"/>
  <c r="W35" i="82" s="1"/>
  <c r="AL35" i="82" s="1"/>
  <c r="V36" i="82"/>
  <c r="W36" i="82" s="1"/>
  <c r="V38" i="82"/>
  <c r="W38" i="82" s="1"/>
  <c r="V40" i="82"/>
  <c r="W40" i="82" s="1"/>
  <c r="V42" i="82"/>
  <c r="W42" i="82" s="1"/>
  <c r="AL43" i="82"/>
  <c r="V46" i="82"/>
  <c r="W46" i="82" s="1"/>
  <c r="AL47" i="82"/>
  <c r="Q49" i="82"/>
  <c r="V49" i="82"/>
  <c r="W49" i="82" s="1"/>
  <c r="Q50" i="82"/>
  <c r="AL50" i="82"/>
  <c r="Q52" i="82"/>
  <c r="AL52" i="82"/>
  <c r="Q54" i="82"/>
  <c r="Q56" i="82"/>
  <c r="AL56" i="82"/>
  <c r="Q58" i="82"/>
  <c r="Q60" i="82"/>
  <c r="AL60" i="82"/>
  <c r="Q62" i="82"/>
  <c r="Q64" i="82"/>
  <c r="AL64" i="82"/>
  <c r="Q66" i="82"/>
  <c r="AL66" i="82"/>
  <c r="W66" i="82"/>
  <c r="E73" i="82"/>
  <c r="X73" i="82"/>
  <c r="X69" i="82"/>
  <c r="Q53" i="82"/>
  <c r="Q55" i="82"/>
  <c r="Q57" i="82"/>
  <c r="Q59" i="82"/>
  <c r="Q61" i="82"/>
  <c r="Q63" i="82"/>
  <c r="Q65" i="82"/>
  <c r="Q67" i="82"/>
  <c r="AE73" i="82"/>
  <c r="AP73" i="82"/>
  <c r="AA47" i="82"/>
  <c r="V52" i="82"/>
  <c r="W52" i="82" s="1"/>
  <c r="V53" i="82"/>
  <c r="W53" i="82" s="1"/>
  <c r="V54" i="82"/>
  <c r="W54" i="82" s="1"/>
  <c r="AL54" i="82" s="1"/>
  <c r="V55" i="82"/>
  <c r="W55" i="82" s="1"/>
  <c r="AL55" i="82" s="1"/>
  <c r="V56" i="82"/>
  <c r="W56" i="82" s="1"/>
  <c r="V57" i="82"/>
  <c r="W57" i="82" s="1"/>
  <c r="V58" i="82"/>
  <c r="W58" i="82" s="1"/>
  <c r="AL58" i="82" s="1"/>
  <c r="V59" i="82"/>
  <c r="W59" i="82" s="1"/>
  <c r="V60" i="82"/>
  <c r="W60" i="82" s="1"/>
  <c r="V61" i="82"/>
  <c r="W61" i="82" s="1"/>
  <c r="V62" i="82"/>
  <c r="W62" i="82" s="1"/>
  <c r="AL62" i="82" s="1"/>
  <c r="V63" i="82"/>
  <c r="W63" i="82" s="1"/>
  <c r="AL63" i="82" s="1"/>
  <c r="V64" i="82"/>
  <c r="W64" i="82" s="1"/>
  <c r="V65" i="82"/>
  <c r="W65" i="82" s="1"/>
  <c r="AD8" i="75"/>
  <c r="Q32" i="75"/>
  <c r="Q73" i="75" s="1"/>
  <c r="AI32" i="75"/>
  <c r="AI73" i="75" s="1"/>
  <c r="AI69" i="75"/>
  <c r="Q69" i="75"/>
  <c r="R8" i="75"/>
  <c r="AC32" i="75"/>
  <c r="AC69" i="75" s="1"/>
  <c r="AC73" i="75" s="1"/>
  <c r="AM32" i="75"/>
  <c r="AR9" i="75"/>
  <c r="M32" i="75"/>
  <c r="M71" i="75"/>
  <c r="P12" i="75"/>
  <c r="U13" i="75"/>
  <c r="V13" i="75" s="1"/>
  <c r="V71" i="75" s="1"/>
  <c r="AL14" i="75"/>
  <c r="AS14" i="75"/>
  <c r="AQ15" i="75"/>
  <c r="P16" i="75"/>
  <c r="AQ18" i="75"/>
  <c r="AW19" i="75"/>
  <c r="AL20" i="75"/>
  <c r="AS20" i="75"/>
  <c r="AQ21" i="75"/>
  <c r="P22" i="75"/>
  <c r="AV23" i="75"/>
  <c r="AQ24" i="75"/>
  <c r="AD7" i="75"/>
  <c r="AM69" i="75"/>
  <c r="AM73" i="75" s="1"/>
  <c r="Q71" i="75"/>
  <c r="Y10" i="75"/>
  <c r="AL15" i="75"/>
  <c r="AL18" i="75"/>
  <c r="AS18" i="75"/>
  <c r="AQ19" i="75"/>
  <c r="AL21" i="75"/>
  <c r="AL24" i="75"/>
  <c r="AS24" i="75"/>
  <c r="V27" i="75"/>
  <c r="AV15" i="75"/>
  <c r="AV18" i="75"/>
  <c r="AV21" i="75"/>
  <c r="AV24" i="75"/>
  <c r="I71" i="75"/>
  <c r="I32" i="75"/>
  <c r="I69" i="75" s="1"/>
  <c r="Y18" i="75"/>
  <c r="AN18" i="75" s="1"/>
  <c r="Y24" i="75"/>
  <c r="AN24" i="75" s="1"/>
  <c r="R26" i="75"/>
  <c r="Y26" i="75"/>
  <c r="P28" i="75"/>
  <c r="V28" i="75"/>
  <c r="P40" i="75"/>
  <c r="U41" i="75"/>
  <c r="V41" i="75" s="1"/>
  <c r="U42" i="75"/>
  <c r="V42" i="75" s="1"/>
  <c r="Y44" i="75"/>
  <c r="P48" i="75"/>
  <c r="U49" i="75"/>
  <c r="V49" i="75" s="1"/>
  <c r="U50" i="75"/>
  <c r="V50" i="75" s="1"/>
  <c r="P54" i="75"/>
  <c r="Y46" i="75"/>
  <c r="P50" i="75"/>
  <c r="U52" i="75"/>
  <c r="V52" i="75" s="1"/>
  <c r="AR53" i="75"/>
  <c r="U53" i="75"/>
  <c r="V53" i="75" s="1"/>
  <c r="AR54" i="75"/>
  <c r="U54" i="75"/>
  <c r="V54" i="75" s="1"/>
  <c r="AR56" i="75"/>
  <c r="U56" i="75"/>
  <c r="V56" i="75" s="1"/>
  <c r="V35" i="75"/>
  <c r="AR55" i="75"/>
  <c r="U55" i="75"/>
  <c r="V55" i="75" s="1"/>
  <c r="P30" i="75"/>
  <c r="U31" i="75"/>
  <c r="V31" i="75" s="1"/>
  <c r="R34" i="75"/>
  <c r="AR35" i="75"/>
  <c r="AR72" i="75" s="1"/>
  <c r="M72" i="75"/>
  <c r="R38" i="75"/>
  <c r="U39" i="75"/>
  <c r="V39" i="75" s="1"/>
  <c r="U40" i="75"/>
  <c r="V40" i="75" s="1"/>
  <c r="U47" i="75"/>
  <c r="V47" i="75" s="1"/>
  <c r="U48" i="75"/>
  <c r="V48" i="75" s="1"/>
  <c r="U51" i="75"/>
  <c r="V51" i="75" s="1"/>
  <c r="P52" i="75"/>
  <c r="P60" i="75"/>
  <c r="U61" i="75"/>
  <c r="V61" i="75" s="1"/>
  <c r="U62" i="75"/>
  <c r="V62" i="75" s="1"/>
  <c r="P68" i="75"/>
  <c r="E69" i="75"/>
  <c r="E73" i="75" s="1"/>
  <c r="L73" i="75"/>
  <c r="P62" i="75"/>
  <c r="U63" i="75"/>
  <c r="V63" i="75" s="1"/>
  <c r="U64" i="75"/>
  <c r="V64" i="75" s="1"/>
  <c r="F69" i="75"/>
  <c r="F73" i="75" s="1"/>
  <c r="X69" i="75"/>
  <c r="X73" i="75" s="1"/>
  <c r="AJ69" i="75"/>
  <c r="AJ73" i="75" s="1"/>
  <c r="AG69" i="75"/>
  <c r="AG73" i="75" s="1"/>
  <c r="AH73" i="75"/>
  <c r="AU73" i="75"/>
  <c r="P56" i="75"/>
  <c r="V57" i="75"/>
  <c r="V58" i="75"/>
  <c r="P170" i="75"/>
  <c r="R170" i="75" s="1"/>
  <c r="AR207" i="75"/>
  <c r="P207" i="75"/>
  <c r="R207" i="75" s="1"/>
  <c r="AR171" i="75"/>
  <c r="P171" i="75"/>
  <c r="R171" i="75" s="1"/>
  <c r="R174" i="75"/>
  <c r="AR175" i="75"/>
  <c r="P175" i="75"/>
  <c r="R175" i="75" s="1"/>
  <c r="R178" i="75"/>
  <c r="AR179" i="75"/>
  <c r="P179" i="75"/>
  <c r="R179" i="75" s="1"/>
  <c r="R182" i="75"/>
  <c r="AR183" i="75"/>
  <c r="P183" i="75"/>
  <c r="R183" i="75" s="1"/>
  <c r="R186" i="75"/>
  <c r="AR187" i="75"/>
  <c r="P187" i="75"/>
  <c r="R187" i="75" s="1"/>
  <c r="R190" i="75"/>
  <c r="AR191" i="75"/>
  <c r="P191" i="75"/>
  <c r="R191" i="75" s="1"/>
  <c r="R194" i="75"/>
  <c r="AR195" i="75"/>
  <c r="P195" i="75"/>
  <c r="R195" i="75" s="1"/>
  <c r="R198" i="75"/>
  <c r="AR199" i="75"/>
  <c r="P199" i="75"/>
  <c r="R199" i="75" s="1"/>
  <c r="R202" i="75"/>
  <c r="AR203" i="75"/>
  <c r="P203" i="75"/>
  <c r="R203" i="75" s="1"/>
  <c r="R208" i="75"/>
  <c r="AR209" i="75"/>
  <c r="P209" i="75"/>
  <c r="R209" i="75" s="1"/>
  <c r="P7" i="75"/>
  <c r="R7" i="75" s="1"/>
  <c r="P9" i="75"/>
  <c r="P11" i="75"/>
  <c r="P13" i="75"/>
  <c r="P15" i="75"/>
  <c r="P17" i="75"/>
  <c r="P19" i="75"/>
  <c r="P21" i="75"/>
  <c r="P23" i="75"/>
  <c r="P25" i="75"/>
  <c r="P27" i="75"/>
  <c r="P29" i="75"/>
  <c r="P31" i="75"/>
  <c r="P33" i="75"/>
  <c r="R33" i="75" s="1"/>
  <c r="P35" i="75"/>
  <c r="P37" i="75"/>
  <c r="P39" i="75"/>
  <c r="P41" i="75"/>
  <c r="P43" i="75"/>
  <c r="P45" i="75"/>
  <c r="P47" i="75"/>
  <c r="P49" i="75"/>
  <c r="P51" i="75"/>
  <c r="P53" i="75"/>
  <c r="P55" i="75"/>
  <c r="P57" i="75"/>
  <c r="P59" i="75"/>
  <c r="P61" i="75"/>
  <c r="P63" i="75"/>
  <c r="P65" i="75"/>
  <c r="P67" i="75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9" i="75"/>
  <c r="R119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AR173" i="75"/>
  <c r="P173" i="75"/>
  <c r="R173" i="75" s="1"/>
  <c r="AR177" i="75"/>
  <c r="P177" i="75"/>
  <c r="R177" i="75" s="1"/>
  <c r="AR181" i="75"/>
  <c r="P181" i="75"/>
  <c r="R181" i="75" s="1"/>
  <c r="AR185" i="75"/>
  <c r="P185" i="75"/>
  <c r="R185" i="75" s="1"/>
  <c r="AR189" i="75"/>
  <c r="P189" i="75"/>
  <c r="R189" i="75" s="1"/>
  <c r="AR193" i="75"/>
  <c r="P193" i="75"/>
  <c r="R193" i="75" s="1"/>
  <c r="AR197" i="75"/>
  <c r="P197" i="75"/>
  <c r="R197" i="75" s="1"/>
  <c r="AR201" i="75"/>
  <c r="P201" i="75"/>
  <c r="R201" i="75" s="1"/>
  <c r="AR205" i="75"/>
  <c r="P205" i="75"/>
  <c r="R205" i="75" s="1"/>
  <c r="P220" i="75"/>
  <c r="R220" i="75" s="1"/>
  <c r="P222" i="75"/>
  <c r="R222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2" i="75"/>
  <c r="R392" i="75" s="1"/>
  <c r="P395" i="75"/>
  <c r="R395" i="75" s="1"/>
  <c r="P400" i="75"/>
  <c r="R400" i="75" s="1"/>
  <c r="AR404" i="75"/>
  <c r="P404" i="75"/>
  <c r="R404" i="75" s="1"/>
  <c r="AR412" i="75"/>
  <c r="P412" i="75"/>
  <c r="R412" i="75" s="1"/>
  <c r="AR396" i="75"/>
  <c r="R405" i="75"/>
  <c r="AR406" i="75"/>
  <c r="P406" i="75"/>
  <c r="R406" i="75" s="1"/>
  <c r="R413" i="75"/>
  <c r="AR414" i="75"/>
  <c r="P414" i="75"/>
  <c r="R414" i="75" s="1"/>
  <c r="P211" i="75"/>
  <c r="R211" i="75" s="1"/>
  <c r="P213" i="75"/>
  <c r="R213" i="75" s="1"/>
  <c r="P391" i="75"/>
  <c r="R391" i="75" s="1"/>
  <c r="P399" i="75"/>
  <c r="R399" i="75" s="1"/>
  <c r="R407" i="75"/>
  <c r="AR408" i="75"/>
  <c r="P408" i="75"/>
  <c r="R408" i="75" s="1"/>
  <c r="R415" i="75"/>
  <c r="AR416" i="75"/>
  <c r="P416" i="75"/>
  <c r="R416" i="75" s="1"/>
  <c r="AR418" i="75"/>
  <c r="P418" i="75"/>
  <c r="R418" i="75" s="1"/>
  <c r="AR402" i="75"/>
  <c r="P402" i="75"/>
  <c r="R402" i="75" s="1"/>
  <c r="AR410" i="75"/>
  <c r="P410" i="75"/>
  <c r="R410" i="75" s="1"/>
  <c r="AR420" i="75"/>
  <c r="P420" i="75"/>
  <c r="R420" i="75" s="1"/>
  <c r="AR422" i="75"/>
  <c r="P422" i="75"/>
  <c r="R422" i="75" s="1"/>
  <c r="AR424" i="75"/>
  <c r="P424" i="75"/>
  <c r="R424" i="75" s="1"/>
  <c r="P426" i="75"/>
  <c r="R426" i="75" s="1"/>
  <c r="P428" i="75"/>
  <c r="R428" i="75" s="1"/>
  <c r="P430" i="75"/>
  <c r="R430" i="75" s="1"/>
  <c r="AR431" i="75"/>
  <c r="AR437" i="75"/>
  <c r="P437" i="75"/>
  <c r="R437" i="75" s="1"/>
  <c r="AA8" i="82"/>
  <c r="AR433" i="75"/>
  <c r="Q7" i="82"/>
  <c r="S7" i="82" s="1"/>
  <c r="AM7" i="82"/>
  <c r="Q9" i="82"/>
  <c r="AM9" i="82"/>
  <c r="Q11" i="82"/>
  <c r="AM11" i="82"/>
  <c r="Q13" i="82"/>
  <c r="AM13" i="82"/>
  <c r="Q15" i="82"/>
  <c r="AM15" i="82"/>
  <c r="Q17" i="82"/>
  <c r="AM17" i="82"/>
  <c r="Q19" i="82"/>
  <c r="AM19" i="82"/>
  <c r="Q21" i="82"/>
  <c r="AM21" i="82"/>
  <c r="Q23" i="82"/>
  <c r="AM23" i="82"/>
  <c r="Q25" i="82"/>
  <c r="AM25" i="82"/>
  <c r="Q27" i="82"/>
  <c r="AM27" i="82"/>
  <c r="Q29" i="82"/>
  <c r="AM29" i="82"/>
  <c r="Q31" i="82"/>
  <c r="AM31" i="82"/>
  <c r="Q33" i="82"/>
  <c r="S33" i="82" s="1"/>
  <c r="AM33" i="82"/>
  <c r="Q35" i="82"/>
  <c r="AM35" i="82"/>
  <c r="Q37" i="82"/>
  <c r="AM37" i="82"/>
  <c r="Q39" i="82"/>
  <c r="AM39" i="82"/>
  <c r="Q41" i="82"/>
  <c r="AM41" i="82"/>
  <c r="Q43" i="82"/>
  <c r="AM43" i="82"/>
  <c r="AR435" i="75"/>
  <c r="P435" i="75"/>
  <c r="R435" i="75" s="1"/>
  <c r="Q8" i="82"/>
  <c r="S8" i="82" s="1"/>
  <c r="Q10" i="82"/>
  <c r="Q12" i="82"/>
  <c r="Q14" i="82"/>
  <c r="Q16" i="82"/>
  <c r="Q18" i="82"/>
  <c r="Q20" i="82"/>
  <c r="Q22" i="82"/>
  <c r="Q24" i="82"/>
  <c r="Q26" i="82"/>
  <c r="Q28" i="82"/>
  <c r="Q30" i="82"/>
  <c r="S34" i="82"/>
  <c r="S36" i="82"/>
  <c r="S38" i="82"/>
  <c r="S40" i="82"/>
  <c r="S42" i="82"/>
  <c r="S44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75" i="82"/>
  <c r="AM77" i="82"/>
  <c r="AM79" i="82"/>
  <c r="AM81" i="82"/>
  <c r="AM83" i="82"/>
  <c r="AM85" i="82"/>
  <c r="AM87" i="82"/>
  <c r="AM89" i="82"/>
  <c r="AM91" i="82"/>
  <c r="AM93" i="82"/>
  <c r="AM95" i="82"/>
  <c r="AM97" i="82"/>
  <c r="AM99" i="82"/>
  <c r="AM101" i="82"/>
  <c r="AM103" i="82"/>
  <c r="AM105" i="82"/>
  <c r="AM107" i="82"/>
  <c r="AM109" i="82"/>
  <c r="AM111" i="82"/>
  <c r="AM113" i="82"/>
  <c r="AM115" i="82"/>
  <c r="AM117" i="82"/>
  <c r="AM119" i="82"/>
  <c r="AM121" i="82"/>
  <c r="AM123" i="82"/>
  <c r="AM125" i="82"/>
  <c r="AM127" i="82"/>
  <c r="AM129" i="82"/>
  <c r="AM131" i="82"/>
  <c r="AM133" i="82"/>
  <c r="AM135" i="82"/>
  <c r="AM137" i="82"/>
  <c r="AM139" i="82"/>
  <c r="AM141" i="82"/>
  <c r="AM143" i="82"/>
  <c r="AM145" i="82"/>
  <c r="AM147" i="82"/>
  <c r="AM149" i="82"/>
  <c r="AM151" i="82"/>
  <c r="AM153" i="82"/>
  <c r="AM155" i="82"/>
  <c r="AM157" i="82"/>
  <c r="AM159" i="82"/>
  <c r="AM161" i="82"/>
  <c r="AM163" i="82"/>
  <c r="AM165" i="82"/>
  <c r="AM167" i="82"/>
  <c r="AM169" i="82"/>
  <c r="Q179" i="82"/>
  <c r="S179" i="82" s="1"/>
  <c r="AM179" i="82"/>
  <c r="Q181" i="82"/>
  <c r="S181" i="82" s="1"/>
  <c r="AM181" i="82"/>
  <c r="Q183" i="82"/>
  <c r="S183" i="82" s="1"/>
  <c r="AM183" i="82"/>
  <c r="Q185" i="82"/>
  <c r="S185" i="82" s="1"/>
  <c r="AM185" i="82"/>
  <c r="Q187" i="82"/>
  <c r="S187" i="82" s="1"/>
  <c r="AM187" i="82"/>
  <c r="Q189" i="82"/>
  <c r="S189" i="82" s="1"/>
  <c r="AM189" i="82"/>
  <c r="Q191" i="82"/>
  <c r="S191" i="82" s="1"/>
  <c r="AM191" i="82"/>
  <c r="Q193" i="82"/>
  <c r="S193" i="82" s="1"/>
  <c r="AM193" i="82"/>
  <c r="Q195" i="82"/>
  <c r="S195" i="82" s="1"/>
  <c r="AM195" i="82"/>
  <c r="Q197" i="82"/>
  <c r="S197" i="82" s="1"/>
  <c r="AM197" i="82"/>
  <c r="Q180" i="82"/>
  <c r="S180" i="82" s="1"/>
  <c r="Q182" i="82"/>
  <c r="S182" i="82" s="1"/>
  <c r="Q172" i="82"/>
  <c r="S172" i="82" s="1"/>
  <c r="Q174" i="82"/>
  <c r="S174" i="82" s="1"/>
  <c r="Q176" i="82"/>
  <c r="S176" i="82" s="1"/>
  <c r="Q178" i="82"/>
  <c r="S178" i="82" s="1"/>
  <c r="AA180" i="82"/>
  <c r="AA182" i="82"/>
  <c r="AA184" i="82"/>
  <c r="AA186" i="82"/>
  <c r="AA188" i="82"/>
  <c r="AA190" i="82"/>
  <c r="AM199" i="82"/>
  <c r="AM201" i="82"/>
  <c r="AM203" i="82"/>
  <c r="AM205" i="82"/>
  <c r="AM207" i="82"/>
  <c r="AM209" i="82"/>
  <c r="AM211" i="82"/>
  <c r="AM213" i="82"/>
  <c r="AM215" i="82"/>
  <c r="AM217" i="82"/>
  <c r="AM219" i="82"/>
  <c r="AM221" i="82"/>
  <c r="AM223" i="82"/>
  <c r="AM225" i="82"/>
  <c r="AM227" i="82"/>
  <c r="AM229" i="82"/>
  <c r="AM231" i="82"/>
  <c r="AM233" i="82"/>
  <c r="AM235" i="82"/>
  <c r="AM237" i="82"/>
  <c r="AM239" i="82"/>
  <c r="AM241" i="82"/>
  <c r="AM243" i="82"/>
  <c r="AM245" i="82"/>
  <c r="AM247" i="82"/>
  <c r="AM249" i="82"/>
  <c r="AM251" i="82"/>
  <c r="AM253" i="82"/>
  <c r="AM255" i="82"/>
  <c r="AM257" i="82"/>
  <c r="AM259" i="82"/>
  <c r="Q284" i="82"/>
  <c r="S284" i="82" s="1"/>
  <c r="AM284" i="82"/>
  <c r="Q286" i="82"/>
  <c r="S286" i="82" s="1"/>
  <c r="AM286" i="82"/>
  <c r="Q288" i="82"/>
  <c r="S288" i="82" s="1"/>
  <c r="AM288" i="82"/>
  <c r="Q290" i="82"/>
  <c r="S290" i="82" s="1"/>
  <c r="AM290" i="82"/>
  <c r="Q292" i="82"/>
  <c r="S292" i="82" s="1"/>
  <c r="AM292" i="82"/>
  <c r="Q294" i="82"/>
  <c r="S294" i="82" s="1"/>
  <c r="AM294" i="82"/>
  <c r="Q296" i="82"/>
  <c r="S296" i="82" s="1"/>
  <c r="AM296" i="82"/>
  <c r="S298" i="82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Q287" i="82"/>
  <c r="S287" i="82" s="1"/>
  <c r="Q289" i="82"/>
  <c r="S289" i="82" s="1"/>
  <c r="Q291" i="82"/>
  <c r="S291" i="82" s="1"/>
  <c r="Q293" i="82"/>
  <c r="S293" i="82" s="1"/>
  <c r="Q295" i="82"/>
  <c r="S295" i="82" s="1"/>
  <c r="Q297" i="82"/>
  <c r="S297" i="82" s="1"/>
  <c r="Q274" i="82"/>
  <c r="S274" i="82" s="1"/>
  <c r="Q276" i="82"/>
  <c r="S276" i="82" s="1"/>
  <c r="Q278" i="82"/>
  <c r="S278" i="82" s="1"/>
  <c r="Q280" i="82"/>
  <c r="S280" i="82" s="1"/>
  <c r="Q282" i="82"/>
  <c r="S282" i="82" s="1"/>
  <c r="AA283" i="82"/>
  <c r="AA285" i="82"/>
  <c r="AA287" i="82"/>
  <c r="AA289" i="82"/>
  <c r="AA291" i="82"/>
  <c r="AA293" i="82"/>
  <c r="AA295" i="82"/>
  <c r="AA297" i="82"/>
  <c r="AM298" i="82"/>
  <c r="AM300" i="82"/>
  <c r="AM302" i="82"/>
  <c r="AM304" i="82"/>
  <c r="AM306" i="82"/>
  <c r="AM308" i="82"/>
  <c r="AM310" i="82"/>
  <c r="AM312" i="82"/>
  <c r="AM314" i="82"/>
  <c r="AM316" i="82"/>
  <c r="AM318" i="82"/>
  <c r="AM320" i="82"/>
  <c r="AM322" i="82"/>
  <c r="AM324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AM352" i="82"/>
  <c r="AM354" i="82"/>
  <c r="AA355" i="82"/>
  <c r="Q356" i="82"/>
  <c r="S356" i="82" s="1"/>
  <c r="Q358" i="82"/>
  <c r="S358" i="82" s="1"/>
  <c r="Q360" i="82"/>
  <c r="S360" i="82" s="1"/>
  <c r="Q362" i="82"/>
  <c r="S362" i="82" s="1"/>
  <c r="Q364" i="82"/>
  <c r="S364" i="82" s="1"/>
  <c r="Q366" i="82"/>
  <c r="S366" i="82" s="1"/>
  <c r="AM355" i="82"/>
  <c r="Q355" i="82"/>
  <c r="S355" i="82" s="1"/>
  <c r="AM357" i="82"/>
  <c r="Q357" i="82"/>
  <c r="S357" i="82" s="1"/>
  <c r="AM359" i="82"/>
  <c r="Q359" i="82"/>
  <c r="S359" i="82" s="1"/>
  <c r="AM361" i="82"/>
  <c r="Q361" i="82"/>
  <c r="S361" i="82" s="1"/>
  <c r="Q363" i="82"/>
  <c r="S363" i="82" s="1"/>
  <c r="Q365" i="82"/>
  <c r="S365" i="82" s="1"/>
  <c r="Q367" i="82"/>
  <c r="S367" i="82" s="1"/>
  <c r="Q369" i="82"/>
  <c r="S369" i="82" s="1"/>
  <c r="Q371" i="82"/>
  <c r="S371" i="82" s="1"/>
  <c r="Q373" i="82"/>
  <c r="S373" i="82" s="1"/>
  <c r="Q375" i="82"/>
  <c r="S375" i="82" s="1"/>
  <c r="Q377" i="82"/>
  <c r="S377" i="82" s="1"/>
  <c r="Q379" i="82"/>
  <c r="S379" i="82" s="1"/>
  <c r="Q381" i="82"/>
  <c r="S381" i="82" s="1"/>
  <c r="Q383" i="82"/>
  <c r="S383" i="82" s="1"/>
  <c r="Q385" i="82"/>
  <c r="S385" i="82" s="1"/>
  <c r="Q387" i="82"/>
  <c r="S387" i="82" s="1"/>
  <c r="Q389" i="82"/>
  <c r="S389" i="82" s="1"/>
  <c r="Q391" i="82"/>
  <c r="S391" i="82" s="1"/>
  <c r="AA401" i="82"/>
  <c r="Q402" i="82"/>
  <c r="S402" i="82" s="1"/>
  <c r="AM402" i="82"/>
  <c r="Q404" i="82"/>
  <c r="S404" i="82" s="1"/>
  <c r="AM404" i="82"/>
  <c r="Q406" i="82"/>
  <c r="S406" i="82" s="1"/>
  <c r="AM406" i="82"/>
  <c r="Q408" i="82"/>
  <c r="S408" i="82" s="1"/>
  <c r="AM408" i="82"/>
  <c r="Q403" i="82"/>
  <c r="S403" i="82" s="1"/>
  <c r="Q405" i="82"/>
  <c r="S405" i="82" s="1"/>
  <c r="S407" i="82"/>
  <c r="S409" i="82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16" i="82" l="1"/>
  <c r="AN16" i="82"/>
  <c r="Y16" i="82"/>
  <c r="S11" i="82"/>
  <c r="Y11" i="82"/>
  <c r="S26" i="82"/>
  <c r="Y26" i="82"/>
  <c r="S18" i="82"/>
  <c r="Y18" i="82"/>
  <c r="S10" i="82"/>
  <c r="AN10" i="82"/>
  <c r="Y10" i="82"/>
  <c r="AM72" i="82"/>
  <c r="AR64" i="82"/>
  <c r="AQ64" i="82"/>
  <c r="AH64" i="82"/>
  <c r="AR60" i="82"/>
  <c r="AQ60" i="82"/>
  <c r="AH60" i="82"/>
  <c r="AR56" i="82"/>
  <c r="AQ56" i="82"/>
  <c r="AH56" i="82"/>
  <c r="AR52" i="82"/>
  <c r="AQ52" i="82"/>
  <c r="AH52" i="82"/>
  <c r="S67" i="82"/>
  <c r="AN67" i="82"/>
  <c r="Y67" i="82"/>
  <c r="S59" i="82"/>
  <c r="Y59" i="82"/>
  <c r="AR40" i="82"/>
  <c r="AQ40" i="82"/>
  <c r="AH40" i="82"/>
  <c r="S46" i="82"/>
  <c r="AN46" i="82"/>
  <c r="Y46" i="82"/>
  <c r="AN38" i="82"/>
  <c r="Y38" i="82"/>
  <c r="AR22" i="82"/>
  <c r="AQ22" i="82"/>
  <c r="AH22" i="82"/>
  <c r="J69" i="82"/>
  <c r="J73" i="82" s="1"/>
  <c r="AQ28" i="82"/>
  <c r="AH28" i="82"/>
  <c r="AR28" i="82"/>
  <c r="AL28" i="82"/>
  <c r="N69" i="82"/>
  <c r="N73" i="82" s="1"/>
  <c r="Z73" i="82"/>
  <c r="S39" i="82"/>
  <c r="AN39" i="82"/>
  <c r="Y39" i="82"/>
  <c r="S31" i="82"/>
  <c r="AN31" i="82"/>
  <c r="Y31" i="82"/>
  <c r="S27" i="82"/>
  <c r="Y27" i="82"/>
  <c r="S23" i="82"/>
  <c r="Y23" i="82"/>
  <c r="AN23" i="82"/>
  <c r="S19" i="82"/>
  <c r="AN19" i="82"/>
  <c r="Y19" i="82"/>
  <c r="AR63" i="82"/>
  <c r="AH63" i="82"/>
  <c r="AQ63" i="82"/>
  <c r="AR59" i="82"/>
  <c r="AH59" i="82"/>
  <c r="AQ59" i="82"/>
  <c r="AR55" i="82"/>
  <c r="AH55" i="82"/>
  <c r="AQ55" i="82"/>
  <c r="S65" i="82"/>
  <c r="Y65" i="82"/>
  <c r="S57" i="82"/>
  <c r="AN57" i="82"/>
  <c r="Y57" i="82"/>
  <c r="S66" i="82"/>
  <c r="AN66" i="82"/>
  <c r="Y66" i="82"/>
  <c r="S62" i="82"/>
  <c r="AN62" i="82"/>
  <c r="Y62" i="82"/>
  <c r="S58" i="82"/>
  <c r="Y58" i="82"/>
  <c r="S54" i="82"/>
  <c r="AN54" i="82"/>
  <c r="Y54" i="82"/>
  <c r="S50" i="82"/>
  <c r="AN50" i="82"/>
  <c r="Y50" i="82"/>
  <c r="AQ46" i="82"/>
  <c r="AR46" i="82"/>
  <c r="AH46" i="82"/>
  <c r="AR38" i="82"/>
  <c r="AQ38" i="82"/>
  <c r="AH38" i="82"/>
  <c r="S45" i="82"/>
  <c r="AN45" i="82"/>
  <c r="Y45" i="82"/>
  <c r="S48" i="82"/>
  <c r="AN48" i="82"/>
  <c r="Y48" i="82"/>
  <c r="Y36" i="82"/>
  <c r="AR16" i="82"/>
  <c r="AQ16" i="82"/>
  <c r="AH16" i="82"/>
  <c r="AQ30" i="82"/>
  <c r="AH30" i="82"/>
  <c r="AR30" i="82"/>
  <c r="AL22" i="82"/>
  <c r="S22" i="82"/>
  <c r="AN22" i="82"/>
  <c r="Y22" i="82"/>
  <c r="AM32" i="82"/>
  <c r="AM69" i="82" s="1"/>
  <c r="AM73" i="82" s="1"/>
  <c r="AM71" i="82"/>
  <c r="AR62" i="82"/>
  <c r="AQ62" i="82"/>
  <c r="AH62" i="82"/>
  <c r="AR58" i="82"/>
  <c r="AQ58" i="82"/>
  <c r="AH58" i="82"/>
  <c r="AR54" i="82"/>
  <c r="AQ54" i="82"/>
  <c r="AH54" i="82"/>
  <c r="S63" i="82"/>
  <c r="AN63" i="82"/>
  <c r="Y63" i="82"/>
  <c r="S55" i="82"/>
  <c r="Y55" i="82"/>
  <c r="AQ49" i="82"/>
  <c r="AH49" i="82"/>
  <c r="AR49" i="82"/>
  <c r="AR36" i="82"/>
  <c r="AQ36" i="82"/>
  <c r="AH36" i="82"/>
  <c r="AL49" i="82"/>
  <c r="S68" i="82"/>
  <c r="AN68" i="82"/>
  <c r="Y68" i="82"/>
  <c r="AL59" i="82"/>
  <c r="AR51" i="82"/>
  <c r="AH51" i="82"/>
  <c r="AQ51" i="82"/>
  <c r="AH50" i="82"/>
  <c r="AR50" i="82"/>
  <c r="AQ50" i="82"/>
  <c r="AN42" i="82"/>
  <c r="Y42" i="82"/>
  <c r="AQ12" i="82"/>
  <c r="AQ71" i="82" s="1"/>
  <c r="AH12" i="82"/>
  <c r="AL12" i="82"/>
  <c r="AR12" i="82"/>
  <c r="AL16" i="82"/>
  <c r="S24" i="82"/>
  <c r="Y24" i="82"/>
  <c r="S43" i="82"/>
  <c r="AN43" i="82"/>
  <c r="Y43" i="82"/>
  <c r="S35" i="82"/>
  <c r="S72" i="82" s="1"/>
  <c r="Q72" i="82"/>
  <c r="AN35" i="82"/>
  <c r="Y35" i="82"/>
  <c r="S15" i="82"/>
  <c r="AN15" i="82"/>
  <c r="Y15" i="82"/>
  <c r="S30" i="82"/>
  <c r="AN30" i="82"/>
  <c r="Y30" i="82"/>
  <c r="S14" i="82"/>
  <c r="Y14" i="82"/>
  <c r="AN14" i="82"/>
  <c r="S28" i="82"/>
  <c r="AN28" i="82"/>
  <c r="Y28" i="82"/>
  <c r="S20" i="82"/>
  <c r="Y20" i="82"/>
  <c r="AN20" i="82" s="1"/>
  <c r="S12" i="82"/>
  <c r="AN12" i="82"/>
  <c r="Y12" i="82"/>
  <c r="S41" i="82"/>
  <c r="Y41" i="82"/>
  <c r="S37" i="82"/>
  <c r="AN37" i="82"/>
  <c r="Y37" i="82"/>
  <c r="S29" i="82"/>
  <c r="AN29" i="82"/>
  <c r="Y29" i="82"/>
  <c r="S25" i="82"/>
  <c r="AN25" i="82"/>
  <c r="Y25" i="82"/>
  <c r="S21" i="82"/>
  <c r="Y21" i="82"/>
  <c r="S17" i="82"/>
  <c r="Y17" i="82"/>
  <c r="S13" i="82"/>
  <c r="AN13" i="82"/>
  <c r="Y13" i="82"/>
  <c r="S9" i="82"/>
  <c r="Q73" i="82"/>
  <c r="Q69" i="82"/>
  <c r="Q32" i="82"/>
  <c r="Q71" i="82"/>
  <c r="AN9" i="82"/>
  <c r="Y9" i="82"/>
  <c r="AR65" i="82"/>
  <c r="AH65" i="82"/>
  <c r="AQ65" i="82"/>
  <c r="AR61" i="82"/>
  <c r="AH61" i="82"/>
  <c r="AQ61" i="82"/>
  <c r="AR57" i="82"/>
  <c r="AH57" i="82"/>
  <c r="AQ57" i="82"/>
  <c r="AR53" i="82"/>
  <c r="AH53" i="82"/>
  <c r="AQ53" i="82"/>
  <c r="S61" i="82"/>
  <c r="Y61" i="82"/>
  <c r="S53" i="82"/>
  <c r="AN53" i="82"/>
  <c r="Y53" i="82"/>
  <c r="AR66" i="82"/>
  <c r="AQ66" i="82"/>
  <c r="AH66" i="82"/>
  <c r="S64" i="82"/>
  <c r="AN64" i="82"/>
  <c r="Y64" i="82"/>
  <c r="S60" i="82"/>
  <c r="Y60" i="82"/>
  <c r="S56" i="82"/>
  <c r="AN56" i="82"/>
  <c r="Y56" i="82"/>
  <c r="S52" i="82"/>
  <c r="AN52" i="82"/>
  <c r="Y52" i="82"/>
  <c r="S49" i="82"/>
  <c r="AN49" i="82"/>
  <c r="Y49" i="82"/>
  <c r="AQ42" i="82"/>
  <c r="AR42" i="82"/>
  <c r="AH42" i="82"/>
  <c r="W72" i="82"/>
  <c r="AR35" i="82"/>
  <c r="AR72" i="82" s="1"/>
  <c r="AQ35" i="82"/>
  <c r="AH35" i="82"/>
  <c r="AH72" i="82" s="1"/>
  <c r="AR48" i="82"/>
  <c r="AQ48" i="82"/>
  <c r="AH48" i="82"/>
  <c r="Y44" i="82"/>
  <c r="AN44" i="82" s="1"/>
  <c r="AL38" i="82"/>
  <c r="AL72" i="82" s="1"/>
  <c r="AL65" i="82"/>
  <c r="AL57" i="82"/>
  <c r="S51" i="82"/>
  <c r="AN51" i="82"/>
  <c r="Y51" i="82"/>
  <c r="AL46" i="82"/>
  <c r="AN40" i="82"/>
  <c r="Y40" i="82"/>
  <c r="AQ26" i="82"/>
  <c r="AH26" i="82"/>
  <c r="AR26" i="82"/>
  <c r="W32" i="82"/>
  <c r="W69" i="82" s="1"/>
  <c r="AL30" i="82"/>
  <c r="AR71" i="82"/>
  <c r="W71" i="82"/>
  <c r="R63" i="75"/>
  <c r="R55" i="75"/>
  <c r="R47" i="75"/>
  <c r="Y47" i="75"/>
  <c r="R39" i="75"/>
  <c r="R31" i="75"/>
  <c r="Y31" i="75"/>
  <c r="R23" i="75"/>
  <c r="AS23" i="75"/>
  <c r="Y23" i="75"/>
  <c r="AN23" i="75" s="1"/>
  <c r="R15" i="75"/>
  <c r="Y15" i="75"/>
  <c r="AN15" i="75" s="1"/>
  <c r="AS15" i="75"/>
  <c r="R56" i="75"/>
  <c r="R68" i="75"/>
  <c r="Y68" i="75"/>
  <c r="R52" i="75"/>
  <c r="Y52" i="75"/>
  <c r="R30" i="75"/>
  <c r="Y30" i="75"/>
  <c r="AN46" i="75"/>
  <c r="Z46" i="75"/>
  <c r="R40" i="75"/>
  <c r="AN10" i="75"/>
  <c r="Z10" i="75"/>
  <c r="M69" i="75"/>
  <c r="M73" i="75" s="1"/>
  <c r="AR32" i="75"/>
  <c r="AR71" i="75"/>
  <c r="V32" i="75"/>
  <c r="V69" i="75" s="1"/>
  <c r="V73" i="75" s="1"/>
  <c r="R21" i="75"/>
  <c r="Y21" i="75"/>
  <c r="AN21" i="75" s="1"/>
  <c r="AS21" i="75"/>
  <c r="V72" i="75"/>
  <c r="R50" i="75"/>
  <c r="Y50" i="75"/>
  <c r="AN44" i="75"/>
  <c r="Z44" i="75"/>
  <c r="R16" i="75"/>
  <c r="R67" i="75"/>
  <c r="Y67" i="75"/>
  <c r="R59" i="75"/>
  <c r="R51" i="75"/>
  <c r="Y51" i="75"/>
  <c r="R43" i="75"/>
  <c r="Y43" i="75"/>
  <c r="R35" i="75"/>
  <c r="P72" i="75"/>
  <c r="Y35" i="75"/>
  <c r="R27" i="75"/>
  <c r="R19" i="75"/>
  <c r="AS19" i="75"/>
  <c r="Y19" i="75"/>
  <c r="AN19" i="75" s="1"/>
  <c r="R11" i="75"/>
  <c r="Y11" i="75"/>
  <c r="R60" i="75"/>
  <c r="R54" i="75"/>
  <c r="R48" i="75"/>
  <c r="Y48" i="75"/>
  <c r="R28" i="75"/>
  <c r="I73" i="75"/>
  <c r="R12" i="75"/>
  <c r="Y12" i="75"/>
  <c r="R61" i="75"/>
  <c r="R53" i="75"/>
  <c r="R45" i="75"/>
  <c r="Y45" i="75"/>
  <c r="R37" i="75"/>
  <c r="R29" i="75"/>
  <c r="R13" i="75"/>
  <c r="Y13" i="75"/>
  <c r="R65" i="75"/>
  <c r="R57" i="75"/>
  <c r="R49" i="75"/>
  <c r="Y49" i="75"/>
  <c r="R41" i="75"/>
  <c r="R25" i="75"/>
  <c r="Y25" i="75"/>
  <c r="R17" i="75"/>
  <c r="AS17" i="75"/>
  <c r="Y17" i="75"/>
  <c r="AN17" i="75" s="1"/>
  <c r="R9" i="75"/>
  <c r="R71" i="75" s="1"/>
  <c r="P71" i="75"/>
  <c r="P32" i="75"/>
  <c r="P69" i="75" s="1"/>
  <c r="Y9" i="75"/>
  <c r="R62" i="75"/>
  <c r="Z26" i="75"/>
  <c r="AN26" i="75"/>
  <c r="R22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40" i="82" l="1"/>
  <c r="AJ40" i="82"/>
  <c r="AA52" i="82"/>
  <c r="AJ52" i="82"/>
  <c r="AJ13" i="82"/>
  <c r="AA13" i="82"/>
  <c r="AJ17" i="82"/>
  <c r="AA17" i="82"/>
  <c r="AJ29" i="82"/>
  <c r="AA29" i="82"/>
  <c r="AJ15" i="82"/>
  <c r="AA15" i="82"/>
  <c r="AN72" i="82"/>
  <c r="AL73" i="82"/>
  <c r="AL69" i="82"/>
  <c r="AL32" i="82"/>
  <c r="AA68" i="82"/>
  <c r="AJ68" i="82"/>
  <c r="AA48" i="82"/>
  <c r="AJ48" i="82"/>
  <c r="AA50" i="82"/>
  <c r="AJ50" i="82"/>
  <c r="AA66" i="82"/>
  <c r="AJ66" i="82"/>
  <c r="AJ31" i="82"/>
  <c r="AA31" i="82"/>
  <c r="AL71" i="82"/>
  <c r="AJ67" i="82"/>
  <c r="AA67" i="82"/>
  <c r="AJ10" i="82"/>
  <c r="AA10" i="82"/>
  <c r="AJ18" i="82"/>
  <c r="AA18" i="82"/>
  <c r="AJ16" i="82"/>
  <c r="AA16" i="82"/>
  <c r="AJ49" i="82"/>
  <c r="AA49" i="82"/>
  <c r="AA64" i="82"/>
  <c r="AJ64" i="82"/>
  <c r="Y71" i="82"/>
  <c r="AJ9" i="82"/>
  <c r="AA9" i="82"/>
  <c r="Y32" i="82"/>
  <c r="Y69" i="82"/>
  <c r="Y73" i="82" s="1"/>
  <c r="AJ25" i="82"/>
  <c r="AA25" i="82"/>
  <c r="AJ12" i="82"/>
  <c r="AA12" i="82"/>
  <c r="AJ20" i="82"/>
  <c r="AA20" i="82"/>
  <c r="AJ30" i="82"/>
  <c r="AA30" i="82"/>
  <c r="AH32" i="82"/>
  <c r="AH69" i="82" s="1"/>
  <c r="AJ63" i="82"/>
  <c r="AA63" i="82"/>
  <c r="AA62" i="82"/>
  <c r="AJ62" i="82"/>
  <c r="AJ27" i="82"/>
  <c r="AA27" i="82"/>
  <c r="W73" i="82"/>
  <c r="AA38" i="82"/>
  <c r="AJ38" i="82"/>
  <c r="AJ59" i="82"/>
  <c r="AA59" i="82"/>
  <c r="AJ11" i="82"/>
  <c r="AA11" i="82"/>
  <c r="AA44" i="82"/>
  <c r="AJ44" i="82"/>
  <c r="AJ61" i="82"/>
  <c r="AA61" i="82"/>
  <c r="AJ21" i="82"/>
  <c r="AA21" i="82"/>
  <c r="AA24" i="82"/>
  <c r="AJ24" i="82"/>
  <c r="AQ32" i="82"/>
  <c r="AJ55" i="82"/>
  <c r="AA55" i="82"/>
  <c r="AH71" i="82"/>
  <c r="AH73" i="82" s="1"/>
  <c r="AA36" i="82"/>
  <c r="AJ36" i="82"/>
  <c r="AA58" i="82"/>
  <c r="AJ58" i="82"/>
  <c r="AJ65" i="82"/>
  <c r="AA65" i="82"/>
  <c r="AN27" i="82"/>
  <c r="AN59" i="82"/>
  <c r="AA26" i="82"/>
  <c r="AJ26" i="82"/>
  <c r="AN11" i="82"/>
  <c r="AA60" i="82"/>
  <c r="AJ60" i="82"/>
  <c r="AJ41" i="82"/>
  <c r="AA41" i="82"/>
  <c r="AJ51" i="82"/>
  <c r="AA51" i="82"/>
  <c r="AQ72" i="82"/>
  <c r="AA56" i="82"/>
  <c r="AJ56" i="82"/>
  <c r="AN60" i="82"/>
  <c r="AJ53" i="82"/>
  <c r="AA53" i="82"/>
  <c r="AN61" i="82"/>
  <c r="S71" i="82"/>
  <c r="AN17" i="82"/>
  <c r="AN21" i="82"/>
  <c r="AJ37" i="82"/>
  <c r="AA37" i="82"/>
  <c r="AN41" i="82"/>
  <c r="AA28" i="82"/>
  <c r="AJ28" i="82"/>
  <c r="AJ14" i="82"/>
  <c r="AA14" i="82"/>
  <c r="Y72" i="82"/>
  <c r="AJ35" i="82"/>
  <c r="AA35" i="82"/>
  <c r="AJ43" i="82"/>
  <c r="AA43" i="82"/>
  <c r="AN24" i="82"/>
  <c r="AR32" i="82"/>
  <c r="AR69" i="82" s="1"/>
  <c r="AA42" i="82"/>
  <c r="AJ42" i="82"/>
  <c r="AN55" i="82"/>
  <c r="AA22" i="82"/>
  <c r="AJ22" i="82"/>
  <c r="AN36" i="82"/>
  <c r="AJ45" i="82"/>
  <c r="AA45" i="82"/>
  <c r="AA54" i="82"/>
  <c r="AJ54" i="82"/>
  <c r="AN58" i="82"/>
  <c r="AJ57" i="82"/>
  <c r="AA57" i="82"/>
  <c r="AN65" i="82"/>
  <c r="AJ19" i="82"/>
  <c r="AA19" i="82"/>
  <c r="AJ23" i="82"/>
  <c r="AA23" i="82"/>
  <c r="AJ39" i="82"/>
  <c r="AA39" i="82"/>
  <c r="S32" i="82"/>
  <c r="AA46" i="82"/>
  <c r="AJ46" i="82"/>
  <c r="AN18" i="82"/>
  <c r="AN26" i="82"/>
  <c r="Z9" i="75"/>
  <c r="AN9" i="75"/>
  <c r="P73" i="75"/>
  <c r="AN49" i="75"/>
  <c r="Z49" i="75"/>
  <c r="AR69" i="75"/>
  <c r="AR73" i="75" s="1"/>
  <c r="AN13" i="75"/>
  <c r="Z13" i="75"/>
  <c r="AN48" i="75"/>
  <c r="Z48" i="75"/>
  <c r="Z67" i="75"/>
  <c r="AN67" i="75"/>
  <c r="AN50" i="75"/>
  <c r="Z50" i="75"/>
  <c r="AO10" i="75"/>
  <c r="AD10" i="75"/>
  <c r="W10" i="75"/>
  <c r="AS10" i="75"/>
  <c r="AN30" i="75"/>
  <c r="Z30" i="75"/>
  <c r="AN52" i="75"/>
  <c r="Z52" i="75"/>
  <c r="Z31" i="75"/>
  <c r="AN31" i="75"/>
  <c r="Z25" i="75"/>
  <c r="AN25" i="75"/>
  <c r="Z45" i="75"/>
  <c r="AN45" i="75"/>
  <c r="AN12" i="75"/>
  <c r="Z12" i="75"/>
  <c r="R72" i="75"/>
  <c r="Z51" i="75"/>
  <c r="AN51" i="75"/>
  <c r="R32" i="75"/>
  <c r="R69" i="75" s="1"/>
  <c r="R73" i="75" s="1"/>
  <c r="AD44" i="75"/>
  <c r="W44" i="75"/>
  <c r="AO44" i="75"/>
  <c r="AS44" i="75"/>
  <c r="AD26" i="75"/>
  <c r="AO26" i="75"/>
  <c r="W26" i="75"/>
  <c r="AS26" i="75"/>
  <c r="Z11" i="75"/>
  <c r="AN11" i="75"/>
  <c r="Z35" i="75"/>
  <c r="AN35" i="75"/>
  <c r="Z43" i="75"/>
  <c r="AN43" i="75"/>
  <c r="AO46" i="75"/>
  <c r="AD46" i="75"/>
  <c r="W46" i="75"/>
  <c r="AS46" i="75"/>
  <c r="AN68" i="75"/>
  <c r="Z68" i="75"/>
  <c r="Z47" i="75"/>
  <c r="AN47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Q73" i="82" l="1"/>
  <c r="AQ69" i="82"/>
  <c r="AR73" i="82"/>
  <c r="AA72" i="82"/>
  <c r="AN69" i="82"/>
  <c r="AN73" i="82" s="1"/>
  <c r="AA71" i="82"/>
  <c r="AA32" i="82"/>
  <c r="AJ72" i="82"/>
  <c r="AN32" i="82"/>
  <c r="AN71" i="82"/>
  <c r="AJ71" i="82"/>
  <c r="AJ32" i="82"/>
  <c r="AJ69" i="82"/>
  <c r="AJ73" i="82" s="1"/>
  <c r="S69" i="82"/>
  <c r="S73" i="82" s="1"/>
  <c r="AL26" i="75"/>
  <c r="AV26" i="75"/>
  <c r="AW26" i="75"/>
  <c r="AQ26" i="75"/>
  <c r="AD25" i="75"/>
  <c r="AO25" i="75"/>
  <c r="W25" i="75"/>
  <c r="AS25" i="75"/>
  <c r="AO52" i="75"/>
  <c r="AD52" i="75"/>
  <c r="W52" i="75"/>
  <c r="AS52" i="75"/>
  <c r="AD50" i="75"/>
  <c r="W50" i="75"/>
  <c r="AO50" i="75"/>
  <c r="AS50" i="75"/>
  <c r="AD67" i="75"/>
  <c r="AO67" i="75"/>
  <c r="W67" i="75"/>
  <c r="AS67" i="75"/>
  <c r="AD47" i="75"/>
  <c r="AO47" i="75"/>
  <c r="W47" i="75"/>
  <c r="AS47" i="75"/>
  <c r="AD9" i="75"/>
  <c r="W9" i="75"/>
  <c r="AO9" i="75"/>
  <c r="AS9" i="75"/>
  <c r="AD43" i="75"/>
  <c r="W43" i="75"/>
  <c r="AO43" i="75"/>
  <c r="AS43" i="75"/>
  <c r="AD51" i="75"/>
  <c r="AO51" i="75"/>
  <c r="W51" i="75"/>
  <c r="AS51" i="75"/>
  <c r="AD68" i="75"/>
  <c r="W68" i="75"/>
  <c r="AO68" i="75"/>
  <c r="AS68" i="75"/>
  <c r="AD11" i="75"/>
  <c r="AO11" i="75"/>
  <c r="W11" i="75"/>
  <c r="AS11" i="75"/>
  <c r="AD45" i="75"/>
  <c r="AO45" i="75"/>
  <c r="W45" i="75"/>
  <c r="AS45" i="75"/>
  <c r="AO30" i="75"/>
  <c r="AD30" i="75"/>
  <c r="W30" i="75"/>
  <c r="AS30" i="75"/>
  <c r="AD49" i="75"/>
  <c r="W49" i="75"/>
  <c r="AO49" i="75"/>
  <c r="AS49" i="75"/>
  <c r="AW46" i="75"/>
  <c r="AV46" i="75"/>
  <c r="AL46" i="75"/>
  <c r="AQ46" i="75"/>
  <c r="AW44" i="75"/>
  <c r="AV44" i="75"/>
  <c r="AL44" i="75"/>
  <c r="AQ44" i="75"/>
  <c r="AW10" i="75"/>
  <c r="AL10" i="75"/>
  <c r="AV10" i="75"/>
  <c r="AQ10" i="75"/>
  <c r="AD48" i="75"/>
  <c r="W48" i="75"/>
  <c r="AO48" i="75"/>
  <c r="AS48" i="75"/>
  <c r="AD31" i="75"/>
  <c r="AO31" i="75"/>
  <c r="W31" i="75"/>
  <c r="AS31" i="75"/>
  <c r="AD35" i="75"/>
  <c r="W35" i="75"/>
  <c r="AO35" i="75"/>
  <c r="AS35" i="75"/>
  <c r="AD12" i="75"/>
  <c r="W12" i="75"/>
  <c r="AO12" i="75"/>
  <c r="AS12" i="75"/>
  <c r="AD13" i="75"/>
  <c r="W13" i="75"/>
  <c r="AO13" i="75"/>
  <c r="AS13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69" i="82" l="1"/>
  <c r="AA73" i="82" s="1"/>
  <c r="AV13" i="75"/>
  <c r="AL13" i="75"/>
  <c r="AW13" i="75"/>
  <c r="AQ13" i="75"/>
  <c r="AV12" i="75"/>
  <c r="AL12" i="75"/>
  <c r="AW12" i="75"/>
  <c r="AQ12" i="75"/>
  <c r="AL35" i="75"/>
  <c r="AW35" i="75"/>
  <c r="AV35" i="75"/>
  <c r="AQ35" i="75"/>
  <c r="AW31" i="75"/>
  <c r="AV31" i="75"/>
  <c r="AL31" i="75"/>
  <c r="AQ31" i="75"/>
  <c r="AW30" i="75"/>
  <c r="AL30" i="75"/>
  <c r="AQ30" i="75"/>
  <c r="AV30" i="75"/>
  <c r="AW45" i="75"/>
  <c r="AV45" i="75"/>
  <c r="AL45" i="75"/>
  <c r="AQ45" i="75"/>
  <c r="AW11" i="75"/>
  <c r="AV11" i="75"/>
  <c r="AL11" i="75"/>
  <c r="AQ11" i="75"/>
  <c r="AV48" i="75"/>
  <c r="AL48" i="75"/>
  <c r="AW48" i="75"/>
  <c r="AQ48" i="75"/>
  <c r="AV49" i="75"/>
  <c r="AL49" i="75"/>
  <c r="AW49" i="75"/>
  <c r="AQ49" i="75"/>
  <c r="AW51" i="75"/>
  <c r="AV51" i="75"/>
  <c r="AL51" i="75"/>
  <c r="AQ51" i="75"/>
  <c r="AW9" i="75"/>
  <c r="AV9" i="75"/>
  <c r="AL9" i="75"/>
  <c r="AQ9" i="75"/>
  <c r="AW47" i="75"/>
  <c r="AV47" i="75"/>
  <c r="AL47" i="75"/>
  <c r="AQ47" i="75"/>
  <c r="AW67" i="75"/>
  <c r="AV67" i="75"/>
  <c r="AL67" i="75"/>
  <c r="AQ67" i="75"/>
  <c r="AW52" i="75"/>
  <c r="AV52" i="75"/>
  <c r="AL52" i="75"/>
  <c r="AQ52" i="75"/>
  <c r="AV25" i="75"/>
  <c r="AW25" i="75"/>
  <c r="AL25" i="75"/>
  <c r="AQ25" i="75"/>
  <c r="AV68" i="75"/>
  <c r="AL68" i="75"/>
  <c r="AQ68" i="75"/>
  <c r="AW68" i="75"/>
  <c r="AL43" i="75"/>
  <c r="AW43" i="75"/>
  <c r="AV43" i="75"/>
  <c r="AQ43" i="75"/>
  <c r="AW50" i="75"/>
  <c r="AV50" i="75"/>
  <c r="AL50" i="75"/>
  <c r="AQ50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Q72" i="75"/>
  <c r="AQ36" i="75"/>
  <c r="AN72" i="75"/>
  <c r="AN36" i="75"/>
  <c r="AS72" i="75"/>
  <c r="AS36" i="75"/>
  <c r="AO72" i="75"/>
  <c r="AO36" i="75"/>
  <c r="AD65" i="75"/>
  <c r="AO65" i="75"/>
  <c r="AS65" i="75"/>
  <c r="AN61" i="75"/>
  <c r="AN42" i="75"/>
  <c r="AN66" i="75"/>
  <c r="AN65" i="75"/>
  <c r="AD71" i="75"/>
  <c r="AD73" i="75"/>
  <c r="AD32" i="75"/>
  <c r="AD16" i="75"/>
  <c r="AD69" i="75"/>
  <c r="AN39" i="75"/>
  <c r="AS39" i="75"/>
  <c r="AO39" i="75"/>
  <c r="AD39" i="75"/>
  <c r="AN55" i="75"/>
  <c r="AS66" i="75"/>
  <c r="AD66" i="75"/>
  <c r="AO66" i="75"/>
  <c r="AS22" i="75"/>
  <c r="AO22" i="75"/>
  <c r="AD22" i="75"/>
  <c r="AL69" i="75"/>
  <c r="AL73" i="75"/>
  <c r="AL32" i="75"/>
  <c r="AL16" i="75"/>
  <c r="AL71" i="75"/>
  <c r="AN28" i="75"/>
  <c r="AO57" i="75"/>
  <c r="AS57" i="75"/>
  <c r="AD57" i="75"/>
  <c r="AQ73" i="75"/>
  <c r="AQ71" i="75"/>
  <c r="AQ69" i="75"/>
  <c r="AQ16" i="75"/>
  <c r="AQ32" i="75"/>
  <c r="AD29" i="75"/>
  <c r="AS29" i="75"/>
  <c r="AO29" i="75"/>
  <c r="AN53" i="75"/>
  <c r="AN64" i="75"/>
  <c r="AW72" i="75"/>
  <c r="AW36" i="75"/>
  <c r="AL72" i="75"/>
  <c r="AL36" i="75"/>
  <c r="AN58" i="75"/>
  <c r="AN56" i="75"/>
  <c r="AD72" i="75"/>
  <c r="AD36" i="75"/>
  <c r="AO73" i="75"/>
  <c r="AO69" i="75"/>
  <c r="AO71" i="75"/>
  <c r="AO16" i="75"/>
  <c r="AO32" i="75"/>
  <c r="AN38" i="75"/>
  <c r="AD38" i="75"/>
  <c r="AO38" i="75"/>
  <c r="AS38" i="75"/>
  <c r="AS61" i="75"/>
  <c r="AO61" i="75"/>
  <c r="AD61" i="75"/>
  <c r="AN40" i="75"/>
  <c r="AN29" i="75"/>
  <c r="AD40" i="75"/>
  <c r="AO40" i="75"/>
  <c r="AS40" i="75"/>
  <c r="AS59" i="75"/>
  <c r="AO59" i="75"/>
  <c r="AD59" i="75"/>
  <c r="AV73" i="75"/>
  <c r="AV69" i="75"/>
  <c r="AV32" i="75"/>
  <c r="AV16" i="75"/>
  <c r="AV71" i="75"/>
  <c r="Z73" i="75"/>
  <c r="Z71" i="75"/>
  <c r="Z32" i="75"/>
  <c r="Z69" i="75"/>
  <c r="AN69" i="75"/>
  <c r="AN32" i="75"/>
  <c r="AN71" i="75"/>
  <c r="AN16" i="75"/>
  <c r="AN73" i="75"/>
  <c r="Y69" i="75"/>
  <c r="Y71" i="75"/>
  <c r="Y32" i="75"/>
  <c r="Y73" i="75"/>
  <c r="AQ22" i="75"/>
  <c r="AW22" i="75"/>
  <c r="AV22" i="75"/>
  <c r="AL22" i="75"/>
  <c r="AQ28" i="75"/>
  <c r="AV28" i="75"/>
  <c r="AW28" i="75"/>
  <c r="AL28" i="75"/>
  <c r="AL29" i="75"/>
  <c r="AW29" i="75"/>
  <c r="AV29" i="75"/>
  <c r="Y29" i="75"/>
  <c r="Z29" i="75"/>
  <c r="W29" i="75"/>
  <c r="AQ29" i="75"/>
  <c r="AS37" i="75"/>
  <c r="AO37" i="75"/>
  <c r="AD37" i="75"/>
  <c r="AQ37" i="75"/>
  <c r="AW37" i="75"/>
  <c r="AL37" i="75"/>
  <c r="AV37" i="75"/>
  <c r="AO41" i="75"/>
  <c r="AS41" i="75"/>
  <c r="AD41" i="75"/>
  <c r="AN27" i="75"/>
  <c r="AD27" i="75"/>
  <c r="AS27" i="75"/>
  <c r="AO27" i="75"/>
  <c r="AL27" i="75"/>
  <c r="AW27" i="75"/>
  <c r="AV27" i="75"/>
  <c r="Y27" i="75"/>
  <c r="Z27" i="75"/>
  <c r="W27" i="75"/>
  <c r="AQ27" i="75"/>
  <c r="AW38" i="75"/>
  <c r="AV38" i="75"/>
  <c r="AL38" i="75"/>
  <c r="Y38" i="75"/>
  <c r="Z38" i="75"/>
  <c r="W38" i="75"/>
  <c r="AQ38" i="75"/>
  <c r="AV39" i="75"/>
  <c r="AL39" i="75"/>
  <c r="AQ39" i="75"/>
  <c r="Y39" i="75"/>
  <c r="Z39" i="75"/>
  <c r="W39" i="75"/>
  <c r="AW39" i="75"/>
  <c r="AW40" i="75"/>
  <c r="AV40" i="75"/>
  <c r="AL40" i="75"/>
  <c r="Y40" i="75"/>
  <c r="Z40" i="75"/>
  <c r="W40" i="75"/>
  <c r="AQ40" i="75"/>
  <c r="AV41" i="75"/>
  <c r="AL41" i="75"/>
  <c r="AQ41" i="75"/>
  <c r="AW41" i="75"/>
  <c r="Z41" i="75"/>
  <c r="W41" i="75"/>
  <c r="Y41" i="75"/>
  <c r="AN41" i="75"/>
  <c r="AS42" i="75"/>
  <c r="AD42" i="75"/>
  <c r="AO42" i="75"/>
  <c r="AL42" i="75"/>
  <c r="AQ42" i="75"/>
  <c r="AV42" i="75"/>
  <c r="Y42" i="75"/>
  <c r="Z42" i="75"/>
  <c r="W42" i="75"/>
  <c r="AW42" i="75"/>
  <c r="AL53" i="75"/>
  <c r="AQ53" i="75"/>
  <c r="AV53" i="75"/>
  <c r="AW53" i="75"/>
  <c r="AN54" i="75"/>
  <c r="AV54" i="75"/>
  <c r="AQ54" i="75"/>
  <c r="AW54" i="75"/>
  <c r="AL54" i="75"/>
  <c r="AV55" i="75"/>
  <c r="AQ55" i="75"/>
  <c r="AW55" i="75"/>
  <c r="AL55" i="75"/>
  <c r="AD56" i="75"/>
  <c r="AO56" i="75"/>
  <c r="AS56" i="75"/>
  <c r="AD54" i="75"/>
  <c r="AS54" i="75"/>
  <c r="W54" i="75"/>
  <c r="Y54" i="75"/>
  <c r="Z54" i="75"/>
  <c r="AO54" i="75"/>
  <c r="AN57" i="75"/>
  <c r="AV57" i="75"/>
  <c r="AL57" i="75"/>
  <c r="AW57" i="75"/>
  <c r="Y57" i="75"/>
  <c r="Z57" i="75"/>
  <c r="W57" i="75"/>
  <c r="AQ57" i="75"/>
  <c r="AQ64" i="75"/>
  <c r="AV64" i="75"/>
  <c r="AL64" i="75"/>
  <c r="AW64" i="75"/>
  <c r="AV65" i="75"/>
  <c r="AQ65" i="75"/>
  <c r="AW65" i="75"/>
  <c r="Y65" i="75"/>
  <c r="Z65" i="75"/>
  <c r="W65" i="75"/>
  <c r="AL65" i="75"/>
  <c r="AV56" i="75"/>
  <c r="AQ56" i="75"/>
  <c r="AL56" i="75"/>
  <c r="Y56" i="75"/>
  <c r="Z56" i="75"/>
  <c r="W56" i="75"/>
  <c r="AW56" i="75"/>
  <c r="AV58" i="75"/>
  <c r="AQ58" i="75"/>
  <c r="AL58" i="75"/>
  <c r="AW58" i="75"/>
  <c r="AL59" i="75"/>
  <c r="AW59" i="75"/>
  <c r="AQ59" i="75"/>
  <c r="AV59" i="75"/>
  <c r="AS60" i="75"/>
  <c r="AO60" i="75"/>
  <c r="AD60" i="75"/>
  <c r="AW60" i="75"/>
  <c r="AV60" i="75"/>
  <c r="AL60" i="75"/>
  <c r="AQ60" i="75"/>
  <c r="AW61" i="75"/>
  <c r="AV61" i="75"/>
  <c r="AQ61" i="75"/>
  <c r="Y61" i="75"/>
  <c r="Z61" i="75"/>
  <c r="W61" i="75"/>
  <c r="AL61" i="75"/>
  <c r="AN62" i="75"/>
  <c r="AW62" i="75"/>
  <c r="AL62" i="75"/>
  <c r="AV62" i="75"/>
  <c r="AQ62" i="75"/>
  <c r="AN63" i="75"/>
  <c r="AW63" i="75"/>
  <c r="AQ63" i="75"/>
  <c r="AV63" i="75"/>
  <c r="AL63" i="75"/>
  <c r="AQ66" i="75"/>
  <c r="AV66" i="75"/>
  <c r="AL66" i="75"/>
  <c r="Y66" i="75"/>
  <c r="Z66" i="75"/>
  <c r="W66" i="75"/>
  <c r="AW66" i="75"/>
  <c r="AS73" i="75"/>
  <c r="AS71" i="75"/>
  <c r="AS32" i="75"/>
  <c r="AS16" i="75"/>
  <c r="AS69" i="75"/>
  <c r="AS53" i="75"/>
  <c r="AD53" i="75"/>
  <c r="W53" i="75"/>
  <c r="Y53" i="75"/>
  <c r="Z53" i="75"/>
  <c r="AO53" i="75"/>
  <c r="AO28" i="75"/>
  <c r="AS28" i="75"/>
  <c r="W28" i="75"/>
  <c r="Y28" i="75"/>
  <c r="Z28" i="75"/>
  <c r="AD28" i="75"/>
  <c r="AS55" i="75"/>
  <c r="AO55" i="75"/>
  <c r="W55" i="75"/>
  <c r="Y55" i="75"/>
  <c r="Z55" i="75"/>
  <c r="AD55" i="75"/>
  <c r="AO58" i="75"/>
  <c r="AS58" i="75"/>
  <c r="W58" i="75"/>
  <c r="Y58" i="75"/>
  <c r="Z58" i="75"/>
  <c r="AD58" i="75"/>
  <c r="AD63" i="75"/>
  <c r="AS63" i="75"/>
  <c r="W63" i="75"/>
  <c r="Y63" i="75"/>
  <c r="Z63" i="75"/>
  <c r="AO63" i="75"/>
  <c r="W72" i="75"/>
  <c r="AW71" i="75"/>
  <c r="AW69" i="75"/>
  <c r="AW32" i="75"/>
  <c r="AW16" i="75"/>
  <c r="AW73" i="75"/>
  <c r="W71" i="75"/>
  <c r="W73" i="75"/>
  <c r="W32" i="75"/>
  <c r="Y16" i="75"/>
  <c r="Z16" i="75"/>
  <c r="W16" i="75"/>
  <c r="W69" i="75"/>
  <c r="Z59" i="75"/>
  <c r="W59" i="75"/>
  <c r="Y59" i="75"/>
  <c r="AN59" i="75"/>
  <c r="AV36" i="75"/>
  <c r="AV72" i="75"/>
  <c r="Z60" i="75"/>
  <c r="W60" i="75"/>
  <c r="Y60" i="75"/>
  <c r="AN60" i="75"/>
  <c r="AD62" i="75"/>
  <c r="AO62" i="75"/>
  <c r="W62" i="75"/>
  <c r="Y62" i="75"/>
  <c r="Z62" i="75"/>
  <c r="AS62" i="75"/>
  <c r="Y72" i="75"/>
  <c r="Z37" i="75"/>
  <c r="W37" i="75"/>
  <c r="Y37" i="75"/>
  <c r="AN37" i="75"/>
  <c r="AO64" i="75"/>
  <c r="AS64" i="75"/>
  <c r="W64" i="75"/>
  <c r="Y64" i="75"/>
  <c r="Z64" i="75"/>
  <c r="AD64" i="75"/>
  <c r="W36" i="75"/>
  <c r="Y36" i="75"/>
  <c r="Z36" i="75"/>
  <c r="Z72" i="75"/>
  <c r="Z22" i="75"/>
  <c r="W22" i="75"/>
  <c r="Y22" i="75"/>
  <c r="AN22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05855C49-09A3-42C8-882D-9B18CE3BEC97}">
      <text>
        <r>
          <rPr>
            <sz val="10"/>
            <color indexed="81"/>
            <rFont val="Arial"/>
            <family val="2"/>
          </rPr>
          <t>Original - _x000D_
210,503_x000D_
Change Order - _x000D_
28,764</t>
        </r>
      </text>
    </comment>
    <comment ref="E15" authorId="0" shapeId="0" xr:uid="{15730D66-107A-498B-A6FB-013A0FFE1685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E16" authorId="0" shapeId="0" xr:uid="{1E3C6064-FFD3-4659-A5E6-A15708D8AF24}">
      <text>
        <r>
          <rPr>
            <sz val="10"/>
            <color indexed="81"/>
            <rFont val="Arial"/>
            <family val="2"/>
          </rPr>
          <t>Original - _x000D_
2,536,720_x000D_
Change Order - _x000D_
1,006,576</t>
        </r>
      </text>
    </comment>
    <comment ref="E17" authorId="0" shapeId="0" xr:uid="{DD04311D-9952-4382-B6A6-DB9763B688AA}">
      <text>
        <r>
          <rPr>
            <sz val="10"/>
            <color indexed="81"/>
            <rFont val="Arial"/>
            <family val="2"/>
          </rPr>
          <t>Original - _x000D_
2,691,094_x000D_
Change Order - _x000D_
112,869</t>
        </r>
      </text>
    </comment>
    <comment ref="E18" authorId="0" shapeId="0" xr:uid="{7868317A-D6D7-4EC7-AC72-9DCE6D56011D}">
      <text>
        <r>
          <rPr>
            <sz val="10"/>
            <color indexed="81"/>
            <rFont val="Arial"/>
            <family val="2"/>
          </rPr>
          <t>Original - _x000D_
1,294,297_x000D_
Change Order - _x000D_
189,153</t>
        </r>
      </text>
    </comment>
    <comment ref="E19" authorId="0" shapeId="0" xr:uid="{56686FC5-29CA-403D-822C-64B1FAA94A05}">
      <text>
        <r>
          <rPr>
            <sz val="10"/>
            <color indexed="81"/>
            <rFont val="Arial"/>
            <family val="2"/>
          </rPr>
          <t>Original - _x000D_
1,218,717_x000D_
Change Order - _x000D_
694,141</t>
        </r>
      </text>
    </comment>
    <comment ref="E20" authorId="0" shapeId="0" xr:uid="{EBC4E8E9-C3A3-4872-98D3-176A13D33AA6}">
      <text>
        <r>
          <rPr>
            <sz val="10"/>
            <color indexed="81"/>
            <rFont val="Arial"/>
            <family val="2"/>
          </rPr>
          <t>Original - _x000D_
9,653,846_x000D_
Change Order - _x000D_
684,934</t>
        </r>
      </text>
    </comment>
    <comment ref="E21" authorId="0" shapeId="0" xr:uid="{2734D046-2BC8-4F84-A175-EF1A1C121F84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E22" authorId="0" shapeId="0" xr:uid="{3ADD8501-DD04-4F77-BBCE-CD0F7032B5C9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E23" authorId="0" shapeId="0" xr:uid="{F9CDCB40-B470-43CE-86AB-82C6C73C6DFB}">
      <text>
        <r>
          <rPr>
            <sz val="10"/>
            <color indexed="81"/>
            <rFont val="Arial"/>
            <family val="2"/>
          </rPr>
          <t>Original - _x000D_
3,418,503_x000D_
Change Order - _x000D_
42,128</t>
        </r>
      </text>
    </comment>
    <comment ref="E24" authorId="0" shapeId="0" xr:uid="{8CF8F517-E68E-43EA-8E60-AEBA76A150ED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E26" authorId="0" shapeId="0" xr:uid="{FA021DE2-FAFB-4E49-8AC1-5E3EE39239EA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E27" authorId="0" shapeId="0" xr:uid="{F73321A7-6557-41EA-8C52-F864E5DC4118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E36" authorId="0" shapeId="0" xr:uid="{6B3A2A35-9854-4D46-B4E2-4B8806F92E6B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E37" authorId="0" shapeId="0" xr:uid="{C94D9CB9-B33B-4FDB-9B34-B3995C0552B6}">
      <text>
        <r>
          <rPr>
            <sz val="10"/>
            <color indexed="81"/>
            <rFont val="Arial"/>
            <family val="2"/>
          </rPr>
          <t>Original - _x000D_
1,774,274_x000D_
Change Order - _x000D_
49,537</t>
        </r>
      </text>
    </comment>
    <comment ref="E38" authorId="0" shapeId="0" xr:uid="{6D501A53-8898-4062-81AB-3E2F451EC494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E39" authorId="0" shapeId="0" xr:uid="{9DF9431B-1D6A-4FE9-AF4F-4E219DE0889F}">
      <text>
        <r>
          <rPr>
            <sz val="10"/>
            <color indexed="81"/>
            <rFont val="Arial"/>
            <family val="2"/>
          </rPr>
          <t>Original - _x000D_
5,233,895_x000D_
Change Order - _x000D_
22,342</t>
        </r>
      </text>
    </comment>
    <comment ref="E40" authorId="0" shapeId="0" xr:uid="{27A78451-30B0-4AD8-85E1-801C336E42BA}">
      <text>
        <r>
          <rPr>
            <sz val="10"/>
            <color indexed="81"/>
            <rFont val="Arial"/>
            <family val="2"/>
          </rPr>
          <t>Original - _x000D_
1,962,257_x000D_
Change Order - _x000D_
39,338</t>
        </r>
      </text>
    </comment>
    <comment ref="E41" authorId="0" shapeId="0" xr:uid="{A9F022F8-A043-4772-9EE1-7ADF1624F267}">
      <text>
        <r>
          <rPr>
            <sz val="10"/>
            <color indexed="81"/>
            <rFont val="Arial"/>
            <family val="2"/>
          </rPr>
          <t>Original - _x000D_
587,120_x000D_
Change Order - _x000D_
157,193</t>
        </r>
      </text>
    </comment>
    <comment ref="E42" authorId="0" shapeId="0" xr:uid="{A3EC10D6-F2DF-43EF-B466-82425ED349B2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E53" authorId="0" shapeId="0" xr:uid="{252AC014-B4D2-4BCC-A28B-2DB27EBA60DA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4" authorId="0" shapeId="0" xr:uid="{CA020FAF-531C-4940-82FC-6C370B492E8A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5" authorId="0" shapeId="0" xr:uid="{DDC95612-B2D3-4F1C-9955-67F5565BFE91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E56" authorId="0" shapeId="0" xr:uid="{2A04BEC7-1EE0-4400-A014-B2F396148944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7" authorId="0" shapeId="0" xr:uid="{C049DD84-4252-40B4-8A58-8A0BDC30B4A8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E58" authorId="0" shapeId="0" xr:uid="{FB67FA91-8CBD-4BDD-9354-4E5E2BF19904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F65251D9-AD6A-46CF-BBA5-97D500031867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05743180-A016-4880-9215-94E969DA264F}">
      <text>
        <r>
          <rPr>
            <sz val="10"/>
            <color indexed="81"/>
            <rFont val="Arial"/>
            <family val="2"/>
          </rPr>
          <t>Original - _x000D_
210,503_x000D_
Change Order - _x000D_
28,764</t>
        </r>
      </text>
    </comment>
    <comment ref="E15" authorId="0" shapeId="0" xr:uid="{DC574A8F-3B95-4013-91B7-803D393C5C06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E16" authorId="0" shapeId="0" xr:uid="{A195398C-1BDE-4F2D-A907-EA81025BA9AC}">
      <text>
        <r>
          <rPr>
            <sz val="10"/>
            <color indexed="81"/>
            <rFont val="Arial"/>
            <family val="2"/>
          </rPr>
          <t>Original - _x000D_
2,536,720_x000D_
Change Order - _x000D_
1,006,576</t>
        </r>
      </text>
    </comment>
    <comment ref="E17" authorId="0" shapeId="0" xr:uid="{5786B897-AFBE-4914-810F-A1B93CB24185}">
      <text>
        <r>
          <rPr>
            <sz val="10"/>
            <color indexed="81"/>
            <rFont val="Arial"/>
            <family val="2"/>
          </rPr>
          <t>Original - _x000D_
2,691,094_x000D_
Change Order - _x000D_
112,869</t>
        </r>
      </text>
    </comment>
    <comment ref="E18" authorId="0" shapeId="0" xr:uid="{C3505082-3FA5-4F2E-95C1-3387FE0B32E6}">
      <text>
        <r>
          <rPr>
            <sz val="10"/>
            <color indexed="81"/>
            <rFont val="Arial"/>
            <family val="2"/>
          </rPr>
          <t>Original - _x000D_
1,294,297_x000D_
Change Order - _x000D_
189,153</t>
        </r>
      </text>
    </comment>
    <comment ref="E19" authorId="0" shapeId="0" xr:uid="{823B021A-6C4F-4FD1-A0F1-9D159D4EBFEB}">
      <text>
        <r>
          <rPr>
            <sz val="10"/>
            <color indexed="81"/>
            <rFont val="Arial"/>
            <family val="2"/>
          </rPr>
          <t>Original - _x000D_
1,218,717_x000D_
Change Order - _x000D_
694,141</t>
        </r>
      </text>
    </comment>
    <comment ref="E20" authorId="0" shapeId="0" xr:uid="{91E8F831-BA4A-4271-B2F8-6D63CF3B2258}">
      <text>
        <r>
          <rPr>
            <sz val="10"/>
            <color indexed="81"/>
            <rFont val="Arial"/>
            <family val="2"/>
          </rPr>
          <t>Original - _x000D_
9,653,846_x000D_
Change Order - _x000D_
684,934</t>
        </r>
      </text>
    </comment>
    <comment ref="E21" authorId="0" shapeId="0" xr:uid="{12F3A78A-1516-48A8-8726-D9B723B04D38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E22" authorId="0" shapeId="0" xr:uid="{DC39EF66-9015-432E-A99C-45905D4EB18C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E23" authorId="0" shapeId="0" xr:uid="{1C633EA3-C994-4948-9933-3245C8218187}">
      <text>
        <r>
          <rPr>
            <sz val="10"/>
            <color indexed="81"/>
            <rFont val="Arial"/>
            <family val="2"/>
          </rPr>
          <t>Original - _x000D_
3,418,503_x000D_
Change Order - _x000D_
42,128</t>
        </r>
      </text>
    </comment>
    <comment ref="E24" authorId="0" shapeId="0" xr:uid="{5A082728-4F3D-4180-9213-F426C8D18902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E26" authorId="0" shapeId="0" xr:uid="{ABA114F3-EEBF-410D-A141-D75E5CCC352E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E27" authorId="0" shapeId="0" xr:uid="{9A1638C8-6755-41A2-80DE-4E93D3123A33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E36" authorId="0" shapeId="0" xr:uid="{7FBA315D-E9CF-4E5F-831B-D132A9B225FA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E37" authorId="0" shapeId="0" xr:uid="{5FF0D03F-54D3-41F2-8FCB-221178CCEB6C}">
      <text>
        <r>
          <rPr>
            <sz val="10"/>
            <color indexed="81"/>
            <rFont val="Arial"/>
            <family val="2"/>
          </rPr>
          <t>Original - _x000D_
1,774,274_x000D_
Change Order - _x000D_
49,537</t>
        </r>
      </text>
    </comment>
    <comment ref="E38" authorId="0" shapeId="0" xr:uid="{460EA96C-105B-4F02-B804-D8AEC96F201B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E39" authorId="0" shapeId="0" xr:uid="{6A0A7C51-F511-40AD-8450-644760F45D20}">
      <text>
        <r>
          <rPr>
            <sz val="10"/>
            <color indexed="81"/>
            <rFont val="Arial"/>
            <family val="2"/>
          </rPr>
          <t>Original - _x000D_
5,233,895_x000D_
Change Order - _x000D_
22,342</t>
        </r>
      </text>
    </comment>
    <comment ref="E40" authorId="0" shapeId="0" xr:uid="{611CF23E-D56F-430D-A337-1E550F9E87D3}">
      <text>
        <r>
          <rPr>
            <sz val="10"/>
            <color indexed="81"/>
            <rFont val="Arial"/>
            <family val="2"/>
          </rPr>
          <t>Original - _x000D_
1,962,257_x000D_
Change Order - _x000D_
39,338</t>
        </r>
      </text>
    </comment>
    <comment ref="E41" authorId="0" shapeId="0" xr:uid="{DCE45A42-454C-4EB3-B474-C8582602CB78}">
      <text>
        <r>
          <rPr>
            <sz val="10"/>
            <color indexed="81"/>
            <rFont val="Arial"/>
            <family val="2"/>
          </rPr>
          <t>Original - _x000D_
587,120_x000D_
Change Order - _x000D_
157,193</t>
        </r>
      </text>
    </comment>
    <comment ref="E42" authorId="0" shapeId="0" xr:uid="{0C60D053-5CC8-4B69-B743-6F4EB1AF0FEF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E53" authorId="0" shapeId="0" xr:uid="{775C6530-6A36-4B30-9681-3D712EF12E53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4" authorId="0" shapeId="0" xr:uid="{AAC5052E-DCB2-49DF-A0DA-D9011CC2943F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5" authorId="0" shapeId="0" xr:uid="{EAE92CA7-BC10-45BB-AB4E-F07E35BB2CE1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E56" authorId="0" shapeId="0" xr:uid="{142DD37E-85F1-4292-B196-B5FE1E507940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7" authorId="0" shapeId="0" xr:uid="{6E0470AD-9A07-428B-875D-93269746FDD0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E58" authorId="0" shapeId="0" xr:uid="{DA0FB949-F8F5-4C79-8B9F-494E3DEDDFA6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525DF6D1-E906-44D7-8EA1-5A30947B4E61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</commentList>
</comments>
</file>

<file path=xl/sharedStrings.xml><?xml version="1.0" encoding="utf-8"?>
<sst xmlns="http://schemas.openxmlformats.org/spreadsheetml/2006/main" count="5188" uniqueCount="763">
  <si>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</si>
  <si>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</si>
  <si>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</si>
  <si>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</si>
  <si>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</si>
  <si>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</si>
  <si>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</si>
  <si>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</si>
  <si>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</si>
  <si>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</si>
  <si>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</si>
  <si>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</si>
  <si>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</si>
  <si>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</si>
  <si>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</si>
  <si>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</si>
  <si>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</si>
  <si>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</si>
  <si>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</si>
  <si>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</si>
  <si>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</si>
  <si>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</si>
  <si>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</si>
  <si>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</si>
  <si>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</si>
  <si>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</si>
  <si>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</si>
  <si>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</si>
  <si>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</si>
  <si>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</si>
  <si>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</si>
  <si>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</si>
  <si>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</si>
  <si>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</si>
  <si>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</si>
  <si>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</si>
  <si>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</si>
  <si>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</si>
  <si>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</si>
  <si>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</si>
  <si>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</si>
  <si>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</si>
  <si>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</si>
  <si>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</si>
  <si>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</si>
  <si>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</si>
  <si>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</si>
  <si>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</si>
  <si>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</si>
  <si>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</si>
  <si>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</si>
  <si>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</si>
  <si>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</si>
  <si>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</si>
  <si>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</si>
  <si>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</si>
  <si>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</si>
  <si>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</si>
  <si>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</si>
  <si>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</si>
  <si>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</si>
  <si>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</si>
  <si>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</si>
  <si>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</si>
  <si>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</si>
  <si>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</si>
  <si>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</si>
  <si>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</si>
  <si>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</si>
  <si>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</si>
  <si>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</si>
  <si>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</si>
  <si>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</si>
  <si>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</si>
  <si>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</si>
  <si>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</si>
  <si>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</si>
  <si>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</si>
  <si>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</si>
  <si>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</si>
  <si>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</si>
  <si>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</si>
  <si>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</si>
  <si>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</si>
  <si>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</si>
  <si>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</si>
  <si>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</si>
  <si>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</si>
  <si>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</si>
  <si>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</si>
  <si>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</si>
  <si>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</si>
  <si>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</si>
  <si>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</si>
  <si>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</si>
  <si>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</si>
  <si>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</si>
  <si>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</si>
  <si>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</si>
  <si>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</si>
  <si>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</si>
  <si>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</si>
  <si>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</si>
  <si>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</si>
  <si>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</si>
  <si>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</si>
  <si>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</si>
  <si>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</si>
  <si>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</si>
  <si>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</si>
  <si>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</si>
  <si>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</si>
  <si>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</si>
  <si>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</si>
  <si>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</si>
  <si>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</si>
  <si>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</si>
  <si>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</si>
  <si>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</si>
  <si>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</si>
  <si>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</si>
  <si>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</si>
  <si>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</si>
  <si>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</si>
  <si>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</si>
  <si>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</si>
  <si>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</si>
  <si>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</si>
  <si>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</si>
  <si>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</si>
  <si>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</si>
  <si>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</si>
  <si>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</si>
  <si>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</si>
  <si>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</si>
  <si>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</si>
  <si>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</si>
  <si>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</si>
  <si>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</si>
  <si>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</si>
  <si>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</si>
  <si>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</si>
  <si>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</si>
  <si>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</si>
  <si>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</si>
  <si>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</si>
  <si>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</si>
  <si>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</si>
  <si>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</si>
  <si>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</si>
  <si>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</si>
  <si>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</si>
  <si>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</si>
  <si>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</si>
  <si>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</si>
  <si>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</si>
  <si>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</si>
  <si>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</si>
  <si>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</si>
  <si>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</si>
  <si>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</si>
  <si>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</si>
  <si>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</si>
  <si>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</si>
  <si>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</si>
  <si>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</si>
  <si>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</si>
  <si>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</si>
  <si>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</si>
  <si>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</si>
  <si>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</si>
  <si>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</si>
  <si>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</si>
  <si>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</si>
  <si>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</si>
  <si>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</si>
  <si>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</si>
  <si>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</si>
  <si>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</si>
  <si>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</si>
  <si>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</si>
  <si>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</si>
  <si>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</si>
  <si>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</si>
  <si>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</si>
  <si>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</si>
  <si>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</si>
  <si>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</si>
  <si>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</si>
  <si>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</si>
  <si>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</si>
  <si>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</si>
  <si>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</si>
  <si>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</si>
  <si>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</si>
  <si>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</si>
  <si>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</si>
  <si>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</si>
  <si>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</si>
  <si>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</si>
  <si>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</si>
  <si>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</si>
  <si>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</si>
  <si>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</si>
  <si>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</si>
  <si>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</si>
  <si>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</si>
  <si>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</si>
  <si>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</si>
  <si>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</si>
  <si>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</si>
  <si>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</si>
  <si>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</si>
  <si>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</si>
  <si>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</si>
  <si>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</si>
  <si>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</si>
  <si>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</si>
  <si>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</si>
  <si>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</si>
  <si>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</si>
  <si>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</si>
  <si>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</si>
  <si>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</si>
  <si>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</si>
  <si>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</si>
  <si>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</si>
  <si>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</si>
  <si>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</si>
  <si>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</si>
  <si>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</si>
  <si>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</si>
  <si>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</si>
  <si>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</si>
  <si>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</si>
  <si>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</si>
  <si>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</si>
  <si>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</si>
  <si>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</si>
  <si>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</si>
  <si>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</si>
  <si>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</si>
  <si>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</si>
  <si>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</si>
  <si>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</si>
  <si>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</si>
  <si>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</si>
  <si>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</si>
  <si>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</si>
  <si>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</si>
  <si>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</si>
  <si>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</si>
  <si>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</si>
  <si>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</si>
  <si>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</si>
  <si>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</si>
  <si>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</si>
  <si>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</si>
  <si>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</si>
  <si>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</si>
  <si>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</si>
  <si>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</si>
  <si>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</si>
  <si>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</si>
  <si>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</si>
  <si>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</si>
  <si>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</si>
  <si>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</si>
  <si>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</si>
  <si>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</si>
  <si>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</si>
  <si>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</si>
  <si>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</si>
  <si>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</si>
  <si>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</si>
  <si>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</si>
  <si>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</si>
  <si>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</si>
  <si>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</si>
  <si>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</si>
  <si>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</si>
  <si>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</si>
  <si>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</si>
  <si>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</si>
  <si>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</si>
  <si>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</si>
  <si>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</si>
  <si>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</si>
  <si>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</si>
  <si>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</si>
  <si>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</si>
  <si>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</si>
  <si>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</si>
  <si>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</si>
  <si>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</si>
  <si>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</si>
  <si>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</si>
  <si>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</si>
  <si>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</si>
  <si>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</si>
  <si>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</si>
  <si>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</si>
  <si>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</si>
  <si>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</si>
  <si>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</si>
  <si>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</si>
  <si>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</si>
  <si>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</si>
  <si>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</si>
  <si>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</si>
  <si>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</si>
  <si>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</si>
  <si>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</si>
  <si>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</si>
  <si>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</si>
  <si>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</si>
  <si>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</si>
  <si>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</si>
  <si>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</si>
  <si>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</si>
  <si>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</si>
  <si>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</si>
  <si>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</si>
  <si>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</si>
  <si>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</si>
  <si>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</si>
  <si>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</si>
  <si>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</si>
  <si>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</si>
  <si>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</si>
  <si>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</si>
  <si>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</si>
  <si>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</si>
  <si>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</si>
  <si>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</si>
  <si>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</si>
  <si>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</si>
  <si>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</si>
  <si>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</si>
  <si>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</si>
  <si>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</si>
  <si>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</si>
  <si>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</si>
  <si>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</si>
  <si>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</si>
  <si>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</si>
  <si>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</si>
  <si>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</si>
  <si>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</si>
  <si>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</si>
  <si>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</si>
  <si>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</si>
  <si>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</si>
  <si>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</si>
  <si>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</si>
  <si>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</si>
  <si>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</si>
  <si>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</si>
  <si>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</si>
  <si>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</si>
  <si>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</si>
  <si>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</si>
  <si>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</si>
  <si>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</si>
  <si>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</si>
  <si>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</si>
  <si>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</si>
  <si>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</si>
  <si>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</si>
  <si>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</si>
  <si>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</si>
  <si>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</si>
  <si>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</si>
  <si>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</si>
  <si>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</si>
  <si>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</si>
  <si>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</si>
  <si>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</si>
  <si>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</si>
  <si>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</si>
  <si>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</si>
  <si>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</si>
  <si>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</si>
  <si>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</si>
  <si>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</si>
  <si>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</si>
  <si>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</si>
  <si>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</si>
  <si>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</si>
  <si>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</si>
  <si>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</si>
  <si>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</si>
  <si>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</si>
  <si>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</si>
  <si>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</si>
  <si>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</si>
  <si>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</si>
  <si>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</si>
  <si>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</si>
  <si>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</si>
  <si>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</si>
  <si>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</si>
  <si>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</si>
  <si>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</si>
  <si>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</si>
  <si>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</si>
  <si>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</si>
  <si>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</si>
  <si>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</si>
  <si>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</si>
  <si>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</si>
  <si>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</si>
  <si>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</si>
  <si>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</si>
  <si>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</si>
  <si>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</si>
  <si>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</si>
  <si>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</si>
  <si>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</si>
  <si>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</si>
  <si>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</si>
  <si>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</si>
  <si>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</si>
  <si>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</si>
  <si>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</si>
  <si>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</si>
  <si>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</si>
  <si>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</si>
  <si>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</si>
  <si>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</si>
  <si>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</si>
  <si>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</si>
  <si>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</si>
  <si>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</si>
  <si>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</si>
  <si>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</si>
  <si>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</si>
  <si>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</si>
  <si>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</si>
  <si>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</si>
  <si>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</si>
  <si>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</si>
  <si>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</si>
  <si>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</si>
  <si>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</si>
  <si>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</si>
  <si>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</si>
  <si>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</si>
  <si>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</si>
  <si>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</si>
  <si>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</si>
  <si>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</si>
  <si>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</si>
  <si>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</si>
  <si>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</si>
  <si>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</si>
  <si>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</si>
  <si>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</si>
  <si>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</si>
  <si>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</si>
  <si>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</si>
  <si>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</si>
  <si>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</si>
  <si>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</si>
  <si>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</si>
  <si>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</si>
  <si>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</si>
  <si>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</si>
  <si>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</si>
  <si>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</si>
  <si>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</si>
  <si>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</si>
  <si>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</si>
  <si>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</si>
  <si>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</si>
  <si>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</si>
  <si>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</si>
  <si>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</si>
  <si>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</si>
  <si>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</si>
  <si>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</si>
  <si>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</si>
  <si>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</si>
  <si>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</si>
  <si>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</si>
  <si>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</si>
  <si>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</si>
  <si>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</si>
  <si>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</si>
  <si>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</si>
  <si>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</si>
  <si>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</si>
  <si>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</si>
  <si>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</si>
  <si>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</si>
  <si>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</si>
  <si>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</si>
  <si>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</si>
  <si>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</si>
  <si>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</si>
  <si>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</si>
  <si>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</si>
  <si>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</si>
  <si>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</si>
  <si>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</si>
  <si>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</si>
  <si>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</si>
  <si>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</si>
  <si>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</si>
  <si>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</si>
  <si>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</si>
  <si>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</si>
  <si>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</si>
  <si>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</si>
  <si>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</si>
  <si>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</si>
  <si>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</si>
  <si>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</si>
  <si>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</si>
  <si>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</si>
  <si>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</si>
  <si>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</si>
  <si>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</si>
  <si>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</si>
  <si>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</si>
  <si>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</si>
  <si>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</si>
  <si>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</si>
  <si>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</si>
  <si>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</si>
  <si>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</si>
  <si>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</si>
  <si>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</si>
  <si>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</si>
  <si>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</si>
  <si>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</si>
  <si>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</si>
  <si>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</si>
  <si>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</si>
  <si>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</si>
  <si>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</si>
  <si>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</si>
  <si>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</si>
  <si>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</si>
  <si>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</si>
  <si>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</si>
  <si>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</si>
  <si>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</si>
  <si>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</si>
  <si>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</si>
  <si>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</si>
  <si>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</si>
  <si>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</si>
  <si>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</si>
  <si>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</si>
  <si>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</si>
  <si>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</si>
  <si>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</si>
  <si>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</si>
  <si>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</si>
  <si>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</si>
  <si>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</si>
  <si>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</si>
  <si>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</si>
  <si>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</si>
  <si>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</si>
  <si>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</si>
  <si>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</si>
  <si>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</si>
  <si>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</si>
  <si>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</si>
  <si>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</si>
  <si>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</si>
  <si>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</si>
  <si>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</si>
  <si>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</si>
  <si>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</si>
  <si>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</si>
  <si>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</si>
  <si>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</si>
  <si>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</si>
  <si>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</si>
  <si>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</si>
  <si>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</si>
  <si>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</si>
  <si>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</si>
  <si>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</si>
  <si>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</si>
  <si>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</si>
  <si>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</si>
  <si>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</si>
  <si>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</si>
  <si>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</si>
  <si>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</si>
  <si>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</si>
  <si>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</si>
  <si>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</si>
  <si>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</si>
  <si>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</si>
  <si>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</si>
  <si>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</si>
  <si>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</si>
  <si>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</si>
  <si>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</si>
  <si>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</si>
  <si>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</si>
  <si>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</si>
  <si>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</si>
  <si>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</si>
  <si>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</si>
  <si>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</si>
  <si>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</si>
  <si>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</si>
  <si>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</si>
  <si>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</si>
  <si>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</si>
  <si>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</si>
  <si>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</si>
  <si>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</si>
  <si>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</si>
  <si>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</si>
  <si>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</si>
  <si>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</si>
  <si>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</si>
  <si>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</si>
  <si>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</si>
  <si>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</si>
  <si>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</si>
  <si>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</si>
  <si>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</si>
  <si>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</si>
  <si>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</si>
  <si>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</si>
  <si>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</si>
  <si>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</si>
  <si>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</si>
  <si>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AMERICAN PAVING CO.</t>
  </si>
  <si>
    <t>Steve  Poindexter</t>
  </si>
  <si>
    <t>Company 12 Grand Totals</t>
  </si>
  <si>
    <t>Company 12 Open Job Totals</t>
  </si>
  <si>
    <t>Company 12 Closed Job Totals</t>
  </si>
  <si>
    <t>21</t>
  </si>
  <si>
    <t xml:space="preserve"> COMPANY</t>
  </si>
  <si>
    <t>Division 21</t>
  </si>
  <si>
    <t>20.2501.</t>
  </si>
  <si>
    <t xml:space="preserve">    Intercompany Charges to LDI 2025 FY</t>
  </si>
  <si>
    <t>20.2502.</t>
  </si>
  <si>
    <t xml:space="preserve">    Intercompany Charges to WML 2025 FY</t>
  </si>
  <si>
    <t>20.2503.</t>
  </si>
  <si>
    <t xml:space="preserve">    Intercompany Charges to NESM 2025 FY</t>
  </si>
  <si>
    <t>20.2504.</t>
  </si>
  <si>
    <t xml:space="preserve">    Intercompany Charges to LUC 2025 FY</t>
  </si>
  <si>
    <t>20.2505.</t>
  </si>
  <si>
    <t xml:space="preserve">    Intercompany Charges to LSC 2025 FY</t>
  </si>
  <si>
    <t>21.2106.</t>
  </si>
  <si>
    <t xml:space="preserve">    Ashlan Ave. Corridor</t>
  </si>
  <si>
    <t>Alan Johnson</t>
  </si>
  <si>
    <t>21.2304.</t>
  </si>
  <si>
    <t xml:space="preserve">    Community Park 42</t>
  </si>
  <si>
    <t>Christopher Williams</t>
  </si>
  <si>
    <t>21.2310.</t>
  </si>
  <si>
    <t xml:space="preserve">    Tule River Parkway Phase III, Re-bid</t>
  </si>
  <si>
    <t>Scott Mendonca</t>
  </si>
  <si>
    <t>21.2312.</t>
  </si>
  <si>
    <t xml:space="preserve">    Mariposa Plaza Renovation</t>
  </si>
  <si>
    <t>Jeff Nelson</t>
  </si>
  <si>
    <t>21.2314.</t>
  </si>
  <si>
    <t xml:space="preserve">    Clovis VA Parking Expansion</t>
  </si>
  <si>
    <t>21.2323.</t>
  </si>
  <si>
    <t xml:space="preserve">    Water Treatment Plant Replacement</t>
  </si>
  <si>
    <t>21.2407.</t>
  </si>
  <si>
    <t xml:space="preserve">    South Peach Park Project</t>
  </si>
  <si>
    <t>21.2408.</t>
  </si>
  <si>
    <t xml:space="preserve">    Friant I.T.S. Phase 2, A-C Electric</t>
  </si>
  <si>
    <t>21.2410.</t>
  </si>
  <si>
    <t xml:space="preserve">    Barstow and Bond Traffic Signal</t>
  </si>
  <si>
    <t>21.2411.</t>
  </si>
  <si>
    <t xml:space="preserve">    Bob Hart Square Expansion</t>
  </si>
  <si>
    <t>21.2412.</t>
  </si>
  <si>
    <t xml:space="preserve">    Main Street Directional (REBID)</t>
  </si>
  <si>
    <t>21.2491.</t>
  </si>
  <si>
    <t xml:space="preserve">    LDI Intercompany L&amp;E</t>
  </si>
  <si>
    <t>21.2502.</t>
  </si>
  <si>
    <t xml:space="preserve">    Well 7 TCP Mitigation Project</t>
  </si>
  <si>
    <t>21.2503.</t>
  </si>
  <si>
    <t xml:space="preserve">    Dolores Huerta Park</t>
  </si>
  <si>
    <t>21.2504.</t>
  </si>
  <si>
    <t xml:space="preserve">    Clovis Avenue Adaptive Traffic Signal Sychronization Project</t>
  </si>
  <si>
    <t>21.2505.</t>
  </si>
  <si>
    <t xml:space="preserve">    Reed Avenue and Reedley College Driveway Traffic Signal</t>
  </si>
  <si>
    <t>21.2507.</t>
  </si>
  <si>
    <t xml:space="preserve">    Radio Park Renovation Rebid</t>
  </si>
  <si>
    <t>21.2509.</t>
  </si>
  <si>
    <t xml:space="preserve">    Bethel Avenue and Almond Avenue Traffic Signal Improvements</t>
  </si>
  <si>
    <t xml:space="preserve">  Division 21 Open Job Totals</t>
  </si>
  <si>
    <t>20.2550.</t>
  </si>
  <si>
    <t xml:space="preserve">    Legal 2025 Fiscal Year</t>
  </si>
  <si>
    <t>21.2307.</t>
  </si>
  <si>
    <t xml:space="preserve">    Ave 25 Bridge Replacement Project at Ash Slough</t>
  </si>
  <si>
    <t>21.2317.</t>
  </si>
  <si>
    <t xml:space="preserve">    Connecting the Winchell Neighborhood:Butler-8th&amp;Orange-Lowe</t>
  </si>
  <si>
    <t>21.2322.</t>
  </si>
  <si>
    <t xml:space="preserve">    Kaiser Fresno Modular MOB-Offsite Work</t>
  </si>
  <si>
    <t>21.2401.</t>
  </si>
  <si>
    <t xml:space="preserve">    M109 over White River Bridge Replacement Project</t>
  </si>
  <si>
    <t>21.2403.</t>
  </si>
  <si>
    <t xml:space="preserve">    Woodward &amp; Roeding Tot Lots &amp; ADA Accessibility Improvements</t>
  </si>
  <si>
    <t>21.2406.</t>
  </si>
  <si>
    <t xml:space="preserve">    BPMP Phase II</t>
  </si>
  <si>
    <t>21.2409.</t>
  </si>
  <si>
    <t xml:space="preserve">    G Street Bridge Railing Repair</t>
  </si>
  <si>
    <t>21.2501.</t>
  </si>
  <si>
    <t xml:space="preserve">    Lake and Sherwood Traffic Signal</t>
  </si>
  <si>
    <t>20.2420.</t>
  </si>
  <si>
    <t xml:space="preserve">    Office Admin Overhead 2024 Fiscal Year</t>
  </si>
  <si>
    <t>20.2430.</t>
  </si>
  <si>
    <t xml:space="preserve">    APC Yard/Building 2024 Fiscal Year</t>
  </si>
  <si>
    <t>20.2460.</t>
  </si>
  <si>
    <t xml:space="preserve">    Estimating 2024 Fiscal Year</t>
  </si>
  <si>
    <t>20.2470.</t>
  </si>
  <si>
    <t xml:space="preserve">    Equipment 2024 Fiscal Year</t>
  </si>
  <si>
    <t>20.2520.</t>
  </si>
  <si>
    <t xml:space="preserve">    Office Admin Overhead 2025 Fiscal Year</t>
  </si>
  <si>
    <t>20.2530.</t>
  </si>
  <si>
    <t xml:space="preserve">    APC Yard/Building 2025 Fiscal Year</t>
  </si>
  <si>
    <t>20.2540.</t>
  </si>
  <si>
    <t xml:space="preserve">    Warranty Work 2025 Fiscal Year</t>
  </si>
  <si>
    <t>20.2560.</t>
  </si>
  <si>
    <t xml:space="preserve">    Estimating 2025 Fiscal Year</t>
  </si>
  <si>
    <t>20.2570.</t>
  </si>
  <si>
    <t xml:space="preserve">    Equipment 2025 Fiscal Year</t>
  </si>
  <si>
    <t>21.2220.</t>
  </si>
  <si>
    <t xml:space="preserve">    Midtown Fresno School Area Multimodal Interconnectivity Proj</t>
  </si>
  <si>
    <t>21.2302.</t>
  </si>
  <si>
    <t xml:space="preserve">    Fink-White Splash Play Area</t>
  </si>
  <si>
    <t>21.2313.</t>
  </si>
  <si>
    <t xml:space="preserve">    Kerman Northwest Park</t>
  </si>
  <si>
    <t>21.2315.</t>
  </si>
  <si>
    <t xml:space="preserve">    Fig Tree Park</t>
  </si>
  <si>
    <t>21.2316.</t>
  </si>
  <si>
    <t xml:space="preserve">    Groundwater Blending and Arsenic Treatment Project, RCWD</t>
  </si>
  <si>
    <t>21.2318.</t>
  </si>
  <si>
    <t xml:space="preserve">    Audubon and Del Mar Avenues Traffic Signal Installation</t>
  </si>
  <si>
    <t>21.2402.</t>
  </si>
  <si>
    <t xml:space="preserve">    Visalia Station 98 Water Storage Tank and Booster Site</t>
  </si>
  <si>
    <t>21.2413.</t>
  </si>
  <si>
    <t xml:space="preserve">    Amazon ADA improvements</t>
  </si>
  <si>
    <t>21.2506.</t>
  </si>
  <si>
    <t xml:space="preserve">    Kaiser Permanente Cypress Charging Station, Sub to Showtime</t>
  </si>
  <si>
    <t>21.2508.</t>
  </si>
  <si>
    <t xml:space="preserve">    Kaiser Selma Driveway Approaches, Showtime Concrete</t>
  </si>
  <si>
    <t>21.2510.</t>
  </si>
  <si>
    <t xml:space="preserve">    Craig Dr. Sewer</t>
  </si>
  <si>
    <t>21.2591.</t>
  </si>
  <si>
    <t>21.2592.</t>
  </si>
  <si>
    <t xml:space="preserve">    WML Intercompany L&amp;E</t>
  </si>
  <si>
    <t>21.2593.</t>
  </si>
  <si>
    <t xml:space="preserve">    NESM Intercompany L&amp;E</t>
  </si>
  <si>
    <t>21.2594.</t>
  </si>
  <si>
    <t xml:space="preserve">    LUC Intercompany L&amp;E</t>
  </si>
  <si>
    <t>21.2595.</t>
  </si>
  <si>
    <t xml:space="preserve">    LSC Intercompany L&amp;E</t>
  </si>
  <si>
    <t>Division 21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</si>
</sst>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12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641</v>
      </c>
      <c r="C5" s="17" t="s">
        <v>642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if1W0BHmnSb5ev2fgdG+ytC6G7nfpG+sdtkB1uva7ZoDe93UY2YKZxgQBdJ1WbvhlrDk/U+NrSnQcujkV18EVw==" saltValue="OCYjYqkNH0YHeCRKzLcMj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643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644</v>
      </c>
      <c r="B9" s="232" t="s">
        <v>645</v>
      </c>
      <c r="C9" s="232" t="s">
        <v>637</v>
      </c>
      <c r="D9" s="233"/>
      <c r="E9" s="234">
        <v>0</v>
      </c>
      <c r="F9" s="235">
        <v>0</v>
      </c>
      <c r="G9" s="236"/>
      <c r="H9" s="104"/>
      <c r="I9" s="237">
        <f t="shared" si="11"/>
        <v>0</v>
      </c>
      <c r="J9" s="248"/>
      <c r="K9" s="239"/>
      <c r="L9" s="8">
        <v>0</v>
      </c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>
        <f t="shared" si="16"/>
        <v>0</v>
      </c>
      <c r="V9" s="11">
        <f t="shared" si="17"/>
        <v>0</v>
      </c>
      <c r="W9" s="11">
        <f t="shared" si="18"/>
        <v>0</v>
      </c>
      <c r="X9" s="8">
        <v>0</v>
      </c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0</v>
      </c>
      <c r="AM9" s="8">
        <v>0</v>
      </c>
      <c r="AN9" s="9">
        <f t="shared" si="26"/>
        <v>0</v>
      </c>
      <c r="AO9" s="9">
        <f t="shared" si="27"/>
        <v>0</v>
      </c>
      <c r="AP9" s="10"/>
      <c r="AQ9" s="25">
        <f t="shared" si="28"/>
        <v>0</v>
      </c>
      <c r="AR9" s="25">
        <f t="shared" si="29"/>
        <v>0</v>
      </c>
      <c r="AS9" s="25">
        <f t="shared" si="30"/>
        <v>0</v>
      </c>
      <c r="AT9" s="10"/>
      <c r="AU9" s="12">
        <v>0</v>
      </c>
      <c r="AV9" s="12">
        <f t="shared" si="31"/>
        <v>0</v>
      </c>
      <c r="AW9" s="12">
        <f t="shared" si="32"/>
        <v>0</v>
      </c>
      <c r="AX9" s="241"/>
      <c r="AY9" s="242"/>
      <c r="AZ9" s="241"/>
      <c r="BA9" s="241"/>
      <c r="BB9" s="243"/>
      <c r="BC9" s="242"/>
      <c r="BD9" s="242"/>
      <c r="BE9" s="241">
        <v>0</v>
      </c>
      <c r="BF9" s="241">
        <v>0</v>
      </c>
      <c r="BG9" s="241">
        <v>0</v>
      </c>
      <c r="BH9" s="241">
        <v>0</v>
      </c>
      <c r="BI9" s="241">
        <v>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44"/>
      <c r="CC9" s="245"/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0</v>
      </c>
      <c r="CK9" s="247">
        <v>0</v>
      </c>
      <c r="CL9" s="247">
        <v>0</v>
      </c>
      <c r="CM9" s="247">
        <v>0</v>
      </c>
    </row>
    <row r="10" spans="1:102" x14ac:dyDescent="0.25">
      <c r="A10" s="231" t="s">
        <v>646</v>
      </c>
      <c r="B10" s="232" t="s">
        <v>647</v>
      </c>
      <c r="C10" s="232" t="s">
        <v>637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0</v>
      </c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>
        <f t="shared" si="16"/>
        <v>0</v>
      </c>
      <c r="V10" s="11">
        <f t="shared" si="17"/>
        <v>0</v>
      </c>
      <c r="W10" s="11">
        <f t="shared" si="18"/>
        <v>0</v>
      </c>
      <c r="X10" s="8">
        <v>0</v>
      </c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0</v>
      </c>
      <c r="AM10" s="8">
        <v>0</v>
      </c>
      <c r="AN10" s="9">
        <f t="shared" si="26"/>
        <v>0</v>
      </c>
      <c r="AO10" s="9">
        <f t="shared" si="27"/>
        <v>0</v>
      </c>
      <c r="AP10" s="10"/>
      <c r="AQ10" s="25">
        <f t="shared" si="28"/>
        <v>0</v>
      </c>
      <c r="AR10" s="25">
        <f t="shared" si="29"/>
        <v>0</v>
      </c>
      <c r="AS10" s="25">
        <f t="shared" si="30"/>
        <v>0</v>
      </c>
      <c r="AT10" s="10"/>
      <c r="AU10" s="12">
        <v>0</v>
      </c>
      <c r="AV10" s="12">
        <f t="shared" si="31"/>
        <v>0</v>
      </c>
      <c r="AW10" s="12">
        <f t="shared" si="32"/>
        <v>0</v>
      </c>
      <c r="AX10" s="241"/>
      <c r="AY10" s="242"/>
      <c r="AZ10" s="241"/>
      <c r="BA10" s="241"/>
      <c r="BB10" s="243"/>
      <c r="BC10" s="242"/>
      <c r="BD10" s="242"/>
      <c r="BE10" s="241">
        <v>0</v>
      </c>
      <c r="BF10" s="241">
        <v>0</v>
      </c>
      <c r="BG10" s="241">
        <v>0</v>
      </c>
      <c r="BH10" s="241">
        <v>0</v>
      </c>
      <c r="BI10" s="241">
        <v>0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44"/>
      <c r="CC10" s="245"/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0</v>
      </c>
      <c r="CK10" s="247">
        <v>0</v>
      </c>
      <c r="CL10" s="247">
        <v>0</v>
      </c>
      <c r="CM10" s="247">
        <v>0</v>
      </c>
    </row>
    <row r="11" spans="1:102" x14ac:dyDescent="0.25">
      <c r="A11" s="231" t="s">
        <v>648</v>
      </c>
      <c r="B11" s="232" t="s">
        <v>649</v>
      </c>
      <c r="C11" s="232" t="s">
        <v>637</v>
      </c>
      <c r="D11" s="233"/>
      <c r="E11" s="234">
        <v>0</v>
      </c>
      <c r="F11" s="235">
        <v>0</v>
      </c>
      <c r="G11" s="236"/>
      <c r="H11" s="104"/>
      <c r="I11" s="237">
        <f t="shared" si="11"/>
        <v>0</v>
      </c>
      <c r="J11" s="248"/>
      <c r="K11" s="239"/>
      <c r="L11" s="8">
        <v>0</v>
      </c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>
        <f t="shared" si="16"/>
        <v>0</v>
      </c>
      <c r="V11" s="11">
        <f t="shared" si="17"/>
        <v>0</v>
      </c>
      <c r="W11" s="11">
        <f t="shared" si="18"/>
        <v>0</v>
      </c>
      <c r="X11" s="8">
        <v>0</v>
      </c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0</v>
      </c>
      <c r="AM11" s="8">
        <v>0</v>
      </c>
      <c r="AN11" s="9">
        <f t="shared" si="26"/>
        <v>0</v>
      </c>
      <c r="AO11" s="9">
        <f t="shared" si="27"/>
        <v>0</v>
      </c>
      <c r="AP11" s="10"/>
      <c r="AQ11" s="25">
        <f t="shared" si="28"/>
        <v>0</v>
      </c>
      <c r="AR11" s="25">
        <f t="shared" si="29"/>
        <v>0</v>
      </c>
      <c r="AS11" s="25">
        <f t="shared" si="30"/>
        <v>0</v>
      </c>
      <c r="AT11" s="10"/>
      <c r="AU11" s="12">
        <v>0</v>
      </c>
      <c r="AV11" s="12">
        <f t="shared" si="31"/>
        <v>0</v>
      </c>
      <c r="AW11" s="12">
        <f t="shared" si="32"/>
        <v>0</v>
      </c>
      <c r="AX11" s="241"/>
      <c r="AY11" s="242"/>
      <c r="AZ11" s="241"/>
      <c r="BA11" s="241"/>
      <c r="BB11" s="243"/>
      <c r="BC11" s="242"/>
      <c r="BD11" s="242"/>
      <c r="BE11" s="241">
        <v>0</v>
      </c>
      <c r="BF11" s="241">
        <v>0</v>
      </c>
      <c r="BG11" s="241">
        <v>0</v>
      </c>
      <c r="BH11" s="241">
        <v>0</v>
      </c>
      <c r="BI11" s="241">
        <v>0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44"/>
      <c r="CC11" s="245"/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0</v>
      </c>
      <c r="CK11" s="247">
        <v>0</v>
      </c>
      <c r="CL11" s="247">
        <v>0</v>
      </c>
      <c r="CM11" s="247">
        <v>0</v>
      </c>
    </row>
    <row r="12" spans="1:102" x14ac:dyDescent="0.25">
      <c r="A12" s="231" t="s">
        <v>650</v>
      </c>
      <c r="B12" s="232" t="s">
        <v>651</v>
      </c>
      <c r="C12" s="232" t="s">
        <v>637</v>
      </c>
      <c r="D12" s="233"/>
      <c r="E12" s="234">
        <v>0</v>
      </c>
      <c r="F12" s="235">
        <v>0</v>
      </c>
      <c r="G12" s="236"/>
      <c r="H12" s="104"/>
      <c r="I12" s="237">
        <f t="shared" si="11"/>
        <v>0</v>
      </c>
      <c r="J12" s="248"/>
      <c r="K12" s="239"/>
      <c r="L12" s="8">
        <v>0</v>
      </c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>
        <f t="shared" si="16"/>
        <v>0</v>
      </c>
      <c r="V12" s="11">
        <f t="shared" si="17"/>
        <v>0</v>
      </c>
      <c r="W12" s="11">
        <f t="shared" si="18"/>
        <v>0</v>
      </c>
      <c r="X12" s="8">
        <v>0</v>
      </c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0</v>
      </c>
      <c r="AM12" s="8">
        <v>0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0</v>
      </c>
      <c r="AR12" s="25">
        <f t="shared" si="29"/>
        <v>0</v>
      </c>
      <c r="AS12" s="25">
        <f t="shared" si="30"/>
        <v>0</v>
      </c>
      <c r="AT12" s="10"/>
      <c r="AU12" s="12">
        <v>0</v>
      </c>
      <c r="AV12" s="12">
        <f t="shared" si="31"/>
        <v>0</v>
      </c>
      <c r="AW12" s="12">
        <f t="shared" si="32"/>
        <v>0</v>
      </c>
      <c r="AX12" s="241"/>
      <c r="AY12" s="242"/>
      <c r="AZ12" s="241"/>
      <c r="BA12" s="241"/>
      <c r="BB12" s="243"/>
      <c r="BC12" s="242"/>
      <c r="BD12" s="242"/>
      <c r="BE12" s="241">
        <v>0</v>
      </c>
      <c r="BF12" s="241">
        <v>0</v>
      </c>
      <c r="BG12" s="241">
        <v>0</v>
      </c>
      <c r="BH12" s="241">
        <v>0</v>
      </c>
      <c r="BI12" s="241">
        <v>0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44"/>
      <c r="CC12" s="245"/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633</v>
      </c>
      <c r="CJ12" s="247">
        <v>0</v>
      </c>
      <c r="CK12" s="247">
        <v>0</v>
      </c>
      <c r="CL12" s="247">
        <v>0</v>
      </c>
      <c r="CM12" s="247">
        <v>0</v>
      </c>
    </row>
    <row r="13" spans="1:102" x14ac:dyDescent="0.25">
      <c r="A13" s="231" t="s">
        <v>652</v>
      </c>
      <c r="B13" s="232" t="s">
        <v>653</v>
      </c>
      <c r="C13" s="232" t="s">
        <v>637</v>
      </c>
      <c r="D13" s="233"/>
      <c r="E13" s="234">
        <v>0</v>
      </c>
      <c r="F13" s="235">
        <v>0</v>
      </c>
      <c r="G13" s="236"/>
      <c r="H13" s="104"/>
      <c r="I13" s="237">
        <f t="shared" si="11"/>
        <v>0</v>
      </c>
      <c r="J13" s="248"/>
      <c r="K13" s="239"/>
      <c r="L13" s="8">
        <v>0</v>
      </c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>
        <f t="shared" si="16"/>
        <v>0</v>
      </c>
      <c r="V13" s="11">
        <f t="shared" si="17"/>
        <v>0</v>
      </c>
      <c r="W13" s="11">
        <f t="shared" si="18"/>
        <v>0</v>
      </c>
      <c r="X13" s="8">
        <v>0</v>
      </c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0</v>
      </c>
      <c r="AM13" s="8">
        <v>0</v>
      </c>
      <c r="AN13" s="9">
        <f t="shared" si="26"/>
        <v>0</v>
      </c>
      <c r="AO13" s="9">
        <f t="shared" si="27"/>
        <v>0</v>
      </c>
      <c r="AP13" s="10"/>
      <c r="AQ13" s="25">
        <f t="shared" si="28"/>
        <v>0</v>
      </c>
      <c r="AR13" s="25">
        <f t="shared" si="29"/>
        <v>0</v>
      </c>
      <c r="AS13" s="25">
        <f t="shared" si="30"/>
        <v>0</v>
      </c>
      <c r="AT13" s="10"/>
      <c r="AU13" s="12">
        <v>0</v>
      </c>
      <c r="AV13" s="12">
        <f t="shared" si="31"/>
        <v>0</v>
      </c>
      <c r="AW13" s="12">
        <f t="shared" si="32"/>
        <v>0</v>
      </c>
      <c r="AX13" s="241"/>
      <c r="AY13" s="242"/>
      <c r="AZ13" s="241"/>
      <c r="BA13" s="241"/>
      <c r="BB13" s="243"/>
      <c r="BC13" s="242"/>
      <c r="BD13" s="242"/>
      <c r="BE13" s="241">
        <v>0</v>
      </c>
      <c r="BF13" s="241">
        <v>0</v>
      </c>
      <c r="BG13" s="241">
        <v>0</v>
      </c>
      <c r="BH13" s="241">
        <v>0</v>
      </c>
      <c r="BI13" s="241">
        <v>0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44"/>
      <c r="CC13" s="245"/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633</v>
      </c>
      <c r="CJ13" s="247">
        <v>0</v>
      </c>
      <c r="CK13" s="247">
        <v>0</v>
      </c>
      <c r="CL13" s="247">
        <v>0</v>
      </c>
      <c r="CM13" s="247">
        <v>0</v>
      </c>
    </row>
    <row r="14" spans="1:102" x14ac:dyDescent="0.25">
      <c r="A14" s="231" t="s">
        <v>654</v>
      </c>
      <c r="B14" s="232" t="s">
        <v>655</v>
      </c>
      <c r="C14" s="232" t="s">
        <v>656</v>
      </c>
      <c r="D14" s="233"/>
      <c r="E14" s="234">
        <v>239266.87</v>
      </c>
      <c r="F14" s="235">
        <v>239266.87</v>
      </c>
      <c r="G14" s="236"/>
      <c r="H14" s="104"/>
      <c r="I14" s="237">
        <v>138609</v>
      </c>
      <c r="J14" s="248"/>
      <c r="K14" s="239"/>
      <c r="L14" s="8">
        <v>167006.9</v>
      </c>
      <c r="M14" s="240">
        <v>137609</v>
      </c>
      <c r="N14" s="72"/>
      <c r="O14" s="100"/>
      <c r="P14" s="9">
        <f t="shared" si="13"/>
        <v>1000</v>
      </c>
      <c r="Q14" s="9">
        <v>1000</v>
      </c>
      <c r="R14" s="9">
        <f t="shared" si="15"/>
        <v>0</v>
      </c>
      <c r="S14" s="152">
        <v>46081</v>
      </c>
      <c r="T14" s="10"/>
      <c r="U14" s="23">
        <f t="shared" si="16"/>
        <v>0.84710476785675359</v>
      </c>
      <c r="V14" s="11">
        <f t="shared" si="17"/>
        <v>117416.34476785676</v>
      </c>
      <c r="W14" s="11">
        <f t="shared" si="18"/>
        <v>117429.84000000001</v>
      </c>
      <c r="X14" s="8">
        <v>116569.24</v>
      </c>
      <c r="Y14" s="9">
        <f t="shared" si="19"/>
        <v>860.60000000000582</v>
      </c>
      <c r="Z14" s="70">
        <v>860.6</v>
      </c>
      <c r="AA14" s="72"/>
      <c r="AB14" s="108"/>
      <c r="AC14" s="9">
        <v>1000</v>
      </c>
      <c r="AD14" s="9">
        <f t="shared" si="22"/>
        <v>-139.39999999999998</v>
      </c>
      <c r="AE14" s="10"/>
      <c r="AF14" s="24">
        <v>0</v>
      </c>
      <c r="AG14" s="11">
        <v>34333.51</v>
      </c>
      <c r="AH14" s="8">
        <v>34333.51</v>
      </c>
      <c r="AI14" s="9">
        <v>-34333.51</v>
      </c>
      <c r="AJ14" s="9">
        <v>-10000</v>
      </c>
      <c r="AK14" s="10"/>
      <c r="AL14" s="11">
        <f t="shared" si="24"/>
        <v>83096.330000000016</v>
      </c>
      <c r="AM14" s="8">
        <v>82235.73</v>
      </c>
      <c r="AN14" s="9">
        <f t="shared" si="26"/>
        <v>35194.110000000008</v>
      </c>
      <c r="AO14" s="9">
        <f t="shared" si="27"/>
        <v>10860.6</v>
      </c>
      <c r="AP14" s="10"/>
      <c r="AQ14" s="25">
        <f t="shared" si="28"/>
        <v>21179.159999999989</v>
      </c>
      <c r="AR14" s="25">
        <f t="shared" si="29"/>
        <v>21039.759999999995</v>
      </c>
      <c r="AS14" s="25">
        <f t="shared" si="30"/>
        <v>139.39999999999998</v>
      </c>
      <c r="AT14" s="10"/>
      <c r="AU14" s="12">
        <v>210502.61</v>
      </c>
      <c r="AV14" s="12" t="str">
        <f t="shared" si="31"/>
        <v xml:space="preserve"> </v>
      </c>
      <c r="AW14" s="12">
        <f t="shared" si="32"/>
        <v>93072.769999999975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138609</v>
      </c>
      <c r="BF14" s="15">
        <v>137609</v>
      </c>
      <c r="BG14" s="15">
        <v>860.6</v>
      </c>
      <c r="BH14" s="15">
        <v>120553.54</v>
      </c>
      <c r="BI14" s="15">
        <v>119553.54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860.6</v>
      </c>
      <c r="CC14" s="245" t="s">
        <v>635</v>
      </c>
      <c r="CD14" s="241">
        <v>0</v>
      </c>
      <c r="CE14" s="241">
        <v>34333.51</v>
      </c>
      <c r="CF14" s="241">
        <v>0</v>
      </c>
      <c r="CG14" s="241">
        <v>34333.51</v>
      </c>
      <c r="CH14" s="241">
        <v>0</v>
      </c>
      <c r="CI14" s="246" t="s">
        <v>633</v>
      </c>
      <c r="CJ14" s="247">
        <v>116569.24</v>
      </c>
      <c r="CK14" s="247">
        <v>82235.73</v>
      </c>
      <c r="CL14" s="247">
        <v>210502.61</v>
      </c>
      <c r="CM14" s="247">
        <v>0</v>
      </c>
    </row>
    <row r="15" spans="1:102" x14ac:dyDescent="0.25">
      <c r="A15" s="231" t="s">
        <v>657</v>
      </c>
      <c r="B15" s="232" t="s">
        <v>658</v>
      </c>
      <c r="C15" s="232" t="s">
        <v>659</v>
      </c>
      <c r="D15" s="233"/>
      <c r="E15" s="234">
        <v>10327326.220000001</v>
      </c>
      <c r="F15" s="235">
        <v>10327326.220000001</v>
      </c>
      <c r="G15" s="236"/>
      <c r="H15" s="104"/>
      <c r="I15" s="237">
        <v>10996795.85</v>
      </c>
      <c r="J15" s="248"/>
      <c r="K15" s="239"/>
      <c r="L15" s="8">
        <v>9977785.5899999999</v>
      </c>
      <c r="M15" s="240">
        <v>9976795.8499999996</v>
      </c>
      <c r="N15" s="72"/>
      <c r="O15" s="100"/>
      <c r="P15" s="9">
        <f t="shared" si="13"/>
        <v>1020000</v>
      </c>
      <c r="Q15" s="9">
        <v>1000000</v>
      </c>
      <c r="R15" s="9">
        <f t="shared" si="15"/>
        <v>20000</v>
      </c>
      <c r="S15" s="152">
        <v>46203</v>
      </c>
      <c r="T15" s="10"/>
      <c r="U15" s="23">
        <f t="shared" si="16"/>
        <v>0.93627705933263139</v>
      </c>
      <c r="V15" s="11">
        <f t="shared" si="17"/>
        <v>10296047.680519285</v>
      </c>
      <c r="W15" s="11">
        <f t="shared" si="18"/>
        <v>10296173.08</v>
      </c>
      <c r="X15" s="8">
        <v>9341045.0800000001</v>
      </c>
      <c r="Y15" s="9">
        <f t="shared" si="19"/>
        <v>955128</v>
      </c>
      <c r="Z15" s="70">
        <v>955128</v>
      </c>
      <c r="AA15" s="71"/>
      <c r="AB15" s="108"/>
      <c r="AC15" s="9">
        <v>1000000</v>
      </c>
      <c r="AD15" s="9">
        <f t="shared" si="22"/>
        <v>-44872</v>
      </c>
      <c r="AE15" s="10"/>
      <c r="AF15" s="24">
        <v>0</v>
      </c>
      <c r="AG15" s="11">
        <v>6959224.6200000001</v>
      </c>
      <c r="AH15" s="8">
        <v>6959224.6200000001</v>
      </c>
      <c r="AI15" s="9">
        <v>-6959224.6200000001</v>
      </c>
      <c r="AJ15" s="9">
        <v>665190</v>
      </c>
      <c r="AK15" s="10"/>
      <c r="AL15" s="11">
        <f t="shared" si="24"/>
        <v>3336948.46</v>
      </c>
      <c r="AM15" s="8">
        <v>2381820.46</v>
      </c>
      <c r="AN15" s="9">
        <f t="shared" si="26"/>
        <v>7914352.6200000001</v>
      </c>
      <c r="AO15" s="9">
        <f t="shared" si="27"/>
        <v>289938</v>
      </c>
      <c r="AP15" s="10"/>
      <c r="AQ15" s="25">
        <f t="shared" si="28"/>
        <v>700622.76999999955</v>
      </c>
      <c r="AR15" s="25">
        <f t="shared" si="29"/>
        <v>635750.76999999955</v>
      </c>
      <c r="AS15" s="25">
        <f t="shared" si="30"/>
        <v>64872</v>
      </c>
      <c r="AT15" s="10"/>
      <c r="AU15" s="12">
        <v>9685840.0800000001</v>
      </c>
      <c r="AV15" s="12">
        <f t="shared" si="31"/>
        <v>610333</v>
      </c>
      <c r="AW15" s="12" t="str">
        <f t="shared" si="32"/>
        <v xml:space="preserve"> 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10996795.85</v>
      </c>
      <c r="BF15" s="15">
        <v>9976795.8499999996</v>
      </c>
      <c r="BG15" s="15">
        <v>955128</v>
      </c>
      <c r="BH15" s="15">
        <v>10996795.85</v>
      </c>
      <c r="BI15" s="15">
        <v>9976795.8499999996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955128</v>
      </c>
      <c r="CC15" s="245" t="s">
        <v>635</v>
      </c>
      <c r="CD15" s="241">
        <v>0</v>
      </c>
      <c r="CE15" s="241">
        <v>6959224.6200000001</v>
      </c>
      <c r="CF15" s="241">
        <v>0</v>
      </c>
      <c r="CG15" s="241">
        <v>6959224.6200000001</v>
      </c>
      <c r="CH15" s="241">
        <v>0</v>
      </c>
      <c r="CI15" s="246" t="s">
        <v>633</v>
      </c>
      <c r="CJ15" s="247">
        <v>9341045.0800000001</v>
      </c>
      <c r="CK15" s="247">
        <v>2381820.46</v>
      </c>
      <c r="CL15" s="247">
        <v>9685840.0800000001</v>
      </c>
      <c r="CM15" s="247">
        <v>0</v>
      </c>
    </row>
    <row r="16" spans="1:102" x14ac:dyDescent="0.25">
      <c r="A16" s="231" t="s">
        <v>660</v>
      </c>
      <c r="B16" s="232" t="s">
        <v>661</v>
      </c>
      <c r="C16" s="232" t="s">
        <v>662</v>
      </c>
      <c r="D16" s="233"/>
      <c r="E16" s="234">
        <v>3543296.49</v>
      </c>
      <c r="F16" s="235">
        <v>3543296.49</v>
      </c>
      <c r="G16" s="236"/>
      <c r="H16" s="104"/>
      <c r="I16" s="237">
        <f t="shared" si="11"/>
        <v>3543296.49</v>
      </c>
      <c r="J16" s="248"/>
      <c r="K16" s="239"/>
      <c r="L16" s="8">
        <v>3190348.97</v>
      </c>
      <c r="M16" s="240">
        <f t="shared" si="12"/>
        <v>3190348.97</v>
      </c>
      <c r="N16" s="72"/>
      <c r="O16" s="100"/>
      <c r="P16" s="9">
        <f t="shared" si="13"/>
        <v>352947.52</v>
      </c>
      <c r="Q16" s="9">
        <f t="shared" si="14"/>
        <v>0</v>
      </c>
      <c r="R16" s="9">
        <f t="shared" si="15"/>
        <v>352947.52</v>
      </c>
      <c r="S16" s="152"/>
      <c r="T16" s="10"/>
      <c r="U16" s="23">
        <f t="shared" si="16"/>
        <v>0.96715840775249107</v>
      </c>
      <c r="V16" s="11">
        <f t="shared" si="17"/>
        <v>3426928.9914633906</v>
      </c>
      <c r="W16" s="11" t="str">
        <f t="shared" ca="1" si="18"/>
        <v/>
      </c>
      <c r="X16" s="8">
        <v>3085572.83</v>
      </c>
      <c r="Y16" s="9">
        <f t="shared" ca="1" si="19"/>
        <v>0</v>
      </c>
      <c r="Z16" s="70">
        <f t="shared" ca="1" si="20"/>
        <v>0</v>
      </c>
      <c r="AA16" s="72"/>
      <c r="AB16" s="108"/>
      <c r="AC16" s="9">
        <f t="shared" si="21"/>
        <v>0</v>
      </c>
      <c r="AD16" s="9">
        <f t="shared" ca="1" si="22"/>
        <v>0</v>
      </c>
      <c r="AE16" s="10"/>
      <c r="AF16" s="24">
        <v>0</v>
      </c>
      <c r="AG16" s="11">
        <v>1337612.8700000001</v>
      </c>
      <c r="AH16" s="8">
        <v>1337612.8700000001</v>
      </c>
      <c r="AI16" s="9">
        <v>-1337612.8700000001</v>
      </c>
      <c r="AJ16" s="9">
        <v>91242</v>
      </c>
      <c r="AK16" s="10"/>
      <c r="AL16" s="11" t="str">
        <f t="shared" ca="1" si="24"/>
        <v/>
      </c>
      <c r="AM16" s="8">
        <v>1747959.96</v>
      </c>
      <c r="AN16" s="9" t="str">
        <f t="shared" ca="1" si="26"/>
        <v/>
      </c>
      <c r="AO16" s="9" t="str">
        <f t="shared" ca="1" si="27"/>
        <v/>
      </c>
      <c r="AP16" s="10"/>
      <c r="AQ16" s="25" t="str">
        <f t="shared" ca="1" si="28"/>
        <v/>
      </c>
      <c r="AR16" s="25">
        <f t="shared" si="29"/>
        <v>104776.14000000013</v>
      </c>
      <c r="AS16" s="25" t="str">
        <f t="shared" ca="1" si="30"/>
        <v/>
      </c>
      <c r="AT16" s="10"/>
      <c r="AU16" s="12">
        <v>3534211.62</v>
      </c>
      <c r="AV16" s="12" t="str">
        <f t="shared" ca="1" si="31"/>
        <v/>
      </c>
      <c r="AW16" s="12" t="str">
        <f t="shared" ca="1" si="32"/>
        <v/>
      </c>
      <c r="AX16" s="241"/>
      <c r="AY16" s="242"/>
      <c r="AZ16" s="241"/>
      <c r="BA16" s="241"/>
      <c r="BB16" s="243"/>
      <c r="BC16" s="242"/>
      <c r="BD16" s="242"/>
      <c r="BE16" s="241">
        <v>0</v>
      </c>
      <c r="BF16" s="241">
        <v>0</v>
      </c>
      <c r="BG16" s="241">
        <v>0</v>
      </c>
      <c r="BH16" s="241">
        <v>0</v>
      </c>
      <c r="BI16" s="241">
        <v>0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44"/>
      <c r="CC16" s="245"/>
      <c r="CD16" s="241">
        <v>0</v>
      </c>
      <c r="CE16" s="241">
        <v>1337612.8700000001</v>
      </c>
      <c r="CF16" s="241">
        <v>0</v>
      </c>
      <c r="CG16" s="241">
        <v>1337612.8700000001</v>
      </c>
      <c r="CH16" s="241">
        <v>0</v>
      </c>
      <c r="CI16" s="246" t="s">
        <v>633</v>
      </c>
      <c r="CJ16" s="247">
        <v>3085572.83</v>
      </c>
      <c r="CK16" s="247">
        <v>1747959.96</v>
      </c>
      <c r="CL16" s="247">
        <v>3534211.62</v>
      </c>
      <c r="CM16" s="247">
        <v>0</v>
      </c>
    </row>
    <row r="17" spans="1:91" x14ac:dyDescent="0.25">
      <c r="A17" s="231" t="s">
        <v>663</v>
      </c>
      <c r="B17" s="232" t="s">
        <v>664</v>
      </c>
      <c r="C17" s="232" t="s">
        <v>665</v>
      </c>
      <c r="D17" s="233"/>
      <c r="E17" s="234">
        <v>2803963.38</v>
      </c>
      <c r="F17" s="235">
        <v>2803963.38</v>
      </c>
      <c r="G17" s="236"/>
      <c r="H17" s="104"/>
      <c r="I17" s="237">
        <v>2832729.95</v>
      </c>
      <c r="J17" s="248"/>
      <c r="K17" s="239"/>
      <c r="L17" s="8">
        <v>2662965.41</v>
      </c>
      <c r="M17" s="240">
        <v>2662729.9500000002</v>
      </c>
      <c r="N17" s="72"/>
      <c r="O17" s="100"/>
      <c r="P17" s="9">
        <f t="shared" si="13"/>
        <v>170000</v>
      </c>
      <c r="Q17" s="9">
        <v>160000</v>
      </c>
      <c r="R17" s="9">
        <f t="shared" si="15"/>
        <v>10000</v>
      </c>
      <c r="S17" s="152">
        <v>46081</v>
      </c>
      <c r="T17" s="10"/>
      <c r="U17" s="23">
        <f t="shared" si="16"/>
        <v>0.92895956647800493</v>
      </c>
      <c r="V17" s="11">
        <f t="shared" si="17"/>
        <v>2631491.5863012606</v>
      </c>
      <c r="W17" s="11">
        <f t="shared" si="18"/>
        <v>2631498.46</v>
      </c>
      <c r="X17" s="8">
        <v>2473568.46</v>
      </c>
      <c r="Y17" s="9">
        <f t="shared" si="19"/>
        <v>157930</v>
      </c>
      <c r="Z17" s="70">
        <v>157930</v>
      </c>
      <c r="AA17" s="71"/>
      <c r="AB17" s="108"/>
      <c r="AC17" s="9">
        <v>160000</v>
      </c>
      <c r="AD17" s="9">
        <f t="shared" si="22"/>
        <v>-2070</v>
      </c>
      <c r="AE17" s="10"/>
      <c r="AF17" s="24">
        <v>0</v>
      </c>
      <c r="AG17" s="11">
        <v>1002363.63</v>
      </c>
      <c r="AH17" s="8">
        <v>1002363.63</v>
      </c>
      <c r="AI17" s="9">
        <v>-1002363.63</v>
      </c>
      <c r="AJ17" s="9">
        <v>89977.5</v>
      </c>
      <c r="AK17" s="10"/>
      <c r="AL17" s="11">
        <f t="shared" si="24"/>
        <v>1629134.83</v>
      </c>
      <c r="AM17" s="8">
        <v>1471204.83</v>
      </c>
      <c r="AN17" s="9">
        <f t="shared" si="26"/>
        <v>1160293.6299999999</v>
      </c>
      <c r="AO17" s="9">
        <f t="shared" si="27"/>
        <v>67952.5</v>
      </c>
      <c r="AP17" s="10"/>
      <c r="AQ17" s="25">
        <f t="shared" si="28"/>
        <v>201231.49000000022</v>
      </c>
      <c r="AR17" s="25">
        <f t="shared" si="29"/>
        <v>189161.49000000022</v>
      </c>
      <c r="AS17" s="25">
        <f t="shared" si="30"/>
        <v>12070</v>
      </c>
      <c r="AT17" s="10"/>
      <c r="AU17" s="12">
        <v>2803963.38</v>
      </c>
      <c r="AV17" s="12" t="str">
        <f t="shared" si="31"/>
        <v xml:space="preserve"> </v>
      </c>
      <c r="AW17" s="12">
        <f t="shared" si="32"/>
        <v>172464.91999999993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2832729.95</v>
      </c>
      <c r="BF17" s="15">
        <v>2662729.9500000002</v>
      </c>
      <c r="BG17" s="15">
        <v>157930</v>
      </c>
      <c r="BH17" s="15">
        <v>2832729.95</v>
      </c>
      <c r="BI17" s="15">
        <v>2662729.9500000002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157930</v>
      </c>
      <c r="CC17" s="245" t="s">
        <v>635</v>
      </c>
      <c r="CD17" s="241">
        <v>0</v>
      </c>
      <c r="CE17" s="241">
        <v>1002363.63</v>
      </c>
      <c r="CF17" s="241">
        <v>0</v>
      </c>
      <c r="CG17" s="241">
        <v>1002363.63</v>
      </c>
      <c r="CH17" s="241">
        <v>0</v>
      </c>
      <c r="CI17" s="246" t="s">
        <v>633</v>
      </c>
      <c r="CJ17" s="247">
        <v>2473568.46</v>
      </c>
      <c r="CK17" s="247">
        <v>1471204.83</v>
      </c>
      <c r="CL17" s="247">
        <v>2803963.38</v>
      </c>
      <c r="CM17" s="247">
        <v>0</v>
      </c>
    </row>
    <row r="18" spans="1:91" x14ac:dyDescent="0.25">
      <c r="A18" s="231" t="s">
        <v>666</v>
      </c>
      <c r="B18" s="232" t="s">
        <v>667</v>
      </c>
      <c r="C18" s="232" t="s">
        <v>637</v>
      </c>
      <c r="D18" s="233"/>
      <c r="E18" s="234">
        <v>1483450.08</v>
      </c>
      <c r="F18" s="235">
        <v>1483450.08</v>
      </c>
      <c r="G18" s="236"/>
      <c r="H18" s="104"/>
      <c r="I18" s="237">
        <v>1294297</v>
      </c>
      <c r="J18" s="248"/>
      <c r="K18" s="239"/>
      <c r="L18" s="8">
        <v>1141697.17</v>
      </c>
      <c r="M18" s="240">
        <v>1184297</v>
      </c>
      <c r="N18" s="72"/>
      <c r="O18" s="100"/>
      <c r="P18" s="9">
        <f t="shared" si="13"/>
        <v>110000</v>
      </c>
      <c r="Q18" s="9">
        <v>110000</v>
      </c>
      <c r="R18" s="9">
        <f t="shared" si="15"/>
        <v>0</v>
      </c>
      <c r="S18" s="152"/>
      <c r="T18" s="10"/>
      <c r="U18" s="23">
        <f t="shared" si="16"/>
        <v>0.10458348708136557</v>
      </c>
      <c r="V18" s="11">
        <f t="shared" si="17"/>
        <v>135362.09357895021</v>
      </c>
      <c r="W18" s="11">
        <f t="shared" si="18"/>
        <v>123857.91</v>
      </c>
      <c r="X18" s="8">
        <v>123857.91</v>
      </c>
      <c r="Y18" s="9">
        <f t="shared" si="19"/>
        <v>0</v>
      </c>
      <c r="Z18" s="70"/>
      <c r="AA18" s="71"/>
      <c r="AB18" s="108"/>
      <c r="AC18" s="9">
        <v>110000</v>
      </c>
      <c r="AD18" s="9">
        <f t="shared" si="22"/>
        <v>-110000</v>
      </c>
      <c r="AE18" s="10"/>
      <c r="AF18" s="24">
        <v>0</v>
      </c>
      <c r="AG18" s="11">
        <v>118193.29</v>
      </c>
      <c r="AH18" s="8">
        <v>118193.29</v>
      </c>
      <c r="AI18" s="9">
        <v>-118193.29</v>
      </c>
      <c r="AJ18" s="9">
        <v>0</v>
      </c>
      <c r="AK18" s="10"/>
      <c r="AL18" s="11">
        <f t="shared" si="24"/>
        <v>5664.6200000000099</v>
      </c>
      <c r="AM18" s="8">
        <v>5664.62</v>
      </c>
      <c r="AN18" s="9">
        <f t="shared" si="26"/>
        <v>118193.29</v>
      </c>
      <c r="AO18" s="9">
        <f t="shared" si="27"/>
        <v>0</v>
      </c>
      <c r="AP18" s="10"/>
      <c r="AQ18" s="25">
        <f t="shared" si="28"/>
        <v>1170439.0900000001</v>
      </c>
      <c r="AR18" s="25">
        <f t="shared" si="29"/>
        <v>1060439.0900000001</v>
      </c>
      <c r="AS18" s="25">
        <f t="shared" si="30"/>
        <v>110000</v>
      </c>
      <c r="AT18" s="10"/>
      <c r="AU18" s="12">
        <v>309650.34000000003</v>
      </c>
      <c r="AV18" s="12" t="str">
        <f t="shared" si="31"/>
        <v xml:space="preserve"> </v>
      </c>
      <c r="AW18" s="12">
        <f t="shared" si="32"/>
        <v>185792.43000000002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1294297</v>
      </c>
      <c r="BF18" s="15">
        <v>1184297</v>
      </c>
      <c r="BG18" s="15"/>
      <c r="BH18" s="15">
        <v>1294297</v>
      </c>
      <c r="BI18" s="15">
        <v>1184297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/>
      <c r="CC18" s="245" t="s">
        <v>635</v>
      </c>
      <c r="CD18" s="241">
        <v>0</v>
      </c>
      <c r="CE18" s="241">
        <v>118193.29</v>
      </c>
      <c r="CF18" s="241">
        <v>0</v>
      </c>
      <c r="CG18" s="241">
        <v>118193.29</v>
      </c>
      <c r="CH18" s="241">
        <v>0</v>
      </c>
      <c r="CI18" s="246" t="s">
        <v>633</v>
      </c>
      <c r="CJ18" s="247">
        <v>123857.91</v>
      </c>
      <c r="CK18" s="247">
        <v>5664.62</v>
      </c>
      <c r="CL18" s="247">
        <v>309650.34000000003</v>
      </c>
      <c r="CM18" s="247">
        <v>0</v>
      </c>
    </row>
    <row r="19" spans="1:91" x14ac:dyDescent="0.25">
      <c r="A19" s="231" t="s">
        <v>668</v>
      </c>
      <c r="B19" s="232" t="s">
        <v>669</v>
      </c>
      <c r="C19" s="232" t="s">
        <v>665</v>
      </c>
      <c r="D19" s="233"/>
      <c r="E19" s="234">
        <v>1912857.82</v>
      </c>
      <c r="F19" s="235">
        <v>1912857.82</v>
      </c>
      <c r="G19" s="236"/>
      <c r="H19" s="104"/>
      <c r="I19" s="237">
        <v>1912857.82</v>
      </c>
      <c r="J19" s="238"/>
      <c r="K19" s="239"/>
      <c r="L19" s="8">
        <v>1377590.67</v>
      </c>
      <c r="M19" s="240">
        <v>1392857.82</v>
      </c>
      <c r="N19" s="72"/>
      <c r="O19" s="100"/>
      <c r="P19" s="9">
        <f t="shared" si="13"/>
        <v>520000</v>
      </c>
      <c r="Q19" s="9">
        <v>425000</v>
      </c>
      <c r="R19" s="9">
        <f t="shared" si="15"/>
        <v>95000</v>
      </c>
      <c r="S19" s="152">
        <v>46173</v>
      </c>
      <c r="T19" s="10"/>
      <c r="U19" s="23">
        <f t="shared" si="16"/>
        <v>0.9739288752386801</v>
      </c>
      <c r="V19" s="11">
        <f t="shared" si="17"/>
        <v>1862987.4651241137</v>
      </c>
      <c r="W19" s="11">
        <f t="shared" si="18"/>
        <v>1862972.45</v>
      </c>
      <c r="X19" s="8">
        <v>1356544.45</v>
      </c>
      <c r="Y19" s="9">
        <f t="shared" si="19"/>
        <v>506428</v>
      </c>
      <c r="Z19" s="70">
        <v>506428</v>
      </c>
      <c r="AA19" s="71"/>
      <c r="AB19" s="108"/>
      <c r="AC19" s="9">
        <v>425000</v>
      </c>
      <c r="AD19" s="9">
        <f t="shared" si="22"/>
        <v>81428</v>
      </c>
      <c r="AE19" s="10"/>
      <c r="AF19" s="24">
        <v>0</v>
      </c>
      <c r="AG19" s="11">
        <v>322450.68</v>
      </c>
      <c r="AH19" s="8">
        <v>322450.68</v>
      </c>
      <c r="AI19" s="9">
        <v>-322450.68</v>
      </c>
      <c r="AJ19" s="9">
        <v>92344</v>
      </c>
      <c r="AK19" s="10"/>
      <c r="AL19" s="11">
        <f t="shared" si="24"/>
        <v>1540521.77</v>
      </c>
      <c r="AM19" s="8">
        <v>1034093.77</v>
      </c>
      <c r="AN19" s="9">
        <f t="shared" si="26"/>
        <v>828878.67999999993</v>
      </c>
      <c r="AO19" s="9">
        <f t="shared" si="27"/>
        <v>414084</v>
      </c>
      <c r="AP19" s="10"/>
      <c r="AQ19" s="25">
        <f t="shared" si="28"/>
        <v>49885.370000000112</v>
      </c>
      <c r="AR19" s="25">
        <f t="shared" si="29"/>
        <v>36313.370000000112</v>
      </c>
      <c r="AS19" s="25">
        <f t="shared" si="30"/>
        <v>13572</v>
      </c>
      <c r="AT19" s="10"/>
      <c r="AU19" s="12">
        <v>1832728.29</v>
      </c>
      <c r="AV19" s="12">
        <f t="shared" si="31"/>
        <v>30244.159999999916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1912857.82</v>
      </c>
      <c r="BF19" s="15">
        <v>1392857.82</v>
      </c>
      <c r="BG19" s="15">
        <v>506428</v>
      </c>
      <c r="BH19" s="15">
        <v>1912857.82</v>
      </c>
      <c r="BI19" s="15">
        <v>1392857.82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506428</v>
      </c>
      <c r="CC19" s="245" t="s">
        <v>635</v>
      </c>
      <c r="CD19" s="241">
        <v>0</v>
      </c>
      <c r="CE19" s="241">
        <v>322450.68</v>
      </c>
      <c r="CF19" s="241">
        <v>0</v>
      </c>
      <c r="CG19" s="241">
        <v>322450.68</v>
      </c>
      <c r="CH19" s="241">
        <v>0</v>
      </c>
      <c r="CI19" s="246" t="s">
        <v>633</v>
      </c>
      <c r="CJ19" s="247">
        <v>1356544.45</v>
      </c>
      <c r="CK19" s="247">
        <v>1034093.77</v>
      </c>
      <c r="CL19" s="247">
        <v>1832728.29</v>
      </c>
      <c r="CM19" s="247">
        <v>0</v>
      </c>
    </row>
    <row r="20" spans="1:91" x14ac:dyDescent="0.25">
      <c r="A20" s="231" t="s">
        <v>670</v>
      </c>
      <c r="B20" s="232" t="s">
        <v>671</v>
      </c>
      <c r="C20" s="232" t="s">
        <v>656</v>
      </c>
      <c r="D20" s="233"/>
      <c r="E20" s="234">
        <v>10338780</v>
      </c>
      <c r="F20" s="235">
        <v>10338780</v>
      </c>
      <c r="G20" s="236"/>
      <c r="H20" s="104"/>
      <c r="I20" s="237">
        <v>9700445.0500000007</v>
      </c>
      <c r="J20" s="238"/>
      <c r="K20" s="239"/>
      <c r="L20" s="8">
        <v>9340659.0299999993</v>
      </c>
      <c r="M20" s="240">
        <v>9282945.0500000007</v>
      </c>
      <c r="N20" s="72"/>
      <c r="O20" s="100"/>
      <c r="P20" s="9">
        <f t="shared" si="13"/>
        <v>417500</v>
      </c>
      <c r="Q20" s="9">
        <v>355000</v>
      </c>
      <c r="R20" s="9">
        <f t="shared" si="15"/>
        <v>62500</v>
      </c>
      <c r="S20" s="152">
        <v>46295</v>
      </c>
      <c r="T20" s="10"/>
      <c r="U20" s="23">
        <f t="shared" si="16"/>
        <v>0.67777558480753897</v>
      </c>
      <c r="V20" s="11">
        <f t="shared" si="17"/>
        <v>6574724.8166571474</v>
      </c>
      <c r="W20" s="11">
        <f t="shared" si="18"/>
        <v>6574735.0099999998</v>
      </c>
      <c r="X20" s="8">
        <v>6291753.5099999998</v>
      </c>
      <c r="Y20" s="9">
        <f t="shared" si="19"/>
        <v>282981.5</v>
      </c>
      <c r="Z20" s="70">
        <v>282981.5</v>
      </c>
      <c r="AA20" s="71"/>
      <c r="AB20" s="108"/>
      <c r="AC20" s="9">
        <v>355000</v>
      </c>
      <c r="AD20" s="9">
        <f t="shared" si="22"/>
        <v>-72018.5</v>
      </c>
      <c r="AE20" s="10"/>
      <c r="AF20" s="24">
        <v>0</v>
      </c>
      <c r="AG20" s="11">
        <v>93921.08</v>
      </c>
      <c r="AH20" s="8">
        <v>93921.08</v>
      </c>
      <c r="AI20" s="9">
        <v>-93921.08</v>
      </c>
      <c r="AJ20" s="9">
        <v>0</v>
      </c>
      <c r="AK20" s="10"/>
      <c r="AL20" s="11">
        <f t="shared" si="24"/>
        <v>6480813.9299999997</v>
      </c>
      <c r="AM20" s="8">
        <v>6197832.4299999997</v>
      </c>
      <c r="AN20" s="9">
        <f t="shared" si="26"/>
        <v>376902.58</v>
      </c>
      <c r="AO20" s="9">
        <f t="shared" si="27"/>
        <v>282981.5</v>
      </c>
      <c r="AP20" s="10"/>
      <c r="AQ20" s="25">
        <f t="shared" si="28"/>
        <v>3125710.040000001</v>
      </c>
      <c r="AR20" s="25">
        <f t="shared" si="29"/>
        <v>2991191.540000001</v>
      </c>
      <c r="AS20" s="25">
        <f t="shared" si="30"/>
        <v>134518.5</v>
      </c>
      <c r="AT20" s="10"/>
      <c r="AU20" s="12">
        <v>8496130.0700000003</v>
      </c>
      <c r="AV20" s="12" t="str">
        <f t="shared" si="31"/>
        <v xml:space="preserve"> </v>
      </c>
      <c r="AW20" s="12">
        <f t="shared" si="32"/>
        <v>1921395.0600000005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9700445.0500000007</v>
      </c>
      <c r="BF20" s="15">
        <v>9282945.0500000007</v>
      </c>
      <c r="BG20" s="15">
        <v>282981.5</v>
      </c>
      <c r="BH20" s="15">
        <v>9700445.0500000007</v>
      </c>
      <c r="BI20" s="15">
        <v>9282945.0500000007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>
        <v>282981.5</v>
      </c>
      <c r="CC20" s="245" t="s">
        <v>635</v>
      </c>
      <c r="CD20" s="241">
        <v>0</v>
      </c>
      <c r="CE20" s="241">
        <v>93921.08</v>
      </c>
      <c r="CF20" s="241">
        <v>0</v>
      </c>
      <c r="CG20" s="241">
        <v>93921.08</v>
      </c>
      <c r="CH20" s="241">
        <v>0</v>
      </c>
      <c r="CI20" s="246" t="s">
        <v>633</v>
      </c>
      <c r="CJ20" s="247">
        <v>6291753.5099999998</v>
      </c>
      <c r="CK20" s="247">
        <v>6197832.4299999997</v>
      </c>
      <c r="CL20" s="247">
        <v>8496130.0700000003</v>
      </c>
      <c r="CM20" s="247">
        <v>0</v>
      </c>
    </row>
    <row r="21" spans="1:91" x14ac:dyDescent="0.25">
      <c r="A21" s="231" t="s">
        <v>672</v>
      </c>
      <c r="B21" s="232" t="s">
        <v>673</v>
      </c>
      <c r="C21" s="232" t="s">
        <v>656</v>
      </c>
      <c r="D21" s="233"/>
      <c r="E21" s="234">
        <v>95347.5</v>
      </c>
      <c r="F21" s="235">
        <v>95347.5</v>
      </c>
      <c r="G21" s="236"/>
      <c r="H21" s="104"/>
      <c r="I21" s="237">
        <v>130099.7</v>
      </c>
      <c r="J21" s="238"/>
      <c r="K21" s="239"/>
      <c r="L21" s="8">
        <v>93443.34</v>
      </c>
      <c r="M21" s="240">
        <v>90099.7</v>
      </c>
      <c r="N21" s="71"/>
      <c r="O21" s="100"/>
      <c r="P21" s="9">
        <f t="shared" si="13"/>
        <v>40000</v>
      </c>
      <c r="Q21" s="9">
        <v>40000</v>
      </c>
      <c r="R21" s="9">
        <f t="shared" si="15"/>
        <v>0</v>
      </c>
      <c r="S21" s="152">
        <v>46081</v>
      </c>
      <c r="T21" s="10"/>
      <c r="U21" s="23">
        <f t="shared" si="16"/>
        <v>0.74534443510910686</v>
      </c>
      <c r="V21" s="11">
        <f t="shared" si="17"/>
        <v>96969.087404364269</v>
      </c>
      <c r="W21" s="11">
        <f t="shared" si="18"/>
        <v>96967.31</v>
      </c>
      <c r="X21" s="8">
        <v>67155.31</v>
      </c>
      <c r="Y21" s="9">
        <f t="shared" si="19"/>
        <v>29812</v>
      </c>
      <c r="Z21" s="70">
        <v>29812</v>
      </c>
      <c r="AA21" s="71"/>
      <c r="AB21" s="108"/>
      <c r="AC21" s="9">
        <v>40000</v>
      </c>
      <c r="AD21" s="9">
        <f t="shared" si="22"/>
        <v>-10188</v>
      </c>
      <c r="AE21" s="10"/>
      <c r="AF21" s="24">
        <v>0</v>
      </c>
      <c r="AG21" s="11">
        <v>798.43</v>
      </c>
      <c r="AH21" s="8">
        <v>798.43</v>
      </c>
      <c r="AI21" s="9">
        <v>-798.43</v>
      </c>
      <c r="AJ21" s="9">
        <v>0</v>
      </c>
      <c r="AK21" s="10"/>
      <c r="AL21" s="11">
        <f t="shared" si="24"/>
        <v>96168.88</v>
      </c>
      <c r="AM21" s="8">
        <v>66356.88</v>
      </c>
      <c r="AN21" s="9">
        <f t="shared" si="26"/>
        <v>30610.43</v>
      </c>
      <c r="AO21" s="9">
        <f t="shared" si="27"/>
        <v>29812</v>
      </c>
      <c r="AP21" s="10"/>
      <c r="AQ21" s="25">
        <f t="shared" si="28"/>
        <v>33132.39</v>
      </c>
      <c r="AR21" s="25">
        <f t="shared" si="29"/>
        <v>22944.39</v>
      </c>
      <c r="AS21" s="25">
        <f t="shared" si="30"/>
        <v>10188</v>
      </c>
      <c r="AT21" s="10"/>
      <c r="AU21" s="12">
        <v>125414.71</v>
      </c>
      <c r="AV21" s="12" t="str">
        <f t="shared" si="31"/>
        <v xml:space="preserve"> </v>
      </c>
      <c r="AW21" s="12">
        <f t="shared" si="32"/>
        <v>28447.400000000009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130099.7</v>
      </c>
      <c r="BF21" s="15">
        <v>90099.7</v>
      </c>
      <c r="BG21" s="15">
        <v>29812</v>
      </c>
      <c r="BH21" s="15">
        <v>130099.7</v>
      </c>
      <c r="BI21" s="15">
        <v>90099.7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29812</v>
      </c>
      <c r="CC21" s="245" t="s">
        <v>635</v>
      </c>
      <c r="CD21" s="241">
        <v>0</v>
      </c>
      <c r="CE21" s="241">
        <v>798.43</v>
      </c>
      <c r="CF21" s="241">
        <v>0</v>
      </c>
      <c r="CG21" s="241">
        <v>798.43</v>
      </c>
      <c r="CH21" s="241">
        <v>0</v>
      </c>
      <c r="CI21" s="246" t="s">
        <v>633</v>
      </c>
      <c r="CJ21" s="247">
        <v>67155.31</v>
      </c>
      <c r="CK21" s="247">
        <v>66356.88</v>
      </c>
      <c r="CL21" s="247">
        <v>125414.71</v>
      </c>
      <c r="CM21" s="247">
        <v>0</v>
      </c>
    </row>
    <row r="22" spans="1:91" x14ac:dyDescent="0.25">
      <c r="A22" s="231" t="s">
        <v>674</v>
      </c>
      <c r="B22" s="232" t="s">
        <v>675</v>
      </c>
      <c r="C22" s="232" t="s">
        <v>659</v>
      </c>
      <c r="D22" s="233"/>
      <c r="E22" s="234">
        <v>1320507</v>
      </c>
      <c r="F22" s="235">
        <v>1320507</v>
      </c>
      <c r="G22" s="236"/>
      <c r="H22" s="104"/>
      <c r="I22" s="237">
        <f t="shared" si="11"/>
        <v>1320507</v>
      </c>
      <c r="J22" s="238"/>
      <c r="K22" s="239"/>
      <c r="L22" s="8">
        <v>1076030.25</v>
      </c>
      <c r="M22" s="240">
        <f t="shared" si="12"/>
        <v>1076030.25</v>
      </c>
      <c r="N22" s="71"/>
      <c r="O22" s="100"/>
      <c r="P22" s="9">
        <f t="shared" si="13"/>
        <v>244476.75</v>
      </c>
      <c r="Q22" s="9">
        <f t="shared" si="14"/>
        <v>0</v>
      </c>
      <c r="R22" s="9">
        <f t="shared" si="15"/>
        <v>244476.75</v>
      </c>
      <c r="S22" s="152"/>
      <c r="T22" s="10"/>
      <c r="U22" s="23">
        <f t="shared" si="16"/>
        <v>0.6133346065317401</v>
      </c>
      <c r="V22" s="11">
        <f t="shared" si="17"/>
        <v>809912.6412674085</v>
      </c>
      <c r="W22" s="11" t="str">
        <f t="shared" ca="1" si="18"/>
        <v/>
      </c>
      <c r="X22" s="8">
        <v>659966.59</v>
      </c>
      <c r="Y22" s="9">
        <f t="shared" ca="1" si="19"/>
        <v>0</v>
      </c>
      <c r="Z22" s="70">
        <f t="shared" ca="1" si="20"/>
        <v>0</v>
      </c>
      <c r="AA22" s="71"/>
      <c r="AB22" s="108"/>
      <c r="AC22" s="9">
        <f t="shared" si="21"/>
        <v>0</v>
      </c>
      <c r="AD22" s="9">
        <f t="shared" ca="1" si="22"/>
        <v>0</v>
      </c>
      <c r="AE22" s="10"/>
      <c r="AF22" s="24">
        <v>0</v>
      </c>
      <c r="AG22" s="11">
        <v>8094.04</v>
      </c>
      <c r="AH22" s="8">
        <v>8094.04</v>
      </c>
      <c r="AI22" s="9">
        <v>-8094.04</v>
      </c>
      <c r="AJ22" s="9">
        <v>0</v>
      </c>
      <c r="AK22" s="10"/>
      <c r="AL22" s="11" t="str">
        <f t="shared" ca="1" si="24"/>
        <v/>
      </c>
      <c r="AM22" s="8">
        <v>651872.55000000005</v>
      </c>
      <c r="AN22" s="9" t="str">
        <f t="shared" ca="1" si="26"/>
        <v/>
      </c>
      <c r="AO22" s="9" t="str">
        <f t="shared" ca="1" si="27"/>
        <v/>
      </c>
      <c r="AP22" s="10"/>
      <c r="AQ22" s="25" t="str">
        <f t="shared" ca="1" si="28"/>
        <v/>
      </c>
      <c r="AR22" s="25">
        <f t="shared" si="29"/>
        <v>416063.66000000003</v>
      </c>
      <c r="AS22" s="25" t="str">
        <f t="shared" ca="1" si="30"/>
        <v/>
      </c>
      <c r="AT22" s="10"/>
      <c r="AU22" s="12">
        <v>1324987.1100000001</v>
      </c>
      <c r="AV22" s="12" t="str">
        <f t="shared" ca="1" si="31"/>
        <v/>
      </c>
      <c r="AW22" s="12" t="str">
        <f t="shared" ca="1" si="32"/>
        <v/>
      </c>
      <c r="AX22" s="241"/>
      <c r="AY22" s="242"/>
      <c r="AZ22" s="241"/>
      <c r="BA22" s="241"/>
      <c r="BB22" s="243"/>
      <c r="BC22" s="242"/>
      <c r="BD22" s="242"/>
      <c r="BE22" s="241">
        <v>0</v>
      </c>
      <c r="BF22" s="241">
        <v>0</v>
      </c>
      <c r="BG22" s="241">
        <v>0</v>
      </c>
      <c r="BH22" s="241">
        <v>0</v>
      </c>
      <c r="BI22" s="241">
        <v>0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>
        <v>0</v>
      </c>
      <c r="CE22" s="241">
        <v>8094.04</v>
      </c>
      <c r="CF22" s="241">
        <v>0</v>
      </c>
      <c r="CG22" s="241">
        <v>8094.04</v>
      </c>
      <c r="CH22" s="241">
        <v>0</v>
      </c>
      <c r="CI22" s="246" t="s">
        <v>633</v>
      </c>
      <c r="CJ22" s="247">
        <v>659966.59</v>
      </c>
      <c r="CK22" s="247">
        <v>651872.55000000005</v>
      </c>
      <c r="CL22" s="247">
        <v>1324987.1100000001</v>
      </c>
      <c r="CM22" s="247">
        <v>0</v>
      </c>
    </row>
    <row r="23" spans="1:91" x14ac:dyDescent="0.25">
      <c r="A23" s="231" t="s">
        <v>676</v>
      </c>
      <c r="B23" s="232" t="s">
        <v>677</v>
      </c>
      <c r="C23" s="232" t="s">
        <v>659</v>
      </c>
      <c r="D23" s="233"/>
      <c r="E23" s="234">
        <v>3460630.45</v>
      </c>
      <c r="F23" s="235">
        <v>3460630.45</v>
      </c>
      <c r="G23" s="236"/>
      <c r="H23" s="104"/>
      <c r="I23" s="237">
        <v>3460630.45</v>
      </c>
      <c r="J23" s="238"/>
      <c r="K23" s="239"/>
      <c r="L23" s="8">
        <v>3074258.36</v>
      </c>
      <c r="M23" s="240">
        <v>3270630.45</v>
      </c>
      <c r="N23" s="71"/>
      <c r="O23" s="100"/>
      <c r="P23" s="9">
        <f t="shared" si="13"/>
        <v>190000</v>
      </c>
      <c r="Q23" s="9">
        <v>208000</v>
      </c>
      <c r="R23" s="9">
        <f t="shared" si="15"/>
        <v>-18000</v>
      </c>
      <c r="S23" s="152">
        <v>46265</v>
      </c>
      <c r="T23" s="10"/>
      <c r="U23" s="23">
        <f t="shared" si="16"/>
        <v>0.87583532710031475</v>
      </c>
      <c r="V23" s="11">
        <f t="shared" si="17"/>
        <v>3030942.4021490598</v>
      </c>
      <c r="W23" s="11">
        <f t="shared" si="18"/>
        <v>3030935.69</v>
      </c>
      <c r="X23" s="8">
        <v>2864533.69</v>
      </c>
      <c r="Y23" s="9">
        <f t="shared" si="19"/>
        <v>166402</v>
      </c>
      <c r="Z23" s="70">
        <v>166402</v>
      </c>
      <c r="AA23" s="71"/>
      <c r="AB23" s="108"/>
      <c r="AC23" s="9">
        <v>208000</v>
      </c>
      <c r="AD23" s="9">
        <f t="shared" si="22"/>
        <v>-41598</v>
      </c>
      <c r="AE23" s="10"/>
      <c r="AF23" s="24">
        <v>0</v>
      </c>
      <c r="AG23" s="11">
        <v>1185.9100000000001</v>
      </c>
      <c r="AH23" s="8">
        <v>1185.9100000000001</v>
      </c>
      <c r="AI23" s="9">
        <v>-1185.9100000000001</v>
      </c>
      <c r="AJ23" s="9">
        <v>0</v>
      </c>
      <c r="AK23" s="10"/>
      <c r="AL23" s="11">
        <f t="shared" si="24"/>
        <v>3029749.78</v>
      </c>
      <c r="AM23" s="8">
        <v>2863347.78</v>
      </c>
      <c r="AN23" s="9">
        <f t="shared" si="26"/>
        <v>167587.91</v>
      </c>
      <c r="AO23" s="9">
        <f t="shared" si="27"/>
        <v>166402</v>
      </c>
      <c r="AP23" s="10"/>
      <c r="AQ23" s="25">
        <f t="shared" si="28"/>
        <v>429694.76000000024</v>
      </c>
      <c r="AR23" s="25">
        <f t="shared" si="29"/>
        <v>406096.76000000024</v>
      </c>
      <c r="AS23" s="25">
        <f t="shared" si="30"/>
        <v>23598</v>
      </c>
      <c r="AT23" s="10"/>
      <c r="AU23" s="12">
        <v>3205696.45</v>
      </c>
      <c r="AV23" s="12" t="str">
        <f t="shared" si="31"/>
        <v xml:space="preserve"> </v>
      </c>
      <c r="AW23" s="12">
        <f t="shared" si="32"/>
        <v>174760.76000000024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3460630.45</v>
      </c>
      <c r="BF23" s="15">
        <v>3270630.45</v>
      </c>
      <c r="BG23" s="15">
        <v>166402</v>
      </c>
      <c r="BH23" s="15">
        <v>3460630.45</v>
      </c>
      <c r="BI23" s="15">
        <v>3270630.45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>
        <v>166402</v>
      </c>
      <c r="CC23" s="245" t="s">
        <v>635</v>
      </c>
      <c r="CD23" s="241">
        <v>0</v>
      </c>
      <c r="CE23" s="241">
        <v>1185.9100000000001</v>
      </c>
      <c r="CF23" s="241">
        <v>0</v>
      </c>
      <c r="CG23" s="241">
        <v>1185.9100000000001</v>
      </c>
      <c r="CH23" s="241">
        <v>0</v>
      </c>
      <c r="CI23" s="246" t="s">
        <v>633</v>
      </c>
      <c r="CJ23" s="247">
        <v>2864533.69</v>
      </c>
      <c r="CK23" s="247">
        <v>2863347.78</v>
      </c>
      <c r="CL23" s="247">
        <v>3205696.45</v>
      </c>
      <c r="CM23" s="247">
        <v>0</v>
      </c>
    </row>
    <row r="24" spans="1:91" x14ac:dyDescent="0.25">
      <c r="A24" s="231" t="s">
        <v>678</v>
      </c>
      <c r="B24" s="232" t="s">
        <v>679</v>
      </c>
      <c r="C24" s="232" t="s">
        <v>659</v>
      </c>
      <c r="D24" s="233"/>
      <c r="E24" s="234">
        <v>1289873.3</v>
      </c>
      <c r="F24" s="235">
        <v>1289873.3</v>
      </c>
      <c r="G24" s="236"/>
      <c r="H24" s="104"/>
      <c r="I24" s="237">
        <v>1289873</v>
      </c>
      <c r="J24" s="238"/>
      <c r="K24" s="239"/>
      <c r="L24" s="8">
        <v>1037617.98</v>
      </c>
      <c r="M24" s="240">
        <v>1037873</v>
      </c>
      <c r="N24" s="71"/>
      <c r="O24" s="100"/>
      <c r="P24" s="9">
        <f t="shared" si="13"/>
        <v>252000</v>
      </c>
      <c r="Q24" s="9">
        <v>253000</v>
      </c>
      <c r="R24" s="9">
        <f t="shared" si="15"/>
        <v>-1000</v>
      </c>
      <c r="S24" s="152">
        <v>46053</v>
      </c>
      <c r="T24" s="10"/>
      <c r="U24" s="23">
        <f t="shared" si="16"/>
        <v>0.98630759254745037</v>
      </c>
      <c r="V24" s="11">
        <f t="shared" si="17"/>
        <v>1272211.5333219576</v>
      </c>
      <c r="W24" s="11">
        <f t="shared" si="18"/>
        <v>1272209.6200000001</v>
      </c>
      <c r="X24" s="8">
        <v>1023662.02</v>
      </c>
      <c r="Y24" s="9">
        <f t="shared" si="19"/>
        <v>248547.60000000009</v>
      </c>
      <c r="Z24" s="70">
        <v>248547.6</v>
      </c>
      <c r="AA24" s="71"/>
      <c r="AB24" s="108"/>
      <c r="AC24" s="9">
        <v>253000</v>
      </c>
      <c r="AD24" s="9">
        <f t="shared" si="22"/>
        <v>-4452.3999999999942</v>
      </c>
      <c r="AE24" s="10"/>
      <c r="AF24" s="24">
        <v>0</v>
      </c>
      <c r="AG24" s="11">
        <v>4004.51</v>
      </c>
      <c r="AH24" s="8">
        <v>4004.51</v>
      </c>
      <c r="AI24" s="9">
        <v>-4004.51</v>
      </c>
      <c r="AJ24" s="9">
        <v>0</v>
      </c>
      <c r="AK24" s="10"/>
      <c r="AL24" s="11">
        <f t="shared" si="24"/>
        <v>1268205.1100000001</v>
      </c>
      <c r="AM24" s="8">
        <v>1019657.51</v>
      </c>
      <c r="AN24" s="9">
        <f t="shared" si="26"/>
        <v>252552.1100000001</v>
      </c>
      <c r="AO24" s="9">
        <f t="shared" si="27"/>
        <v>248547.6</v>
      </c>
      <c r="AP24" s="10"/>
      <c r="AQ24" s="25">
        <f t="shared" si="28"/>
        <v>17663.379999999888</v>
      </c>
      <c r="AR24" s="25">
        <f t="shared" si="29"/>
        <v>14210.979999999981</v>
      </c>
      <c r="AS24" s="25">
        <f t="shared" si="30"/>
        <v>3452.3999999999942</v>
      </c>
      <c r="AT24" s="10"/>
      <c r="AU24" s="12">
        <v>1285313</v>
      </c>
      <c r="AV24" s="12" t="str">
        <f t="shared" si="31"/>
        <v xml:space="preserve"> </v>
      </c>
      <c r="AW24" s="12">
        <f t="shared" si="32"/>
        <v>13103.379999999888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1289873</v>
      </c>
      <c r="BF24" s="15">
        <v>1037873</v>
      </c>
      <c r="BG24" s="15">
        <v>248547.6</v>
      </c>
      <c r="BH24" s="15">
        <v>1289873</v>
      </c>
      <c r="BI24" s="15">
        <v>1037873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>
        <v>248547.6</v>
      </c>
      <c r="CC24" s="245" t="s">
        <v>635</v>
      </c>
      <c r="CD24" s="241">
        <v>0</v>
      </c>
      <c r="CE24" s="241">
        <v>4004.51</v>
      </c>
      <c r="CF24" s="241">
        <v>0</v>
      </c>
      <c r="CG24" s="241">
        <v>4004.51</v>
      </c>
      <c r="CH24" s="241">
        <v>0</v>
      </c>
      <c r="CI24" s="246" t="s">
        <v>633</v>
      </c>
      <c r="CJ24" s="247">
        <v>1023662.02</v>
      </c>
      <c r="CK24" s="247">
        <v>1019657.51</v>
      </c>
      <c r="CL24" s="247">
        <v>1285313</v>
      </c>
      <c r="CM24" s="247">
        <v>0</v>
      </c>
    </row>
    <row r="25" spans="1:91" x14ac:dyDescent="0.25">
      <c r="A25" s="231" t="s">
        <v>680</v>
      </c>
      <c r="B25" s="232" t="s">
        <v>681</v>
      </c>
      <c r="C25" s="232" t="s">
        <v>637</v>
      </c>
      <c r="D25" s="233"/>
      <c r="E25" s="234">
        <v>0</v>
      </c>
      <c r="F25" s="235">
        <v>0</v>
      </c>
      <c r="G25" s="236"/>
      <c r="H25" s="104"/>
      <c r="I25" s="237">
        <f t="shared" si="11"/>
        <v>0</v>
      </c>
      <c r="J25" s="248"/>
      <c r="K25" s="239"/>
      <c r="L25" s="8">
        <v>0</v>
      </c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>
        <f t="shared" si="16"/>
        <v>0</v>
      </c>
      <c r="V25" s="11">
        <f t="shared" si="17"/>
        <v>0</v>
      </c>
      <c r="W25" s="11">
        <f t="shared" si="18"/>
        <v>0</v>
      </c>
      <c r="X25" s="8">
        <v>0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0</v>
      </c>
      <c r="AM25" s="8">
        <v>0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0</v>
      </c>
      <c r="AR25" s="25">
        <f t="shared" si="29"/>
        <v>0</v>
      </c>
      <c r="AS25" s="25">
        <f t="shared" si="30"/>
        <v>0</v>
      </c>
      <c r="AT25" s="10"/>
      <c r="AU25" s="12">
        <v>0</v>
      </c>
      <c r="AV25" s="12">
        <f t="shared" si="31"/>
        <v>0</v>
      </c>
      <c r="AW25" s="12">
        <f t="shared" si="32"/>
        <v>0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633</v>
      </c>
      <c r="CJ25" s="247">
        <v>0</v>
      </c>
      <c r="CK25" s="247">
        <v>0</v>
      </c>
      <c r="CL25" s="247">
        <v>0</v>
      </c>
      <c r="CM25" s="247">
        <v>0</v>
      </c>
    </row>
    <row r="26" spans="1:91" x14ac:dyDescent="0.25">
      <c r="A26" s="231" t="s">
        <v>682</v>
      </c>
      <c r="B26" s="232" t="s">
        <v>683</v>
      </c>
      <c r="C26" s="232" t="s">
        <v>665</v>
      </c>
      <c r="D26" s="233"/>
      <c r="E26" s="234">
        <v>332999.40000000002</v>
      </c>
      <c r="F26" s="235">
        <v>332999.40000000002</v>
      </c>
      <c r="G26" s="236"/>
      <c r="H26" s="104"/>
      <c r="I26" s="237">
        <f t="shared" si="11"/>
        <v>332999.40000000002</v>
      </c>
      <c r="J26" s="248"/>
      <c r="K26" s="239"/>
      <c r="L26" s="8">
        <v>283060.62</v>
      </c>
      <c r="M26" s="240">
        <f t="shared" si="12"/>
        <v>283060.62</v>
      </c>
      <c r="N26" s="71"/>
      <c r="O26" s="100"/>
      <c r="P26" s="9">
        <f t="shared" si="13"/>
        <v>49938.780000000028</v>
      </c>
      <c r="Q26" s="9">
        <f t="shared" si="14"/>
        <v>0</v>
      </c>
      <c r="R26" s="9">
        <f t="shared" si="15"/>
        <v>49938.780000000028</v>
      </c>
      <c r="S26" s="152"/>
      <c r="T26" s="10"/>
      <c r="U26" s="23">
        <f t="shared" si="16"/>
        <v>0.18324841512747342</v>
      </c>
      <c r="V26" s="11">
        <f t="shared" si="17"/>
        <v>61021.612288399578</v>
      </c>
      <c r="W26" s="11">
        <f t="shared" si="18"/>
        <v>51870.41</v>
      </c>
      <c r="X26" s="8">
        <v>51870.41</v>
      </c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>
        <f t="shared" si="24"/>
        <v>51870.41</v>
      </c>
      <c r="AM26" s="8">
        <v>51870.41</v>
      </c>
      <c r="AN26" s="9">
        <f t="shared" si="26"/>
        <v>0</v>
      </c>
      <c r="AO26" s="9">
        <f t="shared" si="27"/>
        <v>0</v>
      </c>
      <c r="AP26" s="10"/>
      <c r="AQ26" s="25">
        <f t="shared" si="28"/>
        <v>281128.99</v>
      </c>
      <c r="AR26" s="25">
        <f t="shared" si="29"/>
        <v>231190.21</v>
      </c>
      <c r="AS26" s="25">
        <f t="shared" si="30"/>
        <v>49938.780000000028</v>
      </c>
      <c r="AT26" s="10"/>
      <c r="AU26" s="12">
        <v>332999.40000000002</v>
      </c>
      <c r="AV26" s="12" t="str">
        <f t="shared" si="31"/>
        <v xml:space="preserve"> </v>
      </c>
      <c r="AW26" s="12">
        <f t="shared" si="32"/>
        <v>281128.99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633</v>
      </c>
      <c r="CJ26" s="247">
        <v>51870.41</v>
      </c>
      <c r="CK26" s="247">
        <v>51870.41</v>
      </c>
      <c r="CL26" s="247">
        <v>332999.40000000002</v>
      </c>
      <c r="CM26" s="247">
        <v>0</v>
      </c>
    </row>
    <row r="27" spans="1:91" x14ac:dyDescent="0.25">
      <c r="A27" s="231" t="s">
        <v>684</v>
      </c>
      <c r="B27" s="232" t="s">
        <v>685</v>
      </c>
      <c r="C27" s="232" t="s">
        <v>662</v>
      </c>
      <c r="D27" s="233"/>
      <c r="E27" s="234">
        <v>9987006.4499999993</v>
      </c>
      <c r="F27" s="235">
        <v>9987006.4499999993</v>
      </c>
      <c r="G27" s="236"/>
      <c r="H27" s="104"/>
      <c r="I27" s="237">
        <f t="shared" si="11"/>
        <v>9987006.4499999993</v>
      </c>
      <c r="J27" s="238"/>
      <c r="K27" s="239"/>
      <c r="L27" s="8">
        <v>9405813.2799999993</v>
      </c>
      <c r="M27" s="240">
        <f t="shared" si="12"/>
        <v>9405813.2799999993</v>
      </c>
      <c r="N27" s="71"/>
      <c r="O27" s="100"/>
      <c r="P27" s="9">
        <f t="shared" si="13"/>
        <v>581193.16999999993</v>
      </c>
      <c r="Q27" s="9">
        <f t="shared" si="14"/>
        <v>0</v>
      </c>
      <c r="R27" s="9">
        <f t="shared" si="15"/>
        <v>581193.16999999993</v>
      </c>
      <c r="S27" s="152"/>
      <c r="T27" s="10"/>
      <c r="U27" s="23">
        <f t="shared" si="16"/>
        <v>0.40402974807937081</v>
      </c>
      <c r="V27" s="11">
        <f t="shared" si="17"/>
        <v>4035047.7000605511</v>
      </c>
      <c r="W27" s="11" t="str">
        <f t="shared" ca="1" si="18"/>
        <v/>
      </c>
      <c r="X27" s="8">
        <v>3800228.37</v>
      </c>
      <c r="Y27" s="9">
        <f t="shared" ca="1" si="19"/>
        <v>0</v>
      </c>
      <c r="Z27" s="70">
        <f t="shared" ca="1" si="20"/>
        <v>0</v>
      </c>
      <c r="AA27" s="71"/>
      <c r="AB27" s="108"/>
      <c r="AC27" s="9">
        <f t="shared" si="21"/>
        <v>0</v>
      </c>
      <c r="AD27" s="9">
        <f t="shared" ca="1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 t="str">
        <f t="shared" ca="1" si="24"/>
        <v/>
      </c>
      <c r="AM27" s="8">
        <v>3800228.37</v>
      </c>
      <c r="AN27" s="9" t="str">
        <f t="shared" ca="1" si="26"/>
        <v/>
      </c>
      <c r="AO27" s="9" t="str">
        <f t="shared" ca="1" si="27"/>
        <v/>
      </c>
      <c r="AP27" s="10"/>
      <c r="AQ27" s="25" t="str">
        <f t="shared" ca="1" si="28"/>
        <v/>
      </c>
      <c r="AR27" s="25">
        <f t="shared" si="29"/>
        <v>5605584.9099999992</v>
      </c>
      <c r="AS27" s="25" t="str">
        <f t="shared" ca="1" si="30"/>
        <v/>
      </c>
      <c r="AT27" s="10"/>
      <c r="AU27" s="12">
        <v>5740055.2199999997</v>
      </c>
      <c r="AV27" s="12" t="str">
        <f t="shared" ca="1" si="31"/>
        <v/>
      </c>
      <c r="AW27" s="12" t="str">
        <f t="shared" ca="1" si="32"/>
        <v/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633</v>
      </c>
      <c r="CJ27" s="247">
        <v>3800228.37</v>
      </c>
      <c r="CK27" s="247">
        <v>3800228.37</v>
      </c>
      <c r="CL27" s="247">
        <v>5740055.2199999997</v>
      </c>
      <c r="CM27" s="247">
        <v>0</v>
      </c>
    </row>
    <row r="28" spans="1:91" x14ac:dyDescent="0.25">
      <c r="A28" s="231" t="s">
        <v>686</v>
      </c>
      <c r="B28" s="232" t="s">
        <v>687</v>
      </c>
      <c r="C28" s="232" t="s">
        <v>637</v>
      </c>
      <c r="D28" s="233"/>
      <c r="E28" s="234">
        <v>168405</v>
      </c>
      <c r="F28" s="235">
        <v>168405</v>
      </c>
      <c r="G28" s="236"/>
      <c r="H28" s="104"/>
      <c r="I28" s="237">
        <f t="shared" si="11"/>
        <v>168405</v>
      </c>
      <c r="J28" s="238"/>
      <c r="K28" s="239"/>
      <c r="L28" s="8">
        <v>4103.97</v>
      </c>
      <c r="M28" s="240">
        <f t="shared" si="12"/>
        <v>4103.97</v>
      </c>
      <c r="N28" s="238"/>
      <c r="O28" s="239"/>
      <c r="P28" s="9">
        <f t="shared" si="13"/>
        <v>164301.03</v>
      </c>
      <c r="Q28" s="9">
        <f t="shared" si="14"/>
        <v>0</v>
      </c>
      <c r="R28" s="9">
        <f t="shared" si="15"/>
        <v>164301.03</v>
      </c>
      <c r="S28" s="152"/>
      <c r="T28" s="10"/>
      <c r="U28" s="23">
        <f t="shared" si="16"/>
        <v>1</v>
      </c>
      <c r="V28" s="11">
        <f t="shared" si="17"/>
        <v>168405</v>
      </c>
      <c r="W28" s="11" t="str">
        <f t="shared" ca="1" si="18"/>
        <v/>
      </c>
      <c r="X28" s="8">
        <v>4103.97</v>
      </c>
      <c r="Y28" s="9">
        <f t="shared" ca="1" si="19"/>
        <v>0</v>
      </c>
      <c r="Z28" s="70">
        <f t="shared" ca="1" si="20"/>
        <v>0</v>
      </c>
      <c r="AA28" s="71"/>
      <c r="AB28" s="108"/>
      <c r="AC28" s="9">
        <f t="shared" si="21"/>
        <v>0</v>
      </c>
      <c r="AD28" s="9">
        <f t="shared" ca="1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 t="str">
        <f t="shared" ca="1" si="24"/>
        <v/>
      </c>
      <c r="AM28" s="8">
        <v>4103.97</v>
      </c>
      <c r="AN28" s="9" t="str">
        <f t="shared" ca="1" si="26"/>
        <v/>
      </c>
      <c r="AO28" s="9" t="str">
        <f t="shared" ca="1" si="27"/>
        <v/>
      </c>
      <c r="AP28" s="10"/>
      <c r="AQ28" s="25" t="str">
        <f t="shared" ca="1" si="28"/>
        <v/>
      </c>
      <c r="AR28" s="25">
        <f t="shared" si="29"/>
        <v>0</v>
      </c>
      <c r="AS28" s="25" t="str">
        <f t="shared" ca="1" si="30"/>
        <v/>
      </c>
      <c r="AT28" s="10"/>
      <c r="AU28" s="12">
        <v>128052</v>
      </c>
      <c r="AV28" s="12" t="str">
        <f t="shared" ca="1" si="31"/>
        <v/>
      </c>
      <c r="AW28" s="12" t="str">
        <f t="shared" ca="1" si="32"/>
        <v/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633</v>
      </c>
      <c r="CJ28" s="247">
        <v>4103.97</v>
      </c>
      <c r="CK28" s="247">
        <v>4103.97</v>
      </c>
      <c r="CL28" s="247">
        <v>128052</v>
      </c>
      <c r="CM28" s="247">
        <v>0</v>
      </c>
    </row>
    <row r="29" spans="1:91" x14ac:dyDescent="0.25">
      <c r="A29" s="231" t="s">
        <v>688</v>
      </c>
      <c r="B29" s="232" t="s">
        <v>689</v>
      </c>
      <c r="C29" s="232" t="s">
        <v>665</v>
      </c>
      <c r="D29" s="233"/>
      <c r="E29" s="234">
        <v>218115</v>
      </c>
      <c r="F29" s="235">
        <v>218115</v>
      </c>
      <c r="G29" s="236"/>
      <c r="H29" s="104"/>
      <c r="I29" s="237">
        <f t="shared" si="11"/>
        <v>218115</v>
      </c>
      <c r="J29" s="238"/>
      <c r="K29" s="239"/>
      <c r="L29" s="8">
        <v>1678.33</v>
      </c>
      <c r="M29" s="240">
        <f t="shared" si="12"/>
        <v>1678.33</v>
      </c>
      <c r="N29" s="71"/>
      <c r="O29" s="100"/>
      <c r="P29" s="9">
        <f t="shared" si="13"/>
        <v>216436.67</v>
      </c>
      <c r="Q29" s="9">
        <f t="shared" si="14"/>
        <v>0</v>
      </c>
      <c r="R29" s="9">
        <f t="shared" si="15"/>
        <v>216436.67</v>
      </c>
      <c r="S29" s="152"/>
      <c r="T29" s="10"/>
      <c r="U29" s="23">
        <f t="shared" si="16"/>
        <v>1</v>
      </c>
      <c r="V29" s="11">
        <f t="shared" si="17"/>
        <v>218115</v>
      </c>
      <c r="W29" s="11" t="str">
        <f t="shared" ca="1" si="18"/>
        <v/>
      </c>
      <c r="X29" s="8">
        <v>1678.33</v>
      </c>
      <c r="Y29" s="9">
        <f t="shared" ca="1" si="19"/>
        <v>0</v>
      </c>
      <c r="Z29" s="70">
        <f t="shared" ca="1" si="20"/>
        <v>0</v>
      </c>
      <c r="AA29" s="71"/>
      <c r="AB29" s="108"/>
      <c r="AC29" s="9">
        <f t="shared" si="21"/>
        <v>0</v>
      </c>
      <c r="AD29" s="9">
        <f t="shared" ca="1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 t="str">
        <f t="shared" ca="1" si="24"/>
        <v/>
      </c>
      <c r="AM29" s="8">
        <v>1678.33</v>
      </c>
      <c r="AN29" s="9" t="str">
        <f t="shared" ca="1" si="26"/>
        <v/>
      </c>
      <c r="AO29" s="9" t="str">
        <f t="shared" ca="1" si="27"/>
        <v/>
      </c>
      <c r="AP29" s="10"/>
      <c r="AQ29" s="25" t="str">
        <f t="shared" ca="1" si="28"/>
        <v/>
      </c>
      <c r="AR29" s="25">
        <f t="shared" si="29"/>
        <v>0</v>
      </c>
      <c r="AS29" s="25" t="str">
        <f t="shared" ca="1" si="30"/>
        <v/>
      </c>
      <c r="AT29" s="10"/>
      <c r="AU29" s="12">
        <v>218115</v>
      </c>
      <c r="AV29" s="12" t="str">
        <f t="shared" ca="1" si="31"/>
        <v/>
      </c>
      <c r="AW29" s="12" t="str">
        <f t="shared" ca="1" si="32"/>
        <v/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633</v>
      </c>
      <c r="CJ29" s="247">
        <v>1678.33</v>
      </c>
      <c r="CK29" s="247">
        <v>1678.33</v>
      </c>
      <c r="CL29" s="247">
        <v>218115</v>
      </c>
      <c r="CM29" s="247">
        <v>0</v>
      </c>
    </row>
    <row r="30" spans="1:91" x14ac:dyDescent="0.25">
      <c r="A30" s="231" t="s">
        <v>690</v>
      </c>
      <c r="B30" s="232" t="s">
        <v>691</v>
      </c>
      <c r="C30" s="232" t="s">
        <v>659</v>
      </c>
      <c r="D30" s="233"/>
      <c r="E30" s="234">
        <v>9177239.8000000007</v>
      </c>
      <c r="F30" s="235">
        <v>9177239.8000000007</v>
      </c>
      <c r="G30" s="236"/>
      <c r="H30" s="104"/>
      <c r="I30" s="237">
        <f t="shared" si="11"/>
        <v>9177239.8000000007</v>
      </c>
      <c r="J30" s="238"/>
      <c r="K30" s="239"/>
      <c r="L30" s="8">
        <v>8714918.5600000005</v>
      </c>
      <c r="M30" s="240">
        <f t="shared" si="12"/>
        <v>8714918.5600000005</v>
      </c>
      <c r="N30" s="71"/>
      <c r="O30" s="100"/>
      <c r="P30" s="9">
        <f t="shared" si="13"/>
        <v>462321.24000000022</v>
      </c>
      <c r="Q30" s="9">
        <f t="shared" si="14"/>
        <v>0</v>
      </c>
      <c r="R30" s="9">
        <f t="shared" si="15"/>
        <v>462321.24000000022</v>
      </c>
      <c r="S30" s="152"/>
      <c r="T30" s="10"/>
      <c r="U30" s="23">
        <f t="shared" si="16"/>
        <v>5.1776307132811575E-2</v>
      </c>
      <c r="V30" s="11">
        <f t="shared" si="17"/>
        <v>475163.58651626232</v>
      </c>
      <c r="W30" s="11">
        <f t="shared" si="18"/>
        <v>451226.3</v>
      </c>
      <c r="X30" s="8">
        <v>451226.3</v>
      </c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>
        <f t="shared" si="24"/>
        <v>451226.3</v>
      </c>
      <c r="AM30" s="8">
        <v>451226.3</v>
      </c>
      <c r="AN30" s="9">
        <f t="shared" si="26"/>
        <v>0</v>
      </c>
      <c r="AO30" s="9">
        <f t="shared" si="27"/>
        <v>0</v>
      </c>
      <c r="AP30" s="10"/>
      <c r="AQ30" s="25">
        <f t="shared" si="28"/>
        <v>8726013.5</v>
      </c>
      <c r="AR30" s="25">
        <f t="shared" si="29"/>
        <v>8263692.2600000007</v>
      </c>
      <c r="AS30" s="25">
        <f t="shared" si="30"/>
        <v>462321.24000000022</v>
      </c>
      <c r="AT30" s="10"/>
      <c r="AU30" s="12">
        <v>1488087.9</v>
      </c>
      <c r="AV30" s="12" t="str">
        <f t="shared" si="31"/>
        <v xml:space="preserve"> </v>
      </c>
      <c r="AW30" s="12">
        <f t="shared" si="32"/>
        <v>1036861.5999999999</v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633</v>
      </c>
      <c r="CJ30" s="247">
        <v>451226.3</v>
      </c>
      <c r="CK30" s="247">
        <v>451226.3</v>
      </c>
      <c r="CL30" s="247">
        <v>1488087.9</v>
      </c>
      <c r="CM30" s="247">
        <v>0</v>
      </c>
    </row>
    <row r="31" spans="1:91" x14ac:dyDescent="0.25">
      <c r="A31" s="231" t="s">
        <v>692</v>
      </c>
      <c r="B31" s="232" t="s">
        <v>693</v>
      </c>
      <c r="C31" s="232" t="s">
        <v>656</v>
      </c>
      <c r="D31" s="233"/>
      <c r="E31" s="234">
        <v>699952</v>
      </c>
      <c r="F31" s="235">
        <v>699952</v>
      </c>
      <c r="G31" s="236"/>
      <c r="H31" s="104"/>
      <c r="I31" s="237">
        <f t="shared" si="11"/>
        <v>699952</v>
      </c>
      <c r="J31" s="238"/>
      <c r="K31" s="239"/>
      <c r="L31" s="8">
        <v>609496.55000000005</v>
      </c>
      <c r="M31" s="240">
        <f t="shared" si="12"/>
        <v>609496.55000000005</v>
      </c>
      <c r="N31" s="71"/>
      <c r="O31" s="100"/>
      <c r="P31" s="9">
        <f t="shared" si="13"/>
        <v>90455.449999999953</v>
      </c>
      <c r="Q31" s="9">
        <f t="shared" si="14"/>
        <v>0</v>
      </c>
      <c r="R31" s="9">
        <f t="shared" si="15"/>
        <v>90455.449999999953</v>
      </c>
      <c r="S31" s="152"/>
      <c r="T31" s="10"/>
      <c r="U31" s="23">
        <f t="shared" si="16"/>
        <v>1.1486053530573716E-2</v>
      </c>
      <c r="V31" s="11">
        <f t="shared" si="17"/>
        <v>8039.6861408321338</v>
      </c>
      <c r="W31" s="11">
        <f t="shared" si="18"/>
        <v>7000.71</v>
      </c>
      <c r="X31" s="8">
        <v>7000.71</v>
      </c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>
        <f t="shared" si="24"/>
        <v>7000.71</v>
      </c>
      <c r="AM31" s="8">
        <v>7000.71</v>
      </c>
      <c r="AN31" s="9">
        <f t="shared" si="26"/>
        <v>0</v>
      </c>
      <c r="AO31" s="9">
        <f t="shared" si="27"/>
        <v>0</v>
      </c>
      <c r="AP31" s="10"/>
      <c r="AQ31" s="25">
        <f t="shared" si="28"/>
        <v>692951.29</v>
      </c>
      <c r="AR31" s="25">
        <f t="shared" si="29"/>
        <v>602495.84000000008</v>
      </c>
      <c r="AS31" s="25">
        <f t="shared" si="30"/>
        <v>90455.449999999953</v>
      </c>
      <c r="AT31" s="10"/>
      <c r="AU31" s="12">
        <v>195476.5</v>
      </c>
      <c r="AV31" s="12" t="str">
        <f t="shared" si="31"/>
        <v xml:space="preserve"> </v>
      </c>
      <c r="AW31" s="12">
        <f t="shared" si="32"/>
        <v>188475.79</v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0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633</v>
      </c>
      <c r="CJ31" s="247">
        <v>7000.71</v>
      </c>
      <c r="CK31" s="247">
        <v>7000.71</v>
      </c>
      <c r="CL31" s="247">
        <v>195476.5</v>
      </c>
      <c r="CM31" s="247">
        <v>0</v>
      </c>
    </row>
    <row r="32" spans="1:91" x14ac:dyDescent="0.25">
      <c r="A32" s="231"/>
      <c r="B32" s="120" t="s">
        <v>694</v>
      </c>
      <c r="C32" s="232"/>
      <c r="D32" s="233"/>
      <c r="E32" s="276">
        <f>SUM(E8:E31)</f>
        <v>57399016.75999999</v>
      </c>
      <c r="F32" s="266">
        <f>SUM(F8:F31)</f>
        <v>57399016.75999999</v>
      </c>
      <c r="G32" s="236"/>
      <c r="H32" s="104"/>
      <c r="I32" s="277">
        <f>SUM(I8:I31)</f>
        <v>57203858.959999993</v>
      </c>
      <c r="J32" s="238"/>
      <c r="K32" s="239"/>
      <c r="L32" s="270">
        <f>SUM(L8:L31)</f>
        <v>52158474.979999997</v>
      </c>
      <c r="M32" s="278">
        <f>SUM(M8:M31)</f>
        <v>52321288.349999994</v>
      </c>
      <c r="N32" s="71"/>
      <c r="O32" s="100"/>
      <c r="P32" s="268">
        <f>SUM(P8:P31)</f>
        <v>4882570.6100000003</v>
      </c>
      <c r="Q32" s="268">
        <f>SUM(Q8:Q31)</f>
        <v>2552000</v>
      </c>
      <c r="R32" s="268">
        <f>SUM(R8:R31)</f>
        <v>2330570.6100000003</v>
      </c>
      <c r="S32" s="152"/>
      <c r="T32" s="10"/>
      <c r="U32" s="23" t="str">
        <f t="shared" si="16"/>
        <v/>
      </c>
      <c r="V32" s="269">
        <f>SUM(V8:V31)</f>
        <v>35220787.227560841</v>
      </c>
      <c r="W32" s="269">
        <f ca="1">SUM(W8:W31)</f>
        <v>0</v>
      </c>
      <c r="X32" s="270">
        <f>SUM(X8:X31)</f>
        <v>31720337.179999996</v>
      </c>
      <c r="Y32" s="268">
        <f ca="1">SUM(Y8:Y31)</f>
        <v>0</v>
      </c>
      <c r="Z32" s="279">
        <f ca="1">SUM(Z8:Z31)</f>
        <v>0</v>
      </c>
      <c r="AA32" s="71"/>
      <c r="AB32" s="108"/>
      <c r="AC32" s="268">
        <f>SUM(AC8:AC31)</f>
        <v>2552000</v>
      </c>
      <c r="AD32" s="268">
        <f ca="1">SUM(AD8:AD31)</f>
        <v>0</v>
      </c>
      <c r="AE32" s="10"/>
      <c r="AF32" s="24"/>
      <c r="AG32" s="269">
        <f>SUM(AG8:AG31)</f>
        <v>9882182.5699999984</v>
      </c>
      <c r="AH32" s="270">
        <f>SUM(AH8:AH31)</f>
        <v>9882182.5699999984</v>
      </c>
      <c r="AI32" s="268">
        <f>SUM(AI8:AI31)</f>
        <v>-9882182.5699999984</v>
      </c>
      <c r="AJ32" s="268">
        <f>SUM(AJ8:AJ31)</f>
        <v>928753.5</v>
      </c>
      <c r="AK32" s="10"/>
      <c r="AL32" s="269">
        <f ca="1">SUM(AL8:AL31)</f>
        <v>0</v>
      </c>
      <c r="AM32" s="270">
        <f>SUM(AM8:AM31)</f>
        <v>21838154.610000003</v>
      </c>
      <c r="AN32" s="268">
        <f ca="1">SUM(AN8:AN31)</f>
        <v>0</v>
      </c>
      <c r="AO32" s="268">
        <f ca="1">SUM(AO8:AO31)</f>
        <v>0</v>
      </c>
      <c r="AP32" s="10"/>
      <c r="AQ32" s="280">
        <f ca="1">SUM(AQ8:AQ31)</f>
        <v>0</v>
      </c>
      <c r="AR32" s="280">
        <f>SUM(AR8:AR31)</f>
        <v>20600951.170000002</v>
      </c>
      <c r="AS32" s="280">
        <f ca="1">SUM(AS8:AS31)</f>
        <v>0</v>
      </c>
      <c r="AT32" s="10"/>
      <c r="AU32" s="281">
        <f>SUM(AU8:AU31)</f>
        <v>40917223.679999992</v>
      </c>
      <c r="AV32" s="281">
        <f ca="1">SUM(AV8:AV31)</f>
        <v>0</v>
      </c>
      <c r="AW32" s="281">
        <f ca="1">SUM(AW8:AW31)</f>
        <v>0</v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120" t="s">
        <v>634</v>
      </c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 t="s">
        <v>695</v>
      </c>
      <c r="B35" s="232" t="s">
        <v>696</v>
      </c>
      <c r="C35" s="232" t="s">
        <v>637</v>
      </c>
      <c r="D35" s="233"/>
      <c r="E35" s="234">
        <v>0</v>
      </c>
      <c r="F35" s="235">
        <v>0</v>
      </c>
      <c r="G35" s="236"/>
      <c r="H35" s="104"/>
      <c r="I35" s="237">
        <f t="shared" si="11"/>
        <v>0</v>
      </c>
      <c r="J35" s="238"/>
      <c r="K35" s="239"/>
      <c r="L35" s="8">
        <v>7603.98</v>
      </c>
      <c r="M35" s="240">
        <f t="shared" si="12"/>
        <v>7603.98</v>
      </c>
      <c r="N35" s="71"/>
      <c r="O35" s="100"/>
      <c r="P35" s="9">
        <f t="shared" si="13"/>
        <v>-7603.98</v>
      </c>
      <c r="Q35" s="9">
        <f t="shared" si="14"/>
        <v>0</v>
      </c>
      <c r="R35" s="9">
        <f t="shared" si="15"/>
        <v>-7603.98</v>
      </c>
      <c r="S35" s="152">
        <v>46022</v>
      </c>
      <c r="T35" s="10"/>
      <c r="U35" s="23">
        <f t="shared" si="16"/>
        <v>1</v>
      </c>
      <c r="V35" s="11">
        <f t="shared" si="17"/>
        <v>0</v>
      </c>
      <c r="W35" s="11">
        <f t="shared" si="18"/>
        <v>0</v>
      </c>
      <c r="X35" s="8">
        <v>7603.98</v>
      </c>
      <c r="Y35" s="9">
        <f t="shared" si="19"/>
        <v>-7603.98</v>
      </c>
      <c r="Z35" s="70">
        <f t="shared" si="20"/>
        <v>-7603.98</v>
      </c>
      <c r="AA35" s="71"/>
      <c r="AB35" s="108"/>
      <c r="AC35" s="9">
        <f t="shared" si="21"/>
        <v>0</v>
      </c>
      <c r="AD35" s="9">
        <f t="shared" si="22"/>
        <v>-7603.98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0</v>
      </c>
      <c r="AM35" s="8">
        <v>7603.98</v>
      </c>
      <c r="AN35" s="9">
        <f t="shared" si="26"/>
        <v>-7603.98</v>
      </c>
      <c r="AO35" s="9">
        <f t="shared" si="27"/>
        <v>-7603.98</v>
      </c>
      <c r="AP35" s="10"/>
      <c r="AQ35" s="25">
        <f t="shared" si="28"/>
        <v>0</v>
      </c>
      <c r="AR35" s="25">
        <f t="shared" si="29"/>
        <v>0</v>
      </c>
      <c r="AS35" s="25">
        <f t="shared" si="30"/>
        <v>0</v>
      </c>
      <c r="AT35" s="10"/>
      <c r="AU35" s="12">
        <v>0</v>
      </c>
      <c r="AV35" s="12">
        <f t="shared" si="31"/>
        <v>0</v>
      </c>
      <c r="AW35" s="12">
        <f t="shared" si="32"/>
        <v>0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633</v>
      </c>
      <c r="CJ35" s="247">
        <v>7603.98</v>
      </c>
      <c r="CK35" s="247">
        <v>7603.98</v>
      </c>
      <c r="CL35" s="247">
        <v>0</v>
      </c>
      <c r="CM35" s="247">
        <v>0</v>
      </c>
    </row>
    <row r="36" spans="1:91" x14ac:dyDescent="0.25">
      <c r="A36" s="231" t="s">
        <v>697</v>
      </c>
      <c r="B36" s="232" t="s">
        <v>698</v>
      </c>
      <c r="C36" s="232" t="s">
        <v>665</v>
      </c>
      <c r="D36" s="233"/>
      <c r="E36" s="234">
        <v>5167920.57</v>
      </c>
      <c r="F36" s="235">
        <v>5167920.57</v>
      </c>
      <c r="G36" s="236"/>
      <c r="H36" s="104"/>
      <c r="I36" s="237">
        <f t="shared" si="11"/>
        <v>5167920.57</v>
      </c>
      <c r="J36" s="238"/>
      <c r="K36" s="239"/>
      <c r="L36" s="8">
        <v>4330665.79</v>
      </c>
      <c r="M36" s="240">
        <f t="shared" si="12"/>
        <v>4330665.79</v>
      </c>
      <c r="N36" s="71"/>
      <c r="O36" s="100"/>
      <c r="P36" s="9">
        <f t="shared" si="13"/>
        <v>837254.78000000026</v>
      </c>
      <c r="Q36" s="9">
        <f t="shared" si="14"/>
        <v>0</v>
      </c>
      <c r="R36" s="9">
        <f t="shared" si="15"/>
        <v>837254.78000000026</v>
      </c>
      <c r="S36" s="152">
        <v>45900</v>
      </c>
      <c r="T36" s="10"/>
      <c r="U36" s="23">
        <f t="shared" si="16"/>
        <v>0.9997383774100933</v>
      </c>
      <c r="V36" s="11">
        <f t="shared" si="17"/>
        <v>5166568.525236045</v>
      </c>
      <c r="W36" s="11" t="str">
        <f t="shared" ca="1" si="18"/>
        <v/>
      </c>
      <c r="X36" s="8">
        <v>4329532.79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</v>
      </c>
      <c r="AG36" s="11">
        <v>4329683.18</v>
      </c>
      <c r="AH36" s="8">
        <v>4329683.18</v>
      </c>
      <c r="AI36" s="9">
        <v>-4329683.18</v>
      </c>
      <c r="AJ36" s="9">
        <v>0</v>
      </c>
      <c r="AK36" s="10"/>
      <c r="AL36" s="11" t="str">
        <f t="shared" ca="1" si="24"/>
        <v/>
      </c>
      <c r="AM36" s="8">
        <v>-150.38999999999999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1133</v>
      </c>
      <c r="AS36" s="25" t="str">
        <f t="shared" ca="1" si="30"/>
        <v/>
      </c>
      <c r="AT36" s="10"/>
      <c r="AU36" s="12">
        <v>5192801.8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0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4329683.18</v>
      </c>
      <c r="CF36" s="241">
        <v>0</v>
      </c>
      <c r="CG36" s="241">
        <v>4329683.18</v>
      </c>
      <c r="CH36" s="241">
        <v>0</v>
      </c>
      <c r="CI36" s="246" t="s">
        <v>633</v>
      </c>
      <c r="CJ36" s="247">
        <v>4329532.79</v>
      </c>
      <c r="CK36" s="247">
        <v>-150.38999999999999</v>
      </c>
      <c r="CL36" s="247">
        <v>5192801.8</v>
      </c>
      <c r="CM36" s="247">
        <v>0</v>
      </c>
    </row>
    <row r="37" spans="1:91" x14ac:dyDescent="0.25">
      <c r="A37" s="231" t="s">
        <v>699</v>
      </c>
      <c r="B37" s="232" t="s">
        <v>700</v>
      </c>
      <c r="C37" s="232" t="s">
        <v>656</v>
      </c>
      <c r="D37" s="233"/>
      <c r="E37" s="234">
        <v>1823811.42</v>
      </c>
      <c r="F37" s="235">
        <v>1823811.42</v>
      </c>
      <c r="G37" s="236"/>
      <c r="H37" s="104"/>
      <c r="I37" s="237">
        <f t="shared" si="11"/>
        <v>1823811.42</v>
      </c>
      <c r="J37" s="238"/>
      <c r="K37" s="239"/>
      <c r="L37" s="8">
        <v>1559760.09</v>
      </c>
      <c r="M37" s="240">
        <f t="shared" si="12"/>
        <v>1559760.09</v>
      </c>
      <c r="N37" s="71"/>
      <c r="O37" s="100"/>
      <c r="P37" s="9">
        <f t="shared" si="13"/>
        <v>264051.32999999984</v>
      </c>
      <c r="Q37" s="9">
        <f t="shared" si="14"/>
        <v>0</v>
      </c>
      <c r="R37" s="9">
        <f t="shared" si="15"/>
        <v>264051.32999999984</v>
      </c>
      <c r="S37" s="152">
        <v>45900</v>
      </c>
      <c r="T37" s="10"/>
      <c r="U37" s="23">
        <f t="shared" si="16"/>
        <v>0.99999987177515215</v>
      </c>
      <c r="V37" s="11">
        <f t="shared" si="17"/>
        <v>1823811.1861420581</v>
      </c>
      <c r="W37" s="11" t="str">
        <f t="shared" ca="1" si="18"/>
        <v/>
      </c>
      <c r="X37" s="8">
        <v>1559759.89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0</v>
      </c>
      <c r="AG37" s="11">
        <v>1446638.18</v>
      </c>
      <c r="AH37" s="8">
        <v>1446638.18</v>
      </c>
      <c r="AI37" s="9">
        <v>-1446638.18</v>
      </c>
      <c r="AJ37" s="9">
        <v>0</v>
      </c>
      <c r="AK37" s="10"/>
      <c r="AL37" s="11" t="str">
        <f t="shared" ca="1" si="24"/>
        <v/>
      </c>
      <c r="AM37" s="8">
        <v>113121.71</v>
      </c>
      <c r="AN37" s="9" t="str">
        <f t="shared" ca="1" si="26"/>
        <v/>
      </c>
      <c r="AO37" s="9" t="str">
        <f t="shared" ca="1" si="27"/>
        <v/>
      </c>
      <c r="AP37" s="10"/>
      <c r="AQ37" s="25" t="str">
        <f t="shared" ca="1" si="28"/>
        <v/>
      </c>
      <c r="AR37" s="25">
        <f t="shared" si="29"/>
        <v>0.20000000018626451</v>
      </c>
      <c r="AS37" s="25" t="str">
        <f t="shared" ca="1" si="30"/>
        <v/>
      </c>
      <c r="AT37" s="10"/>
      <c r="AU37" s="12">
        <v>1815311.42</v>
      </c>
      <c r="AV37" s="12" t="str">
        <f t="shared" ca="1" si="31"/>
        <v/>
      </c>
      <c r="AW37" s="12" t="str">
        <f t="shared" ca="1" si="32"/>
        <v/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2</v>
      </c>
      <c r="BN37" s="241">
        <v>0</v>
      </c>
      <c r="BO37" s="241">
        <v>0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1446638.18</v>
      </c>
      <c r="CF37" s="241">
        <v>0</v>
      </c>
      <c r="CG37" s="241">
        <v>1446638.18</v>
      </c>
      <c r="CH37" s="241">
        <v>0</v>
      </c>
      <c r="CI37" s="246" t="s">
        <v>633</v>
      </c>
      <c r="CJ37" s="247">
        <v>1559759.89</v>
      </c>
      <c r="CK37" s="247">
        <v>113121.71</v>
      </c>
      <c r="CL37" s="247">
        <v>1815311.42</v>
      </c>
      <c r="CM37" s="247">
        <v>0</v>
      </c>
    </row>
    <row r="38" spans="1:91" x14ac:dyDescent="0.25">
      <c r="A38" s="231" t="s">
        <v>701</v>
      </c>
      <c r="B38" s="232" t="s">
        <v>702</v>
      </c>
      <c r="C38" s="232" t="s">
        <v>665</v>
      </c>
      <c r="D38" s="233"/>
      <c r="E38" s="234">
        <v>218864</v>
      </c>
      <c r="F38" s="235">
        <v>218864</v>
      </c>
      <c r="G38" s="236"/>
      <c r="H38" s="104"/>
      <c r="I38" s="237">
        <f t="shared" si="11"/>
        <v>218864</v>
      </c>
      <c r="J38" s="238"/>
      <c r="K38" s="239"/>
      <c r="L38" s="8">
        <v>148033.29999999999</v>
      </c>
      <c r="M38" s="240">
        <f t="shared" si="12"/>
        <v>148033.29999999999</v>
      </c>
      <c r="N38" s="71"/>
      <c r="O38" s="100"/>
      <c r="P38" s="9">
        <f t="shared" si="13"/>
        <v>70830.700000000012</v>
      </c>
      <c r="Q38" s="9">
        <f t="shared" si="14"/>
        <v>0</v>
      </c>
      <c r="R38" s="9">
        <f t="shared" si="15"/>
        <v>70830.700000000012</v>
      </c>
      <c r="S38" s="152">
        <v>45900</v>
      </c>
      <c r="T38" s="10"/>
      <c r="U38" s="23">
        <f t="shared" si="16"/>
        <v>0.99999878405737097</v>
      </c>
      <c r="V38" s="11">
        <f t="shared" si="17"/>
        <v>218863.73387393245</v>
      </c>
      <c r="W38" s="11" t="str">
        <f t="shared" ca="1" si="18"/>
        <v/>
      </c>
      <c r="X38" s="8">
        <v>148033.12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0</v>
      </c>
      <c r="AG38" s="11">
        <v>76115.460000000006</v>
      </c>
      <c r="AH38" s="8">
        <v>76115.460000000006</v>
      </c>
      <c r="AI38" s="9">
        <v>-76115.460000000006</v>
      </c>
      <c r="AJ38" s="9">
        <v>0</v>
      </c>
      <c r="AK38" s="10"/>
      <c r="AL38" s="11" t="str">
        <f t="shared" ca="1" si="24"/>
        <v/>
      </c>
      <c r="AM38" s="8">
        <v>71917.66</v>
      </c>
      <c r="AN38" s="9" t="str">
        <f t="shared" ca="1" si="26"/>
        <v/>
      </c>
      <c r="AO38" s="9" t="str">
        <f t="shared" ca="1" si="27"/>
        <v/>
      </c>
      <c r="AP38" s="10"/>
      <c r="AQ38" s="25" t="str">
        <f t="shared" ca="1" si="28"/>
        <v/>
      </c>
      <c r="AR38" s="25">
        <f t="shared" si="29"/>
        <v>0.17999999999301508</v>
      </c>
      <c r="AS38" s="25" t="str">
        <f t="shared" ca="1" si="30"/>
        <v/>
      </c>
      <c r="AT38" s="10"/>
      <c r="AU38" s="12">
        <v>218864.46</v>
      </c>
      <c r="AV38" s="12" t="str">
        <f t="shared" ca="1" si="31"/>
        <v/>
      </c>
      <c r="AW38" s="12" t="str">
        <f t="shared" ca="1" si="32"/>
        <v/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2</v>
      </c>
      <c r="BN38" s="241">
        <v>0</v>
      </c>
      <c r="BO38" s="241">
        <v>0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76115.460000000006</v>
      </c>
      <c r="CF38" s="241">
        <v>0</v>
      </c>
      <c r="CG38" s="241">
        <v>76115.460000000006</v>
      </c>
      <c r="CH38" s="241">
        <v>0</v>
      </c>
      <c r="CI38" s="246" t="s">
        <v>633</v>
      </c>
      <c r="CJ38" s="247">
        <v>148033.12</v>
      </c>
      <c r="CK38" s="247">
        <v>71917.66</v>
      </c>
      <c r="CL38" s="247">
        <v>218864.46</v>
      </c>
      <c r="CM38" s="247">
        <v>0</v>
      </c>
    </row>
    <row r="39" spans="1:91" x14ac:dyDescent="0.25">
      <c r="A39" s="231" t="s">
        <v>703</v>
      </c>
      <c r="B39" s="232" t="s">
        <v>704</v>
      </c>
      <c r="C39" s="232" t="s">
        <v>662</v>
      </c>
      <c r="D39" s="233"/>
      <c r="E39" s="234">
        <v>5256236.75</v>
      </c>
      <c r="F39" s="235">
        <v>5256236.75</v>
      </c>
      <c r="G39" s="236"/>
      <c r="H39" s="104"/>
      <c r="I39" s="237">
        <f t="shared" si="11"/>
        <v>5256236.75</v>
      </c>
      <c r="J39" s="238"/>
      <c r="K39" s="239"/>
      <c r="L39" s="8">
        <v>3701057.02</v>
      </c>
      <c r="M39" s="240">
        <f t="shared" si="12"/>
        <v>3701057.02</v>
      </c>
      <c r="N39" s="71"/>
      <c r="O39" s="100"/>
      <c r="P39" s="9">
        <f t="shared" si="13"/>
        <v>1555179.73</v>
      </c>
      <c r="Q39" s="9">
        <f t="shared" si="14"/>
        <v>0</v>
      </c>
      <c r="R39" s="9">
        <f t="shared" si="15"/>
        <v>1555179.73</v>
      </c>
      <c r="S39" s="152">
        <v>45961</v>
      </c>
      <c r="T39" s="10"/>
      <c r="U39" s="23">
        <f t="shared" si="16"/>
        <v>1.0025523113934625</v>
      </c>
      <c r="V39" s="11">
        <f t="shared" si="17"/>
        <v>5269652.3029437615</v>
      </c>
      <c r="W39" s="11" t="str">
        <f t="shared" ca="1" si="18"/>
        <v/>
      </c>
      <c r="X39" s="8">
        <v>3710503.27</v>
      </c>
      <c r="Y39" s="9">
        <f t="shared" ca="1" si="19"/>
        <v>0</v>
      </c>
      <c r="Z39" s="70">
        <f t="shared" ca="1" si="20"/>
        <v>0</v>
      </c>
      <c r="AA39" s="71"/>
      <c r="AB39" s="108"/>
      <c r="AC39" s="9">
        <f t="shared" si="21"/>
        <v>0</v>
      </c>
      <c r="AD39" s="9">
        <f t="shared" ca="1" si="22"/>
        <v>0</v>
      </c>
      <c r="AE39" s="10"/>
      <c r="AF39" s="24">
        <v>0</v>
      </c>
      <c r="AG39" s="11">
        <v>2576528.31</v>
      </c>
      <c r="AH39" s="8">
        <v>2576528.31</v>
      </c>
      <c r="AI39" s="9">
        <v>-2576528.31</v>
      </c>
      <c r="AJ39" s="9">
        <v>0</v>
      </c>
      <c r="AK39" s="10"/>
      <c r="AL39" s="11" t="str">
        <f t="shared" ca="1" si="24"/>
        <v/>
      </c>
      <c r="AM39" s="8">
        <v>1133974.96</v>
      </c>
      <c r="AN39" s="9" t="str">
        <f t="shared" ca="1" si="26"/>
        <v/>
      </c>
      <c r="AO39" s="9" t="str">
        <f t="shared" ca="1" si="27"/>
        <v/>
      </c>
      <c r="AP39" s="10"/>
      <c r="AQ39" s="25" t="str">
        <f t="shared" ca="1" si="28"/>
        <v/>
      </c>
      <c r="AR39" s="25">
        <f t="shared" si="29"/>
        <v>-9446.25</v>
      </c>
      <c r="AS39" s="25" t="str">
        <f t="shared" ca="1" si="30"/>
        <v/>
      </c>
      <c r="AT39" s="10"/>
      <c r="AU39" s="12">
        <v>5256236.75</v>
      </c>
      <c r="AV39" s="12" t="str">
        <f t="shared" ca="1" si="31"/>
        <v/>
      </c>
      <c r="AW39" s="12" t="str">
        <f t="shared" ca="1" si="32"/>
        <v/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2</v>
      </c>
      <c r="BN39" s="241">
        <v>0</v>
      </c>
      <c r="BO39" s="241">
        <v>0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2576528.31</v>
      </c>
      <c r="CF39" s="241">
        <v>0</v>
      </c>
      <c r="CG39" s="241">
        <v>2576528.31</v>
      </c>
      <c r="CH39" s="241">
        <v>0</v>
      </c>
      <c r="CI39" s="246" t="s">
        <v>633</v>
      </c>
      <c r="CJ39" s="247">
        <v>3710503.27</v>
      </c>
      <c r="CK39" s="247">
        <v>1133974.96</v>
      </c>
      <c r="CL39" s="247">
        <v>5256236.75</v>
      </c>
      <c r="CM39" s="247">
        <v>0</v>
      </c>
    </row>
    <row r="40" spans="1:91" x14ac:dyDescent="0.25">
      <c r="A40" s="231" t="s">
        <v>705</v>
      </c>
      <c r="B40" s="232" t="s">
        <v>706</v>
      </c>
      <c r="C40" s="232" t="s">
        <v>656</v>
      </c>
      <c r="D40" s="233"/>
      <c r="E40" s="234">
        <v>2001595.3</v>
      </c>
      <c r="F40" s="235">
        <v>2001595.3</v>
      </c>
      <c r="G40" s="236"/>
      <c r="H40" s="104"/>
      <c r="I40" s="237">
        <f t="shared" si="11"/>
        <v>2001595.3</v>
      </c>
      <c r="J40" s="238"/>
      <c r="K40" s="239"/>
      <c r="L40" s="8">
        <v>1677799.91</v>
      </c>
      <c r="M40" s="240">
        <f t="shared" si="12"/>
        <v>1677799.91</v>
      </c>
      <c r="N40" s="71"/>
      <c r="O40" s="100"/>
      <c r="P40" s="9">
        <f t="shared" si="13"/>
        <v>323795.39000000013</v>
      </c>
      <c r="Q40" s="9">
        <f t="shared" si="14"/>
        <v>0</v>
      </c>
      <c r="R40" s="9">
        <f t="shared" si="15"/>
        <v>323795.39000000013</v>
      </c>
      <c r="S40" s="152">
        <v>45930</v>
      </c>
      <c r="T40" s="10"/>
      <c r="U40" s="23">
        <f t="shared" si="16"/>
        <v>0.9910597205837256</v>
      </c>
      <c r="V40" s="11">
        <f t="shared" si="17"/>
        <v>1983700.4787396984</v>
      </c>
      <c r="W40" s="11" t="str">
        <f t="shared" ca="1" si="18"/>
        <v/>
      </c>
      <c r="X40" s="8">
        <v>1662799.91</v>
      </c>
      <c r="Y40" s="9">
        <f t="shared" ca="1" si="19"/>
        <v>0</v>
      </c>
      <c r="Z40" s="70">
        <f t="shared" ca="1" si="20"/>
        <v>0</v>
      </c>
      <c r="AA40" s="71"/>
      <c r="AB40" s="108"/>
      <c r="AC40" s="9">
        <f t="shared" si="21"/>
        <v>0</v>
      </c>
      <c r="AD40" s="9">
        <f t="shared" ca="1" si="22"/>
        <v>0</v>
      </c>
      <c r="AE40" s="10"/>
      <c r="AF40" s="24">
        <v>0</v>
      </c>
      <c r="AG40" s="11">
        <v>567339.02</v>
      </c>
      <c r="AH40" s="8">
        <v>567339.02</v>
      </c>
      <c r="AI40" s="9">
        <v>-567339.02</v>
      </c>
      <c r="AJ40" s="9">
        <v>0</v>
      </c>
      <c r="AK40" s="10"/>
      <c r="AL40" s="11" t="str">
        <f t="shared" ca="1" si="24"/>
        <v/>
      </c>
      <c r="AM40" s="8">
        <v>1095460.8899999999</v>
      </c>
      <c r="AN40" s="9" t="str">
        <f t="shared" ca="1" si="26"/>
        <v/>
      </c>
      <c r="AO40" s="9" t="str">
        <f t="shared" ca="1" si="27"/>
        <v/>
      </c>
      <c r="AP40" s="10"/>
      <c r="AQ40" s="25" t="str">
        <f t="shared" ca="1" si="28"/>
        <v/>
      </c>
      <c r="AR40" s="25">
        <f t="shared" si="29"/>
        <v>15000</v>
      </c>
      <c r="AS40" s="25" t="str">
        <f t="shared" ca="1" si="30"/>
        <v/>
      </c>
      <c r="AT40" s="10"/>
      <c r="AU40" s="12">
        <v>2001595.3</v>
      </c>
      <c r="AV40" s="12" t="str">
        <f t="shared" ca="1" si="31"/>
        <v/>
      </c>
      <c r="AW40" s="12" t="str">
        <f t="shared" ca="1" si="32"/>
        <v/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2</v>
      </c>
      <c r="BN40" s="241">
        <v>0</v>
      </c>
      <c r="BO40" s="241">
        <v>0</v>
      </c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>
        <v>0</v>
      </c>
      <c r="CE40" s="241">
        <v>567339.02</v>
      </c>
      <c r="CF40" s="241">
        <v>0</v>
      </c>
      <c r="CG40" s="241">
        <v>567339.02</v>
      </c>
      <c r="CH40" s="241">
        <v>0</v>
      </c>
      <c r="CI40" s="246" t="s">
        <v>633</v>
      </c>
      <c r="CJ40" s="247">
        <v>1662799.91</v>
      </c>
      <c r="CK40" s="247">
        <v>1095460.8899999999</v>
      </c>
      <c r="CL40" s="247">
        <v>2001595.3</v>
      </c>
      <c r="CM40" s="247">
        <v>0</v>
      </c>
    </row>
    <row r="41" spans="1:91" x14ac:dyDescent="0.25">
      <c r="A41" s="231" t="s">
        <v>707</v>
      </c>
      <c r="B41" s="232" t="s">
        <v>708</v>
      </c>
      <c r="C41" s="232" t="s">
        <v>656</v>
      </c>
      <c r="D41" s="233"/>
      <c r="E41" s="234">
        <v>744312.72</v>
      </c>
      <c r="F41" s="235">
        <v>744312.72</v>
      </c>
      <c r="G41" s="236"/>
      <c r="H41" s="104"/>
      <c r="I41" s="237">
        <f t="shared" si="11"/>
        <v>744312.72</v>
      </c>
      <c r="J41" s="238"/>
      <c r="K41" s="239"/>
      <c r="L41" s="8">
        <v>456380.57</v>
      </c>
      <c r="M41" s="240">
        <f t="shared" si="12"/>
        <v>456380.57</v>
      </c>
      <c r="N41" s="71"/>
      <c r="O41" s="100"/>
      <c r="P41" s="9">
        <f t="shared" si="13"/>
        <v>287932.14999999997</v>
      </c>
      <c r="Q41" s="9">
        <f t="shared" si="14"/>
        <v>0</v>
      </c>
      <c r="R41" s="9">
        <f t="shared" si="15"/>
        <v>287932.14999999997</v>
      </c>
      <c r="S41" s="152">
        <v>45777</v>
      </c>
      <c r="T41" s="10"/>
      <c r="U41" s="23">
        <f t="shared" si="16"/>
        <v>0.99493438118980382</v>
      </c>
      <c r="V41" s="11">
        <f t="shared" si="17"/>
        <v>740542.31548489968</v>
      </c>
      <c r="W41" s="11" t="str">
        <f t="shared" ca="1" si="18"/>
        <v/>
      </c>
      <c r="X41" s="8">
        <v>454068.72</v>
      </c>
      <c r="Y41" s="9">
        <f t="shared" ca="1" si="19"/>
        <v>0</v>
      </c>
      <c r="Z41" s="70">
        <f t="shared" ca="1" si="20"/>
        <v>0</v>
      </c>
      <c r="AA41" s="71"/>
      <c r="AB41" s="108"/>
      <c r="AC41" s="9">
        <f t="shared" si="21"/>
        <v>0</v>
      </c>
      <c r="AD41" s="9">
        <f t="shared" ca="1" si="22"/>
        <v>0</v>
      </c>
      <c r="AE41" s="10"/>
      <c r="AF41" s="24">
        <v>0</v>
      </c>
      <c r="AG41" s="11">
        <v>327860.81</v>
      </c>
      <c r="AH41" s="8">
        <v>327860.81</v>
      </c>
      <c r="AI41" s="9">
        <v>-327860.81</v>
      </c>
      <c r="AJ41" s="9">
        <v>0</v>
      </c>
      <c r="AK41" s="10"/>
      <c r="AL41" s="11" t="str">
        <f t="shared" ca="1" si="24"/>
        <v/>
      </c>
      <c r="AM41" s="8">
        <v>126207.91</v>
      </c>
      <c r="AN41" s="9" t="str">
        <f t="shared" ca="1" si="26"/>
        <v/>
      </c>
      <c r="AO41" s="9" t="str">
        <f t="shared" ca="1" si="27"/>
        <v/>
      </c>
      <c r="AP41" s="10"/>
      <c r="AQ41" s="25" t="str">
        <f t="shared" ca="1" si="28"/>
        <v/>
      </c>
      <c r="AR41" s="25">
        <f t="shared" si="29"/>
        <v>2311.8500000000349</v>
      </c>
      <c r="AS41" s="25" t="str">
        <f t="shared" ca="1" si="30"/>
        <v/>
      </c>
      <c r="AT41" s="10"/>
      <c r="AU41" s="12">
        <v>734312.72</v>
      </c>
      <c r="AV41" s="12" t="str">
        <f t="shared" ca="1" si="31"/>
        <v/>
      </c>
      <c r="AW41" s="12" t="str">
        <f t="shared" ca="1" si="32"/>
        <v/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2</v>
      </c>
      <c r="BN41" s="241">
        <v>0</v>
      </c>
      <c r="BO41" s="241">
        <v>0</v>
      </c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>
        <v>0</v>
      </c>
      <c r="CE41" s="241">
        <v>327860.81</v>
      </c>
      <c r="CF41" s="241">
        <v>0</v>
      </c>
      <c r="CG41" s="241">
        <v>327860.81</v>
      </c>
      <c r="CH41" s="241">
        <v>0</v>
      </c>
      <c r="CI41" s="246" t="s">
        <v>633</v>
      </c>
      <c r="CJ41" s="247">
        <v>454068.72</v>
      </c>
      <c r="CK41" s="247">
        <v>126207.91</v>
      </c>
      <c r="CL41" s="247">
        <v>734312.72</v>
      </c>
      <c r="CM41" s="247">
        <v>0</v>
      </c>
    </row>
    <row r="42" spans="1:91" x14ac:dyDescent="0.25">
      <c r="A42" s="231" t="s">
        <v>709</v>
      </c>
      <c r="B42" s="232" t="s">
        <v>710</v>
      </c>
      <c r="C42" s="232" t="s">
        <v>659</v>
      </c>
      <c r="D42" s="233"/>
      <c r="E42" s="234">
        <v>178520</v>
      </c>
      <c r="F42" s="235">
        <v>178520</v>
      </c>
      <c r="G42" s="236"/>
      <c r="H42" s="104"/>
      <c r="I42" s="237">
        <f t="shared" si="11"/>
        <v>178520</v>
      </c>
      <c r="J42" s="238"/>
      <c r="K42" s="239"/>
      <c r="L42" s="8">
        <v>128093.26</v>
      </c>
      <c r="M42" s="240">
        <f t="shared" si="12"/>
        <v>128093.26</v>
      </c>
      <c r="N42" s="71"/>
      <c r="O42" s="100"/>
      <c r="P42" s="9">
        <f t="shared" si="13"/>
        <v>50426.740000000005</v>
      </c>
      <c r="Q42" s="9">
        <f t="shared" si="14"/>
        <v>0</v>
      </c>
      <c r="R42" s="9">
        <f t="shared" si="15"/>
        <v>50426.740000000005</v>
      </c>
      <c r="S42" s="152">
        <v>45930</v>
      </c>
      <c r="T42" s="10"/>
      <c r="U42" s="23">
        <f t="shared" si="16"/>
        <v>1</v>
      </c>
      <c r="V42" s="11">
        <f t="shared" si="17"/>
        <v>178520</v>
      </c>
      <c r="W42" s="11" t="str">
        <f t="shared" ca="1" si="18"/>
        <v/>
      </c>
      <c r="X42" s="8">
        <v>128093.26</v>
      </c>
      <c r="Y42" s="9">
        <f t="shared" ca="1" si="19"/>
        <v>0</v>
      </c>
      <c r="Z42" s="70">
        <f t="shared" ca="1" si="20"/>
        <v>0</v>
      </c>
      <c r="AA42" s="71"/>
      <c r="AB42" s="108"/>
      <c r="AC42" s="9">
        <f t="shared" si="21"/>
        <v>0</v>
      </c>
      <c r="AD42" s="9">
        <f t="shared" ca="1" si="22"/>
        <v>0</v>
      </c>
      <c r="AE42" s="10"/>
      <c r="AF42" s="24">
        <v>0</v>
      </c>
      <c r="AG42" s="11">
        <v>4072.71</v>
      </c>
      <c r="AH42" s="8">
        <v>4072.71</v>
      </c>
      <c r="AI42" s="9">
        <v>-4072.71</v>
      </c>
      <c r="AJ42" s="9">
        <v>0</v>
      </c>
      <c r="AK42" s="10"/>
      <c r="AL42" s="11" t="str">
        <f t="shared" ca="1" si="24"/>
        <v/>
      </c>
      <c r="AM42" s="8">
        <v>124020.55</v>
      </c>
      <c r="AN42" s="9" t="str">
        <f t="shared" ca="1" si="26"/>
        <v/>
      </c>
      <c r="AO42" s="9" t="str">
        <f t="shared" ca="1" si="27"/>
        <v/>
      </c>
      <c r="AP42" s="10"/>
      <c r="AQ42" s="25" t="str">
        <f t="shared" ca="1" si="28"/>
        <v/>
      </c>
      <c r="AR42" s="25">
        <f t="shared" si="29"/>
        <v>0</v>
      </c>
      <c r="AS42" s="25" t="str">
        <f t="shared" ca="1" si="30"/>
        <v/>
      </c>
      <c r="AT42" s="10"/>
      <c r="AU42" s="12">
        <v>178520</v>
      </c>
      <c r="AV42" s="12" t="str">
        <f t="shared" ca="1" si="31"/>
        <v/>
      </c>
      <c r="AW42" s="12" t="str">
        <f t="shared" ca="1" si="32"/>
        <v/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2</v>
      </c>
      <c r="BN42" s="241">
        <v>0</v>
      </c>
      <c r="BO42" s="241">
        <v>0</v>
      </c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>
        <v>0</v>
      </c>
      <c r="CE42" s="241">
        <v>4072.71</v>
      </c>
      <c r="CF42" s="241">
        <v>0</v>
      </c>
      <c r="CG42" s="241">
        <v>4072.71</v>
      </c>
      <c r="CH42" s="241">
        <v>0</v>
      </c>
      <c r="CI42" s="246" t="s">
        <v>633</v>
      </c>
      <c r="CJ42" s="247">
        <v>128093.26</v>
      </c>
      <c r="CK42" s="247">
        <v>124020.55</v>
      </c>
      <c r="CL42" s="247">
        <v>178520</v>
      </c>
      <c r="CM42" s="247">
        <v>0</v>
      </c>
    </row>
    <row r="43" spans="1:91" x14ac:dyDescent="0.25">
      <c r="A43" s="231" t="s">
        <v>711</v>
      </c>
      <c r="B43" s="232" t="s">
        <v>712</v>
      </c>
      <c r="C43" s="232" t="s">
        <v>659</v>
      </c>
      <c r="D43" s="233"/>
      <c r="E43" s="234">
        <v>117701</v>
      </c>
      <c r="F43" s="235">
        <v>117701</v>
      </c>
      <c r="G43" s="236"/>
      <c r="H43" s="104"/>
      <c r="I43" s="237">
        <f t="shared" si="11"/>
        <v>117701</v>
      </c>
      <c r="J43" s="238"/>
      <c r="K43" s="239"/>
      <c r="L43" s="8">
        <v>123728.38</v>
      </c>
      <c r="M43" s="240">
        <f t="shared" si="12"/>
        <v>123728.38</v>
      </c>
      <c r="N43" s="71"/>
      <c r="O43" s="100"/>
      <c r="P43" s="9">
        <f t="shared" si="13"/>
        <v>-6027.3800000000047</v>
      </c>
      <c r="Q43" s="9">
        <f t="shared" si="14"/>
        <v>0</v>
      </c>
      <c r="R43" s="9">
        <f t="shared" si="15"/>
        <v>-6027.3800000000047</v>
      </c>
      <c r="S43" s="152">
        <v>46022</v>
      </c>
      <c r="T43" s="10"/>
      <c r="U43" s="23">
        <f t="shared" si="16"/>
        <v>1</v>
      </c>
      <c r="V43" s="11">
        <f t="shared" si="17"/>
        <v>117701</v>
      </c>
      <c r="W43" s="11">
        <f t="shared" si="18"/>
        <v>117701</v>
      </c>
      <c r="X43" s="8">
        <v>123728.38</v>
      </c>
      <c r="Y43" s="9">
        <f t="shared" si="19"/>
        <v>-6027.3800000000047</v>
      </c>
      <c r="Z43" s="70">
        <f t="shared" si="20"/>
        <v>-6027.3800000000047</v>
      </c>
      <c r="AA43" s="71"/>
      <c r="AB43" s="108"/>
      <c r="AC43" s="9">
        <f t="shared" si="21"/>
        <v>0</v>
      </c>
      <c r="AD43" s="9">
        <f t="shared" si="22"/>
        <v>-6027.3800000000047</v>
      </c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>
        <f t="shared" si="24"/>
        <v>117701</v>
      </c>
      <c r="AM43" s="8">
        <v>123728.38</v>
      </c>
      <c r="AN43" s="9">
        <f t="shared" si="26"/>
        <v>-6027.3800000000047</v>
      </c>
      <c r="AO43" s="9">
        <f t="shared" si="27"/>
        <v>-6027.3800000000047</v>
      </c>
      <c r="AP43" s="10"/>
      <c r="AQ43" s="25">
        <f t="shared" si="28"/>
        <v>0</v>
      </c>
      <c r="AR43" s="25">
        <f t="shared" si="29"/>
        <v>0</v>
      </c>
      <c r="AS43" s="25">
        <f t="shared" si="30"/>
        <v>0</v>
      </c>
      <c r="AT43" s="10"/>
      <c r="AU43" s="12">
        <v>134976.95000000001</v>
      </c>
      <c r="AV43" s="12" t="str">
        <f t="shared" si="31"/>
        <v xml:space="preserve"> </v>
      </c>
      <c r="AW43" s="12">
        <f t="shared" si="32"/>
        <v>17275.950000000012</v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2</v>
      </c>
      <c r="BN43" s="241">
        <v>0</v>
      </c>
      <c r="BO43" s="241">
        <v>0</v>
      </c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>
        <v>0</v>
      </c>
      <c r="CE43" s="241">
        <v>0</v>
      </c>
      <c r="CF43" s="241">
        <v>0</v>
      </c>
      <c r="CG43" s="241">
        <v>0</v>
      </c>
      <c r="CH43" s="241">
        <v>0</v>
      </c>
      <c r="CI43" s="246" t="s">
        <v>633</v>
      </c>
      <c r="CJ43" s="247">
        <v>123728.38</v>
      </c>
      <c r="CK43" s="247">
        <v>123728.38</v>
      </c>
      <c r="CL43" s="247">
        <v>134976.95000000001</v>
      </c>
      <c r="CM43" s="247">
        <v>0</v>
      </c>
    </row>
    <row r="44" spans="1:91" x14ac:dyDescent="0.25">
      <c r="A44" s="231" t="s">
        <v>713</v>
      </c>
      <c r="B44" s="232" t="s">
        <v>714</v>
      </c>
      <c r="C44" s="232" t="s">
        <v>637</v>
      </c>
      <c r="D44" s="233"/>
      <c r="E44" s="234">
        <v>0</v>
      </c>
      <c r="F44" s="235">
        <v>0</v>
      </c>
      <c r="G44" s="236"/>
      <c r="H44" s="104"/>
      <c r="I44" s="237">
        <f t="shared" si="11"/>
        <v>0</v>
      </c>
      <c r="J44" s="238"/>
      <c r="K44" s="239"/>
      <c r="L44" s="8">
        <v>401638.3</v>
      </c>
      <c r="M44" s="240">
        <f t="shared" si="12"/>
        <v>401638.3</v>
      </c>
      <c r="N44" s="71"/>
      <c r="O44" s="100"/>
      <c r="P44" s="9">
        <f t="shared" si="13"/>
        <v>-401638.3</v>
      </c>
      <c r="Q44" s="9">
        <f t="shared" si="14"/>
        <v>0</v>
      </c>
      <c r="R44" s="9">
        <f t="shared" si="15"/>
        <v>-401638.3</v>
      </c>
      <c r="S44" s="152">
        <v>45657</v>
      </c>
      <c r="T44" s="10"/>
      <c r="U44" s="23">
        <f t="shared" si="16"/>
        <v>1</v>
      </c>
      <c r="V44" s="11">
        <f t="shared" si="17"/>
        <v>0</v>
      </c>
      <c r="W44" s="11">
        <f t="shared" si="18"/>
        <v>0</v>
      </c>
      <c r="X44" s="8">
        <v>401638.3</v>
      </c>
      <c r="Y44" s="9">
        <f t="shared" si="19"/>
        <v>-401638.3</v>
      </c>
      <c r="Z44" s="70">
        <f t="shared" si="20"/>
        <v>-401638.3</v>
      </c>
      <c r="AA44" s="71"/>
      <c r="AB44" s="108"/>
      <c r="AC44" s="9">
        <f t="shared" si="21"/>
        <v>0</v>
      </c>
      <c r="AD44" s="9">
        <f t="shared" si="22"/>
        <v>-401638.3</v>
      </c>
      <c r="AE44" s="10"/>
      <c r="AF44" s="24">
        <v>0</v>
      </c>
      <c r="AG44" s="11">
        <v>398813.8</v>
      </c>
      <c r="AH44" s="8">
        <v>398813.8</v>
      </c>
      <c r="AI44" s="9">
        <v>-398813.8</v>
      </c>
      <c r="AJ44" s="9">
        <v>0</v>
      </c>
      <c r="AK44" s="10"/>
      <c r="AL44" s="11">
        <f t="shared" si="24"/>
        <v>-398813.8</v>
      </c>
      <c r="AM44" s="8">
        <v>2824.5</v>
      </c>
      <c r="AN44" s="9">
        <f t="shared" si="26"/>
        <v>-2824.5</v>
      </c>
      <c r="AO44" s="9">
        <f t="shared" si="27"/>
        <v>-401638.3</v>
      </c>
      <c r="AP44" s="10"/>
      <c r="AQ44" s="25">
        <f t="shared" si="28"/>
        <v>0</v>
      </c>
      <c r="AR44" s="25">
        <f t="shared" si="29"/>
        <v>0</v>
      </c>
      <c r="AS44" s="25">
        <f t="shared" si="30"/>
        <v>0</v>
      </c>
      <c r="AT44" s="10"/>
      <c r="AU44" s="12">
        <v>0</v>
      </c>
      <c r="AV44" s="12">
        <f t="shared" si="31"/>
        <v>0</v>
      </c>
      <c r="AW44" s="12">
        <f t="shared" si="32"/>
        <v>0</v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3</v>
      </c>
      <c r="BN44" s="241">
        <v>0</v>
      </c>
      <c r="BO44" s="241">
        <v>0</v>
      </c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>
        <v>0</v>
      </c>
      <c r="CE44" s="241">
        <v>398813.8</v>
      </c>
      <c r="CF44" s="241">
        <v>0</v>
      </c>
      <c r="CG44" s="241">
        <v>398813.8</v>
      </c>
      <c r="CH44" s="241">
        <v>0</v>
      </c>
      <c r="CI44" s="246" t="s">
        <v>633</v>
      </c>
      <c r="CJ44" s="247">
        <v>401638.3</v>
      </c>
      <c r="CK44" s="247">
        <v>2824.5</v>
      </c>
      <c r="CL44" s="247">
        <v>0</v>
      </c>
      <c r="CM44" s="247">
        <v>0</v>
      </c>
    </row>
    <row r="45" spans="1:91" x14ac:dyDescent="0.25">
      <c r="A45" s="231" t="s">
        <v>715</v>
      </c>
      <c r="B45" s="251" t="s">
        <v>716</v>
      </c>
      <c r="C45" s="232" t="s">
        <v>637</v>
      </c>
      <c r="D45" s="233"/>
      <c r="E45" s="234">
        <v>0</v>
      </c>
      <c r="F45" s="235">
        <v>0</v>
      </c>
      <c r="G45" s="236"/>
      <c r="H45" s="104"/>
      <c r="I45" s="237">
        <f t="shared" si="11"/>
        <v>0</v>
      </c>
      <c r="J45" s="238"/>
      <c r="K45" s="239"/>
      <c r="L45" s="8">
        <v>100018.15</v>
      </c>
      <c r="M45" s="240">
        <f t="shared" si="12"/>
        <v>100018.15</v>
      </c>
      <c r="N45" s="71"/>
      <c r="O45" s="100"/>
      <c r="P45" s="9">
        <f t="shared" si="13"/>
        <v>-100018.15</v>
      </c>
      <c r="Q45" s="9">
        <f t="shared" si="14"/>
        <v>0</v>
      </c>
      <c r="R45" s="9">
        <f t="shared" si="15"/>
        <v>-100018.15</v>
      </c>
      <c r="S45" s="152">
        <v>45657</v>
      </c>
      <c r="T45" s="10"/>
      <c r="U45" s="23">
        <f t="shared" si="16"/>
        <v>1</v>
      </c>
      <c r="V45" s="11">
        <f t="shared" si="17"/>
        <v>0</v>
      </c>
      <c r="W45" s="11">
        <f t="shared" si="18"/>
        <v>0</v>
      </c>
      <c r="X45" s="8">
        <v>100018.15</v>
      </c>
      <c r="Y45" s="9">
        <f t="shared" si="19"/>
        <v>-100018.15</v>
      </c>
      <c r="Z45" s="70">
        <f t="shared" si="20"/>
        <v>-100018.15</v>
      </c>
      <c r="AA45" s="71"/>
      <c r="AB45" s="108"/>
      <c r="AC45" s="9">
        <f t="shared" si="21"/>
        <v>0</v>
      </c>
      <c r="AD45" s="9">
        <f t="shared" si="22"/>
        <v>-100018.15</v>
      </c>
      <c r="AE45" s="10"/>
      <c r="AF45" s="24">
        <v>0</v>
      </c>
      <c r="AG45" s="11">
        <v>99378.15</v>
      </c>
      <c r="AH45" s="8">
        <v>99378.15</v>
      </c>
      <c r="AI45" s="9">
        <v>-99378.15</v>
      </c>
      <c r="AJ45" s="9">
        <v>0</v>
      </c>
      <c r="AK45" s="10"/>
      <c r="AL45" s="11">
        <f t="shared" si="24"/>
        <v>-99378.15</v>
      </c>
      <c r="AM45" s="8">
        <v>640</v>
      </c>
      <c r="AN45" s="9">
        <f t="shared" si="26"/>
        <v>-640</v>
      </c>
      <c r="AO45" s="9">
        <f t="shared" si="27"/>
        <v>-100018.15</v>
      </c>
      <c r="AP45" s="10"/>
      <c r="AQ45" s="25">
        <f t="shared" si="28"/>
        <v>0</v>
      </c>
      <c r="AR45" s="25">
        <f t="shared" si="29"/>
        <v>0</v>
      </c>
      <c r="AS45" s="25">
        <f t="shared" si="30"/>
        <v>0</v>
      </c>
      <c r="AT45" s="10"/>
      <c r="AU45" s="12">
        <v>0</v>
      </c>
      <c r="AV45" s="12">
        <f t="shared" si="31"/>
        <v>0</v>
      </c>
      <c r="AW45" s="12">
        <f t="shared" si="32"/>
        <v>0</v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3</v>
      </c>
      <c r="BN45" s="241">
        <v>0</v>
      </c>
      <c r="BO45" s="241">
        <v>0</v>
      </c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>
        <v>0</v>
      </c>
      <c r="CE45" s="241">
        <v>99378.15</v>
      </c>
      <c r="CF45" s="241">
        <v>0</v>
      </c>
      <c r="CG45" s="241">
        <v>99378.15</v>
      </c>
      <c r="CH45" s="241">
        <v>0</v>
      </c>
      <c r="CI45" s="246" t="s">
        <v>633</v>
      </c>
      <c r="CJ45" s="247">
        <v>100018.15</v>
      </c>
      <c r="CK45" s="247">
        <v>640</v>
      </c>
      <c r="CL45" s="247">
        <v>0</v>
      </c>
      <c r="CM45" s="247">
        <v>0</v>
      </c>
    </row>
    <row r="46" spans="1:91" x14ac:dyDescent="0.25">
      <c r="A46" s="231" t="s">
        <v>717</v>
      </c>
      <c r="B46" s="251" t="s">
        <v>718</v>
      </c>
      <c r="C46" s="232" t="s">
        <v>637</v>
      </c>
      <c r="D46" s="233"/>
      <c r="E46" s="234">
        <v>0</v>
      </c>
      <c r="F46" s="235">
        <v>0</v>
      </c>
      <c r="G46" s="236"/>
      <c r="H46" s="104"/>
      <c r="I46" s="237">
        <f t="shared" si="11"/>
        <v>0</v>
      </c>
      <c r="J46" s="238"/>
      <c r="K46" s="239"/>
      <c r="L46" s="8">
        <v>275636.14</v>
      </c>
      <c r="M46" s="240">
        <f t="shared" si="12"/>
        <v>275636.14</v>
      </c>
      <c r="N46" s="71"/>
      <c r="O46" s="100"/>
      <c r="P46" s="9">
        <f t="shared" si="13"/>
        <v>-275636.14</v>
      </c>
      <c r="Q46" s="9">
        <f t="shared" si="14"/>
        <v>0</v>
      </c>
      <c r="R46" s="9">
        <f t="shared" si="15"/>
        <v>-275636.14</v>
      </c>
      <c r="S46" s="152">
        <v>45657</v>
      </c>
      <c r="T46" s="10"/>
      <c r="U46" s="23">
        <f t="shared" si="16"/>
        <v>1</v>
      </c>
      <c r="V46" s="11">
        <f t="shared" si="17"/>
        <v>0</v>
      </c>
      <c r="W46" s="11">
        <f t="shared" si="18"/>
        <v>0</v>
      </c>
      <c r="X46" s="8">
        <v>275636.14</v>
      </c>
      <c r="Y46" s="9">
        <f t="shared" si="19"/>
        <v>-275636.14</v>
      </c>
      <c r="Z46" s="70">
        <f t="shared" si="20"/>
        <v>-275636.14</v>
      </c>
      <c r="AA46" s="71"/>
      <c r="AB46" s="108"/>
      <c r="AC46" s="9">
        <f t="shared" si="21"/>
        <v>0</v>
      </c>
      <c r="AD46" s="9">
        <f t="shared" si="22"/>
        <v>-275636.14</v>
      </c>
      <c r="AE46" s="10"/>
      <c r="AF46" s="24">
        <v>0</v>
      </c>
      <c r="AG46" s="11">
        <v>273751.14</v>
      </c>
      <c r="AH46" s="8">
        <v>273751.14</v>
      </c>
      <c r="AI46" s="9">
        <v>-273751.14</v>
      </c>
      <c r="AJ46" s="9">
        <v>0</v>
      </c>
      <c r="AK46" s="10"/>
      <c r="AL46" s="11">
        <f t="shared" si="24"/>
        <v>-273751.14</v>
      </c>
      <c r="AM46" s="8">
        <v>1885</v>
      </c>
      <c r="AN46" s="9">
        <f t="shared" si="26"/>
        <v>-1885</v>
      </c>
      <c r="AO46" s="9">
        <f t="shared" si="27"/>
        <v>-275636.14</v>
      </c>
      <c r="AP46" s="10"/>
      <c r="AQ46" s="25">
        <f t="shared" si="28"/>
        <v>0</v>
      </c>
      <c r="AR46" s="25">
        <f t="shared" si="29"/>
        <v>0</v>
      </c>
      <c r="AS46" s="25">
        <f t="shared" si="30"/>
        <v>0</v>
      </c>
      <c r="AT46" s="10"/>
      <c r="AU46" s="12">
        <v>0</v>
      </c>
      <c r="AV46" s="12">
        <f t="shared" si="31"/>
        <v>0</v>
      </c>
      <c r="AW46" s="12">
        <f t="shared" si="32"/>
        <v>0</v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3</v>
      </c>
      <c r="BN46" s="241">
        <v>0</v>
      </c>
      <c r="BO46" s="241">
        <v>0</v>
      </c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>
        <v>0</v>
      </c>
      <c r="CE46" s="241">
        <v>273751.14</v>
      </c>
      <c r="CF46" s="241">
        <v>0</v>
      </c>
      <c r="CG46" s="241">
        <v>273751.14</v>
      </c>
      <c r="CH46" s="241">
        <v>0</v>
      </c>
      <c r="CI46" s="246" t="s">
        <v>633</v>
      </c>
      <c r="CJ46" s="247">
        <v>275636.14</v>
      </c>
      <c r="CK46" s="247">
        <v>1885</v>
      </c>
      <c r="CL46" s="247">
        <v>0</v>
      </c>
      <c r="CM46" s="247">
        <v>0</v>
      </c>
    </row>
    <row r="47" spans="1:91" x14ac:dyDescent="0.25">
      <c r="A47" s="231" t="s">
        <v>719</v>
      </c>
      <c r="B47" s="232" t="s">
        <v>720</v>
      </c>
      <c r="C47" s="232" t="s">
        <v>637</v>
      </c>
      <c r="D47" s="233"/>
      <c r="E47" s="234">
        <v>0</v>
      </c>
      <c r="F47" s="235">
        <v>0</v>
      </c>
      <c r="G47" s="236"/>
      <c r="H47" s="104"/>
      <c r="I47" s="237">
        <f t="shared" si="11"/>
        <v>0</v>
      </c>
      <c r="J47" s="238"/>
      <c r="K47" s="239"/>
      <c r="L47" s="8">
        <v>29408.39</v>
      </c>
      <c r="M47" s="240">
        <f t="shared" si="12"/>
        <v>29408.39</v>
      </c>
      <c r="N47" s="238"/>
      <c r="O47" s="239"/>
      <c r="P47" s="9">
        <f t="shared" si="13"/>
        <v>-29408.39</v>
      </c>
      <c r="Q47" s="9">
        <f t="shared" si="14"/>
        <v>0</v>
      </c>
      <c r="R47" s="9">
        <f t="shared" si="15"/>
        <v>-29408.39</v>
      </c>
      <c r="S47" s="152">
        <v>45657</v>
      </c>
      <c r="T47" s="10"/>
      <c r="U47" s="23">
        <f t="shared" si="16"/>
        <v>1</v>
      </c>
      <c r="V47" s="11">
        <f t="shared" si="17"/>
        <v>0</v>
      </c>
      <c r="W47" s="11">
        <f t="shared" si="18"/>
        <v>0</v>
      </c>
      <c r="X47" s="8">
        <v>29408.39</v>
      </c>
      <c r="Y47" s="9">
        <f t="shared" si="19"/>
        <v>-29408.39</v>
      </c>
      <c r="Z47" s="70">
        <f t="shared" si="20"/>
        <v>-29408.39</v>
      </c>
      <c r="AA47" s="71"/>
      <c r="AB47" s="108"/>
      <c r="AC47" s="9">
        <f t="shared" si="21"/>
        <v>0</v>
      </c>
      <c r="AD47" s="9">
        <f t="shared" si="22"/>
        <v>-29408.39</v>
      </c>
      <c r="AE47" s="10"/>
      <c r="AF47" s="24">
        <v>0</v>
      </c>
      <c r="AG47" s="11">
        <v>29228.39</v>
      </c>
      <c r="AH47" s="8">
        <v>29228.39</v>
      </c>
      <c r="AI47" s="9">
        <v>-29228.39</v>
      </c>
      <c r="AJ47" s="9">
        <v>0</v>
      </c>
      <c r="AK47" s="10"/>
      <c r="AL47" s="11">
        <f t="shared" si="24"/>
        <v>-29228.39</v>
      </c>
      <c r="AM47" s="8">
        <v>180</v>
      </c>
      <c r="AN47" s="9">
        <f t="shared" si="26"/>
        <v>-180</v>
      </c>
      <c r="AO47" s="9">
        <f t="shared" si="27"/>
        <v>-29408.39</v>
      </c>
      <c r="AP47" s="10"/>
      <c r="AQ47" s="25">
        <f t="shared" si="28"/>
        <v>0</v>
      </c>
      <c r="AR47" s="25">
        <f t="shared" si="29"/>
        <v>0</v>
      </c>
      <c r="AS47" s="25">
        <f t="shared" si="30"/>
        <v>0</v>
      </c>
      <c r="AT47" s="10"/>
      <c r="AU47" s="12">
        <v>0</v>
      </c>
      <c r="AV47" s="12">
        <f t="shared" si="31"/>
        <v>0</v>
      </c>
      <c r="AW47" s="12">
        <f t="shared" si="32"/>
        <v>0</v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3</v>
      </c>
      <c r="BN47" s="241">
        <v>0</v>
      </c>
      <c r="BO47" s="241">
        <v>0</v>
      </c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>
        <v>0</v>
      </c>
      <c r="CE47" s="241">
        <v>29228.39</v>
      </c>
      <c r="CF47" s="241">
        <v>0</v>
      </c>
      <c r="CG47" s="241">
        <v>29228.39</v>
      </c>
      <c r="CH47" s="241">
        <v>0</v>
      </c>
      <c r="CI47" s="246" t="s">
        <v>633</v>
      </c>
      <c r="CJ47" s="247">
        <v>29408.39</v>
      </c>
      <c r="CK47" s="247">
        <v>180</v>
      </c>
      <c r="CL47" s="247">
        <v>0</v>
      </c>
      <c r="CM47" s="247">
        <v>0</v>
      </c>
    </row>
    <row r="48" spans="1:91" x14ac:dyDescent="0.25">
      <c r="A48" s="231" t="s">
        <v>721</v>
      </c>
      <c r="B48" s="232" t="s">
        <v>722</v>
      </c>
      <c r="C48" s="232" t="s">
        <v>637</v>
      </c>
      <c r="D48" s="233"/>
      <c r="E48" s="234">
        <v>0</v>
      </c>
      <c r="F48" s="235">
        <v>0</v>
      </c>
      <c r="G48" s="236"/>
      <c r="H48" s="104"/>
      <c r="I48" s="237">
        <f t="shared" si="11"/>
        <v>0</v>
      </c>
      <c r="J48" s="238"/>
      <c r="K48" s="239"/>
      <c r="L48" s="8">
        <v>411039.56</v>
      </c>
      <c r="M48" s="240">
        <f t="shared" si="12"/>
        <v>411039.56</v>
      </c>
      <c r="N48" s="71"/>
      <c r="O48" s="100"/>
      <c r="P48" s="9">
        <f t="shared" si="13"/>
        <v>-411039.56</v>
      </c>
      <c r="Q48" s="9">
        <f t="shared" si="14"/>
        <v>0</v>
      </c>
      <c r="R48" s="9">
        <f t="shared" si="15"/>
        <v>-411039.56</v>
      </c>
      <c r="S48" s="152">
        <v>46022</v>
      </c>
      <c r="T48" s="10"/>
      <c r="U48" s="23">
        <f t="shared" si="16"/>
        <v>1</v>
      </c>
      <c r="V48" s="11">
        <f t="shared" si="17"/>
        <v>0</v>
      </c>
      <c r="W48" s="11">
        <f t="shared" si="18"/>
        <v>0</v>
      </c>
      <c r="X48" s="8">
        <v>411039.56</v>
      </c>
      <c r="Y48" s="9">
        <f t="shared" si="19"/>
        <v>-411039.56</v>
      </c>
      <c r="Z48" s="70">
        <f t="shared" si="20"/>
        <v>-411039.56</v>
      </c>
      <c r="AA48" s="71"/>
      <c r="AB48" s="108"/>
      <c r="AC48" s="9">
        <f t="shared" si="21"/>
        <v>0</v>
      </c>
      <c r="AD48" s="9">
        <f t="shared" si="22"/>
        <v>-411039.56</v>
      </c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>
        <f t="shared" si="24"/>
        <v>0</v>
      </c>
      <c r="AM48" s="8">
        <v>411039.56</v>
      </c>
      <c r="AN48" s="9">
        <f t="shared" si="26"/>
        <v>-411039.56</v>
      </c>
      <c r="AO48" s="9">
        <f t="shared" si="27"/>
        <v>-411039.56</v>
      </c>
      <c r="AP48" s="10"/>
      <c r="AQ48" s="25">
        <f t="shared" si="28"/>
        <v>0</v>
      </c>
      <c r="AR48" s="25">
        <f t="shared" si="29"/>
        <v>0</v>
      </c>
      <c r="AS48" s="25">
        <f t="shared" si="30"/>
        <v>0</v>
      </c>
      <c r="AT48" s="10"/>
      <c r="AU48" s="12">
        <v>0</v>
      </c>
      <c r="AV48" s="12">
        <f t="shared" si="31"/>
        <v>0</v>
      </c>
      <c r="AW48" s="12">
        <f t="shared" si="32"/>
        <v>0</v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3</v>
      </c>
      <c r="BN48" s="241">
        <v>0</v>
      </c>
      <c r="BO48" s="241">
        <v>0</v>
      </c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>
        <v>0</v>
      </c>
      <c r="CE48" s="241">
        <v>0</v>
      </c>
      <c r="CF48" s="241">
        <v>0</v>
      </c>
      <c r="CG48" s="241">
        <v>0</v>
      </c>
      <c r="CH48" s="241">
        <v>0</v>
      </c>
      <c r="CI48" s="246" t="s">
        <v>633</v>
      </c>
      <c r="CJ48" s="247">
        <v>411039.56</v>
      </c>
      <c r="CK48" s="247">
        <v>411039.56</v>
      </c>
      <c r="CL48" s="247">
        <v>0</v>
      </c>
      <c r="CM48" s="247">
        <v>0</v>
      </c>
    </row>
    <row r="49" spans="1:91" x14ac:dyDescent="0.25">
      <c r="A49" s="231" t="s">
        <v>723</v>
      </c>
      <c r="B49" s="232" t="s">
        <v>724</v>
      </c>
      <c r="C49" s="232" t="s">
        <v>637</v>
      </c>
      <c r="D49" s="233"/>
      <c r="E49" s="234">
        <v>0</v>
      </c>
      <c r="F49" s="235">
        <v>0</v>
      </c>
      <c r="G49" s="236"/>
      <c r="H49" s="104"/>
      <c r="I49" s="237">
        <f t="shared" si="11"/>
        <v>0</v>
      </c>
      <c r="J49" s="238"/>
      <c r="K49" s="239"/>
      <c r="L49" s="8">
        <v>135257.04999999999</v>
      </c>
      <c r="M49" s="240">
        <f t="shared" si="12"/>
        <v>135257.04999999999</v>
      </c>
      <c r="N49" s="71"/>
      <c r="O49" s="100"/>
      <c r="P49" s="9">
        <f t="shared" si="13"/>
        <v>-135257.04999999999</v>
      </c>
      <c r="Q49" s="9">
        <f t="shared" si="14"/>
        <v>0</v>
      </c>
      <c r="R49" s="9">
        <f t="shared" si="15"/>
        <v>-135257.04999999999</v>
      </c>
      <c r="S49" s="152">
        <v>46022</v>
      </c>
      <c r="T49" s="10"/>
      <c r="U49" s="23">
        <f t="shared" si="16"/>
        <v>1</v>
      </c>
      <c r="V49" s="11">
        <f t="shared" si="17"/>
        <v>0</v>
      </c>
      <c r="W49" s="11">
        <f t="shared" si="18"/>
        <v>0</v>
      </c>
      <c r="X49" s="8">
        <v>135257.04999999999</v>
      </c>
      <c r="Y49" s="9">
        <f t="shared" si="19"/>
        <v>-135257.04999999999</v>
      </c>
      <c r="Z49" s="70">
        <f t="shared" si="20"/>
        <v>-135257.04999999999</v>
      </c>
      <c r="AA49" s="71"/>
      <c r="AB49" s="108"/>
      <c r="AC49" s="9">
        <f t="shared" si="21"/>
        <v>0</v>
      </c>
      <c r="AD49" s="9">
        <f t="shared" si="22"/>
        <v>-135257.04999999999</v>
      </c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>
        <f t="shared" si="24"/>
        <v>0</v>
      </c>
      <c r="AM49" s="8">
        <v>135257.04999999999</v>
      </c>
      <c r="AN49" s="9">
        <f t="shared" si="26"/>
        <v>-135257.04999999999</v>
      </c>
      <c r="AO49" s="9">
        <f t="shared" si="27"/>
        <v>-135257.04999999999</v>
      </c>
      <c r="AP49" s="10"/>
      <c r="AQ49" s="25">
        <f t="shared" si="28"/>
        <v>0</v>
      </c>
      <c r="AR49" s="25">
        <f t="shared" si="29"/>
        <v>0</v>
      </c>
      <c r="AS49" s="25">
        <f t="shared" si="30"/>
        <v>0</v>
      </c>
      <c r="AT49" s="10"/>
      <c r="AU49" s="12">
        <v>0</v>
      </c>
      <c r="AV49" s="12">
        <f t="shared" si="31"/>
        <v>0</v>
      </c>
      <c r="AW49" s="12">
        <f t="shared" si="32"/>
        <v>0</v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3</v>
      </c>
      <c r="BN49" s="241">
        <v>0</v>
      </c>
      <c r="BO49" s="241">
        <v>0</v>
      </c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>
        <v>0</v>
      </c>
      <c r="CE49" s="241">
        <v>0</v>
      </c>
      <c r="CF49" s="241">
        <v>0</v>
      </c>
      <c r="CG49" s="241">
        <v>0</v>
      </c>
      <c r="CH49" s="241">
        <v>0</v>
      </c>
      <c r="CI49" s="246" t="s">
        <v>633</v>
      </c>
      <c r="CJ49" s="247">
        <v>135257.04999999999</v>
      </c>
      <c r="CK49" s="247">
        <v>135257.04999999999</v>
      </c>
      <c r="CL49" s="247">
        <v>0</v>
      </c>
      <c r="CM49" s="247">
        <v>0</v>
      </c>
    </row>
    <row r="50" spans="1:91" x14ac:dyDescent="0.25">
      <c r="A50" s="231" t="s">
        <v>725</v>
      </c>
      <c r="B50" s="232" t="s">
        <v>726</v>
      </c>
      <c r="C50" s="232" t="s">
        <v>637</v>
      </c>
      <c r="D50" s="233"/>
      <c r="E50" s="234">
        <v>0</v>
      </c>
      <c r="F50" s="235">
        <v>0</v>
      </c>
      <c r="G50" s="236"/>
      <c r="H50" s="104"/>
      <c r="I50" s="237">
        <f t="shared" si="11"/>
        <v>0</v>
      </c>
      <c r="J50" s="238"/>
      <c r="K50" s="239"/>
      <c r="L50" s="8">
        <v>4786.46</v>
      </c>
      <c r="M50" s="240">
        <f t="shared" si="12"/>
        <v>4786.46</v>
      </c>
      <c r="N50" s="71"/>
      <c r="O50" s="100"/>
      <c r="P50" s="9">
        <f t="shared" si="13"/>
        <v>-4786.46</v>
      </c>
      <c r="Q50" s="9">
        <f t="shared" si="14"/>
        <v>0</v>
      </c>
      <c r="R50" s="9">
        <f t="shared" si="15"/>
        <v>-4786.46</v>
      </c>
      <c r="S50" s="152">
        <v>46022</v>
      </c>
      <c r="T50" s="10"/>
      <c r="U50" s="23">
        <f t="shared" si="16"/>
        <v>1</v>
      </c>
      <c r="V50" s="11">
        <f t="shared" si="17"/>
        <v>0</v>
      </c>
      <c r="W50" s="11">
        <f t="shared" si="18"/>
        <v>0</v>
      </c>
      <c r="X50" s="8">
        <v>4786.46</v>
      </c>
      <c r="Y50" s="9">
        <f t="shared" si="19"/>
        <v>-4786.46</v>
      </c>
      <c r="Z50" s="70">
        <f t="shared" si="20"/>
        <v>-4786.46</v>
      </c>
      <c r="AA50" s="71"/>
      <c r="AB50" s="108"/>
      <c r="AC50" s="9">
        <f t="shared" si="21"/>
        <v>0</v>
      </c>
      <c r="AD50" s="9">
        <f t="shared" si="22"/>
        <v>-4786.46</v>
      </c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>
        <f t="shared" si="24"/>
        <v>0</v>
      </c>
      <c r="AM50" s="8">
        <v>4786.46</v>
      </c>
      <c r="AN50" s="9">
        <f t="shared" si="26"/>
        <v>-4786.46</v>
      </c>
      <c r="AO50" s="9">
        <f t="shared" si="27"/>
        <v>-4786.46</v>
      </c>
      <c r="AP50" s="10"/>
      <c r="AQ50" s="25">
        <f t="shared" si="28"/>
        <v>0</v>
      </c>
      <c r="AR50" s="25">
        <f t="shared" si="29"/>
        <v>0</v>
      </c>
      <c r="AS50" s="25">
        <f t="shared" si="30"/>
        <v>0</v>
      </c>
      <c r="AT50" s="10"/>
      <c r="AU50" s="12">
        <v>0</v>
      </c>
      <c r="AV50" s="12">
        <f t="shared" si="31"/>
        <v>0</v>
      </c>
      <c r="AW50" s="12">
        <f t="shared" si="32"/>
        <v>0</v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3</v>
      </c>
      <c r="BN50" s="241">
        <v>0</v>
      </c>
      <c r="BO50" s="241">
        <v>0</v>
      </c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>
        <v>0</v>
      </c>
      <c r="CE50" s="241">
        <v>0</v>
      </c>
      <c r="CF50" s="241">
        <v>0</v>
      </c>
      <c r="CG50" s="241">
        <v>0</v>
      </c>
      <c r="CH50" s="241">
        <v>0</v>
      </c>
      <c r="CI50" s="246" t="s">
        <v>633</v>
      </c>
      <c r="CJ50" s="247">
        <v>4786.46</v>
      </c>
      <c r="CK50" s="247">
        <v>4786.46</v>
      </c>
      <c r="CL50" s="247">
        <v>0</v>
      </c>
      <c r="CM50" s="247">
        <v>0</v>
      </c>
    </row>
    <row r="51" spans="1:91" x14ac:dyDescent="0.25">
      <c r="A51" s="231" t="s">
        <v>727</v>
      </c>
      <c r="B51" s="232" t="s">
        <v>728</v>
      </c>
      <c r="C51" s="232" t="s">
        <v>637</v>
      </c>
      <c r="D51" s="233"/>
      <c r="E51" s="234">
        <v>0</v>
      </c>
      <c r="F51" s="235">
        <v>0</v>
      </c>
      <c r="G51" s="236"/>
      <c r="H51" s="104"/>
      <c r="I51" s="237">
        <f t="shared" si="11"/>
        <v>0</v>
      </c>
      <c r="J51" s="238"/>
      <c r="K51" s="239"/>
      <c r="L51" s="8">
        <v>339505.21</v>
      </c>
      <c r="M51" s="240">
        <f t="shared" si="12"/>
        <v>339505.21</v>
      </c>
      <c r="N51" s="71"/>
      <c r="O51" s="100"/>
      <c r="P51" s="9">
        <f t="shared" si="13"/>
        <v>-339505.21</v>
      </c>
      <c r="Q51" s="9">
        <f t="shared" si="14"/>
        <v>0</v>
      </c>
      <c r="R51" s="9">
        <f t="shared" si="15"/>
        <v>-339505.21</v>
      </c>
      <c r="S51" s="152">
        <v>46022</v>
      </c>
      <c r="T51" s="10"/>
      <c r="U51" s="23">
        <f t="shared" si="16"/>
        <v>1</v>
      </c>
      <c r="V51" s="11">
        <f t="shared" si="17"/>
        <v>0</v>
      </c>
      <c r="W51" s="11">
        <f t="shared" si="18"/>
        <v>0</v>
      </c>
      <c r="X51" s="8">
        <v>339505.21</v>
      </c>
      <c r="Y51" s="9">
        <f t="shared" si="19"/>
        <v>-339505.21</v>
      </c>
      <c r="Z51" s="70">
        <f t="shared" si="20"/>
        <v>-339505.21</v>
      </c>
      <c r="AA51" s="71"/>
      <c r="AB51" s="108"/>
      <c r="AC51" s="9">
        <f t="shared" si="21"/>
        <v>0</v>
      </c>
      <c r="AD51" s="9">
        <f t="shared" si="22"/>
        <v>-339505.21</v>
      </c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>
        <f t="shared" si="24"/>
        <v>0</v>
      </c>
      <c r="AM51" s="8">
        <v>339505.21</v>
      </c>
      <c r="AN51" s="9">
        <f t="shared" si="26"/>
        <v>-339505.21</v>
      </c>
      <c r="AO51" s="9">
        <f t="shared" si="27"/>
        <v>-339505.21</v>
      </c>
      <c r="AP51" s="10"/>
      <c r="AQ51" s="25">
        <f t="shared" si="28"/>
        <v>0</v>
      </c>
      <c r="AR51" s="25">
        <f t="shared" si="29"/>
        <v>0</v>
      </c>
      <c r="AS51" s="25">
        <f t="shared" si="30"/>
        <v>0</v>
      </c>
      <c r="AT51" s="10"/>
      <c r="AU51" s="12">
        <v>0</v>
      </c>
      <c r="AV51" s="12">
        <f t="shared" si="31"/>
        <v>0</v>
      </c>
      <c r="AW51" s="12">
        <f t="shared" si="32"/>
        <v>0</v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3</v>
      </c>
      <c r="BN51" s="241">
        <v>0</v>
      </c>
      <c r="BO51" s="241">
        <v>0</v>
      </c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>
        <v>0</v>
      </c>
      <c r="CE51" s="241">
        <v>0</v>
      </c>
      <c r="CF51" s="241">
        <v>0</v>
      </c>
      <c r="CG51" s="241">
        <v>0</v>
      </c>
      <c r="CH51" s="241">
        <v>0</v>
      </c>
      <c r="CI51" s="246" t="s">
        <v>633</v>
      </c>
      <c r="CJ51" s="247">
        <v>339505.21</v>
      </c>
      <c r="CK51" s="247">
        <v>339505.21</v>
      </c>
      <c r="CL51" s="247">
        <v>0</v>
      </c>
      <c r="CM51" s="247">
        <v>0</v>
      </c>
    </row>
    <row r="52" spans="1:91" x14ac:dyDescent="0.25">
      <c r="A52" s="231" t="s">
        <v>729</v>
      </c>
      <c r="B52" s="232" t="s">
        <v>730</v>
      </c>
      <c r="C52" s="232" t="s">
        <v>637</v>
      </c>
      <c r="D52" s="233"/>
      <c r="E52" s="234">
        <v>0</v>
      </c>
      <c r="F52" s="235">
        <v>0</v>
      </c>
      <c r="G52" s="236"/>
      <c r="H52" s="104"/>
      <c r="I52" s="237">
        <f t="shared" si="11"/>
        <v>0</v>
      </c>
      <c r="J52" s="238"/>
      <c r="K52" s="239"/>
      <c r="L52" s="8">
        <v>28166.720000000001</v>
      </c>
      <c r="M52" s="240">
        <f t="shared" si="12"/>
        <v>28166.720000000001</v>
      </c>
      <c r="N52" s="71"/>
      <c r="O52" s="100"/>
      <c r="P52" s="9">
        <f t="shared" si="13"/>
        <v>-28166.720000000001</v>
      </c>
      <c r="Q52" s="9">
        <f t="shared" si="14"/>
        <v>0</v>
      </c>
      <c r="R52" s="9">
        <f t="shared" si="15"/>
        <v>-28166.720000000001</v>
      </c>
      <c r="S52" s="152">
        <v>46022</v>
      </c>
      <c r="T52" s="10"/>
      <c r="U52" s="23">
        <f t="shared" si="16"/>
        <v>1</v>
      </c>
      <c r="V52" s="11">
        <f t="shared" si="17"/>
        <v>0</v>
      </c>
      <c r="W52" s="11">
        <f t="shared" si="18"/>
        <v>0</v>
      </c>
      <c r="X52" s="8">
        <v>28166.720000000001</v>
      </c>
      <c r="Y52" s="9">
        <f t="shared" si="19"/>
        <v>-28166.720000000001</v>
      </c>
      <c r="Z52" s="70">
        <f t="shared" si="20"/>
        <v>-28166.720000000001</v>
      </c>
      <c r="AA52" s="71"/>
      <c r="AB52" s="108"/>
      <c r="AC52" s="9">
        <f t="shared" si="21"/>
        <v>0</v>
      </c>
      <c r="AD52" s="9">
        <f t="shared" si="22"/>
        <v>-28166.720000000001</v>
      </c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>
        <f t="shared" si="24"/>
        <v>0</v>
      </c>
      <c r="AM52" s="8">
        <v>28166.720000000001</v>
      </c>
      <c r="AN52" s="9">
        <f t="shared" si="26"/>
        <v>-28166.720000000001</v>
      </c>
      <c r="AO52" s="9">
        <f t="shared" si="27"/>
        <v>-28166.720000000001</v>
      </c>
      <c r="AP52" s="10"/>
      <c r="AQ52" s="25">
        <f t="shared" si="28"/>
        <v>0</v>
      </c>
      <c r="AR52" s="25">
        <f t="shared" si="29"/>
        <v>0</v>
      </c>
      <c r="AS52" s="25">
        <f t="shared" si="30"/>
        <v>0</v>
      </c>
      <c r="AT52" s="10"/>
      <c r="AU52" s="12">
        <v>0</v>
      </c>
      <c r="AV52" s="12">
        <f t="shared" si="31"/>
        <v>0</v>
      </c>
      <c r="AW52" s="12">
        <f t="shared" si="32"/>
        <v>0</v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3</v>
      </c>
      <c r="BN52" s="241">
        <v>0</v>
      </c>
      <c r="BO52" s="241">
        <v>0</v>
      </c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>
        <v>0</v>
      </c>
      <c r="CE52" s="241">
        <v>0</v>
      </c>
      <c r="CF52" s="241">
        <v>0</v>
      </c>
      <c r="CG52" s="241">
        <v>0</v>
      </c>
      <c r="CH52" s="241">
        <v>0</v>
      </c>
      <c r="CI52" s="246" t="s">
        <v>633</v>
      </c>
      <c r="CJ52" s="247">
        <v>28166.720000000001</v>
      </c>
      <c r="CK52" s="247">
        <v>28166.720000000001</v>
      </c>
      <c r="CL52" s="247">
        <v>0</v>
      </c>
      <c r="CM52" s="247">
        <v>0</v>
      </c>
    </row>
    <row r="53" spans="1:91" x14ac:dyDescent="0.25">
      <c r="A53" s="231" t="s">
        <v>731</v>
      </c>
      <c r="B53" s="232" t="s">
        <v>732</v>
      </c>
      <c r="C53" s="232" t="s">
        <v>637</v>
      </c>
      <c r="D53" s="233"/>
      <c r="E53" s="234">
        <v>2355416.6</v>
      </c>
      <c r="F53" s="235">
        <v>2355416.6</v>
      </c>
      <c r="G53" s="236"/>
      <c r="H53" s="104"/>
      <c r="I53" s="237">
        <f t="shared" si="11"/>
        <v>2355416.6</v>
      </c>
      <c r="J53" s="238"/>
      <c r="K53" s="239"/>
      <c r="L53" s="8">
        <v>1862187.9</v>
      </c>
      <c r="M53" s="240">
        <f t="shared" si="12"/>
        <v>1862187.9</v>
      </c>
      <c r="N53" s="71"/>
      <c r="O53" s="100"/>
      <c r="P53" s="9">
        <f t="shared" si="13"/>
        <v>493228.70000000019</v>
      </c>
      <c r="Q53" s="9">
        <f t="shared" si="14"/>
        <v>0</v>
      </c>
      <c r="R53" s="9">
        <f t="shared" si="15"/>
        <v>493228.70000000019</v>
      </c>
      <c r="S53" s="152">
        <v>45657</v>
      </c>
      <c r="T53" s="10"/>
      <c r="U53" s="23">
        <f t="shared" si="16"/>
        <v>0.9986995512107022</v>
      </c>
      <c r="V53" s="11">
        <f t="shared" si="17"/>
        <v>2352353.5013342383</v>
      </c>
      <c r="W53" s="11" t="str">
        <f t="shared" ca="1" si="18"/>
        <v/>
      </c>
      <c r="X53" s="8">
        <v>1859766.22</v>
      </c>
      <c r="Y53" s="9">
        <f t="shared" ca="1" si="19"/>
        <v>0</v>
      </c>
      <c r="Z53" s="70">
        <f t="shared" ca="1" si="20"/>
        <v>0</v>
      </c>
      <c r="AA53" s="71"/>
      <c r="AB53" s="108"/>
      <c r="AC53" s="9">
        <f t="shared" si="21"/>
        <v>0</v>
      </c>
      <c r="AD53" s="9">
        <f t="shared" ca="1" si="22"/>
        <v>0</v>
      </c>
      <c r="AE53" s="10"/>
      <c r="AF53" s="24">
        <v>0</v>
      </c>
      <c r="AG53" s="11">
        <v>1859766.22</v>
      </c>
      <c r="AH53" s="8">
        <v>1859766.22</v>
      </c>
      <c r="AI53" s="9">
        <v>-1859766.22</v>
      </c>
      <c r="AJ53" s="9">
        <v>0</v>
      </c>
      <c r="AK53" s="10"/>
      <c r="AL53" s="11" t="str">
        <f t="shared" ca="1" si="24"/>
        <v/>
      </c>
      <c r="AM53" s="8">
        <v>0</v>
      </c>
      <c r="AN53" s="9" t="str">
        <f t="shared" ca="1" si="26"/>
        <v/>
      </c>
      <c r="AO53" s="9" t="str">
        <f t="shared" ca="1" si="27"/>
        <v/>
      </c>
      <c r="AP53" s="10"/>
      <c r="AQ53" s="25" t="str">
        <f t="shared" ca="1" si="28"/>
        <v/>
      </c>
      <c r="AR53" s="25">
        <f t="shared" si="29"/>
        <v>2421.6799999999348</v>
      </c>
      <c r="AS53" s="25" t="str">
        <f t="shared" ca="1" si="30"/>
        <v/>
      </c>
      <c r="AT53" s="10"/>
      <c r="AU53" s="12">
        <v>2341026.2999999998</v>
      </c>
      <c r="AV53" s="12" t="str">
        <f t="shared" ca="1" si="31"/>
        <v/>
      </c>
      <c r="AW53" s="12" t="str">
        <f t="shared" ca="1" si="32"/>
        <v/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3</v>
      </c>
      <c r="BN53" s="241">
        <v>0</v>
      </c>
      <c r="BO53" s="241">
        <v>0</v>
      </c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>
        <v>0</v>
      </c>
      <c r="CE53" s="241">
        <v>1859766.22</v>
      </c>
      <c r="CF53" s="241">
        <v>0</v>
      </c>
      <c r="CG53" s="241">
        <v>1859766.22</v>
      </c>
      <c r="CH53" s="241">
        <v>0</v>
      </c>
      <c r="CI53" s="246" t="s">
        <v>633</v>
      </c>
      <c r="CJ53" s="247">
        <v>1859766.22</v>
      </c>
      <c r="CK53" s="247">
        <v>0</v>
      </c>
      <c r="CL53" s="247">
        <v>2341026.2999999998</v>
      </c>
      <c r="CM53" s="247">
        <v>0</v>
      </c>
    </row>
    <row r="54" spans="1:91" x14ac:dyDescent="0.25">
      <c r="A54" s="231" t="s">
        <v>733</v>
      </c>
      <c r="B54" s="232" t="s">
        <v>734</v>
      </c>
      <c r="C54" s="232" t="s">
        <v>659</v>
      </c>
      <c r="D54" s="233"/>
      <c r="E54" s="234">
        <v>1361329.36</v>
      </c>
      <c r="F54" s="235">
        <v>1361329.36</v>
      </c>
      <c r="G54" s="236"/>
      <c r="H54" s="104"/>
      <c r="I54" s="237">
        <f t="shared" si="11"/>
        <v>1361329.36</v>
      </c>
      <c r="J54" s="238"/>
      <c r="K54" s="239"/>
      <c r="L54" s="8">
        <v>1173903.3400000001</v>
      </c>
      <c r="M54" s="240">
        <f t="shared" si="12"/>
        <v>1173903.3400000001</v>
      </c>
      <c r="N54" s="71"/>
      <c r="O54" s="100"/>
      <c r="P54" s="9">
        <f t="shared" si="13"/>
        <v>187426.02000000002</v>
      </c>
      <c r="Q54" s="9">
        <f t="shared" si="14"/>
        <v>0</v>
      </c>
      <c r="R54" s="9">
        <f t="shared" si="15"/>
        <v>187426.02000000002</v>
      </c>
      <c r="S54" s="152">
        <v>45657</v>
      </c>
      <c r="T54" s="10"/>
      <c r="U54" s="23">
        <f t="shared" si="16"/>
        <v>0.99985779919494888</v>
      </c>
      <c r="V54" s="11">
        <f t="shared" si="17"/>
        <v>1361135.7778690683</v>
      </c>
      <c r="W54" s="11" t="str">
        <f t="shared" ca="1" si="18"/>
        <v/>
      </c>
      <c r="X54" s="8">
        <v>1173736.4099999999</v>
      </c>
      <c r="Y54" s="9">
        <f t="shared" ca="1" si="19"/>
        <v>0</v>
      </c>
      <c r="Z54" s="70">
        <f t="shared" ca="1" si="20"/>
        <v>0</v>
      </c>
      <c r="AA54" s="71"/>
      <c r="AB54" s="108"/>
      <c r="AC54" s="9">
        <f t="shared" si="21"/>
        <v>0</v>
      </c>
      <c r="AD54" s="9">
        <f t="shared" ca="1" si="22"/>
        <v>0</v>
      </c>
      <c r="AE54" s="10"/>
      <c r="AF54" s="24">
        <v>0</v>
      </c>
      <c r="AG54" s="11">
        <v>1173736.4099999999</v>
      </c>
      <c r="AH54" s="8">
        <v>1173736.4099999999</v>
      </c>
      <c r="AI54" s="9">
        <v>-1173736.4099999999</v>
      </c>
      <c r="AJ54" s="9">
        <v>0</v>
      </c>
      <c r="AK54" s="10"/>
      <c r="AL54" s="11" t="str">
        <f t="shared" ca="1" si="24"/>
        <v/>
      </c>
      <c r="AM54" s="8">
        <v>0</v>
      </c>
      <c r="AN54" s="9" t="str">
        <f t="shared" ca="1" si="26"/>
        <v/>
      </c>
      <c r="AO54" s="9" t="str">
        <f t="shared" ca="1" si="27"/>
        <v/>
      </c>
      <c r="AP54" s="10"/>
      <c r="AQ54" s="25" t="str">
        <f t="shared" ca="1" si="28"/>
        <v/>
      </c>
      <c r="AR54" s="25">
        <f t="shared" si="29"/>
        <v>166.93000000016764</v>
      </c>
      <c r="AS54" s="25" t="str">
        <f t="shared" ca="1" si="30"/>
        <v/>
      </c>
      <c r="AT54" s="10"/>
      <c r="AU54" s="12">
        <v>1340781.48</v>
      </c>
      <c r="AV54" s="12" t="str">
        <f t="shared" ca="1" si="31"/>
        <v/>
      </c>
      <c r="AW54" s="12" t="str">
        <f t="shared" ca="1" si="32"/>
        <v/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3</v>
      </c>
      <c r="BN54" s="241">
        <v>0</v>
      </c>
      <c r="BO54" s="241">
        <v>0</v>
      </c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>
        <v>0</v>
      </c>
      <c r="CE54" s="241">
        <v>1173736.4099999999</v>
      </c>
      <c r="CF54" s="241">
        <v>0</v>
      </c>
      <c r="CG54" s="241">
        <v>1173736.4099999999</v>
      </c>
      <c r="CH54" s="241">
        <v>0</v>
      </c>
      <c r="CI54" s="246" t="s">
        <v>633</v>
      </c>
      <c r="CJ54" s="247">
        <v>1173736.4099999999</v>
      </c>
      <c r="CK54" s="247">
        <v>0</v>
      </c>
      <c r="CL54" s="247">
        <v>1340781.48</v>
      </c>
      <c r="CM54" s="247">
        <v>0</v>
      </c>
    </row>
    <row r="55" spans="1:91" x14ac:dyDescent="0.25">
      <c r="A55" s="231" t="s">
        <v>735</v>
      </c>
      <c r="B55" s="232" t="s">
        <v>736</v>
      </c>
      <c r="C55" s="232" t="s">
        <v>656</v>
      </c>
      <c r="D55" s="233"/>
      <c r="E55" s="234">
        <v>700013.94</v>
      </c>
      <c r="F55" s="235">
        <v>700013.94</v>
      </c>
      <c r="G55" s="236"/>
      <c r="H55" s="104"/>
      <c r="I55" s="237">
        <f t="shared" si="11"/>
        <v>700013.94</v>
      </c>
      <c r="J55" s="238"/>
      <c r="K55" s="239"/>
      <c r="L55" s="8">
        <v>542146.44999999995</v>
      </c>
      <c r="M55" s="240">
        <f t="shared" si="12"/>
        <v>542146.44999999995</v>
      </c>
      <c r="N55" s="71"/>
      <c r="O55" s="100"/>
      <c r="P55" s="9">
        <f t="shared" si="13"/>
        <v>157867.49</v>
      </c>
      <c r="Q55" s="9">
        <f t="shared" si="14"/>
        <v>0</v>
      </c>
      <c r="R55" s="9">
        <f t="shared" si="15"/>
        <v>157867.49</v>
      </c>
      <c r="S55" s="152">
        <v>46022</v>
      </c>
      <c r="T55" s="10"/>
      <c r="U55" s="23">
        <f t="shared" si="16"/>
        <v>1</v>
      </c>
      <c r="V55" s="11">
        <f t="shared" si="17"/>
        <v>700013.94</v>
      </c>
      <c r="W55" s="11" t="str">
        <f t="shared" ca="1" si="18"/>
        <v/>
      </c>
      <c r="X55" s="8">
        <v>542146.44999999995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</v>
      </c>
      <c r="AG55" s="11">
        <v>484415.72</v>
      </c>
      <c r="AH55" s="8">
        <v>484415.72</v>
      </c>
      <c r="AI55" s="9">
        <v>-484415.72</v>
      </c>
      <c r="AJ55" s="9">
        <v>0</v>
      </c>
      <c r="AK55" s="10"/>
      <c r="AL55" s="11" t="str">
        <f t="shared" ca="1" si="24"/>
        <v/>
      </c>
      <c r="AM55" s="8">
        <v>57730.73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0</v>
      </c>
      <c r="AS55" s="25" t="str">
        <f t="shared" ca="1" si="30"/>
        <v/>
      </c>
      <c r="AT55" s="10"/>
      <c r="AU55" s="12">
        <v>700013.94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3</v>
      </c>
      <c r="BN55" s="241">
        <v>0</v>
      </c>
      <c r="BO55" s="241">
        <v>0</v>
      </c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>
        <v>0</v>
      </c>
      <c r="CE55" s="241">
        <v>484415.72</v>
      </c>
      <c r="CF55" s="241">
        <v>0</v>
      </c>
      <c r="CG55" s="241">
        <v>484415.72</v>
      </c>
      <c r="CH55" s="241">
        <v>0</v>
      </c>
      <c r="CI55" s="246" t="s">
        <v>633</v>
      </c>
      <c r="CJ55" s="247">
        <v>542146.44999999995</v>
      </c>
      <c r="CK55" s="247">
        <v>57730.73</v>
      </c>
      <c r="CL55" s="247">
        <v>700013.94</v>
      </c>
      <c r="CM55" s="247">
        <v>0</v>
      </c>
    </row>
    <row r="56" spans="1:91" x14ac:dyDescent="0.25">
      <c r="A56" s="231" t="s">
        <v>737</v>
      </c>
      <c r="B56" s="232" t="s">
        <v>738</v>
      </c>
      <c r="C56" s="232" t="s">
        <v>656</v>
      </c>
      <c r="D56" s="233"/>
      <c r="E56" s="234">
        <v>2447355.2200000002</v>
      </c>
      <c r="F56" s="235">
        <v>2447355.2200000002</v>
      </c>
      <c r="G56" s="236"/>
      <c r="H56" s="104"/>
      <c r="I56" s="237">
        <f t="shared" si="11"/>
        <v>2447355.2200000002</v>
      </c>
      <c r="J56" s="238"/>
      <c r="K56" s="239"/>
      <c r="L56" s="8">
        <v>1995712.27</v>
      </c>
      <c r="M56" s="240">
        <f t="shared" si="12"/>
        <v>1995712.27</v>
      </c>
      <c r="N56" s="71"/>
      <c r="O56" s="100"/>
      <c r="P56" s="9">
        <f t="shared" si="13"/>
        <v>451642.95000000019</v>
      </c>
      <c r="Q56" s="9">
        <f t="shared" si="14"/>
        <v>0</v>
      </c>
      <c r="R56" s="9">
        <f t="shared" si="15"/>
        <v>451642.95000000019</v>
      </c>
      <c r="S56" s="152">
        <v>45807</v>
      </c>
      <c r="T56" s="10"/>
      <c r="U56" s="23">
        <f t="shared" si="16"/>
        <v>0.99997136360744032</v>
      </c>
      <c r="V56" s="11">
        <f t="shared" si="17"/>
        <v>2447285.1365751871</v>
      </c>
      <c r="W56" s="11" t="str">
        <f t="shared" ca="1" si="18"/>
        <v/>
      </c>
      <c r="X56" s="8">
        <v>1995655.12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0</v>
      </c>
      <c r="AG56" s="11">
        <v>1995565.12</v>
      </c>
      <c r="AH56" s="8">
        <v>1995565.12</v>
      </c>
      <c r="AI56" s="9">
        <v>-1995565.12</v>
      </c>
      <c r="AJ56" s="9">
        <v>0</v>
      </c>
      <c r="AK56" s="10"/>
      <c r="AL56" s="11" t="str">
        <f t="shared" ca="1" si="24"/>
        <v/>
      </c>
      <c r="AM56" s="8">
        <v>90</v>
      </c>
      <c r="AN56" s="9" t="str">
        <f t="shared" ca="1" si="26"/>
        <v/>
      </c>
      <c r="AO56" s="9" t="str">
        <f t="shared" ca="1" si="27"/>
        <v/>
      </c>
      <c r="AP56" s="10"/>
      <c r="AQ56" s="25" t="str">
        <f t="shared" ca="1" si="28"/>
        <v/>
      </c>
      <c r="AR56" s="25">
        <f t="shared" si="29"/>
        <v>57.149999999906868</v>
      </c>
      <c r="AS56" s="25" t="str">
        <f t="shared" ca="1" si="30"/>
        <v/>
      </c>
      <c r="AT56" s="10"/>
      <c r="AU56" s="12">
        <v>2447355.2200000002</v>
      </c>
      <c r="AV56" s="12" t="str">
        <f t="shared" ca="1" si="31"/>
        <v/>
      </c>
      <c r="AW56" s="12" t="str">
        <f t="shared" ca="1" si="32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3</v>
      </c>
      <c r="BN56" s="241">
        <v>0</v>
      </c>
      <c r="BO56" s="241">
        <v>0</v>
      </c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>
        <v>0</v>
      </c>
      <c r="CE56" s="241">
        <v>1995565.12</v>
      </c>
      <c r="CF56" s="241">
        <v>0</v>
      </c>
      <c r="CG56" s="241">
        <v>1995565.12</v>
      </c>
      <c r="CH56" s="241">
        <v>0</v>
      </c>
      <c r="CI56" s="246" t="s">
        <v>633</v>
      </c>
      <c r="CJ56" s="247">
        <v>1995655.12</v>
      </c>
      <c r="CK56" s="247">
        <v>90</v>
      </c>
      <c r="CL56" s="247">
        <v>2447355.2200000002</v>
      </c>
      <c r="CM56" s="247">
        <v>0</v>
      </c>
    </row>
    <row r="57" spans="1:91" x14ac:dyDescent="0.25">
      <c r="A57" s="231" t="s">
        <v>739</v>
      </c>
      <c r="B57" s="232" t="s">
        <v>740</v>
      </c>
      <c r="C57" s="232" t="s">
        <v>665</v>
      </c>
      <c r="D57" s="233"/>
      <c r="E57" s="234">
        <v>1603209.73</v>
      </c>
      <c r="F57" s="235">
        <v>1603209.73</v>
      </c>
      <c r="G57" s="236"/>
      <c r="H57" s="104"/>
      <c r="I57" s="237">
        <f t="shared" si="11"/>
        <v>1603209.73</v>
      </c>
      <c r="J57" s="238"/>
      <c r="K57" s="239"/>
      <c r="L57" s="8">
        <v>1431097.56</v>
      </c>
      <c r="M57" s="240">
        <f t="shared" si="12"/>
        <v>1431097.56</v>
      </c>
      <c r="N57" s="71"/>
      <c r="O57" s="100"/>
      <c r="P57" s="9">
        <f t="shared" si="13"/>
        <v>172112.16999999993</v>
      </c>
      <c r="Q57" s="9">
        <f t="shared" si="14"/>
        <v>0</v>
      </c>
      <c r="R57" s="9">
        <f t="shared" si="15"/>
        <v>172112.16999999993</v>
      </c>
      <c r="S57" s="152">
        <v>46022</v>
      </c>
      <c r="T57" s="10"/>
      <c r="U57" s="23">
        <f t="shared" si="16"/>
        <v>0.99999991614827421</v>
      </c>
      <c r="V57" s="11">
        <f t="shared" si="17"/>
        <v>1603209.5955680974</v>
      </c>
      <c r="W57" s="11" t="str">
        <f t="shared" ca="1" si="18"/>
        <v/>
      </c>
      <c r="X57" s="8">
        <v>1431097.44</v>
      </c>
      <c r="Y57" s="9">
        <f t="shared" ca="1" si="19"/>
        <v>0</v>
      </c>
      <c r="Z57" s="70">
        <f t="shared" ca="1" si="20"/>
        <v>0</v>
      </c>
      <c r="AA57" s="71"/>
      <c r="AB57" s="108"/>
      <c r="AC57" s="9">
        <f t="shared" si="21"/>
        <v>0</v>
      </c>
      <c r="AD57" s="9">
        <f t="shared" ca="1" si="22"/>
        <v>0</v>
      </c>
      <c r="AE57" s="10"/>
      <c r="AF57" s="24">
        <v>0</v>
      </c>
      <c r="AG57" s="11">
        <v>954978.37</v>
      </c>
      <c r="AH57" s="8">
        <v>954978.37</v>
      </c>
      <c r="AI57" s="9">
        <v>-954978.37</v>
      </c>
      <c r="AJ57" s="9">
        <v>0</v>
      </c>
      <c r="AK57" s="10"/>
      <c r="AL57" s="11" t="str">
        <f t="shared" ca="1" si="24"/>
        <v/>
      </c>
      <c r="AM57" s="8">
        <v>476119.07</v>
      </c>
      <c r="AN57" s="9" t="str">
        <f t="shared" ca="1" si="26"/>
        <v/>
      </c>
      <c r="AO57" s="9" t="str">
        <f t="shared" ca="1" si="27"/>
        <v/>
      </c>
      <c r="AP57" s="10"/>
      <c r="AQ57" s="25" t="str">
        <f t="shared" ca="1" si="28"/>
        <v/>
      </c>
      <c r="AR57" s="25">
        <f t="shared" si="29"/>
        <v>0.12000000011175871</v>
      </c>
      <c r="AS57" s="25" t="str">
        <f t="shared" ca="1" si="30"/>
        <v/>
      </c>
      <c r="AT57" s="10"/>
      <c r="AU57" s="12">
        <v>1603209.73</v>
      </c>
      <c r="AV57" s="12" t="str">
        <f t="shared" ca="1" si="31"/>
        <v/>
      </c>
      <c r="AW57" s="12" t="str">
        <f t="shared" ca="1" si="32"/>
        <v/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3</v>
      </c>
      <c r="BN57" s="241">
        <v>0</v>
      </c>
      <c r="BO57" s="241">
        <v>0</v>
      </c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>
        <v>0</v>
      </c>
      <c r="CE57" s="241">
        <v>954978.37</v>
      </c>
      <c r="CF57" s="241">
        <v>0</v>
      </c>
      <c r="CG57" s="241">
        <v>954978.37</v>
      </c>
      <c r="CH57" s="241">
        <v>0</v>
      </c>
      <c r="CI57" s="246" t="s">
        <v>633</v>
      </c>
      <c r="CJ57" s="247">
        <v>1431097.44</v>
      </c>
      <c r="CK57" s="247">
        <v>476119.07</v>
      </c>
      <c r="CL57" s="247">
        <v>1603209.73</v>
      </c>
      <c r="CM57" s="247">
        <v>0</v>
      </c>
    </row>
    <row r="58" spans="1:91" x14ac:dyDescent="0.25">
      <c r="A58" s="231" t="s">
        <v>741</v>
      </c>
      <c r="B58" s="232" t="s">
        <v>742</v>
      </c>
      <c r="C58" s="232" t="s">
        <v>656</v>
      </c>
      <c r="D58" s="233"/>
      <c r="E58" s="234">
        <v>1095780</v>
      </c>
      <c r="F58" s="235">
        <v>1095780</v>
      </c>
      <c r="G58" s="236"/>
      <c r="H58" s="104"/>
      <c r="I58" s="237">
        <f t="shared" si="11"/>
        <v>1095780</v>
      </c>
      <c r="J58" s="238"/>
      <c r="K58" s="239"/>
      <c r="L58" s="8">
        <v>787770.15</v>
      </c>
      <c r="M58" s="240">
        <f t="shared" si="12"/>
        <v>787770.15</v>
      </c>
      <c r="N58" s="71"/>
      <c r="O58" s="100"/>
      <c r="P58" s="9">
        <f t="shared" si="13"/>
        <v>308009.84999999998</v>
      </c>
      <c r="Q58" s="9">
        <f t="shared" si="14"/>
        <v>0</v>
      </c>
      <c r="R58" s="9">
        <f t="shared" si="15"/>
        <v>308009.84999999998</v>
      </c>
      <c r="S58" s="152">
        <v>45688</v>
      </c>
      <c r="T58" s="10"/>
      <c r="U58" s="23">
        <f t="shared" si="16"/>
        <v>1</v>
      </c>
      <c r="V58" s="11">
        <f t="shared" si="17"/>
        <v>1095780</v>
      </c>
      <c r="W58" s="11" t="str">
        <f t="shared" ca="1" si="18"/>
        <v/>
      </c>
      <c r="X58" s="8">
        <v>787770.15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0</v>
      </c>
      <c r="AG58" s="11">
        <v>787770.15</v>
      </c>
      <c r="AH58" s="8">
        <v>787770.15</v>
      </c>
      <c r="AI58" s="9">
        <v>-787770.15</v>
      </c>
      <c r="AJ58" s="9">
        <v>0</v>
      </c>
      <c r="AK58" s="10"/>
      <c r="AL58" s="11" t="str">
        <f t="shared" ca="1" si="24"/>
        <v/>
      </c>
      <c r="AM58" s="8">
        <v>0</v>
      </c>
      <c r="AN58" s="9" t="str">
        <f t="shared" ca="1" si="26"/>
        <v/>
      </c>
      <c r="AO58" s="9" t="str">
        <f t="shared" ca="1" si="27"/>
        <v/>
      </c>
      <c r="AP58" s="10"/>
      <c r="AQ58" s="25" t="str">
        <f t="shared" ca="1" si="28"/>
        <v/>
      </c>
      <c r="AR58" s="25">
        <f t="shared" si="29"/>
        <v>0</v>
      </c>
      <c r="AS58" s="25" t="str">
        <f t="shared" ca="1" si="30"/>
        <v/>
      </c>
      <c r="AT58" s="10"/>
      <c r="AU58" s="12">
        <v>1052840.06</v>
      </c>
      <c r="AV58" s="12" t="str">
        <f t="shared" ca="1" si="31"/>
        <v/>
      </c>
      <c r="AW58" s="12" t="str">
        <f t="shared" ca="1" si="32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3</v>
      </c>
      <c r="BN58" s="241">
        <v>0</v>
      </c>
      <c r="BO58" s="241">
        <v>0</v>
      </c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>
        <v>0</v>
      </c>
      <c r="CE58" s="241">
        <v>787770.15</v>
      </c>
      <c r="CF58" s="241">
        <v>0</v>
      </c>
      <c r="CG58" s="241">
        <v>787770.15</v>
      </c>
      <c r="CH58" s="241">
        <v>0</v>
      </c>
      <c r="CI58" s="246" t="s">
        <v>633</v>
      </c>
      <c r="CJ58" s="247">
        <v>787770.15</v>
      </c>
      <c r="CK58" s="247">
        <v>0</v>
      </c>
      <c r="CL58" s="247">
        <v>1052840.06</v>
      </c>
      <c r="CM58" s="247">
        <v>0</v>
      </c>
    </row>
    <row r="59" spans="1:91" x14ac:dyDescent="0.25">
      <c r="A59" s="231" t="s">
        <v>743</v>
      </c>
      <c r="B59" s="232" t="s">
        <v>744</v>
      </c>
      <c r="C59" s="232" t="s">
        <v>659</v>
      </c>
      <c r="D59" s="233"/>
      <c r="E59" s="234">
        <v>313331.7</v>
      </c>
      <c r="F59" s="235">
        <v>313331.7</v>
      </c>
      <c r="G59" s="236"/>
      <c r="H59" s="104"/>
      <c r="I59" s="237">
        <f t="shared" si="11"/>
        <v>313331.7</v>
      </c>
      <c r="J59" s="238"/>
      <c r="K59" s="239"/>
      <c r="L59" s="8">
        <v>169436.47</v>
      </c>
      <c r="M59" s="240">
        <f t="shared" si="12"/>
        <v>169436.47</v>
      </c>
      <c r="N59" s="71"/>
      <c r="O59" s="100"/>
      <c r="P59" s="9">
        <f t="shared" si="13"/>
        <v>143895.23000000001</v>
      </c>
      <c r="Q59" s="9">
        <f t="shared" si="14"/>
        <v>0</v>
      </c>
      <c r="R59" s="9">
        <f t="shared" si="15"/>
        <v>143895.23000000001</v>
      </c>
      <c r="S59" s="152">
        <v>45688</v>
      </c>
      <c r="T59" s="10"/>
      <c r="U59" s="23">
        <f t="shared" si="16"/>
        <v>1</v>
      </c>
      <c r="V59" s="11">
        <f t="shared" si="17"/>
        <v>313331.7</v>
      </c>
      <c r="W59" s="11" t="str">
        <f t="shared" ca="1" si="18"/>
        <v/>
      </c>
      <c r="X59" s="8">
        <v>169436.47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0</v>
      </c>
      <c r="AG59" s="11">
        <v>169436.47</v>
      </c>
      <c r="AH59" s="8">
        <v>169436.47</v>
      </c>
      <c r="AI59" s="9">
        <v>-169436.47</v>
      </c>
      <c r="AJ59" s="9">
        <v>0</v>
      </c>
      <c r="AK59" s="10"/>
      <c r="AL59" s="11" t="str">
        <f t="shared" ca="1" si="24"/>
        <v/>
      </c>
      <c r="AM59" s="8">
        <v>0</v>
      </c>
      <c r="AN59" s="9" t="str">
        <f t="shared" ca="1" si="26"/>
        <v/>
      </c>
      <c r="AO59" s="9" t="str">
        <f t="shared" ca="1" si="27"/>
        <v/>
      </c>
      <c r="AP59" s="10"/>
      <c r="AQ59" s="25" t="str">
        <f t="shared" ca="1" si="28"/>
        <v/>
      </c>
      <c r="AR59" s="25">
        <f t="shared" si="29"/>
        <v>0</v>
      </c>
      <c r="AS59" s="25" t="str">
        <f t="shared" ca="1" si="30"/>
        <v/>
      </c>
      <c r="AT59" s="10"/>
      <c r="AU59" s="12">
        <v>259615.85</v>
      </c>
      <c r="AV59" s="12" t="str">
        <f t="shared" ca="1" si="31"/>
        <v/>
      </c>
      <c r="AW59" s="12" t="str">
        <f t="shared" ca="1" si="32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3</v>
      </c>
      <c r="BN59" s="241">
        <v>0</v>
      </c>
      <c r="BO59" s="241">
        <v>0</v>
      </c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>
        <v>0</v>
      </c>
      <c r="CE59" s="241">
        <v>169436.47</v>
      </c>
      <c r="CF59" s="241">
        <v>0</v>
      </c>
      <c r="CG59" s="241">
        <v>169436.47</v>
      </c>
      <c r="CH59" s="241">
        <v>0</v>
      </c>
      <c r="CI59" s="246" t="s">
        <v>633</v>
      </c>
      <c r="CJ59" s="247">
        <v>169436.47</v>
      </c>
      <c r="CK59" s="247">
        <v>0</v>
      </c>
      <c r="CL59" s="247">
        <v>259615.85</v>
      </c>
      <c r="CM59" s="247">
        <v>0</v>
      </c>
    </row>
    <row r="60" spans="1:91" x14ac:dyDescent="0.25">
      <c r="A60" s="231" t="s">
        <v>745</v>
      </c>
      <c r="B60" s="232" t="s">
        <v>746</v>
      </c>
      <c r="C60" s="232" t="s">
        <v>659</v>
      </c>
      <c r="D60" s="233"/>
      <c r="E60" s="234">
        <v>3650.84</v>
      </c>
      <c r="F60" s="235">
        <v>3650.84</v>
      </c>
      <c r="G60" s="236"/>
      <c r="H60" s="104"/>
      <c r="I60" s="237">
        <f t="shared" si="11"/>
        <v>3650.84</v>
      </c>
      <c r="J60" s="238"/>
      <c r="K60" s="239"/>
      <c r="L60" s="8">
        <v>3081.58</v>
      </c>
      <c r="M60" s="240">
        <f t="shared" si="12"/>
        <v>3081.58</v>
      </c>
      <c r="N60" s="71"/>
      <c r="O60" s="100"/>
      <c r="P60" s="9">
        <f t="shared" si="13"/>
        <v>569.26000000000022</v>
      </c>
      <c r="Q60" s="9">
        <f t="shared" si="14"/>
        <v>0</v>
      </c>
      <c r="R60" s="9">
        <f t="shared" si="15"/>
        <v>569.26000000000022</v>
      </c>
      <c r="S60" s="152">
        <v>46022</v>
      </c>
      <c r="T60" s="10"/>
      <c r="U60" s="23">
        <f t="shared" si="16"/>
        <v>1</v>
      </c>
      <c r="V60" s="11">
        <f t="shared" si="17"/>
        <v>3650.84</v>
      </c>
      <c r="W60" s="11" t="str">
        <f t="shared" ca="1" si="18"/>
        <v/>
      </c>
      <c r="X60" s="8">
        <v>3081.58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0</v>
      </c>
      <c r="AG60" s="11">
        <v>1479.96</v>
      </c>
      <c r="AH60" s="8">
        <v>1479.96</v>
      </c>
      <c r="AI60" s="9">
        <v>-1479.96</v>
      </c>
      <c r="AJ60" s="9">
        <v>0</v>
      </c>
      <c r="AK60" s="10"/>
      <c r="AL60" s="11" t="str">
        <f t="shared" ca="1" si="24"/>
        <v/>
      </c>
      <c r="AM60" s="8">
        <v>1601.62</v>
      </c>
      <c r="AN60" s="9" t="str">
        <f t="shared" ca="1" si="26"/>
        <v/>
      </c>
      <c r="AO60" s="9" t="str">
        <f t="shared" ca="1" si="27"/>
        <v/>
      </c>
      <c r="AP60" s="10"/>
      <c r="AQ60" s="25" t="str">
        <f t="shared" ca="1" si="28"/>
        <v/>
      </c>
      <c r="AR60" s="25">
        <f t="shared" si="29"/>
        <v>0</v>
      </c>
      <c r="AS60" s="25" t="str">
        <f t="shared" ca="1" si="30"/>
        <v/>
      </c>
      <c r="AT60" s="10"/>
      <c r="AU60" s="12">
        <v>3650.84</v>
      </c>
      <c r="AV60" s="12" t="str">
        <f t="shared" ca="1" si="31"/>
        <v/>
      </c>
      <c r="AW60" s="12" t="str">
        <f t="shared" ca="1" si="32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0</v>
      </c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>
        <v>0</v>
      </c>
      <c r="CE60" s="241">
        <v>1479.96</v>
      </c>
      <c r="CF60" s="241">
        <v>0</v>
      </c>
      <c r="CG60" s="241">
        <v>1479.96</v>
      </c>
      <c r="CH60" s="241">
        <v>0</v>
      </c>
      <c r="CI60" s="246" t="s">
        <v>633</v>
      </c>
      <c r="CJ60" s="247">
        <v>3081.58</v>
      </c>
      <c r="CK60" s="247">
        <v>1601.62</v>
      </c>
      <c r="CL60" s="247">
        <v>3650.84</v>
      </c>
      <c r="CM60" s="247">
        <v>0</v>
      </c>
    </row>
    <row r="61" spans="1:91" x14ac:dyDescent="0.25">
      <c r="A61" s="231" t="s">
        <v>747</v>
      </c>
      <c r="B61" s="232" t="s">
        <v>748</v>
      </c>
      <c r="C61" s="232" t="s">
        <v>665</v>
      </c>
      <c r="D61" s="233"/>
      <c r="E61" s="234">
        <v>33252</v>
      </c>
      <c r="F61" s="235">
        <v>33252</v>
      </c>
      <c r="G61" s="236"/>
      <c r="H61" s="104"/>
      <c r="I61" s="237">
        <f t="shared" si="11"/>
        <v>33252</v>
      </c>
      <c r="J61" s="238"/>
      <c r="K61" s="239"/>
      <c r="L61" s="8">
        <v>12870.89</v>
      </c>
      <c r="M61" s="240">
        <f t="shared" si="12"/>
        <v>12870.89</v>
      </c>
      <c r="N61" s="71"/>
      <c r="O61" s="100"/>
      <c r="P61" s="9">
        <f t="shared" si="13"/>
        <v>20381.11</v>
      </c>
      <c r="Q61" s="9">
        <f t="shared" si="14"/>
        <v>0</v>
      </c>
      <c r="R61" s="9">
        <f t="shared" si="15"/>
        <v>20381.11</v>
      </c>
      <c r="S61" s="152">
        <v>46022</v>
      </c>
      <c r="T61" s="10"/>
      <c r="U61" s="23">
        <f t="shared" si="16"/>
        <v>1.0000069925234385</v>
      </c>
      <c r="V61" s="11">
        <f t="shared" si="17"/>
        <v>33252.232515389376</v>
      </c>
      <c r="W61" s="11" t="str">
        <f t="shared" ca="1" si="18"/>
        <v/>
      </c>
      <c r="X61" s="8">
        <v>12870.98</v>
      </c>
      <c r="Y61" s="9">
        <f t="shared" ca="1" si="19"/>
        <v>0</v>
      </c>
      <c r="Z61" s="70">
        <f t="shared" ca="1" si="20"/>
        <v>0</v>
      </c>
      <c r="AA61" s="71"/>
      <c r="AB61" s="108"/>
      <c r="AC61" s="9">
        <f t="shared" si="21"/>
        <v>0</v>
      </c>
      <c r="AD61" s="9">
        <f t="shared" ca="1" si="22"/>
        <v>0</v>
      </c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 t="str">
        <f t="shared" ca="1" si="24"/>
        <v/>
      </c>
      <c r="AM61" s="8">
        <v>12870.98</v>
      </c>
      <c r="AN61" s="9" t="str">
        <f t="shared" ca="1" si="26"/>
        <v/>
      </c>
      <c r="AO61" s="9" t="str">
        <f t="shared" ca="1" si="27"/>
        <v/>
      </c>
      <c r="AP61" s="10"/>
      <c r="AQ61" s="25" t="str">
        <f t="shared" ca="1" si="28"/>
        <v/>
      </c>
      <c r="AR61" s="25">
        <f t="shared" si="29"/>
        <v>-9.0000000000145519E-2</v>
      </c>
      <c r="AS61" s="25" t="str">
        <f t="shared" ca="1" si="30"/>
        <v/>
      </c>
      <c r="AT61" s="10"/>
      <c r="AU61" s="12">
        <v>33252</v>
      </c>
      <c r="AV61" s="12" t="str">
        <f t="shared" ca="1" si="31"/>
        <v/>
      </c>
      <c r="AW61" s="12" t="str">
        <f t="shared" ca="1" si="32"/>
        <v/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0</v>
      </c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>
        <v>0</v>
      </c>
      <c r="CE61" s="241">
        <v>0</v>
      </c>
      <c r="CF61" s="241">
        <v>0</v>
      </c>
      <c r="CG61" s="241">
        <v>0</v>
      </c>
      <c r="CH61" s="241">
        <v>0</v>
      </c>
      <c r="CI61" s="246" t="s">
        <v>633</v>
      </c>
      <c r="CJ61" s="247">
        <v>12870.98</v>
      </c>
      <c r="CK61" s="247">
        <v>12870.98</v>
      </c>
      <c r="CL61" s="247">
        <v>33252</v>
      </c>
      <c r="CM61" s="247">
        <v>0</v>
      </c>
    </row>
    <row r="62" spans="1:91" x14ac:dyDescent="0.25">
      <c r="A62" s="231" t="s">
        <v>749</v>
      </c>
      <c r="B62" s="232" t="s">
        <v>750</v>
      </c>
      <c r="C62" s="232" t="s">
        <v>637</v>
      </c>
      <c r="D62" s="233"/>
      <c r="E62" s="234">
        <v>21978</v>
      </c>
      <c r="F62" s="235">
        <v>21978</v>
      </c>
      <c r="G62" s="236"/>
      <c r="H62" s="104"/>
      <c r="I62" s="237">
        <f t="shared" si="11"/>
        <v>21978</v>
      </c>
      <c r="J62" s="238"/>
      <c r="K62" s="239"/>
      <c r="L62" s="8">
        <v>7674.83</v>
      </c>
      <c r="M62" s="240">
        <f t="shared" si="12"/>
        <v>7674.83</v>
      </c>
      <c r="N62" s="71"/>
      <c r="O62" s="100"/>
      <c r="P62" s="9">
        <f t="shared" si="13"/>
        <v>14303.17</v>
      </c>
      <c r="Q62" s="9">
        <f t="shared" si="14"/>
        <v>0</v>
      </c>
      <c r="R62" s="9">
        <f t="shared" si="15"/>
        <v>14303.17</v>
      </c>
      <c r="S62" s="152">
        <v>46022</v>
      </c>
      <c r="T62" s="10"/>
      <c r="U62" s="23">
        <f t="shared" si="16"/>
        <v>1</v>
      </c>
      <c r="V62" s="11">
        <f t="shared" si="17"/>
        <v>21978</v>
      </c>
      <c r="W62" s="11" t="str">
        <f t="shared" ca="1" si="18"/>
        <v/>
      </c>
      <c r="X62" s="8">
        <v>7674.83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 t="str">
        <f t="shared" ca="1" si="24"/>
        <v/>
      </c>
      <c r="AM62" s="8">
        <v>7674.83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0</v>
      </c>
      <c r="AS62" s="25" t="str">
        <f t="shared" ca="1" si="30"/>
        <v/>
      </c>
      <c r="AT62" s="10"/>
      <c r="AU62" s="12">
        <v>21978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0</v>
      </c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>
        <v>0</v>
      </c>
      <c r="CE62" s="241">
        <v>0</v>
      </c>
      <c r="CF62" s="241">
        <v>0</v>
      </c>
      <c r="CG62" s="241">
        <v>0</v>
      </c>
      <c r="CH62" s="241">
        <v>0</v>
      </c>
      <c r="CI62" s="246" t="s">
        <v>633</v>
      </c>
      <c r="CJ62" s="247">
        <v>7674.83</v>
      </c>
      <c r="CK62" s="247">
        <v>7674.83</v>
      </c>
      <c r="CL62" s="247">
        <v>21978</v>
      </c>
      <c r="CM62" s="247">
        <v>0</v>
      </c>
    </row>
    <row r="63" spans="1:91" x14ac:dyDescent="0.25">
      <c r="A63" s="231" t="s">
        <v>751</v>
      </c>
      <c r="B63" s="232" t="s">
        <v>752</v>
      </c>
      <c r="C63" s="232" t="s">
        <v>659</v>
      </c>
      <c r="D63" s="233"/>
      <c r="E63" s="234">
        <v>46747.5</v>
      </c>
      <c r="F63" s="235">
        <v>46747.5</v>
      </c>
      <c r="G63" s="236"/>
      <c r="H63" s="104"/>
      <c r="I63" s="237">
        <f t="shared" si="11"/>
        <v>46747.5</v>
      </c>
      <c r="J63" s="238"/>
      <c r="K63" s="239"/>
      <c r="L63" s="8">
        <v>35975.870000000003</v>
      </c>
      <c r="M63" s="240">
        <f t="shared" si="12"/>
        <v>35975.870000000003</v>
      </c>
      <c r="N63" s="71"/>
      <c r="O63" s="100"/>
      <c r="P63" s="9">
        <f t="shared" si="13"/>
        <v>10771.629999999997</v>
      </c>
      <c r="Q63" s="9">
        <f t="shared" si="14"/>
        <v>0</v>
      </c>
      <c r="R63" s="9">
        <f t="shared" si="15"/>
        <v>10771.629999999997</v>
      </c>
      <c r="S63" s="152">
        <v>46022</v>
      </c>
      <c r="T63" s="10"/>
      <c r="U63" s="23">
        <f t="shared" si="16"/>
        <v>1</v>
      </c>
      <c r="V63" s="11">
        <f t="shared" si="17"/>
        <v>46747.5</v>
      </c>
      <c r="W63" s="11" t="str">
        <f t="shared" ca="1" si="18"/>
        <v/>
      </c>
      <c r="X63" s="8">
        <v>35975.870000000003</v>
      </c>
      <c r="Y63" s="9">
        <f t="shared" ca="1" si="19"/>
        <v>0</v>
      </c>
      <c r="Z63" s="70">
        <f t="shared" ca="1" si="20"/>
        <v>0</v>
      </c>
      <c r="AA63" s="71"/>
      <c r="AB63" s="108"/>
      <c r="AC63" s="9">
        <f t="shared" si="21"/>
        <v>0</v>
      </c>
      <c r="AD63" s="9">
        <f t="shared" ca="1" si="22"/>
        <v>0</v>
      </c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 t="str">
        <f t="shared" ca="1" si="24"/>
        <v/>
      </c>
      <c r="AM63" s="8">
        <v>35975.870000000003</v>
      </c>
      <c r="AN63" s="9" t="str">
        <f t="shared" ca="1" si="26"/>
        <v/>
      </c>
      <c r="AO63" s="9" t="str">
        <f t="shared" ca="1" si="27"/>
        <v/>
      </c>
      <c r="AP63" s="10"/>
      <c r="AQ63" s="25" t="str">
        <f t="shared" ca="1" si="28"/>
        <v/>
      </c>
      <c r="AR63" s="25">
        <f t="shared" si="29"/>
        <v>0</v>
      </c>
      <c r="AS63" s="25" t="str">
        <f t="shared" ca="1" si="30"/>
        <v/>
      </c>
      <c r="AT63" s="10"/>
      <c r="AU63" s="12">
        <v>56895.8</v>
      </c>
      <c r="AV63" s="12" t="str">
        <f t="shared" ca="1" si="31"/>
        <v/>
      </c>
      <c r="AW63" s="12" t="str">
        <f t="shared" ca="1" si="32"/>
        <v/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0</v>
      </c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>
        <v>0</v>
      </c>
      <c r="CE63" s="241">
        <v>0</v>
      </c>
      <c r="CF63" s="241">
        <v>0</v>
      </c>
      <c r="CG63" s="241">
        <v>0</v>
      </c>
      <c r="CH63" s="241">
        <v>0</v>
      </c>
      <c r="CI63" s="246" t="s">
        <v>633</v>
      </c>
      <c r="CJ63" s="247">
        <v>35975.870000000003</v>
      </c>
      <c r="CK63" s="247">
        <v>35975.870000000003</v>
      </c>
      <c r="CL63" s="247">
        <v>56895.8</v>
      </c>
      <c r="CM63" s="247">
        <v>0</v>
      </c>
    </row>
    <row r="64" spans="1:91" x14ac:dyDescent="0.25">
      <c r="A64" s="231" t="s">
        <v>753</v>
      </c>
      <c r="B64" s="232" t="s">
        <v>681</v>
      </c>
      <c r="C64" s="232" t="s">
        <v>637</v>
      </c>
      <c r="D64" s="233"/>
      <c r="E64" s="234">
        <v>25874.2</v>
      </c>
      <c r="F64" s="235">
        <v>25874.2</v>
      </c>
      <c r="G64" s="236"/>
      <c r="H64" s="104"/>
      <c r="I64" s="237">
        <f t="shared" si="11"/>
        <v>25874.2</v>
      </c>
      <c r="J64" s="238"/>
      <c r="K64" s="239"/>
      <c r="L64" s="8">
        <v>22907.19</v>
      </c>
      <c r="M64" s="240">
        <f t="shared" si="12"/>
        <v>22907.19</v>
      </c>
      <c r="N64" s="71"/>
      <c r="O64" s="100"/>
      <c r="P64" s="9">
        <f t="shared" si="13"/>
        <v>2967.010000000002</v>
      </c>
      <c r="Q64" s="9">
        <f t="shared" si="14"/>
        <v>0</v>
      </c>
      <c r="R64" s="9">
        <f t="shared" si="15"/>
        <v>2967.010000000002</v>
      </c>
      <c r="S64" s="152">
        <v>46022</v>
      </c>
      <c r="T64" s="10"/>
      <c r="U64" s="23">
        <f t="shared" si="16"/>
        <v>1</v>
      </c>
      <c r="V64" s="11">
        <f t="shared" si="17"/>
        <v>25874.2</v>
      </c>
      <c r="W64" s="11" t="str">
        <f t="shared" ca="1" si="18"/>
        <v/>
      </c>
      <c r="X64" s="8">
        <v>22907.19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 t="str">
        <f t="shared" ca="1" si="24"/>
        <v/>
      </c>
      <c r="AM64" s="8">
        <v>22907.19</v>
      </c>
      <c r="AN64" s="9" t="str">
        <f t="shared" ca="1" si="26"/>
        <v/>
      </c>
      <c r="AO64" s="9" t="str">
        <f t="shared" ca="1" si="27"/>
        <v/>
      </c>
      <c r="AP64" s="10"/>
      <c r="AQ64" s="25" t="str">
        <f t="shared" ca="1" si="28"/>
        <v/>
      </c>
      <c r="AR64" s="25">
        <f t="shared" si="29"/>
        <v>0</v>
      </c>
      <c r="AS64" s="25" t="str">
        <f t="shared" ca="1" si="30"/>
        <v/>
      </c>
      <c r="AT64" s="10"/>
      <c r="AU64" s="12">
        <v>25874.2</v>
      </c>
      <c r="AV64" s="12" t="str">
        <f t="shared" ca="1" si="31"/>
        <v/>
      </c>
      <c r="AW64" s="12" t="str">
        <f t="shared" ca="1" si="32"/>
        <v/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0</v>
      </c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>
        <v>0</v>
      </c>
      <c r="CE64" s="241">
        <v>0</v>
      </c>
      <c r="CF64" s="241">
        <v>0</v>
      </c>
      <c r="CG64" s="241">
        <v>0</v>
      </c>
      <c r="CH64" s="241">
        <v>0</v>
      </c>
      <c r="CI64" s="246" t="s">
        <v>633</v>
      </c>
      <c r="CJ64" s="247">
        <v>22907.19</v>
      </c>
      <c r="CK64" s="247">
        <v>22907.19</v>
      </c>
      <c r="CL64" s="247">
        <v>25874.2</v>
      </c>
      <c r="CM64" s="247">
        <v>0</v>
      </c>
    </row>
    <row r="65" spans="1:91" x14ac:dyDescent="0.25">
      <c r="A65" s="231" t="s">
        <v>754</v>
      </c>
      <c r="B65" s="232" t="s">
        <v>755</v>
      </c>
      <c r="C65" s="232" t="s">
        <v>637</v>
      </c>
      <c r="D65" s="233"/>
      <c r="E65" s="234">
        <v>9009.56</v>
      </c>
      <c r="F65" s="235">
        <v>9009.56</v>
      </c>
      <c r="G65" s="236"/>
      <c r="H65" s="104"/>
      <c r="I65" s="237">
        <f t="shared" si="11"/>
        <v>9009.56</v>
      </c>
      <c r="J65" s="238"/>
      <c r="K65" s="239"/>
      <c r="L65" s="8">
        <v>8440.39</v>
      </c>
      <c r="M65" s="240">
        <f t="shared" si="12"/>
        <v>8440.39</v>
      </c>
      <c r="N65" s="71"/>
      <c r="O65" s="100"/>
      <c r="P65" s="9">
        <f t="shared" si="13"/>
        <v>569.17000000000007</v>
      </c>
      <c r="Q65" s="9">
        <f t="shared" si="14"/>
        <v>0</v>
      </c>
      <c r="R65" s="9">
        <f t="shared" si="15"/>
        <v>569.17000000000007</v>
      </c>
      <c r="S65" s="152">
        <v>46022</v>
      </c>
      <c r="T65" s="10"/>
      <c r="U65" s="23">
        <f t="shared" si="16"/>
        <v>1</v>
      </c>
      <c r="V65" s="11">
        <f t="shared" si="17"/>
        <v>9009.56</v>
      </c>
      <c r="W65" s="11" t="str">
        <f t="shared" ca="1" si="18"/>
        <v/>
      </c>
      <c r="X65" s="8">
        <v>8440.39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 t="str">
        <f t="shared" ca="1" si="24"/>
        <v/>
      </c>
      <c r="AM65" s="8">
        <v>8440.39</v>
      </c>
      <c r="AN65" s="9" t="str">
        <f t="shared" ca="1" si="26"/>
        <v/>
      </c>
      <c r="AO65" s="9" t="str">
        <f t="shared" ca="1" si="27"/>
        <v/>
      </c>
      <c r="AP65" s="10"/>
      <c r="AQ65" s="25" t="str">
        <f t="shared" ca="1" si="28"/>
        <v/>
      </c>
      <c r="AR65" s="25">
        <f t="shared" si="29"/>
        <v>0</v>
      </c>
      <c r="AS65" s="25" t="str">
        <f t="shared" ca="1" si="30"/>
        <v/>
      </c>
      <c r="AT65" s="10"/>
      <c r="AU65" s="12">
        <v>9009.56</v>
      </c>
      <c r="AV65" s="12" t="str">
        <f t="shared" ca="1" si="31"/>
        <v/>
      </c>
      <c r="AW65" s="12" t="str">
        <f t="shared" ca="1" si="32"/>
        <v/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0</v>
      </c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0</v>
      </c>
      <c r="CG65" s="241">
        <v>0</v>
      </c>
      <c r="CH65" s="241">
        <v>0</v>
      </c>
      <c r="CI65" s="246" t="s">
        <v>633</v>
      </c>
      <c r="CJ65" s="247">
        <v>8440.39</v>
      </c>
      <c r="CK65" s="247">
        <v>8440.39</v>
      </c>
      <c r="CL65" s="247">
        <v>9009.56</v>
      </c>
      <c r="CM65" s="247">
        <v>0</v>
      </c>
    </row>
    <row r="66" spans="1:91" x14ac:dyDescent="0.25">
      <c r="A66" s="231" t="s">
        <v>756</v>
      </c>
      <c r="B66" s="232" t="s">
        <v>757</v>
      </c>
      <c r="C66" s="232" t="s">
        <v>637</v>
      </c>
      <c r="D66" s="233"/>
      <c r="E66" s="234">
        <v>2034.2</v>
      </c>
      <c r="F66" s="235">
        <v>2034.2</v>
      </c>
      <c r="G66" s="236"/>
      <c r="H66" s="104"/>
      <c r="I66" s="237">
        <f t="shared" si="11"/>
        <v>2034.2</v>
      </c>
      <c r="J66" s="238"/>
      <c r="K66" s="239"/>
      <c r="L66" s="8">
        <v>1895.86</v>
      </c>
      <c r="M66" s="240">
        <f t="shared" si="12"/>
        <v>1895.86</v>
      </c>
      <c r="N66" s="238"/>
      <c r="O66" s="239"/>
      <c r="P66" s="9">
        <f t="shared" si="13"/>
        <v>138.34000000000015</v>
      </c>
      <c r="Q66" s="9">
        <f t="shared" si="14"/>
        <v>0</v>
      </c>
      <c r="R66" s="9">
        <f t="shared" si="15"/>
        <v>138.34000000000015</v>
      </c>
      <c r="S66" s="152">
        <v>46022</v>
      </c>
      <c r="T66" s="10"/>
      <c r="U66" s="23">
        <f t="shared" si="16"/>
        <v>1</v>
      </c>
      <c r="V66" s="11">
        <f t="shared" si="17"/>
        <v>2034.2</v>
      </c>
      <c r="W66" s="11" t="str">
        <f t="shared" ca="1" si="18"/>
        <v/>
      </c>
      <c r="X66" s="8">
        <v>1895.86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 t="str">
        <f t="shared" ca="1" si="24"/>
        <v/>
      </c>
      <c r="AM66" s="8">
        <v>1895.86</v>
      </c>
      <c r="AN66" s="9" t="str">
        <f t="shared" ca="1" si="26"/>
        <v/>
      </c>
      <c r="AO66" s="9" t="str">
        <f t="shared" ca="1" si="27"/>
        <v/>
      </c>
      <c r="AP66" s="10"/>
      <c r="AQ66" s="25" t="str">
        <f t="shared" ca="1" si="28"/>
        <v/>
      </c>
      <c r="AR66" s="25">
        <f t="shared" si="29"/>
        <v>0</v>
      </c>
      <c r="AS66" s="25" t="str">
        <f t="shared" ca="1" si="30"/>
        <v/>
      </c>
      <c r="AT66" s="10"/>
      <c r="AU66" s="12">
        <v>2034.2</v>
      </c>
      <c r="AV66" s="12" t="str">
        <f t="shared" ca="1" si="31"/>
        <v/>
      </c>
      <c r="AW66" s="12" t="str">
        <f t="shared" ca="1" si="32"/>
        <v/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0</v>
      </c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>
        <v>0</v>
      </c>
      <c r="CE66" s="241">
        <v>0</v>
      </c>
      <c r="CF66" s="241">
        <v>0</v>
      </c>
      <c r="CG66" s="241">
        <v>0</v>
      </c>
      <c r="CH66" s="241">
        <v>0</v>
      </c>
      <c r="CI66" s="246" t="s">
        <v>633</v>
      </c>
      <c r="CJ66" s="247">
        <v>1895.86</v>
      </c>
      <c r="CK66" s="247">
        <v>1895.86</v>
      </c>
      <c r="CL66" s="247">
        <v>2034.2</v>
      </c>
      <c r="CM66" s="247">
        <v>0</v>
      </c>
    </row>
    <row r="67" spans="1:91" x14ac:dyDescent="0.25">
      <c r="A67" s="231" t="s">
        <v>758</v>
      </c>
      <c r="B67" s="232" t="s">
        <v>759</v>
      </c>
      <c r="C67" s="232" t="s">
        <v>637</v>
      </c>
      <c r="D67" s="233"/>
      <c r="E67" s="234">
        <v>0</v>
      </c>
      <c r="F67" s="235">
        <v>0</v>
      </c>
      <c r="G67" s="236"/>
      <c r="H67" s="104"/>
      <c r="I67" s="237">
        <f t="shared" si="11"/>
        <v>0</v>
      </c>
      <c r="J67" s="238"/>
      <c r="K67" s="239"/>
      <c r="L67" s="8">
        <v>0</v>
      </c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>
        <v>46022</v>
      </c>
      <c r="T67" s="10"/>
      <c r="U67" s="23">
        <f t="shared" si="16"/>
        <v>0</v>
      </c>
      <c r="V67" s="11">
        <f t="shared" si="17"/>
        <v>0</v>
      </c>
      <c r="W67" s="11">
        <f t="shared" si="18"/>
        <v>0</v>
      </c>
      <c r="X67" s="8">
        <v>0</v>
      </c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>
        <f t="shared" si="24"/>
        <v>0</v>
      </c>
      <c r="AM67" s="8">
        <v>0</v>
      </c>
      <c r="AN67" s="9">
        <f t="shared" si="26"/>
        <v>0</v>
      </c>
      <c r="AO67" s="9">
        <f t="shared" si="27"/>
        <v>0</v>
      </c>
      <c r="AP67" s="10"/>
      <c r="AQ67" s="25">
        <f t="shared" si="28"/>
        <v>0</v>
      </c>
      <c r="AR67" s="25">
        <f t="shared" si="29"/>
        <v>0</v>
      </c>
      <c r="AS67" s="25">
        <f t="shared" si="30"/>
        <v>0</v>
      </c>
      <c r="AT67" s="10"/>
      <c r="AU67" s="12">
        <v>0</v>
      </c>
      <c r="AV67" s="12">
        <f t="shared" si="31"/>
        <v>0</v>
      </c>
      <c r="AW67" s="12">
        <f t="shared" si="32"/>
        <v>0</v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0</v>
      </c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>
        <v>0</v>
      </c>
      <c r="CE67" s="241">
        <v>0</v>
      </c>
      <c r="CF67" s="241">
        <v>0</v>
      </c>
      <c r="CG67" s="241">
        <v>0</v>
      </c>
      <c r="CH67" s="241">
        <v>0</v>
      </c>
      <c r="CI67" s="246" t="s">
        <v>633</v>
      </c>
      <c r="CJ67" s="247">
        <v>0</v>
      </c>
      <c r="CK67" s="247">
        <v>0</v>
      </c>
      <c r="CL67" s="247">
        <v>0</v>
      </c>
      <c r="CM67" s="247">
        <v>0</v>
      </c>
    </row>
    <row r="68" spans="1:91" x14ac:dyDescent="0.25">
      <c r="A68" s="231" t="s">
        <v>760</v>
      </c>
      <c r="B68" s="232" t="s">
        <v>761</v>
      </c>
      <c r="C68" s="232" t="s">
        <v>637</v>
      </c>
      <c r="D68" s="233"/>
      <c r="E68" s="234">
        <v>0</v>
      </c>
      <c r="F68" s="235">
        <v>0</v>
      </c>
      <c r="G68" s="236"/>
      <c r="H68" s="104"/>
      <c r="I68" s="237">
        <f t="shared" si="11"/>
        <v>0</v>
      </c>
      <c r="J68" s="238"/>
      <c r="K68" s="239"/>
      <c r="L68" s="8">
        <v>0</v>
      </c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>
        <v>46022</v>
      </c>
      <c r="T68" s="10"/>
      <c r="U68" s="23">
        <f t="shared" si="16"/>
        <v>0</v>
      </c>
      <c r="V68" s="11">
        <f t="shared" si="17"/>
        <v>0</v>
      </c>
      <c r="W68" s="11">
        <f t="shared" si="18"/>
        <v>0</v>
      </c>
      <c r="X68" s="8">
        <v>0</v>
      </c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>
        <f t="shared" si="24"/>
        <v>0</v>
      </c>
      <c r="AM68" s="8">
        <v>0</v>
      </c>
      <c r="AN68" s="9">
        <f t="shared" si="26"/>
        <v>0</v>
      </c>
      <c r="AO68" s="9">
        <f t="shared" si="27"/>
        <v>0</v>
      </c>
      <c r="AP68" s="10"/>
      <c r="AQ68" s="25">
        <f t="shared" si="28"/>
        <v>0</v>
      </c>
      <c r="AR68" s="25">
        <f t="shared" si="29"/>
        <v>0</v>
      </c>
      <c r="AS68" s="25">
        <f t="shared" si="30"/>
        <v>0</v>
      </c>
      <c r="AT68" s="10"/>
      <c r="AU68" s="12">
        <v>0</v>
      </c>
      <c r="AV68" s="12">
        <f t="shared" si="31"/>
        <v>0</v>
      </c>
      <c r="AW68" s="12">
        <f t="shared" si="32"/>
        <v>0</v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3</v>
      </c>
      <c r="BN68" s="241">
        <v>0</v>
      </c>
      <c r="BO68" s="241">
        <v>0</v>
      </c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>
        <v>0</v>
      </c>
      <c r="CE68" s="241">
        <v>0</v>
      </c>
      <c r="CF68" s="241">
        <v>0</v>
      </c>
      <c r="CG68" s="241">
        <v>0</v>
      </c>
      <c r="CH68" s="241">
        <v>0</v>
      </c>
      <c r="CI68" s="246" t="s">
        <v>633</v>
      </c>
      <c r="CJ68" s="247">
        <v>0</v>
      </c>
      <c r="CK68" s="247">
        <v>0</v>
      </c>
      <c r="CL68" s="247">
        <v>0</v>
      </c>
      <c r="CM68" s="247">
        <v>0</v>
      </c>
    </row>
    <row r="69" spans="1:91" x14ac:dyDescent="0.25">
      <c r="A69" s="231"/>
      <c r="B69" s="120" t="s">
        <v>762</v>
      </c>
      <c r="C69" s="232"/>
      <c r="D69" s="233"/>
      <c r="E69" s="276">
        <f>SUM(E7:E68)/2</f>
        <v>70162989.064999968</v>
      </c>
      <c r="F69" s="266">
        <f>SUM(F7:F68)/2</f>
        <v>70162989.064999968</v>
      </c>
      <c r="G69" s="236"/>
      <c r="H69" s="104"/>
      <c r="I69" s="277">
        <f>SUM(I7:I68)/2</f>
        <v>69967831.264999971</v>
      </c>
      <c r="J69" s="238"/>
      <c r="K69" s="239"/>
      <c r="L69" s="270">
        <f>SUM(L7:L68)/2</f>
        <v>63115314.494999997</v>
      </c>
      <c r="M69" s="278">
        <f>SUM(M7:M68)/2</f>
        <v>63278127.864999995</v>
      </c>
      <c r="N69" s="71"/>
      <c r="O69" s="100"/>
      <c r="P69" s="268">
        <f>SUM(P7:P68)/2</f>
        <v>6689703.3999999976</v>
      </c>
      <c r="Q69" s="268">
        <f>SUM(Q7:Q68)/2</f>
        <v>2552000</v>
      </c>
      <c r="R69" s="268">
        <f>SUM(R7:R68)/2</f>
        <v>4137703.4000000018</v>
      </c>
      <c r="S69" s="152"/>
      <c r="T69" s="10"/>
      <c r="U69" s="23" t="str">
        <f t="shared" si="16"/>
        <v/>
      </c>
      <c r="V69" s="269">
        <f>SUM(V7:V68)/2</f>
        <v>47978295.090702035</v>
      </c>
      <c r="W69" s="269">
        <f ca="1">SUM(W7:W68)/2</f>
        <v>0</v>
      </c>
      <c r="X69" s="270">
        <f>SUM(X7:X68)/2</f>
        <v>42671354.309999995</v>
      </c>
      <c r="Y69" s="268">
        <f ca="1">SUM(Y7:Y68)/2</f>
        <v>0</v>
      </c>
      <c r="Z69" s="279">
        <f ca="1">SUM(Z7:Z68)/2</f>
        <v>0</v>
      </c>
      <c r="AA69" s="71"/>
      <c r="AB69" s="108"/>
      <c r="AC69" s="268">
        <f>SUM(AC7:AC68)/2</f>
        <v>2552000</v>
      </c>
      <c r="AD69" s="268">
        <f ca="1">SUM(AD7:AD68)/2</f>
        <v>0</v>
      </c>
      <c r="AE69" s="10"/>
      <c r="AF69" s="24"/>
      <c r="AG69" s="269">
        <f>SUM(AG7:AG68)/2</f>
        <v>18660461.354999993</v>
      </c>
      <c r="AH69" s="270">
        <f>SUM(AH7:AH68)/2</f>
        <v>18660461.354999993</v>
      </c>
      <c r="AI69" s="268">
        <f>SUM(AI7:AI68)/2</f>
        <v>-18660461.354999993</v>
      </c>
      <c r="AJ69" s="268">
        <f>SUM(AJ7:AJ68)/2</f>
        <v>928753.5</v>
      </c>
      <c r="AK69" s="10"/>
      <c r="AL69" s="269">
        <f ca="1">SUM(AL7:AL68)/2</f>
        <v>0</v>
      </c>
      <c r="AM69" s="270">
        <f>SUM(AM7:AM68)/2</f>
        <v>24010892.954999991</v>
      </c>
      <c r="AN69" s="268">
        <f ca="1">SUM(AN7:AN68)/2</f>
        <v>0</v>
      </c>
      <c r="AO69" s="268">
        <f ca="1">SUM(AO7:AO68)/2</f>
        <v>0</v>
      </c>
      <c r="AP69" s="10"/>
      <c r="AQ69" s="280">
        <f ca="1">SUM(AQ7:AQ68)/2</f>
        <v>0</v>
      </c>
      <c r="AR69" s="280">
        <f>SUM(AR7:AR68)/2</f>
        <v>20606773.555</v>
      </c>
      <c r="AS69" s="280">
        <f ca="1">SUM(AS7:AS68)/2</f>
        <v>0</v>
      </c>
      <c r="AT69" s="10"/>
      <c r="AU69" s="281">
        <f>SUM(AU7:AU68)/2</f>
        <v>53632301.969999991</v>
      </c>
      <c r="AV69" s="281">
        <f ca="1">SUM(AV7:AV68)/2</f>
        <v>0</v>
      </c>
      <c r="AW69" s="281">
        <f ca="1">SUM(AW7:AW68)/2</f>
        <v>0</v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84"/>
      <c r="B71" s="282" t="s">
        <v>639</v>
      </c>
      <c r="C71" s="120"/>
      <c r="D71" s="265"/>
      <c r="E71" s="276">
        <f>SUMIF(BM8:BM71,1, E8:E71)</f>
        <v>57399016.75999999</v>
      </c>
      <c r="F71" s="266">
        <f>SUMIF(BM8:BM71,1, F8:F71)</f>
        <v>57399016.75999999</v>
      </c>
      <c r="G71" s="285"/>
      <c r="H71" s="104"/>
      <c r="I71" s="277">
        <f>SUMIF(BM8:BM71,1, I8:I71)</f>
        <v>57203858.959999993</v>
      </c>
      <c r="J71" s="286"/>
      <c r="K71" s="98"/>
      <c r="L71" s="270">
        <f>SUMIF(BM8:BM71,1, L8:L71)</f>
        <v>52158474.979999997</v>
      </c>
      <c r="M71" s="278">
        <f>SUMIF(BM8:BM71,1, M8:M71)</f>
        <v>52321288.349999994</v>
      </c>
      <c r="N71" s="287"/>
      <c r="O71" s="99"/>
      <c r="P71" s="268">
        <f>SUMIF(BM8:BM71,1, P8:P71)</f>
        <v>4882570.6100000003</v>
      </c>
      <c r="Q71" s="268">
        <f>SUMIF(BM8:BM71,1, Q8:Q71)</f>
        <v>2552000</v>
      </c>
      <c r="R71" s="268">
        <f>SUMIF(BM8:BM71,1, R8:R71)</f>
        <v>2330570.6100000003</v>
      </c>
      <c r="S71" s="288"/>
      <c r="T71" s="289"/>
      <c r="U71" s="290" t="str">
        <f t="shared" ref="U71:U134" si="33">IF(LEFT(B71,4)&lt;&gt;"    ","",IF(M71&lt;&gt;0,X71/M71,0))</f>
        <v/>
      </c>
      <c r="V71" s="269">
        <f>SUMIF(BM8:BM71,1, V8:V71)</f>
        <v>35220787.227560841</v>
      </c>
      <c r="W71" s="269">
        <f ca="1">SUMIF(BM8:BM71,1, W8:W71)</f>
        <v>0</v>
      </c>
      <c r="X71" s="270">
        <f>SUMIF(BM8:BM71,1, X8:X71)</f>
        <v>31720337.179999996</v>
      </c>
      <c r="Y71" s="268">
        <f ca="1">SUMIF(BM8:BM71,1, Y8:Y71)</f>
        <v>0</v>
      </c>
      <c r="Z71" s="279">
        <f ca="1">SUMIF(BM8:BM71,1, Z8:Z71)</f>
        <v>0</v>
      </c>
      <c r="AA71" s="287"/>
      <c r="AB71" s="107"/>
      <c r="AC71" s="268">
        <f>SUMIF(BM8:BM71,1, AC8:AC71)</f>
        <v>2552000</v>
      </c>
      <c r="AD71" s="268">
        <f ca="1">SUMIF(BM8:BM71,1, AD8:AD71)</f>
        <v>0</v>
      </c>
      <c r="AE71" s="289"/>
      <c r="AF71" s="291"/>
      <c r="AG71" s="269">
        <f>SUMIF(BM8:BM71,1, AG8:AG71)</f>
        <v>9882182.5699999984</v>
      </c>
      <c r="AH71" s="270">
        <f>SUMIF(BM8:BM71,1, AH8:AH71)</f>
        <v>9882182.5699999984</v>
      </c>
      <c r="AI71" s="268">
        <f>SUMIF(BM8:BM71,1, AI8:AI71)</f>
        <v>-9882182.5699999984</v>
      </c>
      <c r="AJ71" s="268">
        <f>SUMIF(BM8:BM71,1, AJ8:AJ71)</f>
        <v>928753.5</v>
      </c>
      <c r="AK71" s="289"/>
      <c r="AL71" s="269">
        <f ca="1">SUMIF(BM8:BM71,1, AL8:AL71)</f>
        <v>0</v>
      </c>
      <c r="AM71" s="270">
        <f>SUMIF(BM8:BM71,1, AM8:AM71)</f>
        <v>21838154.610000003</v>
      </c>
      <c r="AN71" s="268">
        <f ca="1">SUMIF(BM8:BM71,1, AN8:AN71)</f>
        <v>0</v>
      </c>
      <c r="AO71" s="268">
        <f ca="1">SUMIF(BM8:BM71,1, AO8:AO71)</f>
        <v>0</v>
      </c>
      <c r="AP71" s="289"/>
      <c r="AQ71" s="280">
        <f ca="1">SUMIF(BM8:BM71,1, AQ8:AQ71)</f>
        <v>0</v>
      </c>
      <c r="AR71" s="280">
        <f>SUMIF(BM8:BM71,1, AR8:AR71)</f>
        <v>20600951.170000002</v>
      </c>
      <c r="AS71" s="280">
        <f ca="1">SUMIF(BM8:BM71,1, AS8:AS71)</f>
        <v>0</v>
      </c>
      <c r="AT71" s="289"/>
      <c r="AU71" s="281">
        <f>SUMIF(BM8:BM71,1, AU8:AU71)</f>
        <v>40917223.679999992</v>
      </c>
      <c r="AV71" s="281">
        <f ca="1">SUMIF(BM8:BM71,1, AV8:AV71)</f>
        <v>0</v>
      </c>
      <c r="AW71" s="281">
        <f ca="1">SUMIF(BM8:BM71,1, AW8:AW71)</f>
        <v>0</v>
      </c>
      <c r="AX71" s="15"/>
      <c r="AY71" s="272"/>
      <c r="AZ71" s="15"/>
      <c r="BA71" s="15"/>
      <c r="BB71" s="273"/>
      <c r="BC71" s="272"/>
      <c r="BD71" s="272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296"/>
      <c r="BU71" s="296"/>
      <c r="BV71" s="296"/>
      <c r="BW71" s="296"/>
      <c r="BX71" s="15"/>
      <c r="BY71" s="15"/>
      <c r="BZ71" s="292"/>
      <c r="CA71" s="292"/>
      <c r="CB71" s="292"/>
      <c r="CC71" s="274"/>
      <c r="CD71" s="15"/>
      <c r="CE71" s="15"/>
      <c r="CF71" s="15"/>
      <c r="CG71" s="15"/>
      <c r="CH71" s="15"/>
      <c r="CI71" s="293"/>
      <c r="CJ71" s="275"/>
      <c r="CK71" s="275"/>
      <c r="CL71" s="275"/>
      <c r="CM71" s="275"/>
    </row>
    <row r="72" spans="1:91" x14ac:dyDescent="0.25">
      <c r="A72" s="284"/>
      <c r="B72" s="282" t="s">
        <v>640</v>
      </c>
      <c r="C72" s="120"/>
      <c r="D72" s="265"/>
      <c r="E72" s="276">
        <f>SUMIF(BM8:BM71,2, E8:E71)</f>
        <v>15508961.760000002</v>
      </c>
      <c r="F72" s="266">
        <f>SUMIF(BM8:BM71,2, F8:F71)</f>
        <v>15508961.760000002</v>
      </c>
      <c r="G72" s="285"/>
      <c r="H72" s="104"/>
      <c r="I72" s="277">
        <f>SUMIF(BM8:BM71,2, I8:I71)</f>
        <v>15508961.760000002</v>
      </c>
      <c r="J72" s="286"/>
      <c r="K72" s="98"/>
      <c r="L72" s="270">
        <f>SUMIF(BM8:BM71,2, L8:L71)</f>
        <v>12133122.300000001</v>
      </c>
      <c r="M72" s="278">
        <f>SUMIF(BM8:BM71,2, M8:M71)</f>
        <v>12133122.300000001</v>
      </c>
      <c r="N72" s="287"/>
      <c r="O72" s="99"/>
      <c r="P72" s="268">
        <f>SUMIF(BM8:BM71,2, P8:P71)</f>
        <v>3375839.4600000004</v>
      </c>
      <c r="Q72" s="268">
        <f>SUMIF(BM8:BM71,2, Q8:Q71)</f>
        <v>0</v>
      </c>
      <c r="R72" s="268">
        <f>SUMIF(BM8:BM71,2, R8:R71)</f>
        <v>3375839.4600000004</v>
      </c>
      <c r="S72" s="288"/>
      <c r="T72" s="289"/>
      <c r="U72" s="290" t="str">
        <f t="shared" si="33"/>
        <v/>
      </c>
      <c r="V72" s="269">
        <f>SUMIF(BM8:BM71,2, V8:V71)</f>
        <v>15499359.542420395</v>
      </c>
      <c r="W72" s="269">
        <f ca="1">SUMIF(BM8:BM71,2, W8:W71)</f>
        <v>0</v>
      </c>
      <c r="X72" s="270">
        <f>SUMIF(BM8:BM71,2, X8:X71)</f>
        <v>12124123.320000002</v>
      </c>
      <c r="Y72" s="268">
        <f ca="1">SUMIF(BM8:BM71,2, Y8:Y71)</f>
        <v>0</v>
      </c>
      <c r="Z72" s="279">
        <f ca="1">SUMIF(BM8:BM71,2, Z8:Z71)</f>
        <v>0</v>
      </c>
      <c r="AA72" s="287"/>
      <c r="AB72" s="107"/>
      <c r="AC72" s="268">
        <f>SUMIF(BM8:BM71,2, AC8:AC71)</f>
        <v>0</v>
      </c>
      <c r="AD72" s="268">
        <f ca="1">SUMIF(BM8:BM71,2, AD8:AD71)</f>
        <v>0</v>
      </c>
      <c r="AE72" s="289"/>
      <c r="AF72" s="291"/>
      <c r="AG72" s="269">
        <f>SUMIF(BM8:BM71,2, AG8:AG71)</f>
        <v>9328237.6699999999</v>
      </c>
      <c r="AH72" s="270">
        <f>SUMIF(BM8:BM71,2, AH8:AH71)</f>
        <v>9328237.6699999999</v>
      </c>
      <c r="AI72" s="268">
        <f>SUMIF(BM8:BM71,2, AI8:AI71)</f>
        <v>-9328237.6699999999</v>
      </c>
      <c r="AJ72" s="268">
        <f>SUMIF(BM8:BM71,2, AJ8:AJ71)</f>
        <v>0</v>
      </c>
      <c r="AK72" s="289"/>
      <c r="AL72" s="269">
        <f ca="1">SUMIF(BM8:BM71,2, AL8:AL71)</f>
        <v>0</v>
      </c>
      <c r="AM72" s="270">
        <f>SUMIF(BM8:BM71,2, AM8:AM71)</f>
        <v>2795885.6499999994</v>
      </c>
      <c r="AN72" s="268">
        <f ca="1">SUMIF(BM8:BM71,2, AN8:AN71)</f>
        <v>0</v>
      </c>
      <c r="AO72" s="268">
        <f ca="1">SUMIF(BM8:BM71,2, AO8:AO71)</f>
        <v>0</v>
      </c>
      <c r="AP72" s="289"/>
      <c r="AQ72" s="280">
        <f ca="1">SUMIF(BM8:BM71,2, AQ8:AQ71)</f>
        <v>0</v>
      </c>
      <c r="AR72" s="280">
        <f>SUMIF(BM8:BM71,2, AR8:AR71)</f>
        <v>8998.9800000002142</v>
      </c>
      <c r="AS72" s="280">
        <f ca="1">SUMIF(BM8:BM71,2, AS8:AS71)</f>
        <v>0</v>
      </c>
      <c r="AT72" s="289"/>
      <c r="AU72" s="281">
        <f>SUMIF(BM8:BM71,2, AU8:AU71)</f>
        <v>15532619.4</v>
      </c>
      <c r="AV72" s="281">
        <f ca="1">SUMIF(BM8:BM71,2, AV8:AV71)</f>
        <v>0</v>
      </c>
      <c r="AW72" s="281">
        <f ca="1">SUMIF(BM8:BM71,2, AW8:AW71)</f>
        <v>0</v>
      </c>
      <c r="AX72" s="15"/>
      <c r="AY72" s="272"/>
      <c r="AZ72" s="15"/>
      <c r="BA72" s="15"/>
      <c r="BB72" s="273"/>
      <c r="BC72" s="272"/>
      <c r="BD72" s="272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296"/>
      <c r="BU72" s="296"/>
      <c r="BV72" s="296"/>
      <c r="BW72" s="296"/>
      <c r="BX72" s="15"/>
      <c r="BY72" s="15"/>
      <c r="BZ72" s="292"/>
      <c r="CA72" s="292"/>
      <c r="CB72" s="292"/>
      <c r="CC72" s="274"/>
      <c r="CD72" s="15"/>
      <c r="CE72" s="15"/>
      <c r="CF72" s="15"/>
      <c r="CG72" s="15"/>
      <c r="CH72" s="15"/>
      <c r="CI72" s="293"/>
      <c r="CJ72" s="275"/>
      <c r="CK72" s="275"/>
      <c r="CL72" s="275"/>
      <c r="CM72" s="275"/>
    </row>
    <row r="73" spans="1:91" x14ac:dyDescent="0.25">
      <c r="A73" s="284"/>
      <c r="B73" s="282" t="s">
        <v>638</v>
      </c>
      <c r="C73" s="120"/>
      <c r="D73" s="265"/>
      <c r="E73" s="276">
        <f>SUM(E8:E72)/4</f>
        <v>70849236.428749979</v>
      </c>
      <c r="F73" s="266">
        <f>SUM(F8:F72)/4</f>
        <v>70849236.428749979</v>
      </c>
      <c r="G73" s="285"/>
      <c r="H73" s="104"/>
      <c r="I73" s="277">
        <f>SUM(I8:I72)/4</f>
        <v>70654078.628749967</v>
      </c>
      <c r="J73" s="286"/>
      <c r="K73" s="98"/>
      <c r="L73" s="270">
        <f>SUM(L8:L72)/4</f>
        <v>63409385.191249996</v>
      </c>
      <c r="M73" s="278">
        <f>SUM(M8:M72)/4</f>
        <v>63572198.561249994</v>
      </c>
      <c r="N73" s="287"/>
      <c r="O73" s="99"/>
      <c r="P73" s="268">
        <f>SUM(P8:P72)/4</f>
        <v>7081880.067499998</v>
      </c>
      <c r="Q73" s="268">
        <f>SUM(Q8:Q72)/4</f>
        <v>2552000</v>
      </c>
      <c r="R73" s="268">
        <f>SUM(R8:R72)/4</f>
        <v>4529880.0675000018</v>
      </c>
      <c r="S73" s="288"/>
      <c r="T73" s="289"/>
      <c r="U73" s="290" t="str">
        <f t="shared" si="33"/>
        <v/>
      </c>
      <c r="V73" s="269">
        <f>SUM(V8:V72)/4</f>
        <v>48663758.010521837</v>
      </c>
      <c r="W73" s="269">
        <f ca="1">SUM(W8:W72)/4</f>
        <v>0</v>
      </c>
      <c r="X73" s="270">
        <f>SUM(X8:X72)/4</f>
        <v>42964630.857499994</v>
      </c>
      <c r="Y73" s="268">
        <f ca="1">SUM(Y8:Y72)/4</f>
        <v>0</v>
      </c>
      <c r="Z73" s="279">
        <f ca="1">SUM(Z8:Z72)/4</f>
        <v>0</v>
      </c>
      <c r="AA73" s="287"/>
      <c r="AB73" s="107"/>
      <c r="AC73" s="268">
        <f>SUM(AC8:AC72)/4</f>
        <v>2552000</v>
      </c>
      <c r="AD73" s="268">
        <f ca="1">SUM(AD8:AD72)/4</f>
        <v>0</v>
      </c>
      <c r="AE73" s="289"/>
      <c r="AF73" s="291"/>
      <c r="AG73" s="269">
        <f>SUM(AG8:AG72)/4</f>
        <v>18797951.076249994</v>
      </c>
      <c r="AH73" s="270">
        <f>SUM(AH8:AH72)/4</f>
        <v>18797951.076249994</v>
      </c>
      <c r="AI73" s="268">
        <f>SUM(AI8:AI72)/4</f>
        <v>-18797951.076249994</v>
      </c>
      <c r="AJ73" s="268">
        <f>SUM(AJ8:AJ72)/4</f>
        <v>928753.5</v>
      </c>
      <c r="AK73" s="289"/>
      <c r="AL73" s="269">
        <f ca="1">SUM(AL8:AL72)/4</f>
        <v>0</v>
      </c>
      <c r="AM73" s="270">
        <f>SUM(AM8:AM72)/4</f>
        <v>24166679.781249996</v>
      </c>
      <c r="AN73" s="268">
        <f ca="1">SUM(AN8:AN72)/4</f>
        <v>0</v>
      </c>
      <c r="AO73" s="268">
        <f ca="1">SUM(AO8:AO72)/4</f>
        <v>0</v>
      </c>
      <c r="AP73" s="289"/>
      <c r="AQ73" s="280">
        <f ca="1">SUM(AQ8:AQ72)/4</f>
        <v>0</v>
      </c>
      <c r="AR73" s="280">
        <f>SUM(AR8:AR72)/4</f>
        <v>20607567.703750003</v>
      </c>
      <c r="AS73" s="280">
        <f ca="1">SUM(AS8:AS72)/4</f>
        <v>0</v>
      </c>
      <c r="AT73" s="289"/>
      <c r="AU73" s="281">
        <f>SUM(AU8:AU72)/4</f>
        <v>54336687.247499995</v>
      </c>
      <c r="AV73" s="281">
        <f ca="1">SUM(AV8:AV72)/4</f>
        <v>0</v>
      </c>
      <c r="AW73" s="281">
        <f ca="1">SUM(AW8:AW72)/4</f>
        <v>0</v>
      </c>
      <c r="AX73" s="15"/>
      <c r="AY73" s="272"/>
      <c r="AZ73" s="15"/>
      <c r="BA73" s="15"/>
      <c r="BB73" s="273"/>
      <c r="BC73" s="272"/>
      <c r="BD73" s="272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296"/>
      <c r="BU73" s="296"/>
      <c r="BV73" s="296"/>
      <c r="BW73" s="296"/>
      <c r="BX73" s="15"/>
      <c r="BY73" s="15"/>
      <c r="BZ73" s="292"/>
      <c r="CA73" s="292"/>
      <c r="CB73" s="292"/>
      <c r="CC73" s="274"/>
      <c r="CD73" s="15"/>
      <c r="CE73" s="15"/>
      <c r="CF73" s="15"/>
      <c r="CG73" s="15"/>
      <c r="CH73" s="15"/>
      <c r="CI73" s="293"/>
      <c r="CJ73" s="275"/>
      <c r="CK73" s="275"/>
      <c r="CL73" s="275"/>
      <c r="CM73" s="275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ref="I71:I134" si="34">F74</f>
        <v>0</v>
      </c>
      <c r="J74" s="238"/>
      <c r="K74" s="239"/>
      <c r="L74" s="8"/>
      <c r="M74" s="240">
        <f t="shared" ref="M71:M134" si="35">L74</f>
        <v>0</v>
      </c>
      <c r="N74" s="71"/>
      <c r="O74" s="100"/>
      <c r="P74" s="9">
        <f t="shared" ref="P71:P134" si="36">I74-M74</f>
        <v>0</v>
      </c>
      <c r="Q74" s="9">
        <f t="shared" ref="Q71:Q134" si="37">IF(LEFT(B74,4)&lt;&gt;"    ",0,BN74)</f>
        <v>0</v>
      </c>
      <c r="R74" s="9">
        <f t="shared" ref="R71:R134" si="38">+P74-Q74</f>
        <v>0</v>
      </c>
      <c r="S74" s="152"/>
      <c r="T74" s="10"/>
      <c r="U74" s="23" t="str">
        <f t="shared" si="33"/>
        <v/>
      </c>
      <c r="V74" s="11" t="str">
        <f t="shared" ref="V71:V134" si="39">IF(LEFT(B74,4)&lt;&gt;"    ","",U74*I74)</f>
        <v/>
      </c>
      <c r="W74" s="11" t="str">
        <f t="shared" ref="W71:W134" si="40">IF(LEFT(B74,4)&lt;&gt;"    ","",X74+Z74)</f>
        <v/>
      </c>
      <c r="X74" s="8"/>
      <c r="Y74" s="9">
        <f t="shared" ref="Y71:Y134" si="41">IF(LEFT(B74,4)&lt;&gt;"    ",0,IF(P74&lt;0,P74,IF(U74&gt;0.3,W74-X74,0)))</f>
        <v>0</v>
      </c>
      <c r="Z74" s="70">
        <f t="shared" ref="Z71:Z134" si="42">Y74</f>
        <v>0</v>
      </c>
      <c r="AA74" s="71"/>
      <c r="AB74" s="108"/>
      <c r="AC74" s="9">
        <f t="shared" ref="AC71:AC134" si="43">IF(LEFT(B74,4)&lt;&gt;"    ",0,BK74)</f>
        <v>0</v>
      </c>
      <c r="AD74" s="9">
        <f t="shared" ref="AD71:AD134" si="44">Z74-AC74</f>
        <v>0</v>
      </c>
      <c r="AE74" s="10"/>
      <c r="AF74" s="24"/>
      <c r="AG74" s="11"/>
      <c r="AH74" s="8"/>
      <c r="AI74" s="9" t="str">
        <f t="shared" ref="AI71:AI134" si="45">IF(LEFT(B74,4)&lt;&gt;"    ","",AG74-AH74)</f>
        <v/>
      </c>
      <c r="AJ74" s="9"/>
      <c r="AK74" s="10"/>
      <c r="AL74" s="11" t="str">
        <f t="shared" ref="AL71:AL134" si="46">IF(LEFT(B74,4)&lt;&gt;"    ","",W74-AG74)</f>
        <v/>
      </c>
      <c r="AM74" s="8" t="str">
        <f t="shared" ref="AM71:AM134" si="47">IF(LEFT(B74,4)&lt;&gt;"    ","",X74-AH74)</f>
        <v/>
      </c>
      <c r="AN74" s="9" t="str">
        <f t="shared" ref="AN71:AN134" si="48">IF(LEFT(B74,4)&lt;&gt;"    ","",Y74-AI74)</f>
        <v/>
      </c>
      <c r="AO74" s="9" t="str">
        <f t="shared" ref="AO71:AO134" si="49">IF(LEFT(B74,4)&lt;&gt;"    ","",Z74-AJ74)</f>
        <v/>
      </c>
      <c r="AP74" s="10"/>
      <c r="AQ74" s="25" t="str">
        <f t="shared" ref="AQ71:AQ134" si="50">IF(LEFT(B74,4)&lt;&gt;"    ","",I74-W74)</f>
        <v/>
      </c>
      <c r="AR74" s="25">
        <f t="shared" ref="AR71:AR134" si="51">M74-X74</f>
        <v>0</v>
      </c>
      <c r="AS74" s="25" t="str">
        <f t="shared" ref="AS71:AS134" si="52">IF(LEFT(B74,4)&lt;&gt;"    ","",P74-Z74)</f>
        <v/>
      </c>
      <c r="AT74" s="10"/>
      <c r="AU74" s="12"/>
      <c r="AV74" s="12" t="str">
        <f t="shared" ref="AV71:AV134" si="53">IF(LEFT(B74,4)&lt;&gt;"    ","",IF(W74-AU74&gt;=0,W74-AU74," "))</f>
        <v/>
      </c>
      <c r="AW74" s="12" t="str">
        <f t="shared" ref="AW71:AW134" si="54">IF(LEFT(B74,4)&lt;&gt;"    ","",IF(AU74-W74&gt;=0,AU74-W74," "))</f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4"/>
        <v>0</v>
      </c>
      <c r="J75" s="238"/>
      <c r="K75" s="239"/>
      <c r="L75" s="8"/>
      <c r="M75" s="240">
        <f t="shared" si="35"/>
        <v>0</v>
      </c>
      <c r="N75" s="71"/>
      <c r="O75" s="100"/>
      <c r="P75" s="9">
        <f t="shared" si="36"/>
        <v>0</v>
      </c>
      <c r="Q75" s="9">
        <f t="shared" si="37"/>
        <v>0</v>
      </c>
      <c r="R75" s="9">
        <f t="shared" si="38"/>
        <v>0</v>
      </c>
      <c r="S75" s="152"/>
      <c r="T75" s="10"/>
      <c r="U75" s="23" t="str">
        <f t="shared" si="33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4"/>
        <v>0</v>
      </c>
      <c r="J76" s="238"/>
      <c r="K76" s="239"/>
      <c r="L76" s="8"/>
      <c r="M76" s="240">
        <f t="shared" si="35"/>
        <v>0</v>
      </c>
      <c r="N76" s="71"/>
      <c r="O76" s="100"/>
      <c r="P76" s="9">
        <f t="shared" si="36"/>
        <v>0</v>
      </c>
      <c r="Q76" s="9">
        <f t="shared" si="37"/>
        <v>0</v>
      </c>
      <c r="R76" s="9">
        <f t="shared" si="38"/>
        <v>0</v>
      </c>
      <c r="S76" s="152"/>
      <c r="T76" s="10"/>
      <c r="U76" s="23" t="str">
        <f t="shared" si="33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4"/>
        <v>0</v>
      </c>
      <c r="J77" s="238"/>
      <c r="K77" s="239"/>
      <c r="L77" s="8"/>
      <c r="M77" s="240">
        <f t="shared" si="35"/>
        <v>0</v>
      </c>
      <c r="N77" s="71"/>
      <c r="O77" s="100"/>
      <c r="P77" s="9">
        <f t="shared" si="36"/>
        <v>0</v>
      </c>
      <c r="Q77" s="9">
        <f t="shared" si="37"/>
        <v>0</v>
      </c>
      <c r="R77" s="9">
        <f t="shared" si="38"/>
        <v>0</v>
      </c>
      <c r="S77" s="152"/>
      <c r="T77" s="10"/>
      <c r="U77" s="23" t="str">
        <f t="shared" si="33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4"/>
        <v>0</v>
      </c>
      <c r="J78" s="238"/>
      <c r="K78" s="239"/>
      <c r="L78" s="8"/>
      <c r="M78" s="240">
        <f t="shared" si="35"/>
        <v>0</v>
      </c>
      <c r="N78" s="71"/>
      <c r="O78" s="100"/>
      <c r="P78" s="9">
        <f t="shared" si="36"/>
        <v>0</v>
      </c>
      <c r="Q78" s="9">
        <f t="shared" si="37"/>
        <v>0</v>
      </c>
      <c r="R78" s="9">
        <f t="shared" si="38"/>
        <v>0</v>
      </c>
      <c r="S78" s="152"/>
      <c r="T78" s="10"/>
      <c r="U78" s="23" t="str">
        <f t="shared" si="33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4"/>
        <v>0</v>
      </c>
      <c r="J79" s="238"/>
      <c r="K79" s="239"/>
      <c r="L79" s="8"/>
      <c r="M79" s="240">
        <f t="shared" si="35"/>
        <v>0</v>
      </c>
      <c r="N79" s="71"/>
      <c r="O79" s="100"/>
      <c r="P79" s="9">
        <f t="shared" si="36"/>
        <v>0</v>
      </c>
      <c r="Q79" s="9">
        <f t="shared" si="37"/>
        <v>0</v>
      </c>
      <c r="R79" s="9">
        <f t="shared" si="38"/>
        <v>0</v>
      </c>
      <c r="S79" s="152"/>
      <c r="T79" s="10"/>
      <c r="U79" s="23" t="str">
        <f t="shared" si="33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4"/>
        <v>0</v>
      </c>
      <c r="J80" s="238"/>
      <c r="K80" s="239"/>
      <c r="L80" s="8"/>
      <c r="M80" s="240">
        <f t="shared" si="35"/>
        <v>0</v>
      </c>
      <c r="N80" s="71"/>
      <c r="O80" s="100"/>
      <c r="P80" s="9">
        <f t="shared" si="36"/>
        <v>0</v>
      </c>
      <c r="Q80" s="9">
        <f t="shared" si="37"/>
        <v>0</v>
      </c>
      <c r="R80" s="9">
        <f t="shared" si="38"/>
        <v>0</v>
      </c>
      <c r="S80" s="152"/>
      <c r="T80" s="10"/>
      <c r="U80" s="23" t="str">
        <f t="shared" si="33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4"/>
        <v>0</v>
      </c>
      <c r="J81" s="238"/>
      <c r="K81" s="239"/>
      <c r="L81" s="8"/>
      <c r="M81" s="240">
        <f t="shared" si="35"/>
        <v>0</v>
      </c>
      <c r="N81" s="71"/>
      <c r="O81" s="100"/>
      <c r="P81" s="9">
        <f t="shared" si="36"/>
        <v>0</v>
      </c>
      <c r="Q81" s="9">
        <f t="shared" si="37"/>
        <v>0</v>
      </c>
      <c r="R81" s="9">
        <f t="shared" si="38"/>
        <v>0</v>
      </c>
      <c r="S81" s="152"/>
      <c r="T81" s="10"/>
      <c r="U81" s="23" t="str">
        <f t="shared" si="33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4"/>
        <v>0</v>
      </c>
      <c r="J82" s="238"/>
      <c r="K82" s="239"/>
      <c r="L82" s="8"/>
      <c r="M82" s="240">
        <f t="shared" si="35"/>
        <v>0</v>
      </c>
      <c r="N82" s="71"/>
      <c r="O82" s="100"/>
      <c r="P82" s="9">
        <f t="shared" si="36"/>
        <v>0</v>
      </c>
      <c r="Q82" s="9">
        <f t="shared" si="37"/>
        <v>0</v>
      </c>
      <c r="R82" s="9">
        <f t="shared" si="38"/>
        <v>0</v>
      </c>
      <c r="S82" s="152"/>
      <c r="T82" s="10"/>
      <c r="U82" s="23" t="str">
        <f t="shared" si="33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4"/>
        <v>0</v>
      </c>
      <c r="J83" s="238"/>
      <c r="K83" s="239"/>
      <c r="L83" s="8"/>
      <c r="M83" s="240">
        <f t="shared" si="35"/>
        <v>0</v>
      </c>
      <c r="N83" s="71"/>
      <c r="O83" s="100"/>
      <c r="P83" s="9">
        <f t="shared" si="36"/>
        <v>0</v>
      </c>
      <c r="Q83" s="9">
        <f t="shared" si="37"/>
        <v>0</v>
      </c>
      <c r="R83" s="9">
        <f t="shared" si="38"/>
        <v>0</v>
      </c>
      <c r="S83" s="152"/>
      <c r="T83" s="10"/>
      <c r="U83" s="23" t="str">
        <f t="shared" si="33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4"/>
        <v>0</v>
      </c>
      <c r="J84" s="238"/>
      <c r="K84" s="239"/>
      <c r="L84" s="8"/>
      <c r="M84" s="240">
        <f t="shared" si="35"/>
        <v>0</v>
      </c>
      <c r="N84" s="71"/>
      <c r="O84" s="100"/>
      <c r="P84" s="9">
        <f t="shared" si="36"/>
        <v>0</v>
      </c>
      <c r="Q84" s="9">
        <f t="shared" si="37"/>
        <v>0</v>
      </c>
      <c r="R84" s="9">
        <f t="shared" si="38"/>
        <v>0</v>
      </c>
      <c r="S84" s="152"/>
      <c r="T84" s="10"/>
      <c r="U84" s="23" t="str">
        <f t="shared" si="33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4"/>
        <v>0</v>
      </c>
      <c r="J85" s="238"/>
      <c r="K85" s="239"/>
      <c r="L85" s="8"/>
      <c r="M85" s="240">
        <f t="shared" si="35"/>
        <v>0</v>
      </c>
      <c r="N85" s="71"/>
      <c r="O85" s="100"/>
      <c r="P85" s="9">
        <f t="shared" si="36"/>
        <v>0</v>
      </c>
      <c r="Q85" s="9">
        <f t="shared" si="37"/>
        <v>0</v>
      </c>
      <c r="R85" s="9">
        <f t="shared" si="38"/>
        <v>0</v>
      </c>
      <c r="S85" s="152"/>
      <c r="T85" s="10"/>
      <c r="U85" s="23" t="str">
        <f t="shared" si="33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4"/>
        <v>0</v>
      </c>
      <c r="J86" s="238"/>
      <c r="K86" s="239"/>
      <c r="L86" s="8"/>
      <c r="M86" s="240">
        <f t="shared" si="35"/>
        <v>0</v>
      </c>
      <c r="N86" s="71"/>
      <c r="O86" s="100"/>
      <c r="P86" s="9">
        <f t="shared" si="36"/>
        <v>0</v>
      </c>
      <c r="Q86" s="9">
        <f t="shared" si="37"/>
        <v>0</v>
      </c>
      <c r="R86" s="9">
        <f t="shared" si="38"/>
        <v>0</v>
      </c>
      <c r="S86" s="152"/>
      <c r="T86" s="10"/>
      <c r="U86" s="23" t="str">
        <f t="shared" si="33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4"/>
        <v>0</v>
      </c>
      <c r="J87" s="238"/>
      <c r="K87" s="239"/>
      <c r="L87" s="8"/>
      <c r="M87" s="240">
        <f t="shared" si="35"/>
        <v>0</v>
      </c>
      <c r="N87" s="71"/>
      <c r="O87" s="100"/>
      <c r="P87" s="9">
        <f t="shared" si="36"/>
        <v>0</v>
      </c>
      <c r="Q87" s="9">
        <f t="shared" si="37"/>
        <v>0</v>
      </c>
      <c r="R87" s="9">
        <f t="shared" si="38"/>
        <v>0</v>
      </c>
      <c r="S87" s="152"/>
      <c r="T87" s="10"/>
      <c r="U87" s="23" t="str">
        <f t="shared" si="33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4"/>
        <v>0</v>
      </c>
      <c r="J88" s="238"/>
      <c r="K88" s="239"/>
      <c r="L88" s="8"/>
      <c r="M88" s="240">
        <f t="shared" si="35"/>
        <v>0</v>
      </c>
      <c r="N88" s="71"/>
      <c r="O88" s="100"/>
      <c r="P88" s="9">
        <f t="shared" si="36"/>
        <v>0</v>
      </c>
      <c r="Q88" s="9">
        <f t="shared" si="37"/>
        <v>0</v>
      </c>
      <c r="R88" s="9">
        <f t="shared" si="38"/>
        <v>0</v>
      </c>
      <c r="S88" s="152"/>
      <c r="T88" s="10"/>
      <c r="U88" s="23" t="str">
        <f t="shared" si="33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4"/>
        <v>0</v>
      </c>
      <c r="J89" s="238"/>
      <c r="K89" s="239"/>
      <c r="L89" s="8"/>
      <c r="M89" s="240">
        <f t="shared" si="35"/>
        <v>0</v>
      </c>
      <c r="N89" s="71"/>
      <c r="O89" s="100"/>
      <c r="P89" s="9">
        <f t="shared" si="36"/>
        <v>0</v>
      </c>
      <c r="Q89" s="9">
        <f t="shared" si="37"/>
        <v>0</v>
      </c>
      <c r="R89" s="9">
        <f t="shared" si="38"/>
        <v>0</v>
      </c>
      <c r="S89" s="152"/>
      <c r="T89" s="10"/>
      <c r="U89" s="23" t="str">
        <f t="shared" si="33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4"/>
        <v>0</v>
      </c>
      <c r="J90" s="238"/>
      <c r="K90" s="239"/>
      <c r="L90" s="8"/>
      <c r="M90" s="240">
        <f t="shared" si="35"/>
        <v>0</v>
      </c>
      <c r="N90" s="71"/>
      <c r="O90" s="100"/>
      <c r="P90" s="9">
        <f t="shared" si="36"/>
        <v>0</v>
      </c>
      <c r="Q90" s="9">
        <f t="shared" si="37"/>
        <v>0</v>
      </c>
      <c r="R90" s="9">
        <f t="shared" si="38"/>
        <v>0</v>
      </c>
      <c r="S90" s="152"/>
      <c r="T90" s="10"/>
      <c r="U90" s="23" t="str">
        <f t="shared" si="33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4"/>
        <v>0</v>
      </c>
      <c r="J91" s="238"/>
      <c r="K91" s="239"/>
      <c r="L91" s="8"/>
      <c r="M91" s="240">
        <f t="shared" si="35"/>
        <v>0</v>
      </c>
      <c r="N91" s="71"/>
      <c r="O91" s="100"/>
      <c r="P91" s="9">
        <f t="shared" si="36"/>
        <v>0</v>
      </c>
      <c r="Q91" s="9">
        <f t="shared" si="37"/>
        <v>0</v>
      </c>
      <c r="R91" s="9">
        <f t="shared" si="38"/>
        <v>0</v>
      </c>
      <c r="S91" s="152"/>
      <c r="T91" s="10"/>
      <c r="U91" s="23" t="str">
        <f t="shared" si="33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4"/>
        <v>0</v>
      </c>
      <c r="J92" s="238"/>
      <c r="K92" s="239"/>
      <c r="L92" s="8"/>
      <c r="M92" s="240">
        <f t="shared" si="35"/>
        <v>0</v>
      </c>
      <c r="N92" s="71"/>
      <c r="O92" s="100"/>
      <c r="P92" s="9">
        <f t="shared" si="36"/>
        <v>0</v>
      </c>
      <c r="Q92" s="9">
        <f t="shared" si="37"/>
        <v>0</v>
      </c>
      <c r="R92" s="9">
        <f t="shared" si="38"/>
        <v>0</v>
      </c>
      <c r="S92" s="152"/>
      <c r="T92" s="10"/>
      <c r="U92" s="23" t="str">
        <f t="shared" si="33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4"/>
        <v>0</v>
      </c>
      <c r="J93" s="238"/>
      <c r="K93" s="239"/>
      <c r="L93" s="8"/>
      <c r="M93" s="240">
        <f t="shared" si="35"/>
        <v>0</v>
      </c>
      <c r="N93" s="71"/>
      <c r="O93" s="100"/>
      <c r="P93" s="9">
        <f t="shared" si="36"/>
        <v>0</v>
      </c>
      <c r="Q93" s="9">
        <f t="shared" si="37"/>
        <v>0</v>
      </c>
      <c r="R93" s="9">
        <f t="shared" si="38"/>
        <v>0</v>
      </c>
      <c r="S93" s="152"/>
      <c r="T93" s="10"/>
      <c r="U93" s="23" t="str">
        <f t="shared" si="33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4"/>
        <v>0</v>
      </c>
      <c r="J94" s="238"/>
      <c r="K94" s="239"/>
      <c r="L94" s="8"/>
      <c r="M94" s="240">
        <f t="shared" si="35"/>
        <v>0</v>
      </c>
      <c r="N94" s="71"/>
      <c r="O94" s="100"/>
      <c r="P94" s="9">
        <f t="shared" si="36"/>
        <v>0</v>
      </c>
      <c r="Q94" s="9">
        <f t="shared" si="37"/>
        <v>0</v>
      </c>
      <c r="R94" s="9">
        <f t="shared" si="38"/>
        <v>0</v>
      </c>
      <c r="S94" s="152"/>
      <c r="T94" s="10"/>
      <c r="U94" s="23" t="str">
        <f t="shared" si="33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4"/>
        <v>0</v>
      </c>
      <c r="J95" s="238"/>
      <c r="K95" s="239"/>
      <c r="L95" s="8"/>
      <c r="M95" s="240">
        <f t="shared" si="35"/>
        <v>0</v>
      </c>
      <c r="N95" s="238"/>
      <c r="O95" s="239"/>
      <c r="P95" s="9">
        <f t="shared" si="36"/>
        <v>0</v>
      </c>
      <c r="Q95" s="9">
        <f t="shared" si="37"/>
        <v>0</v>
      </c>
      <c r="R95" s="9">
        <f t="shared" si="38"/>
        <v>0</v>
      </c>
      <c r="S95" s="152"/>
      <c r="T95" s="10"/>
      <c r="U95" s="23" t="str">
        <f t="shared" si="33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4"/>
        <v>0</v>
      </c>
      <c r="J96" s="238"/>
      <c r="K96" s="239"/>
      <c r="L96" s="8"/>
      <c r="M96" s="240">
        <f t="shared" si="35"/>
        <v>0</v>
      </c>
      <c r="N96" s="71"/>
      <c r="O96" s="100"/>
      <c r="P96" s="9">
        <f t="shared" si="36"/>
        <v>0</v>
      </c>
      <c r="Q96" s="9">
        <f t="shared" si="37"/>
        <v>0</v>
      </c>
      <c r="R96" s="9">
        <f t="shared" si="38"/>
        <v>0</v>
      </c>
      <c r="S96" s="152"/>
      <c r="T96" s="10"/>
      <c r="U96" s="23" t="str">
        <f t="shared" si="33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4"/>
        <v>0</v>
      </c>
      <c r="J97" s="238"/>
      <c r="K97" s="239"/>
      <c r="L97" s="8"/>
      <c r="M97" s="240">
        <f t="shared" si="35"/>
        <v>0</v>
      </c>
      <c r="N97" s="71"/>
      <c r="O97" s="100"/>
      <c r="P97" s="9">
        <f t="shared" si="36"/>
        <v>0</v>
      </c>
      <c r="Q97" s="9">
        <f t="shared" si="37"/>
        <v>0</v>
      </c>
      <c r="R97" s="9">
        <f t="shared" si="38"/>
        <v>0</v>
      </c>
      <c r="S97" s="152"/>
      <c r="T97" s="10"/>
      <c r="U97" s="23" t="str">
        <f t="shared" si="33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4"/>
        <v>0</v>
      </c>
      <c r="J98" s="238"/>
      <c r="K98" s="239"/>
      <c r="L98" s="8"/>
      <c r="M98" s="240">
        <f t="shared" si="35"/>
        <v>0</v>
      </c>
      <c r="N98" s="71"/>
      <c r="O98" s="100"/>
      <c r="P98" s="9">
        <f t="shared" si="36"/>
        <v>0</v>
      </c>
      <c r="Q98" s="9">
        <f t="shared" si="37"/>
        <v>0</v>
      </c>
      <c r="R98" s="9">
        <f t="shared" si="38"/>
        <v>0</v>
      </c>
      <c r="S98" s="152"/>
      <c r="T98" s="10"/>
      <c r="U98" s="23" t="str">
        <f t="shared" si="33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4"/>
        <v>0</v>
      </c>
      <c r="J99" s="238"/>
      <c r="K99" s="239"/>
      <c r="L99" s="8"/>
      <c r="M99" s="240">
        <f t="shared" si="35"/>
        <v>0</v>
      </c>
      <c r="N99" s="71"/>
      <c r="O99" s="100"/>
      <c r="P99" s="9">
        <f t="shared" si="36"/>
        <v>0</v>
      </c>
      <c r="Q99" s="9">
        <f t="shared" si="37"/>
        <v>0</v>
      </c>
      <c r="R99" s="9">
        <f t="shared" si="38"/>
        <v>0</v>
      </c>
      <c r="S99" s="152"/>
      <c r="T99" s="10"/>
      <c r="U99" s="23" t="str">
        <f t="shared" si="33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4"/>
        <v>0</v>
      </c>
      <c r="J100" s="238"/>
      <c r="K100" s="239"/>
      <c r="L100" s="8"/>
      <c r="M100" s="240">
        <f t="shared" si="35"/>
        <v>0</v>
      </c>
      <c r="N100" s="71"/>
      <c r="O100" s="100"/>
      <c r="P100" s="9">
        <f t="shared" si="36"/>
        <v>0</v>
      </c>
      <c r="Q100" s="9">
        <f t="shared" si="37"/>
        <v>0</v>
      </c>
      <c r="R100" s="9">
        <f t="shared" si="38"/>
        <v>0</v>
      </c>
      <c r="S100" s="152"/>
      <c r="T100" s="10"/>
      <c r="U100" s="23" t="str">
        <f t="shared" si="33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4"/>
        <v>0</v>
      </c>
      <c r="J101" s="238"/>
      <c r="K101" s="239"/>
      <c r="L101" s="8"/>
      <c r="M101" s="240">
        <f t="shared" si="35"/>
        <v>0</v>
      </c>
      <c r="N101" s="71"/>
      <c r="O101" s="100"/>
      <c r="P101" s="9">
        <f t="shared" si="36"/>
        <v>0</v>
      </c>
      <c r="Q101" s="9">
        <f t="shared" si="37"/>
        <v>0</v>
      </c>
      <c r="R101" s="9">
        <f t="shared" si="38"/>
        <v>0</v>
      </c>
      <c r="S101" s="152"/>
      <c r="T101" s="10"/>
      <c r="U101" s="23" t="str">
        <f t="shared" si="33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4"/>
        <v>0</v>
      </c>
      <c r="J102" s="238"/>
      <c r="K102" s="239"/>
      <c r="L102" s="8"/>
      <c r="M102" s="240">
        <f t="shared" si="35"/>
        <v>0</v>
      </c>
      <c r="N102" s="71"/>
      <c r="O102" s="100"/>
      <c r="P102" s="9">
        <f t="shared" si="36"/>
        <v>0</v>
      </c>
      <c r="Q102" s="9">
        <f t="shared" si="37"/>
        <v>0</v>
      </c>
      <c r="R102" s="9">
        <f t="shared" si="38"/>
        <v>0</v>
      </c>
      <c r="S102" s="152"/>
      <c r="T102" s="10"/>
      <c r="U102" s="23" t="str">
        <f t="shared" si="33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4"/>
        <v>0</v>
      </c>
      <c r="J103" s="238"/>
      <c r="K103" s="239"/>
      <c r="L103" s="8"/>
      <c r="M103" s="240">
        <f t="shared" si="35"/>
        <v>0</v>
      </c>
      <c r="N103" s="71"/>
      <c r="O103" s="100"/>
      <c r="P103" s="9">
        <f t="shared" si="36"/>
        <v>0</v>
      </c>
      <c r="Q103" s="9">
        <f t="shared" si="37"/>
        <v>0</v>
      </c>
      <c r="R103" s="9">
        <f t="shared" si="38"/>
        <v>0</v>
      </c>
      <c r="S103" s="152"/>
      <c r="T103" s="10"/>
      <c r="U103" s="23" t="str">
        <f t="shared" si="33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4"/>
        <v>0</v>
      </c>
      <c r="J104" s="238"/>
      <c r="K104" s="239"/>
      <c r="L104" s="8"/>
      <c r="M104" s="240">
        <f t="shared" si="35"/>
        <v>0</v>
      </c>
      <c r="N104" s="71"/>
      <c r="O104" s="100"/>
      <c r="P104" s="9">
        <f t="shared" si="36"/>
        <v>0</v>
      </c>
      <c r="Q104" s="9">
        <f t="shared" si="37"/>
        <v>0</v>
      </c>
      <c r="R104" s="9">
        <f t="shared" si="38"/>
        <v>0</v>
      </c>
      <c r="S104" s="153"/>
      <c r="T104" s="10"/>
      <c r="U104" s="23" t="str">
        <f t="shared" si="33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4"/>
        <v>0</v>
      </c>
      <c r="J105" s="238"/>
      <c r="K105" s="239"/>
      <c r="L105" s="8"/>
      <c r="M105" s="240">
        <f t="shared" si="35"/>
        <v>0</v>
      </c>
      <c r="N105" s="71"/>
      <c r="O105" s="100"/>
      <c r="P105" s="9">
        <f t="shared" si="36"/>
        <v>0</v>
      </c>
      <c r="Q105" s="9">
        <f t="shared" si="37"/>
        <v>0</v>
      </c>
      <c r="R105" s="9">
        <f t="shared" si="38"/>
        <v>0</v>
      </c>
      <c r="S105" s="153"/>
      <c r="T105" s="10"/>
      <c r="U105" s="23" t="str">
        <f t="shared" si="33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4"/>
        <v>0</v>
      </c>
      <c r="J106" s="238"/>
      <c r="K106" s="239"/>
      <c r="L106" s="8"/>
      <c r="M106" s="240">
        <f t="shared" si="35"/>
        <v>0</v>
      </c>
      <c r="N106" s="71"/>
      <c r="O106" s="100"/>
      <c r="P106" s="9">
        <f t="shared" si="36"/>
        <v>0</v>
      </c>
      <c r="Q106" s="9">
        <f t="shared" si="37"/>
        <v>0</v>
      </c>
      <c r="R106" s="9">
        <f t="shared" si="38"/>
        <v>0</v>
      </c>
      <c r="S106" s="153"/>
      <c r="T106" s="10"/>
      <c r="U106" s="23" t="str">
        <f t="shared" si="33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4"/>
        <v>0</v>
      </c>
      <c r="J107" s="238"/>
      <c r="K107" s="239"/>
      <c r="L107" s="8"/>
      <c r="M107" s="240">
        <f t="shared" si="35"/>
        <v>0</v>
      </c>
      <c r="N107" s="71"/>
      <c r="O107" s="100"/>
      <c r="P107" s="9">
        <f t="shared" si="36"/>
        <v>0</v>
      </c>
      <c r="Q107" s="9">
        <f t="shared" si="37"/>
        <v>0</v>
      </c>
      <c r="R107" s="9">
        <f t="shared" si="38"/>
        <v>0</v>
      </c>
      <c r="S107" s="153"/>
      <c r="T107" s="10"/>
      <c r="U107" s="23" t="str">
        <f t="shared" si="33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4"/>
        <v>0</v>
      </c>
      <c r="J108" s="238"/>
      <c r="K108" s="239"/>
      <c r="L108" s="8"/>
      <c r="M108" s="240">
        <f t="shared" si="35"/>
        <v>0</v>
      </c>
      <c r="N108" s="71"/>
      <c r="O108" s="100"/>
      <c r="P108" s="9">
        <f t="shared" si="36"/>
        <v>0</v>
      </c>
      <c r="Q108" s="9">
        <f t="shared" si="37"/>
        <v>0</v>
      </c>
      <c r="R108" s="9">
        <f t="shared" si="38"/>
        <v>0</v>
      </c>
      <c r="S108" s="153"/>
      <c r="T108" s="10"/>
      <c r="U108" s="23" t="str">
        <f t="shared" si="33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4"/>
        <v>0</v>
      </c>
      <c r="J109" s="238"/>
      <c r="K109" s="239"/>
      <c r="L109" s="8"/>
      <c r="M109" s="240">
        <f t="shared" si="35"/>
        <v>0</v>
      </c>
      <c r="N109" s="71"/>
      <c r="O109" s="100"/>
      <c r="P109" s="9">
        <f t="shared" si="36"/>
        <v>0</v>
      </c>
      <c r="Q109" s="9">
        <f t="shared" si="37"/>
        <v>0</v>
      </c>
      <c r="R109" s="9">
        <f t="shared" si="38"/>
        <v>0</v>
      </c>
      <c r="S109" s="153"/>
      <c r="T109" s="10"/>
      <c r="U109" s="23" t="str">
        <f t="shared" si="33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4"/>
        <v>0</v>
      </c>
      <c r="J110" s="238"/>
      <c r="K110" s="239"/>
      <c r="L110" s="8"/>
      <c r="M110" s="240">
        <f t="shared" si="35"/>
        <v>0</v>
      </c>
      <c r="N110" s="71"/>
      <c r="O110" s="100"/>
      <c r="P110" s="9">
        <f t="shared" si="36"/>
        <v>0</v>
      </c>
      <c r="Q110" s="9">
        <f t="shared" si="37"/>
        <v>0</v>
      </c>
      <c r="R110" s="9">
        <f t="shared" si="38"/>
        <v>0</v>
      </c>
      <c r="S110" s="153"/>
      <c r="T110" s="10"/>
      <c r="U110" s="23" t="str">
        <f t="shared" si="33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4"/>
        <v>0</v>
      </c>
      <c r="J111" s="238"/>
      <c r="K111" s="239"/>
      <c r="L111" s="8"/>
      <c r="M111" s="240">
        <f t="shared" si="35"/>
        <v>0</v>
      </c>
      <c r="N111" s="71"/>
      <c r="O111" s="100"/>
      <c r="P111" s="9">
        <f t="shared" si="36"/>
        <v>0</v>
      </c>
      <c r="Q111" s="9">
        <f t="shared" si="37"/>
        <v>0</v>
      </c>
      <c r="R111" s="9">
        <f t="shared" si="38"/>
        <v>0</v>
      </c>
      <c r="S111" s="153"/>
      <c r="T111" s="10"/>
      <c r="U111" s="23" t="str">
        <f t="shared" si="33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4"/>
        <v>0</v>
      </c>
      <c r="J112" s="238"/>
      <c r="K112" s="239"/>
      <c r="L112" s="8"/>
      <c r="M112" s="240">
        <f t="shared" si="35"/>
        <v>0</v>
      </c>
      <c r="N112" s="71"/>
      <c r="O112" s="100"/>
      <c r="P112" s="9">
        <f t="shared" si="36"/>
        <v>0</v>
      </c>
      <c r="Q112" s="9">
        <f t="shared" si="37"/>
        <v>0</v>
      </c>
      <c r="R112" s="9">
        <f t="shared" si="38"/>
        <v>0</v>
      </c>
      <c r="S112" s="153"/>
      <c r="T112" s="10"/>
      <c r="U112" s="23" t="str">
        <f t="shared" si="33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4"/>
        <v>0</v>
      </c>
      <c r="J113" s="238"/>
      <c r="K113" s="239"/>
      <c r="L113" s="8"/>
      <c r="M113" s="240">
        <f t="shared" si="35"/>
        <v>0</v>
      </c>
      <c r="N113" s="71"/>
      <c r="O113" s="100"/>
      <c r="P113" s="9">
        <f t="shared" si="36"/>
        <v>0</v>
      </c>
      <c r="Q113" s="9">
        <f t="shared" si="37"/>
        <v>0</v>
      </c>
      <c r="R113" s="9">
        <f t="shared" si="38"/>
        <v>0</v>
      </c>
      <c r="S113" s="153"/>
      <c r="T113" s="10"/>
      <c r="U113" s="23" t="str">
        <f t="shared" si="33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4"/>
        <v>0</v>
      </c>
      <c r="J114" s="238"/>
      <c r="K114" s="239"/>
      <c r="L114" s="8"/>
      <c r="M114" s="240">
        <f t="shared" si="35"/>
        <v>0</v>
      </c>
      <c r="N114" s="71"/>
      <c r="O114" s="100"/>
      <c r="P114" s="9">
        <f t="shared" si="36"/>
        <v>0</v>
      </c>
      <c r="Q114" s="9">
        <f t="shared" si="37"/>
        <v>0</v>
      </c>
      <c r="R114" s="9">
        <f t="shared" si="38"/>
        <v>0</v>
      </c>
      <c r="S114" s="153"/>
      <c r="T114" s="10"/>
      <c r="U114" s="23" t="str">
        <f t="shared" si="33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4"/>
        <v>0</v>
      </c>
      <c r="J115" s="238"/>
      <c r="K115" s="239"/>
      <c r="L115" s="8"/>
      <c r="M115" s="240">
        <f t="shared" si="35"/>
        <v>0</v>
      </c>
      <c r="N115" s="71"/>
      <c r="O115" s="100"/>
      <c r="P115" s="9">
        <f t="shared" si="36"/>
        <v>0</v>
      </c>
      <c r="Q115" s="9">
        <f t="shared" si="37"/>
        <v>0</v>
      </c>
      <c r="R115" s="9">
        <f t="shared" si="38"/>
        <v>0</v>
      </c>
      <c r="S115" s="153"/>
      <c r="T115" s="10"/>
      <c r="U115" s="23" t="str">
        <f t="shared" si="33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4"/>
        <v>0</v>
      </c>
      <c r="J116" s="238"/>
      <c r="K116" s="239"/>
      <c r="L116" s="8"/>
      <c r="M116" s="240">
        <f t="shared" si="35"/>
        <v>0</v>
      </c>
      <c r="N116" s="71"/>
      <c r="O116" s="100"/>
      <c r="P116" s="9">
        <f t="shared" si="36"/>
        <v>0</v>
      </c>
      <c r="Q116" s="9">
        <f t="shared" si="37"/>
        <v>0</v>
      </c>
      <c r="R116" s="9">
        <f t="shared" si="38"/>
        <v>0</v>
      </c>
      <c r="S116" s="153"/>
      <c r="T116" s="10"/>
      <c r="U116" s="23" t="str">
        <f t="shared" si="33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4"/>
        <v>0</v>
      </c>
      <c r="J117" s="238"/>
      <c r="K117" s="239"/>
      <c r="L117" s="8"/>
      <c r="M117" s="240">
        <f t="shared" si="35"/>
        <v>0</v>
      </c>
      <c r="N117" s="238"/>
      <c r="O117" s="239"/>
      <c r="P117" s="9">
        <f t="shared" si="36"/>
        <v>0</v>
      </c>
      <c r="Q117" s="9">
        <f t="shared" si="37"/>
        <v>0</v>
      </c>
      <c r="R117" s="9">
        <f t="shared" si="38"/>
        <v>0</v>
      </c>
      <c r="S117" s="153"/>
      <c r="T117" s="10"/>
      <c r="U117" s="23" t="str">
        <f t="shared" si="33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4"/>
        <v>0</v>
      </c>
      <c r="J118" s="238"/>
      <c r="K118" s="239"/>
      <c r="L118" s="8"/>
      <c r="M118" s="240">
        <f t="shared" si="35"/>
        <v>0</v>
      </c>
      <c r="N118" s="71"/>
      <c r="O118" s="100"/>
      <c r="P118" s="9">
        <f t="shared" si="36"/>
        <v>0</v>
      </c>
      <c r="Q118" s="9">
        <f t="shared" si="37"/>
        <v>0</v>
      </c>
      <c r="R118" s="9">
        <f t="shared" si="38"/>
        <v>0</v>
      </c>
      <c r="S118" s="153"/>
      <c r="T118" s="10"/>
      <c r="U118" s="23" t="str">
        <f t="shared" si="33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4"/>
        <v>0</v>
      </c>
      <c r="J119" s="238"/>
      <c r="K119" s="239"/>
      <c r="L119" s="8"/>
      <c r="M119" s="240">
        <f t="shared" si="35"/>
        <v>0</v>
      </c>
      <c r="N119" s="71"/>
      <c r="O119" s="100"/>
      <c r="P119" s="9">
        <f t="shared" si="36"/>
        <v>0</v>
      </c>
      <c r="Q119" s="9">
        <f t="shared" si="37"/>
        <v>0</v>
      </c>
      <c r="R119" s="9">
        <f t="shared" si="38"/>
        <v>0</v>
      </c>
      <c r="S119" s="153"/>
      <c r="T119" s="10"/>
      <c r="U119" s="23" t="str">
        <f t="shared" si="33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4"/>
        <v>0</v>
      </c>
      <c r="J120" s="238"/>
      <c r="K120" s="239"/>
      <c r="L120" s="8"/>
      <c r="M120" s="240">
        <f t="shared" si="35"/>
        <v>0</v>
      </c>
      <c r="N120" s="71"/>
      <c r="O120" s="100"/>
      <c r="P120" s="9">
        <f t="shared" si="36"/>
        <v>0</v>
      </c>
      <c r="Q120" s="9">
        <f t="shared" si="37"/>
        <v>0</v>
      </c>
      <c r="R120" s="9">
        <f t="shared" si="38"/>
        <v>0</v>
      </c>
      <c r="S120" s="153"/>
      <c r="T120" s="10"/>
      <c r="U120" s="23" t="str">
        <f t="shared" si="33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4"/>
        <v>0</v>
      </c>
      <c r="J121" s="238"/>
      <c r="K121" s="239"/>
      <c r="L121" s="8"/>
      <c r="M121" s="240">
        <f t="shared" si="35"/>
        <v>0</v>
      </c>
      <c r="N121" s="71"/>
      <c r="O121" s="100"/>
      <c r="P121" s="9">
        <f t="shared" si="36"/>
        <v>0</v>
      </c>
      <c r="Q121" s="9">
        <f t="shared" si="37"/>
        <v>0</v>
      </c>
      <c r="R121" s="9">
        <f t="shared" si="38"/>
        <v>0</v>
      </c>
      <c r="S121" s="153"/>
      <c r="T121" s="10"/>
      <c r="U121" s="23" t="str">
        <f t="shared" si="33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4"/>
        <v>0</v>
      </c>
      <c r="J122" s="238"/>
      <c r="K122" s="239"/>
      <c r="L122" s="8"/>
      <c r="M122" s="240">
        <f t="shared" si="35"/>
        <v>0</v>
      </c>
      <c r="N122" s="71"/>
      <c r="O122" s="100"/>
      <c r="P122" s="9">
        <f t="shared" si="36"/>
        <v>0</v>
      </c>
      <c r="Q122" s="9">
        <f t="shared" si="37"/>
        <v>0</v>
      </c>
      <c r="R122" s="9">
        <f t="shared" si="38"/>
        <v>0</v>
      </c>
      <c r="S122" s="153"/>
      <c r="T122" s="10"/>
      <c r="U122" s="23" t="str">
        <f t="shared" si="33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4"/>
        <v>0</v>
      </c>
      <c r="J123" s="238"/>
      <c r="K123" s="239"/>
      <c r="L123" s="8"/>
      <c r="M123" s="240">
        <f t="shared" si="35"/>
        <v>0</v>
      </c>
      <c r="N123" s="71"/>
      <c r="O123" s="100"/>
      <c r="P123" s="9">
        <f t="shared" si="36"/>
        <v>0</v>
      </c>
      <c r="Q123" s="9">
        <f t="shared" si="37"/>
        <v>0</v>
      </c>
      <c r="R123" s="9">
        <f t="shared" si="38"/>
        <v>0</v>
      </c>
      <c r="S123" s="153"/>
      <c r="T123" s="10"/>
      <c r="U123" s="23" t="str">
        <f t="shared" si="33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4"/>
        <v>0</v>
      </c>
      <c r="J124" s="238"/>
      <c r="K124" s="239"/>
      <c r="L124" s="8"/>
      <c r="M124" s="240">
        <f t="shared" si="35"/>
        <v>0</v>
      </c>
      <c r="N124" s="71"/>
      <c r="O124" s="100"/>
      <c r="P124" s="9">
        <f t="shared" si="36"/>
        <v>0</v>
      </c>
      <c r="Q124" s="9">
        <f t="shared" si="37"/>
        <v>0</v>
      </c>
      <c r="R124" s="9">
        <f t="shared" si="38"/>
        <v>0</v>
      </c>
      <c r="S124" s="153"/>
      <c r="T124" s="10"/>
      <c r="U124" s="23" t="str">
        <f t="shared" si="33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4"/>
        <v>0</v>
      </c>
      <c r="J125" s="238"/>
      <c r="K125" s="239"/>
      <c r="L125" s="8"/>
      <c r="M125" s="240">
        <f t="shared" si="35"/>
        <v>0</v>
      </c>
      <c r="N125" s="71"/>
      <c r="O125" s="100"/>
      <c r="P125" s="9">
        <f t="shared" si="36"/>
        <v>0</v>
      </c>
      <c r="Q125" s="9">
        <f t="shared" si="37"/>
        <v>0</v>
      </c>
      <c r="R125" s="9">
        <f t="shared" si="38"/>
        <v>0</v>
      </c>
      <c r="S125" s="153"/>
      <c r="T125" s="10"/>
      <c r="U125" s="23" t="str">
        <f t="shared" si="33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4"/>
        <v>0</v>
      </c>
      <c r="J126" s="238"/>
      <c r="K126" s="239"/>
      <c r="L126" s="8"/>
      <c r="M126" s="240">
        <f t="shared" si="35"/>
        <v>0</v>
      </c>
      <c r="N126" s="71"/>
      <c r="O126" s="100"/>
      <c r="P126" s="9">
        <f t="shared" si="36"/>
        <v>0</v>
      </c>
      <c r="Q126" s="9">
        <f t="shared" si="37"/>
        <v>0</v>
      </c>
      <c r="R126" s="9">
        <f t="shared" si="38"/>
        <v>0</v>
      </c>
      <c r="S126" s="153"/>
      <c r="T126" s="10"/>
      <c r="U126" s="23" t="str">
        <f t="shared" si="33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4"/>
        <v>0</v>
      </c>
      <c r="J127" s="238"/>
      <c r="K127" s="239"/>
      <c r="L127" s="8"/>
      <c r="M127" s="240">
        <f t="shared" si="35"/>
        <v>0</v>
      </c>
      <c r="N127" s="71"/>
      <c r="O127" s="100"/>
      <c r="P127" s="9">
        <f t="shared" si="36"/>
        <v>0</v>
      </c>
      <c r="Q127" s="9">
        <f t="shared" si="37"/>
        <v>0</v>
      </c>
      <c r="R127" s="9">
        <f t="shared" si="38"/>
        <v>0</v>
      </c>
      <c r="S127" s="153"/>
      <c r="T127" s="10"/>
      <c r="U127" s="23" t="str">
        <f t="shared" si="33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4"/>
        <v>0</v>
      </c>
      <c r="J128" s="238"/>
      <c r="K128" s="239"/>
      <c r="L128" s="8"/>
      <c r="M128" s="240">
        <f t="shared" si="35"/>
        <v>0</v>
      </c>
      <c r="N128" s="71"/>
      <c r="O128" s="100"/>
      <c r="P128" s="9">
        <f t="shared" si="36"/>
        <v>0</v>
      </c>
      <c r="Q128" s="9">
        <f t="shared" si="37"/>
        <v>0</v>
      </c>
      <c r="R128" s="9">
        <f t="shared" si="38"/>
        <v>0</v>
      </c>
      <c r="S128" s="153"/>
      <c r="T128" s="10"/>
      <c r="U128" s="23" t="str">
        <f t="shared" si="33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4"/>
        <v>0</v>
      </c>
      <c r="J129" s="238"/>
      <c r="K129" s="239"/>
      <c r="L129" s="8"/>
      <c r="M129" s="240">
        <f t="shared" si="35"/>
        <v>0</v>
      </c>
      <c r="N129" s="71"/>
      <c r="O129" s="100"/>
      <c r="P129" s="9">
        <f t="shared" si="36"/>
        <v>0</v>
      </c>
      <c r="Q129" s="9">
        <f t="shared" si="37"/>
        <v>0</v>
      </c>
      <c r="R129" s="9">
        <f t="shared" si="38"/>
        <v>0</v>
      </c>
      <c r="S129" s="153"/>
      <c r="T129" s="10"/>
      <c r="U129" s="23" t="str">
        <f t="shared" si="33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4"/>
        <v>0</v>
      </c>
      <c r="J130" s="238"/>
      <c r="K130" s="239"/>
      <c r="L130" s="8"/>
      <c r="M130" s="240">
        <f t="shared" si="35"/>
        <v>0</v>
      </c>
      <c r="N130" s="71"/>
      <c r="O130" s="100"/>
      <c r="P130" s="9">
        <f t="shared" si="36"/>
        <v>0</v>
      </c>
      <c r="Q130" s="9">
        <f t="shared" si="37"/>
        <v>0</v>
      </c>
      <c r="R130" s="9">
        <f t="shared" si="38"/>
        <v>0</v>
      </c>
      <c r="S130" s="153"/>
      <c r="T130" s="10"/>
      <c r="U130" s="23" t="str">
        <f t="shared" si="33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4"/>
        <v>0</v>
      </c>
      <c r="J131" s="238"/>
      <c r="K131" s="239"/>
      <c r="L131" s="8"/>
      <c r="M131" s="240">
        <f t="shared" si="35"/>
        <v>0</v>
      </c>
      <c r="N131" s="71"/>
      <c r="O131" s="100"/>
      <c r="P131" s="9">
        <f t="shared" si="36"/>
        <v>0</v>
      </c>
      <c r="Q131" s="9">
        <f t="shared" si="37"/>
        <v>0</v>
      </c>
      <c r="R131" s="9">
        <f t="shared" si="38"/>
        <v>0</v>
      </c>
      <c r="S131" s="153"/>
      <c r="T131" s="10"/>
      <c r="U131" s="23" t="str">
        <f t="shared" si="33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4"/>
        <v>0</v>
      </c>
      <c r="J132" s="238"/>
      <c r="K132" s="239"/>
      <c r="L132" s="8"/>
      <c r="M132" s="240">
        <f t="shared" si="35"/>
        <v>0</v>
      </c>
      <c r="N132" s="71"/>
      <c r="O132" s="100"/>
      <c r="P132" s="9">
        <f t="shared" si="36"/>
        <v>0</v>
      </c>
      <c r="Q132" s="9">
        <f t="shared" si="37"/>
        <v>0</v>
      </c>
      <c r="R132" s="9">
        <f t="shared" si="38"/>
        <v>0</v>
      </c>
      <c r="S132" s="153"/>
      <c r="T132" s="10"/>
      <c r="U132" s="23" t="str">
        <f t="shared" si="33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4"/>
        <v>0</v>
      </c>
      <c r="J133" s="238"/>
      <c r="K133" s="239"/>
      <c r="L133" s="8"/>
      <c r="M133" s="240">
        <f t="shared" si="35"/>
        <v>0</v>
      </c>
      <c r="N133" s="71"/>
      <c r="O133" s="100"/>
      <c r="P133" s="9">
        <f t="shared" si="36"/>
        <v>0</v>
      </c>
      <c r="Q133" s="9">
        <f t="shared" si="37"/>
        <v>0</v>
      </c>
      <c r="R133" s="9">
        <f t="shared" si="38"/>
        <v>0</v>
      </c>
      <c r="S133" s="153"/>
      <c r="T133" s="10"/>
      <c r="U133" s="23" t="str">
        <f t="shared" si="33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4"/>
        <v>0</v>
      </c>
      <c r="J134" s="238"/>
      <c r="K134" s="239"/>
      <c r="L134" s="8"/>
      <c r="M134" s="240">
        <f t="shared" si="35"/>
        <v>0</v>
      </c>
      <c r="N134" s="71"/>
      <c r="O134" s="100"/>
      <c r="P134" s="9">
        <f t="shared" si="36"/>
        <v>0</v>
      </c>
      <c r="Q134" s="9">
        <f t="shared" si="37"/>
        <v>0</v>
      </c>
      <c r="R134" s="9">
        <f t="shared" si="38"/>
        <v>0</v>
      </c>
      <c r="S134" s="153"/>
      <c r="T134" s="10"/>
      <c r="U134" s="23" t="str">
        <f t="shared" si="33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0fX/ETDhRmNYvogM4mI3PspQbE4pHNHOu2nOS2PEH8IcqOcoFhNYwDxRlbO5v7ZZNEqtVZdpGfVL35XODXo/4Q==" saltValue="zN3htu8KOYoPrzye+t6Py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643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644</v>
      </c>
      <c r="B9" s="254" t="s">
        <v>645</v>
      </c>
      <c r="C9" s="254" t="s">
        <v>637</v>
      </c>
      <c r="D9" s="233"/>
      <c r="E9" s="234">
        <v>0</v>
      </c>
      <c r="F9" s="235">
        <v>0</v>
      </c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>
        <v>0</v>
      </c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/>
      <c r="U9" s="10"/>
      <c r="V9" s="23">
        <f t="shared" si="15"/>
        <v>0</v>
      </c>
      <c r="W9" s="11">
        <f t="shared" si="16"/>
        <v>0</v>
      </c>
      <c r="X9" s="8">
        <v>0</v>
      </c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0</v>
      </c>
      <c r="AI9" s="8">
        <v>0</v>
      </c>
      <c r="AJ9" s="9">
        <f t="shared" si="23"/>
        <v>0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0</v>
      </c>
      <c r="AQ9" s="12">
        <f t="shared" si="27"/>
        <v>0</v>
      </c>
      <c r="AR9" s="12">
        <f t="shared" si="28"/>
        <v>0</v>
      </c>
      <c r="AS9" s="241"/>
      <c r="AT9" s="242"/>
      <c r="AU9" s="241"/>
      <c r="AV9" s="241"/>
      <c r="AW9" s="243"/>
      <c r="AX9" s="242"/>
      <c r="AY9" s="242"/>
      <c r="AZ9" s="241">
        <v>0</v>
      </c>
      <c r="BA9" s="241">
        <v>0</v>
      </c>
      <c r="BB9" s="241">
        <v>0</v>
      </c>
      <c r="BC9" s="241">
        <v>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/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0</v>
      </c>
      <c r="CD9" s="247">
        <v>0</v>
      </c>
      <c r="CE9" s="247">
        <v>0</v>
      </c>
      <c r="CF9" s="247">
        <v>0</v>
      </c>
    </row>
    <row r="10" spans="1:95" x14ac:dyDescent="0.25">
      <c r="A10" s="253" t="s">
        <v>646</v>
      </c>
      <c r="B10" s="254" t="s">
        <v>647</v>
      </c>
      <c r="C10" s="254" t="s">
        <v>637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0</v>
      </c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/>
      <c r="U10" s="10"/>
      <c r="V10" s="23">
        <f t="shared" si="15"/>
        <v>0</v>
      </c>
      <c r="W10" s="11">
        <f t="shared" si="16"/>
        <v>0</v>
      </c>
      <c r="X10" s="8">
        <v>0</v>
      </c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0</v>
      </c>
      <c r="AI10" s="8">
        <v>0</v>
      </c>
      <c r="AJ10" s="9">
        <f t="shared" si="23"/>
        <v>0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/>
      <c r="AY10" s="242"/>
      <c r="AZ10" s="241">
        <v>0</v>
      </c>
      <c r="BA10" s="241">
        <v>0</v>
      </c>
      <c r="BB10" s="241">
        <v>0</v>
      </c>
      <c r="BC10" s="241">
        <v>0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/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0</v>
      </c>
      <c r="CD10" s="247">
        <v>0</v>
      </c>
      <c r="CE10" s="247">
        <v>0</v>
      </c>
      <c r="CF10" s="247">
        <v>0</v>
      </c>
    </row>
    <row r="11" spans="1:95" x14ac:dyDescent="0.25">
      <c r="A11" s="253" t="s">
        <v>648</v>
      </c>
      <c r="B11" s="254" t="s">
        <v>649</v>
      </c>
      <c r="C11" s="254" t="s">
        <v>637</v>
      </c>
      <c r="D11" s="233"/>
      <c r="E11" s="234">
        <v>0</v>
      </c>
      <c r="F11" s="235">
        <v>0</v>
      </c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>
        <v>0</v>
      </c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/>
      <c r="U11" s="10"/>
      <c r="V11" s="23">
        <f t="shared" si="15"/>
        <v>0</v>
      </c>
      <c r="W11" s="11">
        <f t="shared" si="16"/>
        <v>0</v>
      </c>
      <c r="X11" s="8">
        <v>0</v>
      </c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0</v>
      </c>
      <c r="AI11" s="8">
        <v>0</v>
      </c>
      <c r="AJ11" s="9">
        <f t="shared" si="23"/>
        <v>0</v>
      </c>
      <c r="AK11" s="10"/>
      <c r="AL11" s="25">
        <f t="shared" si="24"/>
        <v>0</v>
      </c>
      <c r="AM11" s="25">
        <f t="shared" si="25"/>
        <v>0</v>
      </c>
      <c r="AN11" s="25">
        <f t="shared" si="26"/>
        <v>0</v>
      </c>
      <c r="AO11" s="10"/>
      <c r="AP11" s="12">
        <v>0</v>
      </c>
      <c r="AQ11" s="12">
        <f t="shared" si="27"/>
        <v>0</v>
      </c>
      <c r="AR11" s="12">
        <f t="shared" si="28"/>
        <v>0</v>
      </c>
      <c r="AS11" s="241"/>
      <c r="AT11" s="242"/>
      <c r="AU11" s="241"/>
      <c r="AV11" s="241"/>
      <c r="AW11" s="243"/>
      <c r="AX11" s="242"/>
      <c r="AY11" s="242"/>
      <c r="AZ11" s="241">
        <v>0</v>
      </c>
      <c r="BA11" s="241">
        <v>0</v>
      </c>
      <c r="BB11" s="241">
        <v>0</v>
      </c>
      <c r="BC11" s="241">
        <v>0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/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0</v>
      </c>
      <c r="CD11" s="247">
        <v>0</v>
      </c>
      <c r="CE11" s="247">
        <v>0</v>
      </c>
      <c r="CF11" s="247">
        <v>0</v>
      </c>
    </row>
    <row r="12" spans="1:95" x14ac:dyDescent="0.25">
      <c r="A12" s="253" t="s">
        <v>650</v>
      </c>
      <c r="B12" s="254" t="s">
        <v>651</v>
      </c>
      <c r="C12" s="254" t="s">
        <v>637</v>
      </c>
      <c r="D12" s="233"/>
      <c r="E12" s="234">
        <v>0</v>
      </c>
      <c r="F12" s="235">
        <v>0</v>
      </c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>
        <v>0</v>
      </c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/>
      <c r="U12" s="10"/>
      <c r="V12" s="23">
        <f t="shared" si="15"/>
        <v>0</v>
      </c>
      <c r="W12" s="11">
        <f t="shared" si="16"/>
        <v>0</v>
      </c>
      <c r="X12" s="8">
        <v>0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0</v>
      </c>
      <c r="AI12" s="8">
        <v>0</v>
      </c>
      <c r="AJ12" s="9">
        <f t="shared" si="23"/>
        <v>0</v>
      </c>
      <c r="AK12" s="10"/>
      <c r="AL12" s="25">
        <f t="shared" si="24"/>
        <v>0</v>
      </c>
      <c r="AM12" s="25">
        <f t="shared" si="25"/>
        <v>0</v>
      </c>
      <c r="AN12" s="25">
        <f t="shared" si="26"/>
        <v>0</v>
      </c>
      <c r="AO12" s="10"/>
      <c r="AP12" s="12">
        <v>0</v>
      </c>
      <c r="AQ12" s="12">
        <f t="shared" si="27"/>
        <v>0</v>
      </c>
      <c r="AR12" s="12">
        <f t="shared" si="28"/>
        <v>0</v>
      </c>
      <c r="AS12" s="241"/>
      <c r="AT12" s="242"/>
      <c r="AU12" s="241"/>
      <c r="AV12" s="241"/>
      <c r="AW12" s="243"/>
      <c r="AX12" s="242"/>
      <c r="AY12" s="242"/>
      <c r="AZ12" s="241">
        <v>0</v>
      </c>
      <c r="BA12" s="241">
        <v>0</v>
      </c>
      <c r="BB12" s="241">
        <v>0</v>
      </c>
      <c r="BC12" s="241">
        <v>0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/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633</v>
      </c>
      <c r="CC12" s="247">
        <v>0</v>
      </c>
      <c r="CD12" s="247">
        <v>0</v>
      </c>
      <c r="CE12" s="247">
        <v>0</v>
      </c>
      <c r="CF12" s="247">
        <v>0</v>
      </c>
    </row>
    <row r="13" spans="1:95" x14ac:dyDescent="0.25">
      <c r="A13" s="253" t="s">
        <v>652</v>
      </c>
      <c r="B13" s="254" t="s">
        <v>653</v>
      </c>
      <c r="C13" s="254" t="s">
        <v>637</v>
      </c>
      <c r="D13" s="233"/>
      <c r="E13" s="234">
        <v>0</v>
      </c>
      <c r="F13" s="235">
        <v>0</v>
      </c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>
        <v>0</v>
      </c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/>
      <c r="U13" s="10"/>
      <c r="V13" s="23">
        <f t="shared" si="15"/>
        <v>0</v>
      </c>
      <c r="W13" s="11">
        <f t="shared" si="16"/>
        <v>0</v>
      </c>
      <c r="X13" s="8">
        <v>0</v>
      </c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0</v>
      </c>
      <c r="AI13" s="8">
        <v>0</v>
      </c>
      <c r="AJ13" s="9">
        <f t="shared" si="23"/>
        <v>0</v>
      </c>
      <c r="AK13" s="10"/>
      <c r="AL13" s="25">
        <f t="shared" si="24"/>
        <v>0</v>
      </c>
      <c r="AM13" s="25">
        <f t="shared" si="25"/>
        <v>0</v>
      </c>
      <c r="AN13" s="25">
        <f t="shared" si="26"/>
        <v>0</v>
      </c>
      <c r="AO13" s="10"/>
      <c r="AP13" s="12">
        <v>0</v>
      </c>
      <c r="AQ13" s="12">
        <f t="shared" si="27"/>
        <v>0</v>
      </c>
      <c r="AR13" s="12">
        <f t="shared" si="28"/>
        <v>0</v>
      </c>
      <c r="AS13" s="241"/>
      <c r="AT13" s="242"/>
      <c r="AU13" s="241"/>
      <c r="AV13" s="241"/>
      <c r="AW13" s="243"/>
      <c r="AX13" s="242"/>
      <c r="AY13" s="242"/>
      <c r="AZ13" s="241">
        <v>0</v>
      </c>
      <c r="BA13" s="241">
        <v>0</v>
      </c>
      <c r="BB13" s="241">
        <v>0</v>
      </c>
      <c r="BC13" s="241">
        <v>0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/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633</v>
      </c>
      <c r="CC13" s="247">
        <v>0</v>
      </c>
      <c r="CD13" s="247">
        <v>0</v>
      </c>
      <c r="CE13" s="247">
        <v>0</v>
      </c>
      <c r="CF13" s="247">
        <v>0</v>
      </c>
    </row>
    <row r="14" spans="1:95" x14ac:dyDescent="0.25">
      <c r="A14" s="253" t="s">
        <v>654</v>
      </c>
      <c r="B14" s="254" t="s">
        <v>655</v>
      </c>
      <c r="C14" s="254" t="s">
        <v>656</v>
      </c>
      <c r="D14" s="233"/>
      <c r="E14" s="234">
        <v>239266.87</v>
      </c>
      <c r="F14" s="235">
        <v>239266.87</v>
      </c>
      <c r="G14" s="255">
        <f>'Jobs-Ops'!G14</f>
        <v>0</v>
      </c>
      <c r="H14" s="113">
        <f>'Jobs-Ops'!H14</f>
        <v>0</v>
      </c>
      <c r="I14" s="104"/>
      <c r="J14" s="237">
        <v>120553.54</v>
      </c>
      <c r="K14" s="248"/>
      <c r="L14" s="239"/>
      <c r="M14" s="8">
        <v>167006.9</v>
      </c>
      <c r="N14" s="240">
        <v>119553.54</v>
      </c>
      <c r="O14" s="72"/>
      <c r="P14" s="100"/>
      <c r="Q14" s="9">
        <f t="shared" si="12"/>
        <v>1000</v>
      </c>
      <c r="R14" s="9">
        <f t="shared" si="13"/>
        <v>0</v>
      </c>
      <c r="S14" s="9">
        <f t="shared" si="14"/>
        <v>1000</v>
      </c>
      <c r="T14" s="256">
        <v>46081</v>
      </c>
      <c r="U14" s="10"/>
      <c r="V14" s="23">
        <f t="shared" si="15"/>
        <v>0.9750379620712194</v>
      </c>
      <c r="W14" s="11">
        <f t="shared" si="16"/>
        <v>117544.27796207122</v>
      </c>
      <c r="X14" s="8">
        <v>116569.24</v>
      </c>
      <c r="Y14" s="9">
        <f t="shared" si="17"/>
        <v>975.03796207121923</v>
      </c>
      <c r="Z14" s="9">
        <f t="shared" si="18"/>
        <v>0</v>
      </c>
      <c r="AA14" s="9">
        <f t="shared" si="19"/>
        <v>975.03796207121923</v>
      </c>
      <c r="AB14" s="10"/>
      <c r="AC14" s="24">
        <v>0</v>
      </c>
      <c r="AD14" s="11">
        <v>0</v>
      </c>
      <c r="AE14" s="8">
        <v>34333.51</v>
      </c>
      <c r="AF14" s="9">
        <f t="shared" si="20"/>
        <v>-34333.51</v>
      </c>
      <c r="AG14" s="10"/>
      <c r="AH14" s="11">
        <f t="shared" si="21"/>
        <v>117544.27796207122</v>
      </c>
      <c r="AI14" s="8">
        <v>82235.73</v>
      </c>
      <c r="AJ14" s="9">
        <f t="shared" si="23"/>
        <v>35308.547962071221</v>
      </c>
      <c r="AK14" s="10"/>
      <c r="AL14" s="25">
        <f t="shared" si="24"/>
        <v>3009.2620379287691</v>
      </c>
      <c r="AM14" s="25">
        <f t="shared" si="25"/>
        <v>2984.2999999999884</v>
      </c>
      <c r="AN14" s="25">
        <f t="shared" si="26"/>
        <v>24.962037928780774</v>
      </c>
      <c r="AO14" s="10"/>
      <c r="AP14" s="12">
        <v>210502.61</v>
      </c>
      <c r="AQ14" s="12" t="str">
        <f t="shared" si="27"/>
        <v xml:space="preserve"> </v>
      </c>
      <c r="AR14" s="12">
        <f t="shared" si="28"/>
        <v>92958.332037928762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138609</v>
      </c>
      <c r="BA14" s="15">
        <v>137609</v>
      </c>
      <c r="BB14" s="15">
        <v>120553.54</v>
      </c>
      <c r="BC14" s="15">
        <v>119553.54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635</v>
      </c>
      <c r="BW14" s="241">
        <v>0</v>
      </c>
      <c r="BX14" s="241">
        <v>34333.51</v>
      </c>
      <c r="BY14" s="241">
        <v>0</v>
      </c>
      <c r="BZ14" s="241">
        <v>34333.51</v>
      </c>
      <c r="CA14" s="241">
        <v>0</v>
      </c>
      <c r="CB14" s="242" t="s">
        <v>633</v>
      </c>
      <c r="CC14" s="247">
        <v>116569.24</v>
      </c>
      <c r="CD14" s="247">
        <v>82235.73</v>
      </c>
      <c r="CE14" s="247">
        <v>210502.61</v>
      </c>
      <c r="CF14" s="247">
        <v>0</v>
      </c>
    </row>
    <row r="15" spans="1:95" x14ac:dyDescent="0.25">
      <c r="A15" s="253" t="s">
        <v>657</v>
      </c>
      <c r="B15" s="254" t="s">
        <v>658</v>
      </c>
      <c r="C15" s="254" t="s">
        <v>659</v>
      </c>
      <c r="D15" s="233"/>
      <c r="E15" s="234">
        <v>10327326.220000001</v>
      </c>
      <c r="F15" s="235">
        <v>10327326.220000001</v>
      </c>
      <c r="G15" s="255">
        <f>'Jobs-Ops'!G15</f>
        <v>0</v>
      </c>
      <c r="H15" s="113">
        <f>'Jobs-Ops'!H15</f>
        <v>0</v>
      </c>
      <c r="I15" s="104"/>
      <c r="J15" s="237">
        <v>10996795.85</v>
      </c>
      <c r="K15" s="248"/>
      <c r="L15" s="239"/>
      <c r="M15" s="8">
        <v>9977785.5899999999</v>
      </c>
      <c r="N15" s="240">
        <v>9976795.8499999996</v>
      </c>
      <c r="O15" s="72"/>
      <c r="P15" s="100"/>
      <c r="Q15" s="9">
        <f t="shared" si="12"/>
        <v>1020000</v>
      </c>
      <c r="R15" s="9">
        <f t="shared" si="13"/>
        <v>0</v>
      </c>
      <c r="S15" s="9">
        <f t="shared" si="14"/>
        <v>1020000</v>
      </c>
      <c r="T15" s="256">
        <v>46203</v>
      </c>
      <c r="U15" s="10"/>
      <c r="V15" s="23">
        <f t="shared" si="15"/>
        <v>0.93627705933263139</v>
      </c>
      <c r="W15" s="11">
        <f t="shared" si="16"/>
        <v>10296047.680519285</v>
      </c>
      <c r="X15" s="8">
        <v>9341045.0800000001</v>
      </c>
      <c r="Y15" s="9">
        <f t="shared" si="17"/>
        <v>955002.60051928461</v>
      </c>
      <c r="Z15" s="9">
        <f t="shared" si="18"/>
        <v>0</v>
      </c>
      <c r="AA15" s="9">
        <f t="shared" si="19"/>
        <v>955002.60051928461</v>
      </c>
      <c r="AB15" s="10"/>
      <c r="AC15" s="24">
        <v>0</v>
      </c>
      <c r="AD15" s="11">
        <v>0</v>
      </c>
      <c r="AE15" s="8">
        <v>6959224.6200000001</v>
      </c>
      <c r="AF15" s="9">
        <f t="shared" si="20"/>
        <v>-6959224.6200000001</v>
      </c>
      <c r="AG15" s="10"/>
      <c r="AH15" s="11">
        <f t="shared" si="21"/>
        <v>10296047.680519285</v>
      </c>
      <c r="AI15" s="8">
        <v>2381820.46</v>
      </c>
      <c r="AJ15" s="9">
        <f t="shared" si="23"/>
        <v>7914227.2205192847</v>
      </c>
      <c r="AK15" s="10"/>
      <c r="AL15" s="25">
        <f t="shared" si="24"/>
        <v>700748.16948071495</v>
      </c>
      <c r="AM15" s="25">
        <f t="shared" si="25"/>
        <v>635750.76999999955</v>
      </c>
      <c r="AN15" s="25">
        <f t="shared" si="26"/>
        <v>64997.399480715394</v>
      </c>
      <c r="AO15" s="10"/>
      <c r="AP15" s="12">
        <v>9685840.0800000001</v>
      </c>
      <c r="AQ15" s="12">
        <f t="shared" si="27"/>
        <v>610207.60051928461</v>
      </c>
      <c r="AR15" s="12" t="str">
        <f t="shared" si="28"/>
        <v xml:space="preserve"> 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10996795.85</v>
      </c>
      <c r="BA15" s="15">
        <v>9976795.8499999996</v>
      </c>
      <c r="BB15" s="15">
        <v>10996795.85</v>
      </c>
      <c r="BC15" s="15">
        <v>9976795.8499999996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6959224.6200000001</v>
      </c>
      <c r="BY15" s="241">
        <v>0</v>
      </c>
      <c r="BZ15" s="241">
        <v>6959224.6200000001</v>
      </c>
      <c r="CA15" s="241">
        <v>0</v>
      </c>
      <c r="CB15" s="242" t="s">
        <v>633</v>
      </c>
      <c r="CC15" s="247">
        <v>9341045.0800000001</v>
      </c>
      <c r="CD15" s="247">
        <v>2381820.46</v>
      </c>
      <c r="CE15" s="247">
        <v>9685840.0800000001</v>
      </c>
      <c r="CF15" s="247">
        <v>0</v>
      </c>
    </row>
    <row r="16" spans="1:95" x14ac:dyDescent="0.25">
      <c r="A16" s="253" t="s">
        <v>660</v>
      </c>
      <c r="B16" s="254" t="s">
        <v>661</v>
      </c>
      <c r="C16" s="254" t="s">
        <v>662</v>
      </c>
      <c r="D16" s="233"/>
      <c r="E16" s="234">
        <v>3543296.49</v>
      </c>
      <c r="F16" s="235">
        <v>3543296.49</v>
      </c>
      <c r="G16" s="255">
        <f>'Jobs-Ops'!G16</f>
        <v>0</v>
      </c>
      <c r="H16" s="113">
        <f>'Jobs-Ops'!H16</f>
        <v>0</v>
      </c>
      <c r="I16" s="104"/>
      <c r="J16" s="237">
        <f t="shared" si="10"/>
        <v>3543296.49</v>
      </c>
      <c r="K16" s="248"/>
      <c r="L16" s="239"/>
      <c r="M16" s="8">
        <v>3190348.97</v>
      </c>
      <c r="N16" s="240">
        <f t="shared" si="11"/>
        <v>3190348.97</v>
      </c>
      <c r="O16" s="72"/>
      <c r="P16" s="100"/>
      <c r="Q16" s="9">
        <f t="shared" si="12"/>
        <v>352947.52</v>
      </c>
      <c r="R16" s="9">
        <f t="shared" si="13"/>
        <v>0</v>
      </c>
      <c r="S16" s="9">
        <f t="shared" si="14"/>
        <v>352947.52</v>
      </c>
      <c r="T16" s="256"/>
      <c r="U16" s="10"/>
      <c r="V16" s="23">
        <f t="shared" si="15"/>
        <v>0.96715840775249107</v>
      </c>
      <c r="W16" s="11">
        <f t="shared" si="16"/>
        <v>3426928.9914633906</v>
      </c>
      <c r="X16" s="8">
        <v>3085572.83</v>
      </c>
      <c r="Y16" s="9">
        <f t="shared" si="17"/>
        <v>341356.16146339057</v>
      </c>
      <c r="Z16" s="9">
        <f t="shared" si="18"/>
        <v>0</v>
      </c>
      <c r="AA16" s="9">
        <f t="shared" si="19"/>
        <v>341356.16146339057</v>
      </c>
      <c r="AB16" s="10"/>
      <c r="AC16" s="24">
        <v>0</v>
      </c>
      <c r="AD16" s="11">
        <v>0</v>
      </c>
      <c r="AE16" s="8">
        <v>1337612.8700000001</v>
      </c>
      <c r="AF16" s="9">
        <f t="shared" si="20"/>
        <v>-1337612.8700000001</v>
      </c>
      <c r="AG16" s="10"/>
      <c r="AH16" s="11">
        <f t="shared" si="21"/>
        <v>3426928.9914633906</v>
      </c>
      <c r="AI16" s="8">
        <v>1747959.96</v>
      </c>
      <c r="AJ16" s="9">
        <f t="shared" si="23"/>
        <v>1678969.0314633907</v>
      </c>
      <c r="AK16" s="10"/>
      <c r="AL16" s="25">
        <f t="shared" si="24"/>
        <v>116367.49853660958</v>
      </c>
      <c r="AM16" s="25">
        <f t="shared" si="25"/>
        <v>104776.14000000013</v>
      </c>
      <c r="AN16" s="25">
        <f t="shared" si="26"/>
        <v>11591.358536609448</v>
      </c>
      <c r="AO16" s="10"/>
      <c r="AP16" s="12">
        <v>3534211.62</v>
      </c>
      <c r="AQ16" s="12" t="str">
        <f t="shared" si="27"/>
        <v xml:space="preserve"> </v>
      </c>
      <c r="AR16" s="12">
        <f t="shared" si="28"/>
        <v>107282.62853660947</v>
      </c>
      <c r="AS16" s="241"/>
      <c r="AT16" s="242"/>
      <c r="AU16" s="241"/>
      <c r="AV16" s="241"/>
      <c r="AW16" s="243"/>
      <c r="AX16" s="242"/>
      <c r="AY16" s="242"/>
      <c r="AZ16" s="241">
        <v>0</v>
      </c>
      <c r="BA16" s="241">
        <v>0</v>
      </c>
      <c r="BB16" s="241">
        <v>0</v>
      </c>
      <c r="BC16" s="241">
        <v>0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/>
      <c r="BW16" s="241">
        <v>0</v>
      </c>
      <c r="BX16" s="241">
        <v>1337612.8700000001</v>
      </c>
      <c r="BY16" s="241">
        <v>0</v>
      </c>
      <c r="BZ16" s="241">
        <v>1337612.8700000001</v>
      </c>
      <c r="CA16" s="241">
        <v>0</v>
      </c>
      <c r="CB16" s="242" t="s">
        <v>633</v>
      </c>
      <c r="CC16" s="247">
        <v>3085572.83</v>
      </c>
      <c r="CD16" s="247">
        <v>1747959.96</v>
      </c>
      <c r="CE16" s="247">
        <v>3534211.62</v>
      </c>
      <c r="CF16" s="247">
        <v>0</v>
      </c>
    </row>
    <row r="17" spans="1:84" x14ac:dyDescent="0.25">
      <c r="A17" s="253" t="s">
        <v>663</v>
      </c>
      <c r="B17" s="254" t="s">
        <v>664</v>
      </c>
      <c r="C17" s="254" t="s">
        <v>665</v>
      </c>
      <c r="D17" s="233"/>
      <c r="E17" s="234">
        <v>2803963.38</v>
      </c>
      <c r="F17" s="235">
        <v>2803963.38</v>
      </c>
      <c r="G17" s="255">
        <f>'Jobs-Ops'!G17</f>
        <v>0</v>
      </c>
      <c r="H17" s="113">
        <f>'Jobs-Ops'!H17</f>
        <v>0</v>
      </c>
      <c r="I17" s="104"/>
      <c r="J17" s="237">
        <v>2832729.95</v>
      </c>
      <c r="K17" s="248"/>
      <c r="L17" s="239"/>
      <c r="M17" s="8">
        <v>2662965.41</v>
      </c>
      <c r="N17" s="240">
        <v>2662729.9500000002</v>
      </c>
      <c r="O17" s="72"/>
      <c r="P17" s="100"/>
      <c r="Q17" s="9">
        <f t="shared" si="12"/>
        <v>170000</v>
      </c>
      <c r="R17" s="9">
        <f t="shared" si="13"/>
        <v>0</v>
      </c>
      <c r="S17" s="9">
        <f t="shared" si="14"/>
        <v>170000</v>
      </c>
      <c r="T17" s="256">
        <v>46081</v>
      </c>
      <c r="U17" s="10"/>
      <c r="V17" s="23">
        <f t="shared" si="15"/>
        <v>0.92895956647800493</v>
      </c>
      <c r="W17" s="11">
        <f t="shared" si="16"/>
        <v>2631491.5863012606</v>
      </c>
      <c r="X17" s="8">
        <v>2473568.46</v>
      </c>
      <c r="Y17" s="9">
        <f t="shared" si="17"/>
        <v>157923.12630126067</v>
      </c>
      <c r="Z17" s="9">
        <f t="shared" si="18"/>
        <v>0</v>
      </c>
      <c r="AA17" s="9">
        <f t="shared" si="19"/>
        <v>157923.12630126067</v>
      </c>
      <c r="AB17" s="10"/>
      <c r="AC17" s="24">
        <v>0</v>
      </c>
      <c r="AD17" s="11">
        <v>0</v>
      </c>
      <c r="AE17" s="8">
        <v>1002363.63</v>
      </c>
      <c r="AF17" s="9">
        <f t="shared" si="20"/>
        <v>-1002363.63</v>
      </c>
      <c r="AG17" s="10"/>
      <c r="AH17" s="11">
        <f t="shared" si="21"/>
        <v>2631491.5863012606</v>
      </c>
      <c r="AI17" s="8">
        <v>1471204.83</v>
      </c>
      <c r="AJ17" s="9">
        <f t="shared" si="23"/>
        <v>1160286.7563012606</v>
      </c>
      <c r="AK17" s="10"/>
      <c r="AL17" s="25">
        <f t="shared" si="24"/>
        <v>201238.36369873956</v>
      </c>
      <c r="AM17" s="25">
        <f t="shared" si="25"/>
        <v>189161.49000000022</v>
      </c>
      <c r="AN17" s="25">
        <f t="shared" si="26"/>
        <v>12076.873698739335</v>
      </c>
      <c r="AO17" s="10"/>
      <c r="AP17" s="12">
        <v>2803963.38</v>
      </c>
      <c r="AQ17" s="12" t="str">
        <f t="shared" si="27"/>
        <v xml:space="preserve"> </v>
      </c>
      <c r="AR17" s="12">
        <f t="shared" si="28"/>
        <v>172471.79369873926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2832729.95</v>
      </c>
      <c r="BA17" s="15">
        <v>2662729.9500000002</v>
      </c>
      <c r="BB17" s="15">
        <v>2832729.95</v>
      </c>
      <c r="BC17" s="15">
        <v>2662729.9500000002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1002363.63</v>
      </c>
      <c r="BY17" s="241">
        <v>0</v>
      </c>
      <c r="BZ17" s="241">
        <v>1002363.63</v>
      </c>
      <c r="CA17" s="241">
        <v>0</v>
      </c>
      <c r="CB17" s="242" t="s">
        <v>633</v>
      </c>
      <c r="CC17" s="247">
        <v>2473568.46</v>
      </c>
      <c r="CD17" s="247">
        <v>1471204.83</v>
      </c>
      <c r="CE17" s="247">
        <v>2803963.38</v>
      </c>
      <c r="CF17" s="247">
        <v>0</v>
      </c>
    </row>
    <row r="18" spans="1:84" x14ac:dyDescent="0.25">
      <c r="A18" s="253" t="s">
        <v>666</v>
      </c>
      <c r="B18" s="254" t="s">
        <v>667</v>
      </c>
      <c r="C18" s="254" t="s">
        <v>637</v>
      </c>
      <c r="D18" s="233"/>
      <c r="E18" s="234">
        <v>1483450.08</v>
      </c>
      <c r="F18" s="235">
        <v>1483450.08</v>
      </c>
      <c r="G18" s="255">
        <f>'Jobs-Ops'!G18</f>
        <v>0</v>
      </c>
      <c r="H18" s="113">
        <f>'Jobs-Ops'!H18</f>
        <v>0</v>
      </c>
      <c r="I18" s="104"/>
      <c r="J18" s="237">
        <v>1294297</v>
      </c>
      <c r="K18" s="248"/>
      <c r="L18" s="239"/>
      <c r="M18" s="8">
        <v>1141697.17</v>
      </c>
      <c r="N18" s="240">
        <v>1184297</v>
      </c>
      <c r="O18" s="72"/>
      <c r="P18" s="100"/>
      <c r="Q18" s="9">
        <f t="shared" si="12"/>
        <v>110000</v>
      </c>
      <c r="R18" s="9">
        <f t="shared" si="13"/>
        <v>0</v>
      </c>
      <c r="S18" s="9">
        <f t="shared" si="14"/>
        <v>110000</v>
      </c>
      <c r="T18" s="256"/>
      <c r="U18" s="10"/>
      <c r="V18" s="23">
        <f t="shared" si="15"/>
        <v>0.10458348708136557</v>
      </c>
      <c r="W18" s="11">
        <f t="shared" si="16"/>
        <v>135362.09357895021</v>
      </c>
      <c r="X18" s="8">
        <v>123857.91</v>
      </c>
      <c r="Y18" s="9">
        <f t="shared" si="17"/>
        <v>11504.183578950207</v>
      </c>
      <c r="Z18" s="9">
        <f t="shared" si="18"/>
        <v>0</v>
      </c>
      <c r="AA18" s="9">
        <f t="shared" si="19"/>
        <v>11504.183578950207</v>
      </c>
      <c r="AB18" s="10"/>
      <c r="AC18" s="24">
        <v>0</v>
      </c>
      <c r="AD18" s="11">
        <v>0</v>
      </c>
      <c r="AE18" s="8">
        <v>118193.29</v>
      </c>
      <c r="AF18" s="9">
        <f t="shared" si="20"/>
        <v>-118193.29</v>
      </c>
      <c r="AG18" s="10"/>
      <c r="AH18" s="11">
        <f t="shared" si="21"/>
        <v>135362.09357895021</v>
      </c>
      <c r="AI18" s="8">
        <v>5664.62</v>
      </c>
      <c r="AJ18" s="9">
        <f t="shared" si="23"/>
        <v>129697.4735789502</v>
      </c>
      <c r="AK18" s="10"/>
      <c r="AL18" s="25">
        <f t="shared" si="24"/>
        <v>1158934.9064210497</v>
      </c>
      <c r="AM18" s="25">
        <f t="shared" si="25"/>
        <v>1060439.0900000001</v>
      </c>
      <c r="AN18" s="25">
        <f t="shared" si="26"/>
        <v>98495.816421049793</v>
      </c>
      <c r="AO18" s="10"/>
      <c r="AP18" s="12">
        <v>309650.34000000003</v>
      </c>
      <c r="AQ18" s="12" t="str">
        <f t="shared" si="27"/>
        <v xml:space="preserve"> </v>
      </c>
      <c r="AR18" s="12">
        <f t="shared" si="28"/>
        <v>174288.24642104981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1294297</v>
      </c>
      <c r="BA18" s="15">
        <v>1184297</v>
      </c>
      <c r="BB18" s="15">
        <v>1294297</v>
      </c>
      <c r="BC18" s="15">
        <v>1184297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635</v>
      </c>
      <c r="BW18" s="241">
        <v>0</v>
      </c>
      <c r="BX18" s="241">
        <v>118193.29</v>
      </c>
      <c r="BY18" s="241">
        <v>0</v>
      </c>
      <c r="BZ18" s="241">
        <v>118193.29</v>
      </c>
      <c r="CA18" s="241">
        <v>0</v>
      </c>
      <c r="CB18" s="242" t="s">
        <v>633</v>
      </c>
      <c r="CC18" s="247">
        <v>123857.91</v>
      </c>
      <c r="CD18" s="247">
        <v>5664.62</v>
      </c>
      <c r="CE18" s="247">
        <v>309650.34000000003</v>
      </c>
      <c r="CF18" s="247">
        <v>0</v>
      </c>
    </row>
    <row r="19" spans="1:84" x14ac:dyDescent="0.25">
      <c r="A19" s="253" t="s">
        <v>668</v>
      </c>
      <c r="B19" s="254" t="s">
        <v>669</v>
      </c>
      <c r="C19" s="254" t="s">
        <v>665</v>
      </c>
      <c r="D19" s="233"/>
      <c r="E19" s="234">
        <v>1912857.82</v>
      </c>
      <c r="F19" s="235">
        <v>1912857.82</v>
      </c>
      <c r="G19" s="255">
        <f>'Jobs-Ops'!G19</f>
        <v>0</v>
      </c>
      <c r="H19" s="113">
        <f>'Jobs-Ops'!H19</f>
        <v>0</v>
      </c>
      <c r="I19" s="104"/>
      <c r="J19" s="237">
        <v>1912857.82</v>
      </c>
      <c r="K19" s="238"/>
      <c r="L19" s="239"/>
      <c r="M19" s="8">
        <v>1377590.67</v>
      </c>
      <c r="N19" s="240">
        <v>1392857.82</v>
      </c>
      <c r="O19" s="72"/>
      <c r="P19" s="100"/>
      <c r="Q19" s="9">
        <f t="shared" si="12"/>
        <v>520000</v>
      </c>
      <c r="R19" s="9">
        <f t="shared" si="13"/>
        <v>0</v>
      </c>
      <c r="S19" s="9">
        <f t="shared" si="14"/>
        <v>520000</v>
      </c>
      <c r="T19" s="256">
        <v>46173</v>
      </c>
      <c r="U19" s="10"/>
      <c r="V19" s="23">
        <f t="shared" si="15"/>
        <v>0.9739288752386801</v>
      </c>
      <c r="W19" s="11">
        <f t="shared" si="16"/>
        <v>1862987.4651241137</v>
      </c>
      <c r="X19" s="8">
        <v>1356544.45</v>
      </c>
      <c r="Y19" s="9">
        <f t="shared" si="17"/>
        <v>506443.01512411376</v>
      </c>
      <c r="Z19" s="9">
        <f t="shared" si="18"/>
        <v>0</v>
      </c>
      <c r="AA19" s="9">
        <f t="shared" si="19"/>
        <v>506443.01512411376</v>
      </c>
      <c r="AB19" s="10"/>
      <c r="AC19" s="24">
        <v>0</v>
      </c>
      <c r="AD19" s="11">
        <v>0</v>
      </c>
      <c r="AE19" s="8">
        <v>322450.68</v>
      </c>
      <c r="AF19" s="9">
        <f t="shared" si="20"/>
        <v>-322450.68</v>
      </c>
      <c r="AG19" s="10"/>
      <c r="AH19" s="11">
        <f t="shared" si="21"/>
        <v>1862987.4651241137</v>
      </c>
      <c r="AI19" s="8">
        <v>1034093.77</v>
      </c>
      <c r="AJ19" s="9">
        <f t="shared" si="23"/>
        <v>828893.6951241137</v>
      </c>
      <c r="AK19" s="10"/>
      <c r="AL19" s="25">
        <f t="shared" si="24"/>
        <v>49870.354875886347</v>
      </c>
      <c r="AM19" s="25">
        <f t="shared" si="25"/>
        <v>36313.370000000112</v>
      </c>
      <c r="AN19" s="25">
        <f t="shared" si="26"/>
        <v>13556.984875886235</v>
      </c>
      <c r="AO19" s="10"/>
      <c r="AP19" s="12">
        <v>1832728.29</v>
      </c>
      <c r="AQ19" s="12">
        <f t="shared" si="27"/>
        <v>30259.175124113681</v>
      </c>
      <c r="AR19" s="12" t="str">
        <f t="shared" si="28"/>
        <v xml:space="preserve"> 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1912857.82</v>
      </c>
      <c r="BA19" s="15">
        <v>1392857.82</v>
      </c>
      <c r="BB19" s="15">
        <v>1912857.82</v>
      </c>
      <c r="BC19" s="15">
        <v>1392857.82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635</v>
      </c>
      <c r="BW19" s="241">
        <v>0</v>
      </c>
      <c r="BX19" s="241">
        <v>322450.68</v>
      </c>
      <c r="BY19" s="241">
        <v>0</v>
      </c>
      <c r="BZ19" s="241">
        <v>322450.68</v>
      </c>
      <c r="CA19" s="241">
        <v>0</v>
      </c>
      <c r="CB19" s="242" t="s">
        <v>633</v>
      </c>
      <c r="CC19" s="247">
        <v>1356544.45</v>
      </c>
      <c r="CD19" s="247">
        <v>1034093.77</v>
      </c>
      <c r="CE19" s="247">
        <v>1832728.29</v>
      </c>
      <c r="CF19" s="247">
        <v>0</v>
      </c>
    </row>
    <row r="20" spans="1:84" x14ac:dyDescent="0.25">
      <c r="A20" s="253" t="s">
        <v>670</v>
      </c>
      <c r="B20" s="254" t="s">
        <v>671</v>
      </c>
      <c r="C20" s="254" t="s">
        <v>656</v>
      </c>
      <c r="D20" s="233"/>
      <c r="E20" s="234">
        <v>10338780</v>
      </c>
      <c r="F20" s="235">
        <v>10338780</v>
      </c>
      <c r="G20" s="255">
        <f>'Jobs-Ops'!G20</f>
        <v>0</v>
      </c>
      <c r="H20" s="113">
        <f>'Jobs-Ops'!H20</f>
        <v>0</v>
      </c>
      <c r="I20" s="104"/>
      <c r="J20" s="237">
        <v>9700445.0500000007</v>
      </c>
      <c r="K20" s="238"/>
      <c r="L20" s="239"/>
      <c r="M20" s="8">
        <v>9340659.0299999993</v>
      </c>
      <c r="N20" s="240">
        <v>9282945.0500000007</v>
      </c>
      <c r="O20" s="72"/>
      <c r="P20" s="100"/>
      <c r="Q20" s="9">
        <f t="shared" si="12"/>
        <v>417500</v>
      </c>
      <c r="R20" s="9">
        <f t="shared" si="13"/>
        <v>0</v>
      </c>
      <c r="S20" s="9">
        <f t="shared" si="14"/>
        <v>417500</v>
      </c>
      <c r="T20" s="256">
        <v>46295</v>
      </c>
      <c r="U20" s="10"/>
      <c r="V20" s="23">
        <f t="shared" si="15"/>
        <v>0.67777558480753897</v>
      </c>
      <c r="W20" s="11">
        <f t="shared" si="16"/>
        <v>6574724.8166571474</v>
      </c>
      <c r="X20" s="8">
        <v>6291753.5099999998</v>
      </c>
      <c r="Y20" s="9">
        <f t="shared" si="17"/>
        <v>282971.30665714759</v>
      </c>
      <c r="Z20" s="9">
        <f t="shared" si="18"/>
        <v>0</v>
      </c>
      <c r="AA20" s="9">
        <f t="shared" si="19"/>
        <v>282971.30665714759</v>
      </c>
      <c r="AB20" s="10"/>
      <c r="AC20" s="24">
        <v>0</v>
      </c>
      <c r="AD20" s="11">
        <v>0</v>
      </c>
      <c r="AE20" s="8">
        <v>93921.08</v>
      </c>
      <c r="AF20" s="9">
        <f t="shared" si="20"/>
        <v>-93921.08</v>
      </c>
      <c r="AG20" s="10"/>
      <c r="AH20" s="11">
        <f t="shared" si="21"/>
        <v>6574724.8166571474</v>
      </c>
      <c r="AI20" s="8">
        <v>6197832.4299999997</v>
      </c>
      <c r="AJ20" s="9">
        <f t="shared" si="23"/>
        <v>376892.38665714761</v>
      </c>
      <c r="AK20" s="10"/>
      <c r="AL20" s="25">
        <f t="shared" si="24"/>
        <v>3125720.2333428534</v>
      </c>
      <c r="AM20" s="25">
        <f t="shared" si="25"/>
        <v>2991191.540000001</v>
      </c>
      <c r="AN20" s="25">
        <f t="shared" si="26"/>
        <v>134528.69334285241</v>
      </c>
      <c r="AO20" s="10"/>
      <c r="AP20" s="12">
        <v>8496130.0700000003</v>
      </c>
      <c r="AQ20" s="12" t="str">
        <f t="shared" si="27"/>
        <v xml:space="preserve"> </v>
      </c>
      <c r="AR20" s="12">
        <f t="shared" si="28"/>
        <v>1921405.2533428529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9700445.0500000007</v>
      </c>
      <c r="BA20" s="15">
        <v>9282945.0500000007</v>
      </c>
      <c r="BB20" s="15">
        <v>9700445.0500000007</v>
      </c>
      <c r="BC20" s="15">
        <v>9282945.0500000007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635</v>
      </c>
      <c r="BW20" s="241">
        <v>0</v>
      </c>
      <c r="BX20" s="241">
        <v>93921.08</v>
      </c>
      <c r="BY20" s="241">
        <v>0</v>
      </c>
      <c r="BZ20" s="241">
        <v>93921.08</v>
      </c>
      <c r="CA20" s="241">
        <v>0</v>
      </c>
      <c r="CB20" s="242" t="s">
        <v>633</v>
      </c>
      <c r="CC20" s="247">
        <v>6291753.5099999998</v>
      </c>
      <c r="CD20" s="247">
        <v>6197832.4299999997</v>
      </c>
      <c r="CE20" s="247">
        <v>8496130.0700000003</v>
      </c>
      <c r="CF20" s="247">
        <v>0</v>
      </c>
    </row>
    <row r="21" spans="1:84" x14ac:dyDescent="0.25">
      <c r="A21" s="253" t="s">
        <v>672</v>
      </c>
      <c r="B21" s="254" t="s">
        <v>673</v>
      </c>
      <c r="C21" s="254" t="s">
        <v>656</v>
      </c>
      <c r="D21" s="233"/>
      <c r="E21" s="234">
        <v>95347.5</v>
      </c>
      <c r="F21" s="235">
        <v>95347.5</v>
      </c>
      <c r="G21" s="255">
        <f>'Jobs-Ops'!G21</f>
        <v>0</v>
      </c>
      <c r="H21" s="113">
        <f>'Jobs-Ops'!H21</f>
        <v>0</v>
      </c>
      <c r="I21" s="104"/>
      <c r="J21" s="237">
        <v>130099.7</v>
      </c>
      <c r="K21" s="238"/>
      <c r="L21" s="239"/>
      <c r="M21" s="8">
        <v>93443.34</v>
      </c>
      <c r="N21" s="240">
        <v>90099.7</v>
      </c>
      <c r="O21" s="71"/>
      <c r="P21" s="100"/>
      <c r="Q21" s="9">
        <f t="shared" si="12"/>
        <v>40000</v>
      </c>
      <c r="R21" s="9">
        <f t="shared" si="13"/>
        <v>0</v>
      </c>
      <c r="S21" s="9">
        <f t="shared" si="14"/>
        <v>40000</v>
      </c>
      <c r="T21" s="256">
        <v>46081</v>
      </c>
      <c r="U21" s="10"/>
      <c r="V21" s="23">
        <f t="shared" si="15"/>
        <v>0.74534443510910686</v>
      </c>
      <c r="W21" s="11">
        <f t="shared" si="16"/>
        <v>96969.087404364269</v>
      </c>
      <c r="X21" s="8">
        <v>67155.31</v>
      </c>
      <c r="Y21" s="9">
        <f t="shared" si="17"/>
        <v>29813.777404364271</v>
      </c>
      <c r="Z21" s="9">
        <f t="shared" si="18"/>
        <v>0</v>
      </c>
      <c r="AA21" s="9">
        <f t="shared" si="19"/>
        <v>29813.777404364271</v>
      </c>
      <c r="AB21" s="10"/>
      <c r="AC21" s="24">
        <v>0</v>
      </c>
      <c r="AD21" s="11">
        <v>0</v>
      </c>
      <c r="AE21" s="8">
        <v>798.43</v>
      </c>
      <c r="AF21" s="9">
        <f t="shared" si="20"/>
        <v>-798.43</v>
      </c>
      <c r="AG21" s="10"/>
      <c r="AH21" s="11">
        <f t="shared" si="21"/>
        <v>96969.087404364269</v>
      </c>
      <c r="AI21" s="8">
        <v>66356.88</v>
      </c>
      <c r="AJ21" s="9">
        <f t="shared" si="23"/>
        <v>30612.207404364271</v>
      </c>
      <c r="AK21" s="10"/>
      <c r="AL21" s="25">
        <f t="shared" si="24"/>
        <v>33130.612595635728</v>
      </c>
      <c r="AM21" s="25">
        <f t="shared" si="25"/>
        <v>22944.39</v>
      </c>
      <c r="AN21" s="25">
        <f t="shared" si="26"/>
        <v>10186.222595635729</v>
      </c>
      <c r="AO21" s="10"/>
      <c r="AP21" s="12">
        <v>125414.71</v>
      </c>
      <c r="AQ21" s="12" t="str">
        <f t="shared" si="27"/>
        <v xml:space="preserve"> </v>
      </c>
      <c r="AR21" s="12">
        <f t="shared" si="28"/>
        <v>28445.622595635738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130099.7</v>
      </c>
      <c r="BA21" s="15">
        <v>90099.7</v>
      </c>
      <c r="BB21" s="15">
        <v>130099.7</v>
      </c>
      <c r="BC21" s="15">
        <v>90099.7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635</v>
      </c>
      <c r="BW21" s="241">
        <v>0</v>
      </c>
      <c r="BX21" s="241">
        <v>798.43</v>
      </c>
      <c r="BY21" s="241">
        <v>0</v>
      </c>
      <c r="BZ21" s="241">
        <v>798.43</v>
      </c>
      <c r="CA21" s="241">
        <v>0</v>
      </c>
      <c r="CB21" s="242" t="s">
        <v>633</v>
      </c>
      <c r="CC21" s="247">
        <v>67155.31</v>
      </c>
      <c r="CD21" s="247">
        <v>66356.88</v>
      </c>
      <c r="CE21" s="247">
        <v>125414.71</v>
      </c>
      <c r="CF21" s="247">
        <v>0</v>
      </c>
    </row>
    <row r="22" spans="1:84" x14ac:dyDescent="0.25">
      <c r="A22" s="253" t="s">
        <v>674</v>
      </c>
      <c r="B22" s="254" t="s">
        <v>675</v>
      </c>
      <c r="C22" s="254" t="s">
        <v>659</v>
      </c>
      <c r="D22" s="233"/>
      <c r="E22" s="234">
        <v>1320507</v>
      </c>
      <c r="F22" s="235">
        <v>1320507</v>
      </c>
      <c r="G22" s="255">
        <f>'Jobs-Ops'!G22</f>
        <v>0</v>
      </c>
      <c r="H22" s="113">
        <f>'Jobs-Ops'!H22</f>
        <v>0</v>
      </c>
      <c r="I22" s="104"/>
      <c r="J22" s="237">
        <f t="shared" si="10"/>
        <v>1320507</v>
      </c>
      <c r="K22" s="238"/>
      <c r="L22" s="239"/>
      <c r="M22" s="8">
        <v>1076030.25</v>
      </c>
      <c r="N22" s="240">
        <f t="shared" si="11"/>
        <v>1076030.25</v>
      </c>
      <c r="O22" s="71"/>
      <c r="P22" s="100"/>
      <c r="Q22" s="9">
        <f t="shared" si="12"/>
        <v>244476.75</v>
      </c>
      <c r="R22" s="9">
        <f t="shared" si="13"/>
        <v>0</v>
      </c>
      <c r="S22" s="9">
        <f t="shared" si="14"/>
        <v>244476.75</v>
      </c>
      <c r="T22" s="256"/>
      <c r="U22" s="10"/>
      <c r="V22" s="23">
        <f t="shared" si="15"/>
        <v>0.6133346065317401</v>
      </c>
      <c r="W22" s="11">
        <f t="shared" si="16"/>
        <v>809912.6412674085</v>
      </c>
      <c r="X22" s="8">
        <v>659966.59</v>
      </c>
      <c r="Y22" s="9">
        <f t="shared" si="17"/>
        <v>149946.05126740853</v>
      </c>
      <c r="Z22" s="9">
        <f t="shared" si="18"/>
        <v>0</v>
      </c>
      <c r="AA22" s="9">
        <f t="shared" si="19"/>
        <v>149946.05126740853</v>
      </c>
      <c r="AB22" s="10"/>
      <c r="AC22" s="24">
        <v>0</v>
      </c>
      <c r="AD22" s="11">
        <v>0</v>
      </c>
      <c r="AE22" s="8">
        <v>8094.04</v>
      </c>
      <c r="AF22" s="9">
        <f t="shared" si="20"/>
        <v>-8094.04</v>
      </c>
      <c r="AG22" s="10"/>
      <c r="AH22" s="11">
        <f t="shared" si="21"/>
        <v>809912.6412674085</v>
      </c>
      <c r="AI22" s="8">
        <v>651872.55000000005</v>
      </c>
      <c r="AJ22" s="9">
        <f t="shared" si="23"/>
        <v>158040.09126740854</v>
      </c>
      <c r="AK22" s="10"/>
      <c r="AL22" s="25">
        <f t="shared" si="24"/>
        <v>510594.3587325915</v>
      </c>
      <c r="AM22" s="25">
        <f t="shared" si="25"/>
        <v>416063.66000000003</v>
      </c>
      <c r="AN22" s="25">
        <f t="shared" si="26"/>
        <v>94530.698732591467</v>
      </c>
      <c r="AO22" s="10"/>
      <c r="AP22" s="12">
        <v>1324987.1100000001</v>
      </c>
      <c r="AQ22" s="12" t="str">
        <f t="shared" si="27"/>
        <v xml:space="preserve"> </v>
      </c>
      <c r="AR22" s="12">
        <f t="shared" si="28"/>
        <v>515074.4687325916</v>
      </c>
      <c r="AS22" s="241"/>
      <c r="AT22" s="242"/>
      <c r="AU22" s="241"/>
      <c r="AV22" s="241"/>
      <c r="AW22" s="243"/>
      <c r="AX22" s="242"/>
      <c r="AY22" s="242"/>
      <c r="AZ22" s="241">
        <v>0</v>
      </c>
      <c r="BA22" s="241">
        <v>0</v>
      </c>
      <c r="BB22" s="241">
        <v>0</v>
      </c>
      <c r="BC22" s="241">
        <v>0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>
        <v>0</v>
      </c>
      <c r="BX22" s="241">
        <v>8094.04</v>
      </c>
      <c r="BY22" s="241">
        <v>0</v>
      </c>
      <c r="BZ22" s="241">
        <v>8094.04</v>
      </c>
      <c r="CA22" s="241">
        <v>0</v>
      </c>
      <c r="CB22" s="242" t="s">
        <v>633</v>
      </c>
      <c r="CC22" s="247">
        <v>659966.59</v>
      </c>
      <c r="CD22" s="247">
        <v>651872.55000000005</v>
      </c>
      <c r="CE22" s="247">
        <v>1324987.1100000001</v>
      </c>
      <c r="CF22" s="247">
        <v>0</v>
      </c>
    </row>
    <row r="23" spans="1:84" x14ac:dyDescent="0.25">
      <c r="A23" s="253" t="s">
        <v>676</v>
      </c>
      <c r="B23" s="254" t="s">
        <v>677</v>
      </c>
      <c r="C23" s="254" t="s">
        <v>659</v>
      </c>
      <c r="D23" s="233"/>
      <c r="E23" s="234">
        <v>3460630.45</v>
      </c>
      <c r="F23" s="235">
        <v>3460630.45</v>
      </c>
      <c r="G23" s="255">
        <f>'Jobs-Ops'!G23</f>
        <v>0</v>
      </c>
      <c r="H23" s="113">
        <f>'Jobs-Ops'!H23</f>
        <v>0</v>
      </c>
      <c r="I23" s="104"/>
      <c r="J23" s="237">
        <v>3460630.45</v>
      </c>
      <c r="K23" s="238"/>
      <c r="L23" s="239"/>
      <c r="M23" s="8">
        <v>3074258.36</v>
      </c>
      <c r="N23" s="240">
        <v>3270630.45</v>
      </c>
      <c r="O23" s="71"/>
      <c r="P23" s="100"/>
      <c r="Q23" s="9">
        <f t="shared" si="12"/>
        <v>190000</v>
      </c>
      <c r="R23" s="9">
        <f t="shared" si="13"/>
        <v>0</v>
      </c>
      <c r="S23" s="9">
        <f t="shared" si="14"/>
        <v>190000</v>
      </c>
      <c r="T23" s="256">
        <v>46265</v>
      </c>
      <c r="U23" s="10"/>
      <c r="V23" s="23">
        <f t="shared" si="15"/>
        <v>0.87583532710031475</v>
      </c>
      <c r="W23" s="11">
        <f t="shared" si="16"/>
        <v>3030942.4021490598</v>
      </c>
      <c r="X23" s="8">
        <v>2864533.69</v>
      </c>
      <c r="Y23" s="9">
        <f t="shared" si="17"/>
        <v>166408.71214905987</v>
      </c>
      <c r="Z23" s="9">
        <f t="shared" si="18"/>
        <v>0</v>
      </c>
      <c r="AA23" s="9">
        <f t="shared" si="19"/>
        <v>166408.71214905987</v>
      </c>
      <c r="AB23" s="10"/>
      <c r="AC23" s="24">
        <v>0</v>
      </c>
      <c r="AD23" s="11">
        <v>0</v>
      </c>
      <c r="AE23" s="8">
        <v>1185.9100000000001</v>
      </c>
      <c r="AF23" s="9">
        <f t="shared" si="20"/>
        <v>-1185.9100000000001</v>
      </c>
      <c r="AG23" s="10"/>
      <c r="AH23" s="11">
        <f t="shared" si="21"/>
        <v>3030942.4021490598</v>
      </c>
      <c r="AI23" s="8">
        <v>2863347.78</v>
      </c>
      <c r="AJ23" s="9">
        <f t="shared" si="23"/>
        <v>167594.62214905987</v>
      </c>
      <c r="AK23" s="10"/>
      <c r="AL23" s="25">
        <f t="shared" si="24"/>
        <v>429688.04785094038</v>
      </c>
      <c r="AM23" s="25">
        <f t="shared" si="25"/>
        <v>406096.76000000024</v>
      </c>
      <c r="AN23" s="25">
        <f t="shared" si="26"/>
        <v>23591.287850940134</v>
      </c>
      <c r="AO23" s="10"/>
      <c r="AP23" s="12">
        <v>3205696.45</v>
      </c>
      <c r="AQ23" s="12" t="str">
        <f t="shared" si="27"/>
        <v xml:space="preserve"> </v>
      </c>
      <c r="AR23" s="12">
        <f t="shared" si="28"/>
        <v>174754.04785094038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3460630.45</v>
      </c>
      <c r="BA23" s="15">
        <v>3270630.45</v>
      </c>
      <c r="BB23" s="15">
        <v>3460630.45</v>
      </c>
      <c r="BC23" s="15">
        <v>3270630.45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1185.9100000000001</v>
      </c>
      <c r="BY23" s="241">
        <v>0</v>
      </c>
      <c r="BZ23" s="241">
        <v>1185.9100000000001</v>
      </c>
      <c r="CA23" s="241">
        <v>0</v>
      </c>
      <c r="CB23" s="242" t="s">
        <v>633</v>
      </c>
      <c r="CC23" s="247">
        <v>2864533.69</v>
      </c>
      <c r="CD23" s="247">
        <v>2863347.78</v>
      </c>
      <c r="CE23" s="247">
        <v>3205696.45</v>
      </c>
      <c r="CF23" s="247">
        <v>0</v>
      </c>
    </row>
    <row r="24" spans="1:84" x14ac:dyDescent="0.25">
      <c r="A24" s="253" t="s">
        <v>678</v>
      </c>
      <c r="B24" s="254" t="s">
        <v>679</v>
      </c>
      <c r="C24" s="254" t="s">
        <v>659</v>
      </c>
      <c r="D24" s="233"/>
      <c r="E24" s="234">
        <v>1289873.3</v>
      </c>
      <c r="F24" s="235">
        <v>1289873.3</v>
      </c>
      <c r="G24" s="255">
        <f>'Jobs-Ops'!G24</f>
        <v>0</v>
      </c>
      <c r="H24" s="113">
        <f>'Jobs-Ops'!H24</f>
        <v>0</v>
      </c>
      <c r="I24" s="104"/>
      <c r="J24" s="237">
        <v>1289873</v>
      </c>
      <c r="K24" s="238"/>
      <c r="L24" s="239"/>
      <c r="M24" s="8">
        <v>1037617.98</v>
      </c>
      <c r="N24" s="240">
        <v>1037873</v>
      </c>
      <c r="O24" s="71"/>
      <c r="P24" s="100"/>
      <c r="Q24" s="9">
        <f t="shared" si="12"/>
        <v>252000</v>
      </c>
      <c r="R24" s="9">
        <f t="shared" si="13"/>
        <v>0</v>
      </c>
      <c r="S24" s="9">
        <f t="shared" si="14"/>
        <v>252000</v>
      </c>
      <c r="T24" s="256">
        <v>46053</v>
      </c>
      <c r="U24" s="10"/>
      <c r="V24" s="23">
        <f t="shared" si="15"/>
        <v>0.98630759254745037</v>
      </c>
      <c r="W24" s="11">
        <f t="shared" si="16"/>
        <v>1272211.5333219576</v>
      </c>
      <c r="X24" s="8">
        <v>1023662.02</v>
      </c>
      <c r="Y24" s="9">
        <f t="shared" si="17"/>
        <v>248549.51332195755</v>
      </c>
      <c r="Z24" s="9">
        <f t="shared" si="18"/>
        <v>0</v>
      </c>
      <c r="AA24" s="9">
        <f t="shared" si="19"/>
        <v>248549.51332195755</v>
      </c>
      <c r="AB24" s="10"/>
      <c r="AC24" s="24">
        <v>0</v>
      </c>
      <c r="AD24" s="11">
        <v>0</v>
      </c>
      <c r="AE24" s="8">
        <v>4004.51</v>
      </c>
      <c r="AF24" s="9">
        <f t="shared" si="20"/>
        <v>-4004.51</v>
      </c>
      <c r="AG24" s="10"/>
      <c r="AH24" s="11">
        <f t="shared" si="21"/>
        <v>1272211.5333219576</v>
      </c>
      <c r="AI24" s="8">
        <v>1019657.51</v>
      </c>
      <c r="AJ24" s="9">
        <f t="shared" si="23"/>
        <v>252554.02332195756</v>
      </c>
      <c r="AK24" s="10"/>
      <c r="AL24" s="25">
        <f t="shared" si="24"/>
        <v>17661.46667804243</v>
      </c>
      <c r="AM24" s="25">
        <f t="shared" si="25"/>
        <v>14210.979999999981</v>
      </c>
      <c r="AN24" s="25">
        <f t="shared" si="26"/>
        <v>3450.4866780424491</v>
      </c>
      <c r="AO24" s="10"/>
      <c r="AP24" s="12">
        <v>1285313</v>
      </c>
      <c r="AQ24" s="12" t="str">
        <f t="shared" si="27"/>
        <v xml:space="preserve"> </v>
      </c>
      <c r="AR24" s="12">
        <f t="shared" si="28"/>
        <v>13101.46667804243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1289873</v>
      </c>
      <c r="BA24" s="15">
        <v>1037873</v>
      </c>
      <c r="BB24" s="15">
        <v>1289873</v>
      </c>
      <c r="BC24" s="15">
        <v>1037873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635</v>
      </c>
      <c r="BW24" s="241">
        <v>0</v>
      </c>
      <c r="BX24" s="241">
        <v>4004.51</v>
      </c>
      <c r="BY24" s="241">
        <v>0</v>
      </c>
      <c r="BZ24" s="241">
        <v>4004.51</v>
      </c>
      <c r="CA24" s="241">
        <v>0</v>
      </c>
      <c r="CB24" s="242" t="s">
        <v>633</v>
      </c>
      <c r="CC24" s="247">
        <v>1023662.02</v>
      </c>
      <c r="CD24" s="247">
        <v>1019657.51</v>
      </c>
      <c r="CE24" s="247">
        <v>1285313</v>
      </c>
      <c r="CF24" s="247">
        <v>0</v>
      </c>
    </row>
    <row r="25" spans="1:84" x14ac:dyDescent="0.25">
      <c r="A25" s="253" t="s">
        <v>680</v>
      </c>
      <c r="B25" s="254" t="s">
        <v>681</v>
      </c>
      <c r="C25" s="254" t="s">
        <v>637</v>
      </c>
      <c r="D25" s="233"/>
      <c r="E25" s="234">
        <v>0</v>
      </c>
      <c r="F25" s="235">
        <v>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>
        <v>0</v>
      </c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/>
      <c r="U25" s="10"/>
      <c r="V25" s="23">
        <f t="shared" si="15"/>
        <v>0</v>
      </c>
      <c r="W25" s="11">
        <f t="shared" si="16"/>
        <v>0</v>
      </c>
      <c r="X25" s="8">
        <v>0</v>
      </c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0</v>
      </c>
      <c r="AI25" s="8">
        <v>0</v>
      </c>
      <c r="AJ25" s="9">
        <f t="shared" si="23"/>
        <v>0</v>
      </c>
      <c r="AK25" s="10"/>
      <c r="AL25" s="25">
        <f t="shared" si="24"/>
        <v>0</v>
      </c>
      <c r="AM25" s="25">
        <f t="shared" si="25"/>
        <v>0</v>
      </c>
      <c r="AN25" s="25">
        <f t="shared" si="26"/>
        <v>0</v>
      </c>
      <c r="AO25" s="10"/>
      <c r="AP25" s="12">
        <v>0</v>
      </c>
      <c r="AQ25" s="12">
        <f t="shared" si="27"/>
        <v>0</v>
      </c>
      <c r="AR25" s="12">
        <f t="shared" si="28"/>
        <v>0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633</v>
      </c>
      <c r="CC25" s="247">
        <v>0</v>
      </c>
      <c r="CD25" s="247">
        <v>0</v>
      </c>
      <c r="CE25" s="247">
        <v>0</v>
      </c>
      <c r="CF25" s="247">
        <v>0</v>
      </c>
    </row>
    <row r="26" spans="1:84" x14ac:dyDescent="0.25">
      <c r="A26" s="253" t="s">
        <v>682</v>
      </c>
      <c r="B26" s="254" t="s">
        <v>683</v>
      </c>
      <c r="C26" s="254" t="s">
        <v>665</v>
      </c>
      <c r="D26" s="233"/>
      <c r="E26" s="234">
        <v>332999.40000000002</v>
      </c>
      <c r="F26" s="235">
        <v>332999.40000000002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332999.40000000002</v>
      </c>
      <c r="K26" s="248"/>
      <c r="L26" s="239"/>
      <c r="M26" s="8">
        <v>283060.62</v>
      </c>
      <c r="N26" s="240">
        <f t="shared" si="11"/>
        <v>283060.62</v>
      </c>
      <c r="O26" s="71"/>
      <c r="P26" s="100"/>
      <c r="Q26" s="9">
        <f t="shared" si="12"/>
        <v>49938.780000000028</v>
      </c>
      <c r="R26" s="9">
        <f t="shared" si="13"/>
        <v>0</v>
      </c>
      <c r="S26" s="9">
        <f t="shared" si="14"/>
        <v>49938.780000000028</v>
      </c>
      <c r="T26" s="256"/>
      <c r="U26" s="10"/>
      <c r="V26" s="23">
        <f t="shared" si="15"/>
        <v>0.18324841512747342</v>
      </c>
      <c r="W26" s="11">
        <f t="shared" si="16"/>
        <v>61021.612288399578</v>
      </c>
      <c r="X26" s="8">
        <v>51870.41</v>
      </c>
      <c r="Y26" s="9">
        <f t="shared" si="17"/>
        <v>9151.2022883995742</v>
      </c>
      <c r="Z26" s="9">
        <f t="shared" si="18"/>
        <v>0</v>
      </c>
      <c r="AA26" s="9">
        <f t="shared" si="19"/>
        <v>9151.2022883995742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61021.612288399578</v>
      </c>
      <c r="AI26" s="8">
        <v>51870.41</v>
      </c>
      <c r="AJ26" s="9">
        <f t="shared" si="23"/>
        <v>9151.2022883995742</v>
      </c>
      <c r="AK26" s="10"/>
      <c r="AL26" s="25">
        <f t="shared" si="24"/>
        <v>271977.78771160042</v>
      </c>
      <c r="AM26" s="25">
        <f t="shared" si="25"/>
        <v>231190.21</v>
      </c>
      <c r="AN26" s="25">
        <f t="shared" si="26"/>
        <v>40787.577711600454</v>
      </c>
      <c r="AO26" s="10"/>
      <c r="AP26" s="12">
        <v>332999.40000000002</v>
      </c>
      <c r="AQ26" s="12" t="str">
        <f t="shared" si="27"/>
        <v xml:space="preserve"> </v>
      </c>
      <c r="AR26" s="12">
        <f t="shared" si="28"/>
        <v>271977.78771160042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633</v>
      </c>
      <c r="CC26" s="247">
        <v>51870.41</v>
      </c>
      <c r="CD26" s="247">
        <v>51870.41</v>
      </c>
      <c r="CE26" s="247">
        <v>332999.40000000002</v>
      </c>
      <c r="CF26" s="247">
        <v>0</v>
      </c>
    </row>
    <row r="27" spans="1:84" x14ac:dyDescent="0.25">
      <c r="A27" s="253" t="s">
        <v>684</v>
      </c>
      <c r="B27" s="254" t="s">
        <v>685</v>
      </c>
      <c r="C27" s="254" t="s">
        <v>662</v>
      </c>
      <c r="D27" s="233"/>
      <c r="E27" s="234">
        <v>9987006.4499999993</v>
      </c>
      <c r="F27" s="235">
        <v>9987006.4499999993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9987006.4499999993</v>
      </c>
      <c r="K27" s="238"/>
      <c r="L27" s="239"/>
      <c r="M27" s="8">
        <v>9405813.2799999993</v>
      </c>
      <c r="N27" s="240">
        <f t="shared" si="11"/>
        <v>9405813.2799999993</v>
      </c>
      <c r="O27" s="71"/>
      <c r="P27" s="100"/>
      <c r="Q27" s="9">
        <f t="shared" si="12"/>
        <v>581193.16999999993</v>
      </c>
      <c r="R27" s="9">
        <f t="shared" si="13"/>
        <v>0</v>
      </c>
      <c r="S27" s="9">
        <f t="shared" si="14"/>
        <v>581193.16999999993</v>
      </c>
      <c r="T27" s="256"/>
      <c r="U27" s="10"/>
      <c r="V27" s="23">
        <f t="shared" si="15"/>
        <v>0.40402974807937081</v>
      </c>
      <c r="W27" s="11">
        <f t="shared" si="16"/>
        <v>4035047.7000605511</v>
      </c>
      <c r="X27" s="8">
        <v>3800228.37</v>
      </c>
      <c r="Y27" s="9">
        <f t="shared" si="17"/>
        <v>234819.33006055094</v>
      </c>
      <c r="Z27" s="9">
        <f t="shared" si="18"/>
        <v>0</v>
      </c>
      <c r="AA27" s="9">
        <f t="shared" si="19"/>
        <v>234819.33006055094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4035047.7000605511</v>
      </c>
      <c r="AI27" s="8">
        <v>3800228.37</v>
      </c>
      <c r="AJ27" s="9">
        <f t="shared" si="23"/>
        <v>234819.33006055094</v>
      </c>
      <c r="AK27" s="10"/>
      <c r="AL27" s="25">
        <f t="shared" si="24"/>
        <v>5951958.7499394482</v>
      </c>
      <c r="AM27" s="25">
        <f t="shared" si="25"/>
        <v>5605584.9099999992</v>
      </c>
      <c r="AN27" s="25">
        <f t="shared" si="26"/>
        <v>346373.83993944898</v>
      </c>
      <c r="AO27" s="10"/>
      <c r="AP27" s="12">
        <v>5740055.2199999997</v>
      </c>
      <c r="AQ27" s="12" t="str">
        <f t="shared" si="27"/>
        <v xml:space="preserve"> </v>
      </c>
      <c r="AR27" s="12">
        <f t="shared" si="28"/>
        <v>1705007.5199394487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633</v>
      </c>
      <c r="CC27" s="247">
        <v>3800228.37</v>
      </c>
      <c r="CD27" s="247">
        <v>3800228.37</v>
      </c>
      <c r="CE27" s="247">
        <v>5740055.2199999997</v>
      </c>
      <c r="CF27" s="247">
        <v>0</v>
      </c>
    </row>
    <row r="28" spans="1:84" x14ac:dyDescent="0.25">
      <c r="A28" s="253" t="s">
        <v>686</v>
      </c>
      <c r="B28" s="254" t="s">
        <v>687</v>
      </c>
      <c r="C28" s="254" t="s">
        <v>637</v>
      </c>
      <c r="D28" s="233"/>
      <c r="E28" s="234">
        <v>168405</v>
      </c>
      <c r="F28" s="235">
        <v>168405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168405</v>
      </c>
      <c r="K28" s="238"/>
      <c r="L28" s="239"/>
      <c r="M28" s="8">
        <v>4103.97</v>
      </c>
      <c r="N28" s="240">
        <f t="shared" si="11"/>
        <v>4103.97</v>
      </c>
      <c r="O28" s="238"/>
      <c r="P28" s="239"/>
      <c r="Q28" s="9">
        <f t="shared" si="12"/>
        <v>164301.03</v>
      </c>
      <c r="R28" s="9">
        <f t="shared" si="13"/>
        <v>0</v>
      </c>
      <c r="S28" s="9">
        <f t="shared" si="14"/>
        <v>164301.03</v>
      </c>
      <c r="T28" s="256"/>
      <c r="U28" s="10"/>
      <c r="V28" s="23">
        <f t="shared" si="15"/>
        <v>1</v>
      </c>
      <c r="W28" s="11">
        <f t="shared" si="16"/>
        <v>168405</v>
      </c>
      <c r="X28" s="8">
        <v>4103.97</v>
      </c>
      <c r="Y28" s="9">
        <f t="shared" si="17"/>
        <v>164301.03</v>
      </c>
      <c r="Z28" s="9">
        <f t="shared" si="18"/>
        <v>0</v>
      </c>
      <c r="AA28" s="9">
        <f t="shared" si="19"/>
        <v>164301.03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168405</v>
      </c>
      <c r="AI28" s="8">
        <v>4103.97</v>
      </c>
      <c r="AJ28" s="9">
        <f t="shared" si="23"/>
        <v>164301.03</v>
      </c>
      <c r="AK28" s="10"/>
      <c r="AL28" s="25">
        <f t="shared" si="24"/>
        <v>0</v>
      </c>
      <c r="AM28" s="25">
        <f t="shared" si="25"/>
        <v>0</v>
      </c>
      <c r="AN28" s="25">
        <f t="shared" si="26"/>
        <v>0</v>
      </c>
      <c r="AO28" s="10"/>
      <c r="AP28" s="12">
        <v>128052</v>
      </c>
      <c r="AQ28" s="12">
        <f t="shared" si="27"/>
        <v>40353</v>
      </c>
      <c r="AR28" s="12" t="str">
        <f t="shared" si="28"/>
        <v xml:space="preserve"> 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633</v>
      </c>
      <c r="CC28" s="247">
        <v>4103.97</v>
      </c>
      <c r="CD28" s="247">
        <v>4103.97</v>
      </c>
      <c r="CE28" s="247">
        <v>128052</v>
      </c>
      <c r="CF28" s="247">
        <v>0</v>
      </c>
    </row>
    <row r="29" spans="1:84" x14ac:dyDescent="0.25">
      <c r="A29" s="253" t="s">
        <v>688</v>
      </c>
      <c r="B29" s="254" t="s">
        <v>689</v>
      </c>
      <c r="C29" s="254" t="s">
        <v>665</v>
      </c>
      <c r="D29" s="233"/>
      <c r="E29" s="234">
        <v>218115</v>
      </c>
      <c r="F29" s="235">
        <v>218115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218115</v>
      </c>
      <c r="K29" s="238"/>
      <c r="L29" s="239"/>
      <c r="M29" s="8">
        <v>1678.33</v>
      </c>
      <c r="N29" s="240">
        <f t="shared" si="11"/>
        <v>1678.33</v>
      </c>
      <c r="O29" s="71"/>
      <c r="P29" s="100"/>
      <c r="Q29" s="9">
        <f t="shared" si="12"/>
        <v>216436.67</v>
      </c>
      <c r="R29" s="9">
        <f t="shared" si="13"/>
        <v>0</v>
      </c>
      <c r="S29" s="9">
        <f t="shared" si="14"/>
        <v>216436.67</v>
      </c>
      <c r="T29" s="256"/>
      <c r="U29" s="10"/>
      <c r="V29" s="23">
        <f t="shared" si="15"/>
        <v>1</v>
      </c>
      <c r="W29" s="11">
        <f t="shared" si="16"/>
        <v>218115</v>
      </c>
      <c r="X29" s="8">
        <v>1678.33</v>
      </c>
      <c r="Y29" s="9">
        <f t="shared" si="17"/>
        <v>216436.67</v>
      </c>
      <c r="Z29" s="9">
        <f t="shared" si="18"/>
        <v>0</v>
      </c>
      <c r="AA29" s="9">
        <f t="shared" si="19"/>
        <v>216436.67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218115</v>
      </c>
      <c r="AI29" s="8">
        <v>1678.33</v>
      </c>
      <c r="AJ29" s="9">
        <f t="shared" si="23"/>
        <v>216436.67</v>
      </c>
      <c r="AK29" s="10"/>
      <c r="AL29" s="25">
        <f t="shared" si="24"/>
        <v>0</v>
      </c>
      <c r="AM29" s="25">
        <f t="shared" si="25"/>
        <v>0</v>
      </c>
      <c r="AN29" s="25">
        <f t="shared" si="26"/>
        <v>0</v>
      </c>
      <c r="AO29" s="10"/>
      <c r="AP29" s="12">
        <v>218115</v>
      </c>
      <c r="AQ29" s="12">
        <f t="shared" si="27"/>
        <v>0</v>
      </c>
      <c r="AR29" s="12">
        <f t="shared" si="28"/>
        <v>0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633</v>
      </c>
      <c r="CC29" s="247">
        <v>1678.33</v>
      </c>
      <c r="CD29" s="247">
        <v>1678.33</v>
      </c>
      <c r="CE29" s="247">
        <v>218115</v>
      </c>
      <c r="CF29" s="247">
        <v>0</v>
      </c>
    </row>
    <row r="30" spans="1:84" x14ac:dyDescent="0.25">
      <c r="A30" s="253" t="s">
        <v>690</v>
      </c>
      <c r="B30" s="254" t="s">
        <v>691</v>
      </c>
      <c r="C30" s="254" t="s">
        <v>659</v>
      </c>
      <c r="D30" s="233"/>
      <c r="E30" s="234">
        <v>9177239.8000000007</v>
      </c>
      <c r="F30" s="235">
        <v>9177239.8000000007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9177239.8000000007</v>
      </c>
      <c r="K30" s="238"/>
      <c r="L30" s="239"/>
      <c r="M30" s="8">
        <v>8714918.5600000005</v>
      </c>
      <c r="N30" s="240">
        <f t="shared" si="11"/>
        <v>8714918.5600000005</v>
      </c>
      <c r="O30" s="71"/>
      <c r="P30" s="100"/>
      <c r="Q30" s="9">
        <f t="shared" si="12"/>
        <v>462321.24000000022</v>
      </c>
      <c r="R30" s="9">
        <f t="shared" si="13"/>
        <v>0</v>
      </c>
      <c r="S30" s="9">
        <f t="shared" si="14"/>
        <v>462321.24000000022</v>
      </c>
      <c r="T30" s="256"/>
      <c r="U30" s="10"/>
      <c r="V30" s="23">
        <f t="shared" si="15"/>
        <v>5.1776307132811575E-2</v>
      </c>
      <c r="W30" s="11">
        <f t="shared" si="16"/>
        <v>451226.3</v>
      </c>
      <c r="X30" s="8">
        <v>451226.3</v>
      </c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451226.3</v>
      </c>
      <c r="AI30" s="8">
        <v>451226.3</v>
      </c>
      <c r="AJ30" s="9">
        <f t="shared" si="23"/>
        <v>0</v>
      </c>
      <c r="AK30" s="10"/>
      <c r="AL30" s="25">
        <f t="shared" si="24"/>
        <v>8726013.5</v>
      </c>
      <c r="AM30" s="25">
        <f t="shared" si="25"/>
        <v>8263692.2600000007</v>
      </c>
      <c r="AN30" s="25">
        <f t="shared" si="26"/>
        <v>462321.24000000022</v>
      </c>
      <c r="AO30" s="10"/>
      <c r="AP30" s="12">
        <v>1488087.9</v>
      </c>
      <c r="AQ30" s="12" t="str">
        <f t="shared" si="27"/>
        <v xml:space="preserve"> </v>
      </c>
      <c r="AR30" s="12">
        <f t="shared" si="28"/>
        <v>1036861.5999999999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633</v>
      </c>
      <c r="CC30" s="247">
        <v>451226.3</v>
      </c>
      <c r="CD30" s="247">
        <v>451226.3</v>
      </c>
      <c r="CE30" s="247">
        <v>1488087.9</v>
      </c>
      <c r="CF30" s="247">
        <v>0</v>
      </c>
    </row>
    <row r="31" spans="1:84" x14ac:dyDescent="0.25">
      <c r="A31" s="253" t="s">
        <v>692</v>
      </c>
      <c r="B31" s="254" t="s">
        <v>693</v>
      </c>
      <c r="C31" s="254" t="s">
        <v>656</v>
      </c>
      <c r="D31" s="233"/>
      <c r="E31" s="234">
        <v>699952</v>
      </c>
      <c r="F31" s="235">
        <v>699952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699952</v>
      </c>
      <c r="K31" s="238"/>
      <c r="L31" s="239"/>
      <c r="M31" s="8">
        <v>609496.55000000005</v>
      </c>
      <c r="N31" s="240">
        <f t="shared" si="11"/>
        <v>609496.55000000005</v>
      </c>
      <c r="O31" s="71"/>
      <c r="P31" s="100"/>
      <c r="Q31" s="9">
        <f t="shared" si="12"/>
        <v>90455.449999999953</v>
      </c>
      <c r="R31" s="9">
        <f t="shared" si="13"/>
        <v>0</v>
      </c>
      <c r="S31" s="9">
        <f t="shared" si="14"/>
        <v>90455.449999999953</v>
      </c>
      <c r="T31" s="256"/>
      <c r="U31" s="10"/>
      <c r="V31" s="23">
        <f t="shared" si="15"/>
        <v>1.1486053530573716E-2</v>
      </c>
      <c r="W31" s="11">
        <f t="shared" si="16"/>
        <v>7000.71</v>
      </c>
      <c r="X31" s="8">
        <v>7000.71</v>
      </c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7000.71</v>
      </c>
      <c r="AI31" s="8">
        <v>7000.71</v>
      </c>
      <c r="AJ31" s="9">
        <f t="shared" si="23"/>
        <v>0</v>
      </c>
      <c r="AK31" s="10"/>
      <c r="AL31" s="25">
        <f t="shared" si="24"/>
        <v>692951.29</v>
      </c>
      <c r="AM31" s="25">
        <f t="shared" si="25"/>
        <v>602495.84000000008</v>
      </c>
      <c r="AN31" s="25">
        <f t="shared" si="26"/>
        <v>90455.449999999953</v>
      </c>
      <c r="AO31" s="10"/>
      <c r="AP31" s="12">
        <v>195476.5</v>
      </c>
      <c r="AQ31" s="12" t="str">
        <f t="shared" si="27"/>
        <v xml:space="preserve"> </v>
      </c>
      <c r="AR31" s="12">
        <f t="shared" si="28"/>
        <v>188475.79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0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633</v>
      </c>
      <c r="CC31" s="247">
        <v>7000.71</v>
      </c>
      <c r="CD31" s="247">
        <v>7000.71</v>
      </c>
      <c r="CE31" s="247">
        <v>195476.5</v>
      </c>
      <c r="CF31" s="247">
        <v>0</v>
      </c>
    </row>
    <row r="32" spans="1:84" x14ac:dyDescent="0.25">
      <c r="A32" s="253"/>
      <c r="B32" s="93" t="s">
        <v>694</v>
      </c>
      <c r="C32" s="254"/>
      <c r="D32" s="233"/>
      <c r="E32" s="276">
        <f>SUM(E8:E31)</f>
        <v>57399016.75999999</v>
      </c>
      <c r="F32" s="266">
        <f>SUM(F8:F31)</f>
        <v>57399016.75999999</v>
      </c>
      <c r="G32" s="255">
        <f>'Jobs-Ops'!G32</f>
        <v>0</v>
      </c>
      <c r="H32" s="113">
        <f>'Jobs-Ops'!H32</f>
        <v>0</v>
      </c>
      <c r="I32" s="104"/>
      <c r="J32" s="277">
        <f>SUM(J8:J31)</f>
        <v>57185803.5</v>
      </c>
      <c r="K32" s="238"/>
      <c r="L32" s="239"/>
      <c r="M32" s="270">
        <f>SUM(M8:M31)</f>
        <v>52158474.979999997</v>
      </c>
      <c r="N32" s="278">
        <f>SUM(N8:N31)</f>
        <v>52303232.889999993</v>
      </c>
      <c r="O32" s="71"/>
      <c r="P32" s="100"/>
      <c r="Q32" s="268">
        <f>SUM(Q8:Q31)</f>
        <v>4882570.6100000003</v>
      </c>
      <c r="R32" s="268">
        <f>SUM(R8:R31)</f>
        <v>0</v>
      </c>
      <c r="S32" s="268">
        <f>SUM(S8:S31)</f>
        <v>4882570.6100000003</v>
      </c>
      <c r="T32" s="256" t="str">
        <f>IF('Jobs-Ops'!S32&lt;&gt; "",'Jobs-Ops'!S32,"")</f>
        <v/>
      </c>
      <c r="U32" s="10"/>
      <c r="V32" s="23" t="str">
        <f t="shared" si="15"/>
        <v/>
      </c>
      <c r="W32" s="269">
        <f>SUM(W8:W31)</f>
        <v>35195938.898097962</v>
      </c>
      <c r="X32" s="270">
        <f>SUM(X8:X31)</f>
        <v>31720337.179999996</v>
      </c>
      <c r="Y32" s="268">
        <f>SUM(Y8:Y31)</f>
        <v>3475601.7180979587</v>
      </c>
      <c r="Z32" s="268">
        <f>SUM(Z8:Z31)</f>
        <v>0</v>
      </c>
      <c r="AA32" s="268">
        <f>SUM(AA8:AA31)</f>
        <v>3475601.7180979587</v>
      </c>
      <c r="AB32" s="10"/>
      <c r="AC32" s="24"/>
      <c r="AD32" s="269">
        <f>SUM(AD8:AD31)</f>
        <v>0</v>
      </c>
      <c r="AE32" s="270">
        <f>SUM(AE8:AE31)</f>
        <v>9882182.5699999984</v>
      </c>
      <c r="AF32" s="268">
        <f>SUM(AF8:AF31)</f>
        <v>-9882182.5699999984</v>
      </c>
      <c r="AG32" s="10"/>
      <c r="AH32" s="269">
        <f>SUM(AH8:AH31)</f>
        <v>35195938.898097962</v>
      </c>
      <c r="AI32" s="270">
        <f>SUM(AI8:AI31)</f>
        <v>21838154.610000003</v>
      </c>
      <c r="AJ32" s="268">
        <f>SUM(AJ8:AJ31)</f>
        <v>13357784.288097961</v>
      </c>
      <c r="AK32" s="10"/>
      <c r="AL32" s="280">
        <f>SUM(AL8:AL31)</f>
        <v>21989864.601902038</v>
      </c>
      <c r="AM32" s="280">
        <f>SUM(AM8:AM31)</f>
        <v>20582895.710000001</v>
      </c>
      <c r="AN32" s="280">
        <f>SUM(AN8:AN31)</f>
        <v>1406968.8919020409</v>
      </c>
      <c r="AO32" s="10"/>
      <c r="AP32" s="281">
        <f>SUM(AP8:AP31)</f>
        <v>40917223.679999992</v>
      </c>
      <c r="AQ32" s="281">
        <f>SUM(AQ8:AQ31)</f>
        <v>680819.77564339829</v>
      </c>
      <c r="AR32" s="281">
        <f>SUM(AR8:AR31)</f>
        <v>6402104.5575454393</v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93" t="s">
        <v>634</v>
      </c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 t="s">
        <v>695</v>
      </c>
      <c r="B35" s="254" t="s">
        <v>696</v>
      </c>
      <c r="C35" s="254" t="s">
        <v>637</v>
      </c>
      <c r="D35" s="233"/>
      <c r="E35" s="234">
        <v>0</v>
      </c>
      <c r="F35" s="235">
        <v>0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>
        <v>7603.98</v>
      </c>
      <c r="N35" s="240">
        <f t="shared" si="11"/>
        <v>7603.98</v>
      </c>
      <c r="O35" s="71"/>
      <c r="P35" s="100"/>
      <c r="Q35" s="9">
        <f t="shared" si="12"/>
        <v>-7603.98</v>
      </c>
      <c r="R35" s="9">
        <f t="shared" si="13"/>
        <v>0</v>
      </c>
      <c r="S35" s="9">
        <f t="shared" si="14"/>
        <v>-7603.98</v>
      </c>
      <c r="T35" s="256">
        <v>46022</v>
      </c>
      <c r="U35" s="10"/>
      <c r="V35" s="23">
        <f t="shared" si="15"/>
        <v>1</v>
      </c>
      <c r="W35" s="11">
        <f t="shared" si="16"/>
        <v>0</v>
      </c>
      <c r="X35" s="8">
        <v>7603.98</v>
      </c>
      <c r="Y35" s="9">
        <f t="shared" si="17"/>
        <v>-7603.98</v>
      </c>
      <c r="Z35" s="9">
        <f t="shared" si="18"/>
        <v>0</v>
      </c>
      <c r="AA35" s="9">
        <f t="shared" si="19"/>
        <v>-7603.98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0</v>
      </c>
      <c r="AI35" s="8">
        <v>7603.98</v>
      </c>
      <c r="AJ35" s="9">
        <f t="shared" si="23"/>
        <v>-7603.98</v>
      </c>
      <c r="AK35" s="10"/>
      <c r="AL35" s="25">
        <f t="shared" si="24"/>
        <v>0</v>
      </c>
      <c r="AM35" s="25">
        <f t="shared" si="25"/>
        <v>0</v>
      </c>
      <c r="AN35" s="25">
        <f t="shared" si="26"/>
        <v>0</v>
      </c>
      <c r="AO35" s="10"/>
      <c r="AP35" s="12">
        <v>0</v>
      </c>
      <c r="AQ35" s="12">
        <f t="shared" si="27"/>
        <v>0</v>
      </c>
      <c r="AR35" s="12">
        <f t="shared" si="28"/>
        <v>0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633</v>
      </c>
      <c r="CC35" s="247">
        <v>7603.98</v>
      </c>
      <c r="CD35" s="247">
        <v>7603.98</v>
      </c>
      <c r="CE35" s="247">
        <v>0</v>
      </c>
      <c r="CF35" s="247">
        <v>0</v>
      </c>
    </row>
    <row r="36" spans="1:84" x14ac:dyDescent="0.25">
      <c r="A36" s="253" t="s">
        <v>697</v>
      </c>
      <c r="B36" s="254" t="s">
        <v>698</v>
      </c>
      <c r="C36" s="254" t="s">
        <v>665</v>
      </c>
      <c r="D36" s="233"/>
      <c r="E36" s="234">
        <v>5167920.57</v>
      </c>
      <c r="F36" s="235">
        <v>5167920.57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5167920.57</v>
      </c>
      <c r="K36" s="238"/>
      <c r="L36" s="239"/>
      <c r="M36" s="8">
        <v>4330665.79</v>
      </c>
      <c r="N36" s="240">
        <f t="shared" si="11"/>
        <v>4330665.79</v>
      </c>
      <c r="O36" s="71"/>
      <c r="P36" s="100"/>
      <c r="Q36" s="9">
        <f t="shared" si="12"/>
        <v>837254.78000000026</v>
      </c>
      <c r="R36" s="9">
        <f t="shared" si="13"/>
        <v>0</v>
      </c>
      <c r="S36" s="9">
        <f t="shared" si="14"/>
        <v>837254.78000000026</v>
      </c>
      <c r="T36" s="256">
        <v>45900</v>
      </c>
      <c r="U36" s="10"/>
      <c r="V36" s="23">
        <f t="shared" si="15"/>
        <v>0.9997383774100933</v>
      </c>
      <c r="W36" s="11">
        <f t="shared" si="16"/>
        <v>5166568.525236045</v>
      </c>
      <c r="X36" s="8">
        <v>4329532.79</v>
      </c>
      <c r="Y36" s="9">
        <f t="shared" si="17"/>
        <v>837035.73523604497</v>
      </c>
      <c r="Z36" s="9">
        <f t="shared" si="18"/>
        <v>0</v>
      </c>
      <c r="AA36" s="9">
        <f t="shared" si="19"/>
        <v>837035.73523604497</v>
      </c>
      <c r="AB36" s="10"/>
      <c r="AC36" s="24">
        <v>0</v>
      </c>
      <c r="AD36" s="11">
        <v>0</v>
      </c>
      <c r="AE36" s="8">
        <v>4329683.18</v>
      </c>
      <c r="AF36" s="9">
        <f t="shared" si="20"/>
        <v>-4329683.18</v>
      </c>
      <c r="AG36" s="10"/>
      <c r="AH36" s="11">
        <f t="shared" si="21"/>
        <v>5166568.525236045</v>
      </c>
      <c r="AI36" s="8">
        <v>-150.38999999999999</v>
      </c>
      <c r="AJ36" s="9">
        <f t="shared" si="23"/>
        <v>5166718.9152360447</v>
      </c>
      <c r="AK36" s="10"/>
      <c r="AL36" s="25">
        <f t="shared" si="24"/>
        <v>1352.0447639552876</v>
      </c>
      <c r="AM36" s="25">
        <f t="shared" si="25"/>
        <v>1133</v>
      </c>
      <c r="AN36" s="25">
        <f t="shared" si="26"/>
        <v>219.04476395528764</v>
      </c>
      <c r="AO36" s="10"/>
      <c r="AP36" s="12">
        <v>5192801.8</v>
      </c>
      <c r="AQ36" s="12" t="str">
        <f t="shared" si="27"/>
        <v xml:space="preserve"> </v>
      </c>
      <c r="AR36" s="12">
        <f t="shared" si="28"/>
        <v>26233.274763954803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0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4329683.18</v>
      </c>
      <c r="BY36" s="241">
        <v>0</v>
      </c>
      <c r="BZ36" s="241">
        <v>4329683.18</v>
      </c>
      <c r="CA36" s="241">
        <v>0</v>
      </c>
      <c r="CB36" s="242" t="s">
        <v>633</v>
      </c>
      <c r="CC36" s="247">
        <v>4329532.79</v>
      </c>
      <c r="CD36" s="247">
        <v>-150.38999999999999</v>
      </c>
      <c r="CE36" s="247">
        <v>5192801.8</v>
      </c>
      <c r="CF36" s="247">
        <v>0</v>
      </c>
    </row>
    <row r="37" spans="1:84" x14ac:dyDescent="0.25">
      <c r="A37" s="253" t="s">
        <v>699</v>
      </c>
      <c r="B37" s="254" t="s">
        <v>700</v>
      </c>
      <c r="C37" s="254" t="s">
        <v>656</v>
      </c>
      <c r="D37" s="233"/>
      <c r="E37" s="234">
        <v>1823811.42</v>
      </c>
      <c r="F37" s="235">
        <v>1823811.42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1823811.42</v>
      </c>
      <c r="K37" s="238"/>
      <c r="L37" s="239"/>
      <c r="M37" s="8">
        <v>1559760.09</v>
      </c>
      <c r="N37" s="240">
        <f t="shared" si="11"/>
        <v>1559760.09</v>
      </c>
      <c r="O37" s="71"/>
      <c r="P37" s="100"/>
      <c r="Q37" s="9">
        <f t="shared" si="12"/>
        <v>264051.32999999984</v>
      </c>
      <c r="R37" s="9">
        <f t="shared" si="13"/>
        <v>0</v>
      </c>
      <c r="S37" s="9">
        <f t="shared" si="14"/>
        <v>264051.32999999984</v>
      </c>
      <c r="T37" s="256">
        <v>45900</v>
      </c>
      <c r="U37" s="10"/>
      <c r="V37" s="23">
        <f t="shared" si="15"/>
        <v>0.99999987177515215</v>
      </c>
      <c r="W37" s="11">
        <f t="shared" si="16"/>
        <v>1823811.1861420581</v>
      </c>
      <c r="X37" s="8">
        <v>1559759.89</v>
      </c>
      <c r="Y37" s="9">
        <f t="shared" si="17"/>
        <v>264051.29614205821</v>
      </c>
      <c r="Z37" s="9">
        <f t="shared" si="18"/>
        <v>0</v>
      </c>
      <c r="AA37" s="9">
        <f t="shared" si="19"/>
        <v>264051.29614205821</v>
      </c>
      <c r="AB37" s="10"/>
      <c r="AC37" s="24">
        <v>0</v>
      </c>
      <c r="AD37" s="11">
        <v>0</v>
      </c>
      <c r="AE37" s="8">
        <v>1446638.18</v>
      </c>
      <c r="AF37" s="9">
        <f t="shared" si="20"/>
        <v>-1446638.18</v>
      </c>
      <c r="AG37" s="10"/>
      <c r="AH37" s="11">
        <f t="shared" si="21"/>
        <v>1823811.1861420581</v>
      </c>
      <c r="AI37" s="8">
        <v>113121.71</v>
      </c>
      <c r="AJ37" s="9">
        <f t="shared" si="23"/>
        <v>1710689.4761420581</v>
      </c>
      <c r="AK37" s="10"/>
      <c r="AL37" s="25">
        <f t="shared" si="24"/>
        <v>0.23385794181376696</v>
      </c>
      <c r="AM37" s="25">
        <f t="shared" si="25"/>
        <v>0.20000000018626451</v>
      </c>
      <c r="AN37" s="25">
        <f t="shared" si="26"/>
        <v>3.3857941627502441E-2</v>
      </c>
      <c r="AO37" s="10"/>
      <c r="AP37" s="12">
        <v>1815311.42</v>
      </c>
      <c r="AQ37" s="12">
        <f t="shared" si="27"/>
        <v>8499.7661420581862</v>
      </c>
      <c r="AR37" s="12" t="str">
        <f t="shared" si="28"/>
        <v xml:space="preserve"> 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2</v>
      </c>
      <c r="BH37" s="241">
        <v>0</v>
      </c>
      <c r="BI37" s="241">
        <v>0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1446638.18</v>
      </c>
      <c r="BY37" s="241">
        <v>0</v>
      </c>
      <c r="BZ37" s="241">
        <v>1446638.18</v>
      </c>
      <c r="CA37" s="241">
        <v>0</v>
      </c>
      <c r="CB37" s="242" t="s">
        <v>633</v>
      </c>
      <c r="CC37" s="247">
        <v>1559759.89</v>
      </c>
      <c r="CD37" s="247">
        <v>113121.71</v>
      </c>
      <c r="CE37" s="247">
        <v>1815311.42</v>
      </c>
      <c r="CF37" s="247">
        <v>0</v>
      </c>
    </row>
    <row r="38" spans="1:84" x14ac:dyDescent="0.25">
      <c r="A38" s="253" t="s">
        <v>701</v>
      </c>
      <c r="B38" s="254" t="s">
        <v>702</v>
      </c>
      <c r="C38" s="254" t="s">
        <v>665</v>
      </c>
      <c r="D38" s="233"/>
      <c r="E38" s="234">
        <v>218864</v>
      </c>
      <c r="F38" s="235">
        <v>218864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218864</v>
      </c>
      <c r="K38" s="238"/>
      <c r="L38" s="239"/>
      <c r="M38" s="8">
        <v>148033.29999999999</v>
      </c>
      <c r="N38" s="240">
        <f t="shared" si="11"/>
        <v>148033.29999999999</v>
      </c>
      <c r="O38" s="71"/>
      <c r="P38" s="100"/>
      <c r="Q38" s="9">
        <f t="shared" si="12"/>
        <v>70830.700000000012</v>
      </c>
      <c r="R38" s="9">
        <f t="shared" si="13"/>
        <v>0</v>
      </c>
      <c r="S38" s="9">
        <f t="shared" si="14"/>
        <v>70830.700000000012</v>
      </c>
      <c r="T38" s="256">
        <v>45900</v>
      </c>
      <c r="U38" s="10"/>
      <c r="V38" s="23">
        <f t="shared" si="15"/>
        <v>0.99999878405737097</v>
      </c>
      <c r="W38" s="11">
        <f t="shared" si="16"/>
        <v>218863.73387393245</v>
      </c>
      <c r="X38" s="8">
        <v>148033.12</v>
      </c>
      <c r="Y38" s="9">
        <f t="shared" si="17"/>
        <v>70830.613873932452</v>
      </c>
      <c r="Z38" s="9">
        <f t="shared" si="18"/>
        <v>0</v>
      </c>
      <c r="AA38" s="9">
        <f t="shared" si="19"/>
        <v>70830.613873932452</v>
      </c>
      <c r="AB38" s="10"/>
      <c r="AC38" s="24">
        <v>0</v>
      </c>
      <c r="AD38" s="11">
        <v>0</v>
      </c>
      <c r="AE38" s="8">
        <v>76115.460000000006</v>
      </c>
      <c r="AF38" s="9">
        <f t="shared" si="20"/>
        <v>-76115.460000000006</v>
      </c>
      <c r="AG38" s="10"/>
      <c r="AH38" s="11">
        <f t="shared" si="21"/>
        <v>218863.73387393245</v>
      </c>
      <c r="AI38" s="8">
        <v>71917.66</v>
      </c>
      <c r="AJ38" s="9">
        <f t="shared" si="23"/>
        <v>146946.07387393247</v>
      </c>
      <c r="AK38" s="10"/>
      <c r="AL38" s="25">
        <f t="shared" si="24"/>
        <v>0.26612606755224988</v>
      </c>
      <c r="AM38" s="25">
        <f t="shared" si="25"/>
        <v>0.17999999999301508</v>
      </c>
      <c r="AN38" s="25">
        <f t="shared" si="26"/>
        <v>8.6126067559234798E-2</v>
      </c>
      <c r="AO38" s="10"/>
      <c r="AP38" s="12">
        <v>218864.46</v>
      </c>
      <c r="AQ38" s="12" t="str">
        <f t="shared" si="27"/>
        <v xml:space="preserve"> </v>
      </c>
      <c r="AR38" s="12">
        <f t="shared" si="28"/>
        <v>0.72612606754410081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2</v>
      </c>
      <c r="BH38" s="241">
        <v>0</v>
      </c>
      <c r="BI38" s="241">
        <v>0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76115.460000000006</v>
      </c>
      <c r="BY38" s="241">
        <v>0</v>
      </c>
      <c r="BZ38" s="241">
        <v>76115.460000000006</v>
      </c>
      <c r="CA38" s="241">
        <v>0</v>
      </c>
      <c r="CB38" s="242" t="s">
        <v>633</v>
      </c>
      <c r="CC38" s="247">
        <v>148033.12</v>
      </c>
      <c r="CD38" s="247">
        <v>71917.66</v>
      </c>
      <c r="CE38" s="247">
        <v>218864.46</v>
      </c>
      <c r="CF38" s="247">
        <v>0</v>
      </c>
    </row>
    <row r="39" spans="1:84" x14ac:dyDescent="0.25">
      <c r="A39" s="253" t="s">
        <v>703</v>
      </c>
      <c r="B39" s="254" t="s">
        <v>704</v>
      </c>
      <c r="C39" s="254" t="s">
        <v>662</v>
      </c>
      <c r="D39" s="233"/>
      <c r="E39" s="234">
        <v>5256236.75</v>
      </c>
      <c r="F39" s="235">
        <v>5256236.75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5256236.75</v>
      </c>
      <c r="K39" s="238"/>
      <c r="L39" s="239"/>
      <c r="M39" s="8">
        <v>3701057.02</v>
      </c>
      <c r="N39" s="240">
        <f t="shared" si="11"/>
        <v>3701057.02</v>
      </c>
      <c r="O39" s="71"/>
      <c r="P39" s="100"/>
      <c r="Q39" s="9">
        <f t="shared" si="12"/>
        <v>1555179.73</v>
      </c>
      <c r="R39" s="9">
        <f t="shared" si="13"/>
        <v>0</v>
      </c>
      <c r="S39" s="9">
        <f t="shared" si="14"/>
        <v>1555179.73</v>
      </c>
      <c r="T39" s="256">
        <v>45961</v>
      </c>
      <c r="U39" s="10"/>
      <c r="V39" s="23">
        <f t="shared" si="15"/>
        <v>1.0025523113934625</v>
      </c>
      <c r="W39" s="11">
        <f t="shared" si="16"/>
        <v>5269652.3029437615</v>
      </c>
      <c r="X39" s="8">
        <v>3710503.27</v>
      </c>
      <c r="Y39" s="9">
        <f t="shared" si="17"/>
        <v>1559149.0329437614</v>
      </c>
      <c r="Z39" s="9">
        <f t="shared" si="18"/>
        <v>0</v>
      </c>
      <c r="AA39" s="9">
        <f t="shared" si="19"/>
        <v>1559149.0329437614</v>
      </c>
      <c r="AB39" s="10"/>
      <c r="AC39" s="24">
        <v>0</v>
      </c>
      <c r="AD39" s="11">
        <v>0</v>
      </c>
      <c r="AE39" s="8">
        <v>2576528.31</v>
      </c>
      <c r="AF39" s="9">
        <f t="shared" si="20"/>
        <v>-2576528.31</v>
      </c>
      <c r="AG39" s="10"/>
      <c r="AH39" s="11">
        <f t="shared" si="21"/>
        <v>5269652.3029437615</v>
      </c>
      <c r="AI39" s="8">
        <v>1133974.96</v>
      </c>
      <c r="AJ39" s="9">
        <f t="shared" si="23"/>
        <v>4135677.3429437615</v>
      </c>
      <c r="AK39" s="10"/>
      <c r="AL39" s="25">
        <f t="shared" si="24"/>
        <v>-13415.55294376146</v>
      </c>
      <c r="AM39" s="25">
        <f t="shared" si="25"/>
        <v>-9446.25</v>
      </c>
      <c r="AN39" s="25">
        <f t="shared" si="26"/>
        <v>-3969.3029437614605</v>
      </c>
      <c r="AO39" s="10"/>
      <c r="AP39" s="12">
        <v>5256236.75</v>
      </c>
      <c r="AQ39" s="12">
        <f t="shared" si="27"/>
        <v>13415.55294376146</v>
      </c>
      <c r="AR39" s="12" t="str">
        <f t="shared" si="28"/>
        <v xml:space="preserve"> 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2</v>
      </c>
      <c r="BH39" s="241">
        <v>0</v>
      </c>
      <c r="BI39" s="241">
        <v>0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2576528.31</v>
      </c>
      <c r="BY39" s="241">
        <v>0</v>
      </c>
      <c r="BZ39" s="241">
        <v>2576528.31</v>
      </c>
      <c r="CA39" s="241">
        <v>0</v>
      </c>
      <c r="CB39" s="242" t="s">
        <v>633</v>
      </c>
      <c r="CC39" s="247">
        <v>3710503.27</v>
      </c>
      <c r="CD39" s="247">
        <v>1133974.96</v>
      </c>
      <c r="CE39" s="247">
        <v>5256236.75</v>
      </c>
      <c r="CF39" s="247">
        <v>0</v>
      </c>
    </row>
    <row r="40" spans="1:84" x14ac:dyDescent="0.25">
      <c r="A40" s="253" t="s">
        <v>705</v>
      </c>
      <c r="B40" s="254" t="s">
        <v>706</v>
      </c>
      <c r="C40" s="254" t="s">
        <v>656</v>
      </c>
      <c r="D40" s="233"/>
      <c r="E40" s="234">
        <v>2001595.3</v>
      </c>
      <c r="F40" s="235">
        <v>2001595.3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2001595.3</v>
      </c>
      <c r="K40" s="238"/>
      <c r="L40" s="239"/>
      <c r="M40" s="8">
        <v>1677799.91</v>
      </c>
      <c r="N40" s="240">
        <f t="shared" si="11"/>
        <v>1677799.91</v>
      </c>
      <c r="O40" s="71"/>
      <c r="P40" s="100"/>
      <c r="Q40" s="9">
        <f t="shared" si="12"/>
        <v>323795.39000000013</v>
      </c>
      <c r="R40" s="9">
        <f t="shared" si="13"/>
        <v>0</v>
      </c>
      <c r="S40" s="9">
        <f t="shared" si="14"/>
        <v>323795.39000000013</v>
      </c>
      <c r="T40" s="256">
        <v>45930</v>
      </c>
      <c r="U40" s="10"/>
      <c r="V40" s="23">
        <f t="shared" si="15"/>
        <v>0.9910597205837256</v>
      </c>
      <c r="W40" s="11">
        <f t="shared" si="16"/>
        <v>1983700.4787396984</v>
      </c>
      <c r="X40" s="8">
        <v>1662799.91</v>
      </c>
      <c r="Y40" s="9">
        <f t="shared" si="17"/>
        <v>320900.5687396985</v>
      </c>
      <c r="Z40" s="9">
        <f t="shared" si="18"/>
        <v>0</v>
      </c>
      <c r="AA40" s="9">
        <f t="shared" si="19"/>
        <v>320900.5687396985</v>
      </c>
      <c r="AB40" s="10"/>
      <c r="AC40" s="24">
        <v>0</v>
      </c>
      <c r="AD40" s="11">
        <v>0</v>
      </c>
      <c r="AE40" s="8">
        <v>567339.02</v>
      </c>
      <c r="AF40" s="9">
        <f t="shared" si="20"/>
        <v>-567339.02</v>
      </c>
      <c r="AG40" s="10"/>
      <c r="AH40" s="11">
        <f t="shared" si="21"/>
        <v>1983700.4787396984</v>
      </c>
      <c r="AI40" s="8">
        <v>1095460.8899999999</v>
      </c>
      <c r="AJ40" s="9">
        <f t="shared" si="23"/>
        <v>888239.58873969852</v>
      </c>
      <c r="AK40" s="10"/>
      <c r="AL40" s="25">
        <f t="shared" si="24"/>
        <v>17894.821260301629</v>
      </c>
      <c r="AM40" s="25">
        <f t="shared" si="25"/>
        <v>15000</v>
      </c>
      <c r="AN40" s="25">
        <f t="shared" si="26"/>
        <v>2894.8212603016291</v>
      </c>
      <c r="AO40" s="10"/>
      <c r="AP40" s="12">
        <v>2001595.3</v>
      </c>
      <c r="AQ40" s="12" t="str">
        <f t="shared" si="27"/>
        <v xml:space="preserve"> </v>
      </c>
      <c r="AR40" s="12">
        <f t="shared" si="28"/>
        <v>17894.821260301629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2</v>
      </c>
      <c r="BH40" s="241">
        <v>0</v>
      </c>
      <c r="BI40" s="241">
        <v>0</v>
      </c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>
        <v>0</v>
      </c>
      <c r="BX40" s="241">
        <v>567339.02</v>
      </c>
      <c r="BY40" s="241">
        <v>0</v>
      </c>
      <c r="BZ40" s="241">
        <v>567339.02</v>
      </c>
      <c r="CA40" s="241">
        <v>0</v>
      </c>
      <c r="CB40" s="242" t="s">
        <v>633</v>
      </c>
      <c r="CC40" s="247">
        <v>1662799.91</v>
      </c>
      <c r="CD40" s="247">
        <v>1095460.8899999999</v>
      </c>
      <c r="CE40" s="247">
        <v>2001595.3</v>
      </c>
      <c r="CF40" s="247">
        <v>0</v>
      </c>
    </row>
    <row r="41" spans="1:84" x14ac:dyDescent="0.25">
      <c r="A41" s="253" t="s">
        <v>707</v>
      </c>
      <c r="B41" s="254" t="s">
        <v>708</v>
      </c>
      <c r="C41" s="254" t="s">
        <v>656</v>
      </c>
      <c r="D41" s="233"/>
      <c r="E41" s="234">
        <v>744312.72</v>
      </c>
      <c r="F41" s="235">
        <v>744312.72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744312.72</v>
      </c>
      <c r="K41" s="238"/>
      <c r="L41" s="239"/>
      <c r="M41" s="8">
        <v>456380.57</v>
      </c>
      <c r="N41" s="240">
        <f t="shared" si="11"/>
        <v>456380.57</v>
      </c>
      <c r="O41" s="71"/>
      <c r="P41" s="100"/>
      <c r="Q41" s="9">
        <f t="shared" si="12"/>
        <v>287932.14999999997</v>
      </c>
      <c r="R41" s="9">
        <f t="shared" si="13"/>
        <v>0</v>
      </c>
      <c r="S41" s="9">
        <f t="shared" si="14"/>
        <v>287932.14999999997</v>
      </c>
      <c r="T41" s="256">
        <v>45777</v>
      </c>
      <c r="U41" s="10"/>
      <c r="V41" s="23">
        <f t="shared" si="15"/>
        <v>0.99493438118980382</v>
      </c>
      <c r="W41" s="11">
        <f t="shared" si="16"/>
        <v>740542.31548489968</v>
      </c>
      <c r="X41" s="8">
        <v>454068.72</v>
      </c>
      <c r="Y41" s="9">
        <f t="shared" si="17"/>
        <v>286473.59548489971</v>
      </c>
      <c r="Z41" s="9">
        <f t="shared" si="18"/>
        <v>0</v>
      </c>
      <c r="AA41" s="9">
        <f t="shared" si="19"/>
        <v>286473.59548489971</v>
      </c>
      <c r="AB41" s="10"/>
      <c r="AC41" s="24">
        <v>0</v>
      </c>
      <c r="AD41" s="11">
        <v>0</v>
      </c>
      <c r="AE41" s="8">
        <v>327860.81</v>
      </c>
      <c r="AF41" s="9">
        <f t="shared" si="20"/>
        <v>-327860.81</v>
      </c>
      <c r="AG41" s="10"/>
      <c r="AH41" s="11">
        <f t="shared" si="21"/>
        <v>740542.31548489968</v>
      </c>
      <c r="AI41" s="8">
        <v>126207.91</v>
      </c>
      <c r="AJ41" s="9">
        <f t="shared" si="23"/>
        <v>614334.40548489965</v>
      </c>
      <c r="AK41" s="10"/>
      <c r="AL41" s="25">
        <f t="shared" si="24"/>
        <v>3770.4045151002938</v>
      </c>
      <c r="AM41" s="25">
        <f t="shared" si="25"/>
        <v>2311.8500000000349</v>
      </c>
      <c r="AN41" s="25">
        <f t="shared" si="26"/>
        <v>1458.5545151002589</v>
      </c>
      <c r="AO41" s="10"/>
      <c r="AP41" s="12">
        <v>734312.72</v>
      </c>
      <c r="AQ41" s="12">
        <f t="shared" si="27"/>
        <v>6229.5954848997062</v>
      </c>
      <c r="AR41" s="12" t="str">
        <f t="shared" si="28"/>
        <v xml:space="preserve"> 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2</v>
      </c>
      <c r="BH41" s="241">
        <v>0</v>
      </c>
      <c r="BI41" s="241">
        <v>0</v>
      </c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>
        <v>0</v>
      </c>
      <c r="BX41" s="241">
        <v>327860.81</v>
      </c>
      <c r="BY41" s="241">
        <v>0</v>
      </c>
      <c r="BZ41" s="241">
        <v>327860.81</v>
      </c>
      <c r="CA41" s="241">
        <v>0</v>
      </c>
      <c r="CB41" s="242" t="s">
        <v>633</v>
      </c>
      <c r="CC41" s="247">
        <v>454068.72</v>
      </c>
      <c r="CD41" s="247">
        <v>126207.91</v>
      </c>
      <c r="CE41" s="247">
        <v>734312.72</v>
      </c>
      <c r="CF41" s="247">
        <v>0</v>
      </c>
    </row>
    <row r="42" spans="1:84" x14ac:dyDescent="0.25">
      <c r="A42" s="253" t="s">
        <v>709</v>
      </c>
      <c r="B42" s="254" t="s">
        <v>710</v>
      </c>
      <c r="C42" s="254" t="s">
        <v>659</v>
      </c>
      <c r="D42" s="233"/>
      <c r="E42" s="234">
        <v>178520</v>
      </c>
      <c r="F42" s="235">
        <v>178520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178520</v>
      </c>
      <c r="K42" s="238"/>
      <c r="L42" s="239"/>
      <c r="M42" s="8">
        <v>128093.26</v>
      </c>
      <c r="N42" s="240">
        <f t="shared" si="11"/>
        <v>128093.26</v>
      </c>
      <c r="O42" s="71"/>
      <c r="P42" s="100"/>
      <c r="Q42" s="9">
        <f t="shared" si="12"/>
        <v>50426.740000000005</v>
      </c>
      <c r="R42" s="9">
        <f t="shared" si="13"/>
        <v>0</v>
      </c>
      <c r="S42" s="9">
        <f t="shared" si="14"/>
        <v>50426.740000000005</v>
      </c>
      <c r="T42" s="256">
        <v>45930</v>
      </c>
      <c r="U42" s="10"/>
      <c r="V42" s="23">
        <f t="shared" si="15"/>
        <v>1</v>
      </c>
      <c r="W42" s="11">
        <f t="shared" si="16"/>
        <v>178520</v>
      </c>
      <c r="X42" s="8">
        <v>128093.26</v>
      </c>
      <c r="Y42" s="9">
        <f t="shared" si="17"/>
        <v>50426.740000000005</v>
      </c>
      <c r="Z42" s="9">
        <f t="shared" si="18"/>
        <v>0</v>
      </c>
      <c r="AA42" s="9">
        <f t="shared" si="19"/>
        <v>50426.740000000005</v>
      </c>
      <c r="AB42" s="10"/>
      <c r="AC42" s="24">
        <v>0</v>
      </c>
      <c r="AD42" s="11">
        <v>0</v>
      </c>
      <c r="AE42" s="8">
        <v>4072.71</v>
      </c>
      <c r="AF42" s="9">
        <f t="shared" si="20"/>
        <v>-4072.71</v>
      </c>
      <c r="AG42" s="10"/>
      <c r="AH42" s="11">
        <f t="shared" si="21"/>
        <v>178520</v>
      </c>
      <c r="AI42" s="8">
        <v>124020.55</v>
      </c>
      <c r="AJ42" s="9">
        <f t="shared" si="23"/>
        <v>54499.450000000004</v>
      </c>
      <c r="AK42" s="10"/>
      <c r="AL42" s="25">
        <f t="shared" si="24"/>
        <v>0</v>
      </c>
      <c r="AM42" s="25">
        <f t="shared" si="25"/>
        <v>0</v>
      </c>
      <c r="AN42" s="25">
        <f t="shared" si="26"/>
        <v>0</v>
      </c>
      <c r="AO42" s="10"/>
      <c r="AP42" s="12">
        <v>178520</v>
      </c>
      <c r="AQ42" s="12">
        <f t="shared" si="27"/>
        <v>0</v>
      </c>
      <c r="AR42" s="12">
        <f t="shared" si="28"/>
        <v>0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2</v>
      </c>
      <c r="BH42" s="241">
        <v>0</v>
      </c>
      <c r="BI42" s="241">
        <v>0</v>
      </c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>
        <v>0</v>
      </c>
      <c r="BX42" s="241">
        <v>4072.71</v>
      </c>
      <c r="BY42" s="241">
        <v>0</v>
      </c>
      <c r="BZ42" s="241">
        <v>4072.71</v>
      </c>
      <c r="CA42" s="241">
        <v>0</v>
      </c>
      <c r="CB42" s="242" t="s">
        <v>633</v>
      </c>
      <c r="CC42" s="247">
        <v>128093.26</v>
      </c>
      <c r="CD42" s="247">
        <v>124020.55</v>
      </c>
      <c r="CE42" s="247">
        <v>178520</v>
      </c>
      <c r="CF42" s="247">
        <v>0</v>
      </c>
    </row>
    <row r="43" spans="1:84" x14ac:dyDescent="0.25">
      <c r="A43" s="253" t="s">
        <v>711</v>
      </c>
      <c r="B43" s="254" t="s">
        <v>712</v>
      </c>
      <c r="C43" s="254" t="s">
        <v>659</v>
      </c>
      <c r="D43" s="233"/>
      <c r="E43" s="234">
        <v>117701</v>
      </c>
      <c r="F43" s="235">
        <v>117701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117701</v>
      </c>
      <c r="K43" s="238"/>
      <c r="L43" s="239"/>
      <c r="M43" s="8">
        <v>123728.38</v>
      </c>
      <c r="N43" s="240">
        <f t="shared" si="11"/>
        <v>123728.38</v>
      </c>
      <c r="O43" s="71"/>
      <c r="P43" s="100"/>
      <c r="Q43" s="9">
        <f t="shared" si="12"/>
        <v>-6027.3800000000047</v>
      </c>
      <c r="R43" s="9">
        <f t="shared" si="13"/>
        <v>0</v>
      </c>
      <c r="S43" s="9">
        <f t="shared" si="14"/>
        <v>-6027.3800000000047</v>
      </c>
      <c r="T43" s="256">
        <v>46022</v>
      </c>
      <c r="U43" s="10"/>
      <c r="V43" s="23">
        <f t="shared" si="15"/>
        <v>1</v>
      </c>
      <c r="W43" s="11">
        <f t="shared" si="16"/>
        <v>117701</v>
      </c>
      <c r="X43" s="8">
        <v>123728.38</v>
      </c>
      <c r="Y43" s="9">
        <f t="shared" si="17"/>
        <v>-6027.3800000000047</v>
      </c>
      <c r="Z43" s="9">
        <f t="shared" si="18"/>
        <v>0</v>
      </c>
      <c r="AA43" s="9">
        <f t="shared" si="19"/>
        <v>-6027.3800000000047</v>
      </c>
      <c r="AB43" s="10"/>
      <c r="AC43" s="24">
        <v>0</v>
      </c>
      <c r="AD43" s="11">
        <v>0</v>
      </c>
      <c r="AE43" s="8">
        <v>0</v>
      </c>
      <c r="AF43" s="9">
        <f t="shared" si="20"/>
        <v>0</v>
      </c>
      <c r="AG43" s="10"/>
      <c r="AH43" s="11">
        <f t="shared" si="21"/>
        <v>117701</v>
      </c>
      <c r="AI43" s="8">
        <v>123728.38</v>
      </c>
      <c r="AJ43" s="9">
        <f t="shared" si="23"/>
        <v>-6027.3800000000047</v>
      </c>
      <c r="AK43" s="10"/>
      <c r="AL43" s="25">
        <f t="shared" si="24"/>
        <v>0</v>
      </c>
      <c r="AM43" s="25">
        <f t="shared" si="25"/>
        <v>0</v>
      </c>
      <c r="AN43" s="25">
        <f t="shared" si="26"/>
        <v>0</v>
      </c>
      <c r="AO43" s="10"/>
      <c r="AP43" s="12">
        <v>134976.95000000001</v>
      </c>
      <c r="AQ43" s="12" t="str">
        <f t="shared" si="27"/>
        <v xml:space="preserve"> </v>
      </c>
      <c r="AR43" s="12">
        <f t="shared" si="28"/>
        <v>17275.950000000012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2</v>
      </c>
      <c r="BH43" s="241">
        <v>0</v>
      </c>
      <c r="BI43" s="241">
        <v>0</v>
      </c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>
        <v>0</v>
      </c>
      <c r="BX43" s="241">
        <v>0</v>
      </c>
      <c r="BY43" s="241">
        <v>0</v>
      </c>
      <c r="BZ43" s="241">
        <v>0</v>
      </c>
      <c r="CA43" s="241">
        <v>0</v>
      </c>
      <c r="CB43" s="242" t="s">
        <v>633</v>
      </c>
      <c r="CC43" s="247">
        <v>123728.38</v>
      </c>
      <c r="CD43" s="247">
        <v>123728.38</v>
      </c>
      <c r="CE43" s="247">
        <v>134976.95000000001</v>
      </c>
      <c r="CF43" s="247">
        <v>0</v>
      </c>
    </row>
    <row r="44" spans="1:84" x14ac:dyDescent="0.25">
      <c r="A44" s="253" t="s">
        <v>713</v>
      </c>
      <c r="B44" s="254" t="s">
        <v>714</v>
      </c>
      <c r="C44" s="254" t="s">
        <v>637</v>
      </c>
      <c r="D44" s="233"/>
      <c r="E44" s="234">
        <v>0</v>
      </c>
      <c r="F44" s="235">
        <v>0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>
        <v>401638.3</v>
      </c>
      <c r="N44" s="240">
        <f t="shared" si="11"/>
        <v>401638.3</v>
      </c>
      <c r="O44" s="71"/>
      <c r="P44" s="100"/>
      <c r="Q44" s="9">
        <f t="shared" si="12"/>
        <v>-401638.3</v>
      </c>
      <c r="R44" s="9">
        <f t="shared" si="13"/>
        <v>0</v>
      </c>
      <c r="S44" s="9">
        <f t="shared" si="14"/>
        <v>-401638.3</v>
      </c>
      <c r="T44" s="256">
        <v>45657</v>
      </c>
      <c r="U44" s="10"/>
      <c r="V44" s="23">
        <f t="shared" si="15"/>
        <v>1</v>
      </c>
      <c r="W44" s="11">
        <f t="shared" si="16"/>
        <v>0</v>
      </c>
      <c r="X44" s="8">
        <v>401638.3</v>
      </c>
      <c r="Y44" s="9">
        <f t="shared" si="17"/>
        <v>-401638.3</v>
      </c>
      <c r="Z44" s="9">
        <f t="shared" si="18"/>
        <v>0</v>
      </c>
      <c r="AA44" s="9">
        <f t="shared" si="19"/>
        <v>-401638.3</v>
      </c>
      <c r="AB44" s="10"/>
      <c r="AC44" s="24">
        <v>0</v>
      </c>
      <c r="AD44" s="11">
        <v>0</v>
      </c>
      <c r="AE44" s="8">
        <v>398813.8</v>
      </c>
      <c r="AF44" s="9">
        <f t="shared" si="20"/>
        <v>-398813.8</v>
      </c>
      <c r="AG44" s="10"/>
      <c r="AH44" s="11">
        <f t="shared" si="21"/>
        <v>0</v>
      </c>
      <c r="AI44" s="8">
        <v>2824.5</v>
      </c>
      <c r="AJ44" s="9">
        <f t="shared" si="23"/>
        <v>-2824.5</v>
      </c>
      <c r="AK44" s="10"/>
      <c r="AL44" s="25">
        <f t="shared" si="24"/>
        <v>0</v>
      </c>
      <c r="AM44" s="25">
        <f t="shared" si="25"/>
        <v>0</v>
      </c>
      <c r="AN44" s="25">
        <f t="shared" si="26"/>
        <v>0</v>
      </c>
      <c r="AO44" s="10"/>
      <c r="AP44" s="12">
        <v>0</v>
      </c>
      <c r="AQ44" s="12">
        <f t="shared" si="27"/>
        <v>0</v>
      </c>
      <c r="AR44" s="12">
        <f t="shared" si="28"/>
        <v>0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3</v>
      </c>
      <c r="BH44" s="241">
        <v>0</v>
      </c>
      <c r="BI44" s="241">
        <v>0</v>
      </c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>
        <v>0</v>
      </c>
      <c r="BX44" s="241">
        <v>398813.8</v>
      </c>
      <c r="BY44" s="241">
        <v>0</v>
      </c>
      <c r="BZ44" s="241">
        <v>398813.8</v>
      </c>
      <c r="CA44" s="241">
        <v>0</v>
      </c>
      <c r="CB44" s="242" t="s">
        <v>633</v>
      </c>
      <c r="CC44" s="247">
        <v>401638.3</v>
      </c>
      <c r="CD44" s="247">
        <v>2824.5</v>
      </c>
      <c r="CE44" s="247">
        <v>0</v>
      </c>
      <c r="CF44" s="247">
        <v>0</v>
      </c>
    </row>
    <row r="45" spans="1:84" x14ac:dyDescent="0.25">
      <c r="A45" s="253" t="s">
        <v>715</v>
      </c>
      <c r="B45" s="258" t="s">
        <v>716</v>
      </c>
      <c r="C45" s="254" t="s">
        <v>637</v>
      </c>
      <c r="D45" s="233"/>
      <c r="E45" s="234">
        <v>0</v>
      </c>
      <c r="F45" s="235">
        <v>0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>
        <v>100018.15</v>
      </c>
      <c r="N45" s="240">
        <f t="shared" si="11"/>
        <v>100018.15</v>
      </c>
      <c r="O45" s="71"/>
      <c r="P45" s="100"/>
      <c r="Q45" s="9">
        <f t="shared" si="12"/>
        <v>-100018.15</v>
      </c>
      <c r="R45" s="9">
        <f t="shared" si="13"/>
        <v>0</v>
      </c>
      <c r="S45" s="9">
        <f t="shared" si="14"/>
        <v>-100018.15</v>
      </c>
      <c r="T45" s="256">
        <v>45657</v>
      </c>
      <c r="U45" s="10"/>
      <c r="V45" s="23">
        <f t="shared" si="15"/>
        <v>1</v>
      </c>
      <c r="W45" s="11">
        <f t="shared" si="16"/>
        <v>0</v>
      </c>
      <c r="X45" s="8">
        <v>100018.15</v>
      </c>
      <c r="Y45" s="9">
        <f t="shared" si="17"/>
        <v>-100018.15</v>
      </c>
      <c r="Z45" s="9">
        <f t="shared" si="18"/>
        <v>0</v>
      </c>
      <c r="AA45" s="9">
        <f t="shared" si="19"/>
        <v>-100018.15</v>
      </c>
      <c r="AB45" s="10"/>
      <c r="AC45" s="24">
        <v>0</v>
      </c>
      <c r="AD45" s="11">
        <v>0</v>
      </c>
      <c r="AE45" s="8">
        <v>99378.15</v>
      </c>
      <c r="AF45" s="9">
        <f t="shared" si="20"/>
        <v>-99378.15</v>
      </c>
      <c r="AG45" s="10"/>
      <c r="AH45" s="11">
        <f t="shared" si="21"/>
        <v>0</v>
      </c>
      <c r="AI45" s="8">
        <v>640</v>
      </c>
      <c r="AJ45" s="9">
        <f t="shared" si="23"/>
        <v>-640</v>
      </c>
      <c r="AK45" s="10"/>
      <c r="AL45" s="25">
        <f t="shared" si="24"/>
        <v>0</v>
      </c>
      <c r="AM45" s="25">
        <f t="shared" si="25"/>
        <v>0</v>
      </c>
      <c r="AN45" s="25">
        <f t="shared" si="26"/>
        <v>0</v>
      </c>
      <c r="AO45" s="10"/>
      <c r="AP45" s="12">
        <v>0</v>
      </c>
      <c r="AQ45" s="12">
        <f t="shared" si="27"/>
        <v>0</v>
      </c>
      <c r="AR45" s="12">
        <f t="shared" si="28"/>
        <v>0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3</v>
      </c>
      <c r="BH45" s="241">
        <v>0</v>
      </c>
      <c r="BI45" s="241">
        <v>0</v>
      </c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>
        <v>0</v>
      </c>
      <c r="BX45" s="241">
        <v>99378.15</v>
      </c>
      <c r="BY45" s="241">
        <v>0</v>
      </c>
      <c r="BZ45" s="241">
        <v>99378.15</v>
      </c>
      <c r="CA45" s="241">
        <v>0</v>
      </c>
      <c r="CB45" s="242" t="s">
        <v>633</v>
      </c>
      <c r="CC45" s="247">
        <v>100018.15</v>
      </c>
      <c r="CD45" s="247">
        <v>640</v>
      </c>
      <c r="CE45" s="247">
        <v>0</v>
      </c>
      <c r="CF45" s="247">
        <v>0</v>
      </c>
    </row>
    <row r="46" spans="1:84" x14ac:dyDescent="0.25">
      <c r="A46" s="253" t="s">
        <v>717</v>
      </c>
      <c r="B46" s="258" t="s">
        <v>718</v>
      </c>
      <c r="C46" s="254" t="s">
        <v>637</v>
      </c>
      <c r="D46" s="233"/>
      <c r="E46" s="234">
        <v>0</v>
      </c>
      <c r="F46" s="235">
        <v>0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>
        <v>275636.14</v>
      </c>
      <c r="N46" s="240">
        <f t="shared" si="11"/>
        <v>275636.14</v>
      </c>
      <c r="O46" s="238"/>
      <c r="P46" s="239"/>
      <c r="Q46" s="9">
        <f t="shared" si="12"/>
        <v>-275636.14</v>
      </c>
      <c r="R46" s="9">
        <f t="shared" si="13"/>
        <v>0</v>
      </c>
      <c r="S46" s="9">
        <f t="shared" si="14"/>
        <v>-275636.14</v>
      </c>
      <c r="T46" s="256">
        <v>45657</v>
      </c>
      <c r="U46" s="10"/>
      <c r="V46" s="23">
        <f t="shared" si="15"/>
        <v>1</v>
      </c>
      <c r="W46" s="11">
        <f t="shared" si="16"/>
        <v>0</v>
      </c>
      <c r="X46" s="8">
        <v>275636.14</v>
      </c>
      <c r="Y46" s="9">
        <f t="shared" si="17"/>
        <v>-275636.14</v>
      </c>
      <c r="Z46" s="9">
        <f t="shared" si="18"/>
        <v>0</v>
      </c>
      <c r="AA46" s="9">
        <f t="shared" si="19"/>
        <v>-275636.14</v>
      </c>
      <c r="AB46" s="10"/>
      <c r="AC46" s="24">
        <v>0</v>
      </c>
      <c r="AD46" s="11">
        <v>0</v>
      </c>
      <c r="AE46" s="8">
        <v>273751.14</v>
      </c>
      <c r="AF46" s="9">
        <f t="shared" si="20"/>
        <v>-273751.14</v>
      </c>
      <c r="AG46" s="10"/>
      <c r="AH46" s="11">
        <f t="shared" si="21"/>
        <v>0</v>
      </c>
      <c r="AI46" s="8">
        <v>1885</v>
      </c>
      <c r="AJ46" s="9">
        <f t="shared" si="23"/>
        <v>-1885</v>
      </c>
      <c r="AK46" s="10"/>
      <c r="AL46" s="25">
        <f t="shared" si="24"/>
        <v>0</v>
      </c>
      <c r="AM46" s="25">
        <f t="shared" si="25"/>
        <v>0</v>
      </c>
      <c r="AN46" s="25">
        <f t="shared" si="26"/>
        <v>0</v>
      </c>
      <c r="AO46" s="10"/>
      <c r="AP46" s="12">
        <v>0</v>
      </c>
      <c r="AQ46" s="12">
        <f t="shared" si="27"/>
        <v>0</v>
      </c>
      <c r="AR46" s="12">
        <f t="shared" si="28"/>
        <v>0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3</v>
      </c>
      <c r="BH46" s="241">
        <v>0</v>
      </c>
      <c r="BI46" s="241">
        <v>0</v>
      </c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>
        <v>0</v>
      </c>
      <c r="BX46" s="241">
        <v>273751.14</v>
      </c>
      <c r="BY46" s="241">
        <v>0</v>
      </c>
      <c r="BZ46" s="241">
        <v>273751.14</v>
      </c>
      <c r="CA46" s="241">
        <v>0</v>
      </c>
      <c r="CB46" s="242" t="s">
        <v>633</v>
      </c>
      <c r="CC46" s="247">
        <v>275636.14</v>
      </c>
      <c r="CD46" s="247">
        <v>1885</v>
      </c>
      <c r="CE46" s="247">
        <v>0</v>
      </c>
      <c r="CF46" s="247">
        <v>0</v>
      </c>
    </row>
    <row r="47" spans="1:84" x14ac:dyDescent="0.25">
      <c r="A47" s="253" t="s">
        <v>719</v>
      </c>
      <c r="B47" s="254" t="s">
        <v>720</v>
      </c>
      <c r="C47" s="254" t="s">
        <v>637</v>
      </c>
      <c r="D47" s="233"/>
      <c r="E47" s="234">
        <v>0</v>
      </c>
      <c r="F47" s="235">
        <v>0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>
        <v>29408.39</v>
      </c>
      <c r="N47" s="240">
        <f t="shared" si="11"/>
        <v>29408.39</v>
      </c>
      <c r="O47" s="71"/>
      <c r="P47" s="100"/>
      <c r="Q47" s="9">
        <f t="shared" si="12"/>
        <v>-29408.39</v>
      </c>
      <c r="R47" s="9">
        <f t="shared" si="13"/>
        <v>0</v>
      </c>
      <c r="S47" s="9">
        <f t="shared" si="14"/>
        <v>-29408.39</v>
      </c>
      <c r="T47" s="256">
        <v>45657</v>
      </c>
      <c r="U47" s="10"/>
      <c r="V47" s="23">
        <f t="shared" si="15"/>
        <v>1</v>
      </c>
      <c r="W47" s="11">
        <f t="shared" si="16"/>
        <v>0</v>
      </c>
      <c r="X47" s="8">
        <v>29408.39</v>
      </c>
      <c r="Y47" s="9">
        <f t="shared" si="17"/>
        <v>-29408.39</v>
      </c>
      <c r="Z47" s="9">
        <f t="shared" si="18"/>
        <v>0</v>
      </c>
      <c r="AA47" s="9">
        <f t="shared" si="19"/>
        <v>-29408.39</v>
      </c>
      <c r="AB47" s="10"/>
      <c r="AC47" s="24">
        <v>0</v>
      </c>
      <c r="AD47" s="11">
        <v>0</v>
      </c>
      <c r="AE47" s="8">
        <v>29228.39</v>
      </c>
      <c r="AF47" s="9">
        <f t="shared" si="20"/>
        <v>-29228.39</v>
      </c>
      <c r="AG47" s="10"/>
      <c r="AH47" s="11">
        <f t="shared" si="21"/>
        <v>0</v>
      </c>
      <c r="AI47" s="8">
        <v>180</v>
      </c>
      <c r="AJ47" s="9">
        <f t="shared" si="23"/>
        <v>-180</v>
      </c>
      <c r="AK47" s="10"/>
      <c r="AL47" s="25">
        <f t="shared" si="24"/>
        <v>0</v>
      </c>
      <c r="AM47" s="25">
        <f t="shared" si="25"/>
        <v>0</v>
      </c>
      <c r="AN47" s="25">
        <f t="shared" si="26"/>
        <v>0</v>
      </c>
      <c r="AO47" s="10"/>
      <c r="AP47" s="12">
        <v>0</v>
      </c>
      <c r="AQ47" s="12">
        <f t="shared" si="27"/>
        <v>0</v>
      </c>
      <c r="AR47" s="12">
        <f t="shared" si="28"/>
        <v>0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3</v>
      </c>
      <c r="BH47" s="241">
        <v>0</v>
      </c>
      <c r="BI47" s="241">
        <v>0</v>
      </c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>
        <v>0</v>
      </c>
      <c r="BX47" s="241">
        <v>29228.39</v>
      </c>
      <c r="BY47" s="241">
        <v>0</v>
      </c>
      <c r="BZ47" s="241">
        <v>29228.39</v>
      </c>
      <c r="CA47" s="241">
        <v>0</v>
      </c>
      <c r="CB47" s="242" t="s">
        <v>633</v>
      </c>
      <c r="CC47" s="247">
        <v>29408.39</v>
      </c>
      <c r="CD47" s="247">
        <v>180</v>
      </c>
      <c r="CE47" s="247">
        <v>0</v>
      </c>
      <c r="CF47" s="247">
        <v>0</v>
      </c>
    </row>
    <row r="48" spans="1:84" x14ac:dyDescent="0.25">
      <c r="A48" s="253" t="s">
        <v>721</v>
      </c>
      <c r="B48" s="254" t="s">
        <v>722</v>
      </c>
      <c r="C48" s="254" t="s">
        <v>637</v>
      </c>
      <c r="D48" s="233"/>
      <c r="E48" s="234">
        <v>0</v>
      </c>
      <c r="F48" s="235">
        <v>0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>
        <v>411039.56</v>
      </c>
      <c r="N48" s="240">
        <f t="shared" si="11"/>
        <v>411039.56</v>
      </c>
      <c r="O48" s="238"/>
      <c r="P48" s="239"/>
      <c r="Q48" s="9">
        <f t="shared" si="12"/>
        <v>-411039.56</v>
      </c>
      <c r="R48" s="9">
        <f t="shared" si="13"/>
        <v>0</v>
      </c>
      <c r="S48" s="9">
        <f t="shared" si="14"/>
        <v>-411039.56</v>
      </c>
      <c r="T48" s="256">
        <v>46022</v>
      </c>
      <c r="U48" s="10"/>
      <c r="V48" s="23">
        <f t="shared" si="15"/>
        <v>1</v>
      </c>
      <c r="W48" s="11">
        <f t="shared" si="16"/>
        <v>0</v>
      </c>
      <c r="X48" s="8">
        <v>411039.56</v>
      </c>
      <c r="Y48" s="9">
        <f t="shared" si="17"/>
        <v>-411039.56</v>
      </c>
      <c r="Z48" s="9">
        <f t="shared" si="18"/>
        <v>0</v>
      </c>
      <c r="AA48" s="9">
        <f t="shared" si="19"/>
        <v>-411039.56</v>
      </c>
      <c r="AB48" s="10"/>
      <c r="AC48" s="24">
        <v>0</v>
      </c>
      <c r="AD48" s="11">
        <v>0</v>
      </c>
      <c r="AE48" s="8">
        <v>0</v>
      </c>
      <c r="AF48" s="9">
        <f t="shared" si="20"/>
        <v>0</v>
      </c>
      <c r="AG48" s="10"/>
      <c r="AH48" s="11">
        <f t="shared" si="21"/>
        <v>0</v>
      </c>
      <c r="AI48" s="8">
        <v>411039.56</v>
      </c>
      <c r="AJ48" s="9">
        <f t="shared" si="23"/>
        <v>-411039.56</v>
      </c>
      <c r="AK48" s="10"/>
      <c r="AL48" s="25">
        <f t="shared" si="24"/>
        <v>0</v>
      </c>
      <c r="AM48" s="25">
        <f t="shared" si="25"/>
        <v>0</v>
      </c>
      <c r="AN48" s="25">
        <f t="shared" si="26"/>
        <v>0</v>
      </c>
      <c r="AO48" s="10"/>
      <c r="AP48" s="12">
        <v>0</v>
      </c>
      <c r="AQ48" s="12">
        <f t="shared" si="27"/>
        <v>0</v>
      </c>
      <c r="AR48" s="12">
        <f t="shared" si="28"/>
        <v>0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3</v>
      </c>
      <c r="BH48" s="241">
        <v>0</v>
      </c>
      <c r="BI48" s="241">
        <v>0</v>
      </c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>
        <v>0</v>
      </c>
      <c r="BX48" s="241">
        <v>0</v>
      </c>
      <c r="BY48" s="241">
        <v>0</v>
      </c>
      <c r="BZ48" s="241">
        <v>0</v>
      </c>
      <c r="CA48" s="241">
        <v>0</v>
      </c>
      <c r="CB48" s="242" t="s">
        <v>633</v>
      </c>
      <c r="CC48" s="247">
        <v>411039.56</v>
      </c>
      <c r="CD48" s="247">
        <v>411039.56</v>
      </c>
      <c r="CE48" s="247">
        <v>0</v>
      </c>
      <c r="CF48" s="247">
        <v>0</v>
      </c>
    </row>
    <row r="49" spans="1:84" x14ac:dyDescent="0.25">
      <c r="A49" s="253" t="s">
        <v>723</v>
      </c>
      <c r="B49" s="254" t="s">
        <v>724</v>
      </c>
      <c r="C49" s="254" t="s">
        <v>637</v>
      </c>
      <c r="D49" s="233"/>
      <c r="E49" s="234">
        <v>0</v>
      </c>
      <c r="F49" s="235">
        <v>0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>
        <v>135257.04999999999</v>
      </c>
      <c r="N49" s="240">
        <f t="shared" si="11"/>
        <v>135257.04999999999</v>
      </c>
      <c r="O49" s="71"/>
      <c r="P49" s="100"/>
      <c r="Q49" s="9">
        <f t="shared" si="12"/>
        <v>-135257.04999999999</v>
      </c>
      <c r="R49" s="9">
        <f t="shared" si="13"/>
        <v>0</v>
      </c>
      <c r="S49" s="9">
        <f t="shared" si="14"/>
        <v>-135257.04999999999</v>
      </c>
      <c r="T49" s="256">
        <v>46022</v>
      </c>
      <c r="U49" s="10"/>
      <c r="V49" s="23">
        <f t="shared" si="15"/>
        <v>1</v>
      </c>
      <c r="W49" s="11">
        <f t="shared" si="16"/>
        <v>0</v>
      </c>
      <c r="X49" s="8">
        <v>135257.04999999999</v>
      </c>
      <c r="Y49" s="9">
        <f t="shared" si="17"/>
        <v>-135257.04999999999</v>
      </c>
      <c r="Z49" s="9">
        <f t="shared" si="18"/>
        <v>0</v>
      </c>
      <c r="AA49" s="9">
        <f t="shared" si="19"/>
        <v>-135257.04999999999</v>
      </c>
      <c r="AB49" s="10"/>
      <c r="AC49" s="24">
        <v>0</v>
      </c>
      <c r="AD49" s="11">
        <v>0</v>
      </c>
      <c r="AE49" s="8">
        <v>0</v>
      </c>
      <c r="AF49" s="9">
        <f t="shared" si="20"/>
        <v>0</v>
      </c>
      <c r="AG49" s="10"/>
      <c r="AH49" s="11">
        <f t="shared" si="21"/>
        <v>0</v>
      </c>
      <c r="AI49" s="8">
        <v>135257.04999999999</v>
      </c>
      <c r="AJ49" s="9">
        <f t="shared" si="23"/>
        <v>-135257.04999999999</v>
      </c>
      <c r="AK49" s="10"/>
      <c r="AL49" s="25">
        <f t="shared" si="24"/>
        <v>0</v>
      </c>
      <c r="AM49" s="25">
        <f t="shared" si="25"/>
        <v>0</v>
      </c>
      <c r="AN49" s="25">
        <f t="shared" si="26"/>
        <v>0</v>
      </c>
      <c r="AO49" s="10"/>
      <c r="AP49" s="12">
        <v>0</v>
      </c>
      <c r="AQ49" s="12">
        <f t="shared" si="27"/>
        <v>0</v>
      </c>
      <c r="AR49" s="12">
        <f t="shared" si="28"/>
        <v>0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3</v>
      </c>
      <c r="BH49" s="241">
        <v>0</v>
      </c>
      <c r="BI49" s="241">
        <v>0</v>
      </c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>
        <v>0</v>
      </c>
      <c r="BX49" s="241">
        <v>0</v>
      </c>
      <c r="BY49" s="241">
        <v>0</v>
      </c>
      <c r="BZ49" s="241">
        <v>0</v>
      </c>
      <c r="CA49" s="241">
        <v>0</v>
      </c>
      <c r="CB49" s="242" t="s">
        <v>633</v>
      </c>
      <c r="CC49" s="247">
        <v>135257.04999999999</v>
      </c>
      <c r="CD49" s="247">
        <v>135257.04999999999</v>
      </c>
      <c r="CE49" s="247">
        <v>0</v>
      </c>
      <c r="CF49" s="247">
        <v>0</v>
      </c>
    </row>
    <row r="50" spans="1:84" x14ac:dyDescent="0.25">
      <c r="A50" s="253" t="s">
        <v>725</v>
      </c>
      <c r="B50" s="254" t="s">
        <v>726</v>
      </c>
      <c r="C50" s="254" t="s">
        <v>637</v>
      </c>
      <c r="D50" s="233"/>
      <c r="E50" s="234">
        <v>0</v>
      </c>
      <c r="F50" s="235">
        <v>0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>
        <v>4786.46</v>
      </c>
      <c r="N50" s="240">
        <f t="shared" si="11"/>
        <v>4786.46</v>
      </c>
      <c r="O50" s="71"/>
      <c r="P50" s="100"/>
      <c r="Q50" s="9">
        <f t="shared" si="12"/>
        <v>-4786.46</v>
      </c>
      <c r="R50" s="9">
        <f t="shared" si="13"/>
        <v>0</v>
      </c>
      <c r="S50" s="9">
        <f t="shared" si="14"/>
        <v>-4786.46</v>
      </c>
      <c r="T50" s="256">
        <v>46022</v>
      </c>
      <c r="U50" s="10"/>
      <c r="V50" s="23">
        <f t="shared" si="15"/>
        <v>1</v>
      </c>
      <c r="W50" s="11">
        <f t="shared" si="16"/>
        <v>0</v>
      </c>
      <c r="X50" s="8">
        <v>4786.46</v>
      </c>
      <c r="Y50" s="9">
        <f t="shared" si="17"/>
        <v>-4786.46</v>
      </c>
      <c r="Z50" s="9">
        <f t="shared" si="18"/>
        <v>0</v>
      </c>
      <c r="AA50" s="9">
        <f t="shared" si="19"/>
        <v>-4786.46</v>
      </c>
      <c r="AB50" s="10"/>
      <c r="AC50" s="24">
        <v>0</v>
      </c>
      <c r="AD50" s="11">
        <v>0</v>
      </c>
      <c r="AE50" s="8">
        <v>0</v>
      </c>
      <c r="AF50" s="9">
        <f t="shared" si="20"/>
        <v>0</v>
      </c>
      <c r="AG50" s="10"/>
      <c r="AH50" s="11">
        <f t="shared" si="21"/>
        <v>0</v>
      </c>
      <c r="AI50" s="8">
        <v>4786.46</v>
      </c>
      <c r="AJ50" s="9">
        <f t="shared" si="23"/>
        <v>-4786.46</v>
      </c>
      <c r="AK50" s="10"/>
      <c r="AL50" s="25">
        <f t="shared" si="24"/>
        <v>0</v>
      </c>
      <c r="AM50" s="25">
        <f t="shared" si="25"/>
        <v>0</v>
      </c>
      <c r="AN50" s="25">
        <f t="shared" si="26"/>
        <v>0</v>
      </c>
      <c r="AO50" s="10"/>
      <c r="AP50" s="12">
        <v>0</v>
      </c>
      <c r="AQ50" s="12">
        <f t="shared" si="27"/>
        <v>0</v>
      </c>
      <c r="AR50" s="12">
        <f t="shared" si="28"/>
        <v>0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3</v>
      </c>
      <c r="BH50" s="241">
        <v>0</v>
      </c>
      <c r="BI50" s="241">
        <v>0</v>
      </c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>
        <v>0</v>
      </c>
      <c r="BX50" s="241">
        <v>0</v>
      </c>
      <c r="BY50" s="241">
        <v>0</v>
      </c>
      <c r="BZ50" s="241">
        <v>0</v>
      </c>
      <c r="CA50" s="241">
        <v>0</v>
      </c>
      <c r="CB50" s="242" t="s">
        <v>633</v>
      </c>
      <c r="CC50" s="247">
        <v>4786.46</v>
      </c>
      <c r="CD50" s="247">
        <v>4786.46</v>
      </c>
      <c r="CE50" s="247">
        <v>0</v>
      </c>
      <c r="CF50" s="247">
        <v>0</v>
      </c>
    </row>
    <row r="51" spans="1:84" x14ac:dyDescent="0.25">
      <c r="A51" s="253" t="s">
        <v>727</v>
      </c>
      <c r="B51" s="254" t="s">
        <v>728</v>
      </c>
      <c r="C51" s="254" t="s">
        <v>637</v>
      </c>
      <c r="D51" s="233"/>
      <c r="E51" s="234">
        <v>0</v>
      </c>
      <c r="F51" s="235">
        <v>0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>
        <v>339505.21</v>
      </c>
      <c r="N51" s="240">
        <f t="shared" si="11"/>
        <v>339505.21</v>
      </c>
      <c r="O51" s="71"/>
      <c r="P51" s="100"/>
      <c r="Q51" s="9">
        <f t="shared" si="12"/>
        <v>-339505.21</v>
      </c>
      <c r="R51" s="9">
        <f t="shared" si="13"/>
        <v>0</v>
      </c>
      <c r="S51" s="9">
        <f t="shared" si="14"/>
        <v>-339505.21</v>
      </c>
      <c r="T51" s="256">
        <v>46022</v>
      </c>
      <c r="U51" s="10"/>
      <c r="V51" s="23">
        <f t="shared" si="15"/>
        <v>1</v>
      </c>
      <c r="W51" s="11">
        <f t="shared" si="16"/>
        <v>0</v>
      </c>
      <c r="X51" s="8">
        <v>339505.21</v>
      </c>
      <c r="Y51" s="9">
        <f t="shared" si="17"/>
        <v>-339505.21</v>
      </c>
      <c r="Z51" s="9">
        <f t="shared" si="18"/>
        <v>0</v>
      </c>
      <c r="AA51" s="9">
        <f t="shared" si="19"/>
        <v>-339505.21</v>
      </c>
      <c r="AB51" s="10"/>
      <c r="AC51" s="24">
        <v>0</v>
      </c>
      <c r="AD51" s="11">
        <v>0</v>
      </c>
      <c r="AE51" s="8">
        <v>0</v>
      </c>
      <c r="AF51" s="9">
        <f t="shared" si="20"/>
        <v>0</v>
      </c>
      <c r="AG51" s="10"/>
      <c r="AH51" s="11">
        <f t="shared" si="21"/>
        <v>0</v>
      </c>
      <c r="AI51" s="8">
        <v>339505.21</v>
      </c>
      <c r="AJ51" s="9">
        <f t="shared" si="23"/>
        <v>-339505.21</v>
      </c>
      <c r="AK51" s="10"/>
      <c r="AL51" s="25">
        <f t="shared" si="24"/>
        <v>0</v>
      </c>
      <c r="AM51" s="25">
        <f t="shared" si="25"/>
        <v>0</v>
      </c>
      <c r="AN51" s="25">
        <f t="shared" si="26"/>
        <v>0</v>
      </c>
      <c r="AO51" s="10"/>
      <c r="AP51" s="12">
        <v>0</v>
      </c>
      <c r="AQ51" s="12">
        <f t="shared" si="27"/>
        <v>0</v>
      </c>
      <c r="AR51" s="12">
        <f t="shared" si="28"/>
        <v>0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3</v>
      </c>
      <c r="BH51" s="241">
        <v>0</v>
      </c>
      <c r="BI51" s="241">
        <v>0</v>
      </c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>
        <v>0</v>
      </c>
      <c r="BX51" s="241">
        <v>0</v>
      </c>
      <c r="BY51" s="241">
        <v>0</v>
      </c>
      <c r="BZ51" s="241">
        <v>0</v>
      </c>
      <c r="CA51" s="241">
        <v>0</v>
      </c>
      <c r="CB51" s="242" t="s">
        <v>633</v>
      </c>
      <c r="CC51" s="247">
        <v>339505.21</v>
      </c>
      <c r="CD51" s="247">
        <v>339505.21</v>
      </c>
      <c r="CE51" s="247">
        <v>0</v>
      </c>
      <c r="CF51" s="247">
        <v>0</v>
      </c>
    </row>
    <row r="52" spans="1:84" x14ac:dyDescent="0.25">
      <c r="A52" s="253" t="s">
        <v>729</v>
      </c>
      <c r="B52" s="254" t="s">
        <v>730</v>
      </c>
      <c r="C52" s="254" t="s">
        <v>637</v>
      </c>
      <c r="D52" s="233"/>
      <c r="E52" s="234">
        <v>0</v>
      </c>
      <c r="F52" s="235">
        <v>0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>
        <v>28166.720000000001</v>
      </c>
      <c r="N52" s="240">
        <f t="shared" si="11"/>
        <v>28166.720000000001</v>
      </c>
      <c r="O52" s="71"/>
      <c r="P52" s="100"/>
      <c r="Q52" s="9">
        <f t="shared" si="12"/>
        <v>-28166.720000000001</v>
      </c>
      <c r="R52" s="9">
        <f t="shared" si="13"/>
        <v>0</v>
      </c>
      <c r="S52" s="9">
        <f t="shared" si="14"/>
        <v>-28166.720000000001</v>
      </c>
      <c r="T52" s="256">
        <v>46022</v>
      </c>
      <c r="U52" s="10"/>
      <c r="V52" s="23">
        <f t="shared" si="15"/>
        <v>1</v>
      </c>
      <c r="W52" s="11">
        <f t="shared" si="16"/>
        <v>0</v>
      </c>
      <c r="X52" s="8">
        <v>28166.720000000001</v>
      </c>
      <c r="Y52" s="9">
        <f t="shared" si="17"/>
        <v>-28166.720000000001</v>
      </c>
      <c r="Z52" s="9">
        <f t="shared" si="18"/>
        <v>0</v>
      </c>
      <c r="AA52" s="9">
        <f t="shared" si="19"/>
        <v>-28166.720000000001</v>
      </c>
      <c r="AB52" s="10"/>
      <c r="AC52" s="24">
        <v>0</v>
      </c>
      <c r="AD52" s="11">
        <v>0</v>
      </c>
      <c r="AE52" s="8">
        <v>0</v>
      </c>
      <c r="AF52" s="9">
        <f t="shared" si="20"/>
        <v>0</v>
      </c>
      <c r="AG52" s="10"/>
      <c r="AH52" s="11">
        <f t="shared" si="21"/>
        <v>0</v>
      </c>
      <c r="AI52" s="8">
        <v>28166.720000000001</v>
      </c>
      <c r="AJ52" s="9">
        <f t="shared" si="23"/>
        <v>-28166.720000000001</v>
      </c>
      <c r="AK52" s="10"/>
      <c r="AL52" s="25">
        <f t="shared" si="24"/>
        <v>0</v>
      </c>
      <c r="AM52" s="25">
        <f t="shared" si="25"/>
        <v>0</v>
      </c>
      <c r="AN52" s="25">
        <f t="shared" si="26"/>
        <v>0</v>
      </c>
      <c r="AO52" s="10"/>
      <c r="AP52" s="12">
        <v>0</v>
      </c>
      <c r="AQ52" s="12">
        <f t="shared" si="27"/>
        <v>0</v>
      </c>
      <c r="AR52" s="12">
        <f t="shared" si="28"/>
        <v>0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3</v>
      </c>
      <c r="BH52" s="241">
        <v>0</v>
      </c>
      <c r="BI52" s="241">
        <v>0</v>
      </c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>
        <v>0</v>
      </c>
      <c r="BX52" s="241">
        <v>0</v>
      </c>
      <c r="BY52" s="241">
        <v>0</v>
      </c>
      <c r="BZ52" s="241">
        <v>0</v>
      </c>
      <c r="CA52" s="241">
        <v>0</v>
      </c>
      <c r="CB52" s="242" t="s">
        <v>633</v>
      </c>
      <c r="CC52" s="247">
        <v>28166.720000000001</v>
      </c>
      <c r="CD52" s="247">
        <v>28166.720000000001</v>
      </c>
      <c r="CE52" s="247">
        <v>0</v>
      </c>
      <c r="CF52" s="247">
        <v>0</v>
      </c>
    </row>
    <row r="53" spans="1:84" x14ac:dyDescent="0.25">
      <c r="A53" s="253" t="s">
        <v>731</v>
      </c>
      <c r="B53" s="254" t="s">
        <v>732</v>
      </c>
      <c r="C53" s="254" t="s">
        <v>637</v>
      </c>
      <c r="D53" s="233"/>
      <c r="E53" s="234">
        <v>2355416.6</v>
      </c>
      <c r="F53" s="235">
        <v>2355416.6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2355416.6</v>
      </c>
      <c r="K53" s="238"/>
      <c r="L53" s="239"/>
      <c r="M53" s="8">
        <v>1862187.9</v>
      </c>
      <c r="N53" s="240">
        <f t="shared" si="11"/>
        <v>1862187.9</v>
      </c>
      <c r="O53" s="71"/>
      <c r="P53" s="100"/>
      <c r="Q53" s="9">
        <f t="shared" si="12"/>
        <v>493228.70000000019</v>
      </c>
      <c r="R53" s="9">
        <f t="shared" si="13"/>
        <v>0</v>
      </c>
      <c r="S53" s="9">
        <f t="shared" si="14"/>
        <v>493228.70000000019</v>
      </c>
      <c r="T53" s="256">
        <v>45657</v>
      </c>
      <c r="U53" s="10"/>
      <c r="V53" s="23">
        <f t="shared" si="15"/>
        <v>0.9986995512107022</v>
      </c>
      <c r="W53" s="11">
        <f t="shared" si="16"/>
        <v>2352353.5013342383</v>
      </c>
      <c r="X53" s="8">
        <v>1859766.22</v>
      </c>
      <c r="Y53" s="9">
        <f t="shared" si="17"/>
        <v>492587.28133423836</v>
      </c>
      <c r="Z53" s="9">
        <f t="shared" si="18"/>
        <v>0</v>
      </c>
      <c r="AA53" s="9">
        <f t="shared" si="19"/>
        <v>492587.28133423836</v>
      </c>
      <c r="AB53" s="10"/>
      <c r="AC53" s="24">
        <v>0</v>
      </c>
      <c r="AD53" s="11">
        <v>0</v>
      </c>
      <c r="AE53" s="8">
        <v>1859766.22</v>
      </c>
      <c r="AF53" s="9">
        <f t="shared" si="20"/>
        <v>-1859766.22</v>
      </c>
      <c r="AG53" s="10"/>
      <c r="AH53" s="11">
        <f t="shared" si="21"/>
        <v>2352353.5013342383</v>
      </c>
      <c r="AI53" s="8">
        <v>0</v>
      </c>
      <c r="AJ53" s="9">
        <f t="shared" si="23"/>
        <v>2352353.5013342383</v>
      </c>
      <c r="AK53" s="10"/>
      <c r="AL53" s="25">
        <f t="shared" si="24"/>
        <v>3063.0986657617614</v>
      </c>
      <c r="AM53" s="25">
        <f t="shared" si="25"/>
        <v>2421.6799999999348</v>
      </c>
      <c r="AN53" s="25">
        <f t="shared" si="26"/>
        <v>641.41866576182656</v>
      </c>
      <c r="AO53" s="10"/>
      <c r="AP53" s="12">
        <v>2341026.2999999998</v>
      </c>
      <c r="AQ53" s="12">
        <f t="shared" si="27"/>
        <v>11327.201334238518</v>
      </c>
      <c r="AR53" s="12" t="str">
        <f t="shared" si="28"/>
        <v xml:space="preserve"> 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3</v>
      </c>
      <c r="BH53" s="241">
        <v>0</v>
      </c>
      <c r="BI53" s="241">
        <v>0</v>
      </c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>
        <v>0</v>
      </c>
      <c r="BX53" s="241">
        <v>1859766.22</v>
      </c>
      <c r="BY53" s="241">
        <v>0</v>
      </c>
      <c r="BZ53" s="241">
        <v>1859766.22</v>
      </c>
      <c r="CA53" s="241">
        <v>0</v>
      </c>
      <c r="CB53" s="242" t="s">
        <v>633</v>
      </c>
      <c r="CC53" s="247">
        <v>1859766.22</v>
      </c>
      <c r="CD53" s="247">
        <v>0</v>
      </c>
      <c r="CE53" s="247">
        <v>2341026.2999999998</v>
      </c>
      <c r="CF53" s="247">
        <v>0</v>
      </c>
    </row>
    <row r="54" spans="1:84" x14ac:dyDescent="0.25">
      <c r="A54" s="253" t="s">
        <v>733</v>
      </c>
      <c r="B54" s="254" t="s">
        <v>734</v>
      </c>
      <c r="C54" s="254" t="s">
        <v>659</v>
      </c>
      <c r="D54" s="233"/>
      <c r="E54" s="234">
        <v>1361329.36</v>
      </c>
      <c r="F54" s="235">
        <v>1361329.36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1361329.36</v>
      </c>
      <c r="K54" s="238"/>
      <c r="L54" s="239"/>
      <c r="M54" s="8">
        <v>1173903.3400000001</v>
      </c>
      <c r="N54" s="240">
        <f t="shared" si="11"/>
        <v>1173903.3400000001</v>
      </c>
      <c r="O54" s="71"/>
      <c r="P54" s="100"/>
      <c r="Q54" s="9">
        <f t="shared" si="12"/>
        <v>187426.02000000002</v>
      </c>
      <c r="R54" s="9">
        <f t="shared" si="13"/>
        <v>0</v>
      </c>
      <c r="S54" s="9">
        <f t="shared" si="14"/>
        <v>187426.02000000002</v>
      </c>
      <c r="T54" s="256">
        <v>45657</v>
      </c>
      <c r="U54" s="10"/>
      <c r="V54" s="23">
        <f t="shared" si="15"/>
        <v>0.99985779919494888</v>
      </c>
      <c r="W54" s="11">
        <f t="shared" si="16"/>
        <v>1361135.7778690683</v>
      </c>
      <c r="X54" s="8">
        <v>1173736.4099999999</v>
      </c>
      <c r="Y54" s="9">
        <f t="shared" si="17"/>
        <v>187399.3678690684</v>
      </c>
      <c r="Z54" s="9">
        <f t="shared" si="18"/>
        <v>0</v>
      </c>
      <c r="AA54" s="9">
        <f t="shared" si="19"/>
        <v>187399.3678690684</v>
      </c>
      <c r="AB54" s="10"/>
      <c r="AC54" s="24">
        <v>0</v>
      </c>
      <c r="AD54" s="11">
        <v>0</v>
      </c>
      <c r="AE54" s="8">
        <v>1173736.4099999999</v>
      </c>
      <c r="AF54" s="9">
        <f t="shared" si="20"/>
        <v>-1173736.4099999999</v>
      </c>
      <c r="AG54" s="10"/>
      <c r="AH54" s="11">
        <f t="shared" si="21"/>
        <v>1361135.7778690683</v>
      </c>
      <c r="AI54" s="8">
        <v>0</v>
      </c>
      <c r="AJ54" s="9">
        <f t="shared" si="23"/>
        <v>1361135.7778690683</v>
      </c>
      <c r="AK54" s="10"/>
      <c r="AL54" s="25">
        <f t="shared" si="24"/>
        <v>193.58213093178347</v>
      </c>
      <c r="AM54" s="25">
        <f t="shared" si="25"/>
        <v>166.93000000016764</v>
      </c>
      <c r="AN54" s="25">
        <f t="shared" si="26"/>
        <v>26.652130931615829</v>
      </c>
      <c r="AO54" s="10"/>
      <c r="AP54" s="12">
        <v>1340781.48</v>
      </c>
      <c r="AQ54" s="12">
        <f t="shared" si="27"/>
        <v>20354.297869068338</v>
      </c>
      <c r="AR54" s="12" t="str">
        <f t="shared" si="28"/>
        <v xml:space="preserve"> 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3</v>
      </c>
      <c r="BH54" s="241">
        <v>0</v>
      </c>
      <c r="BI54" s="241">
        <v>0</v>
      </c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>
        <v>0</v>
      </c>
      <c r="BX54" s="241">
        <v>1173736.4099999999</v>
      </c>
      <c r="BY54" s="241">
        <v>0</v>
      </c>
      <c r="BZ54" s="241">
        <v>1173736.4099999999</v>
      </c>
      <c r="CA54" s="241">
        <v>0</v>
      </c>
      <c r="CB54" s="242" t="s">
        <v>633</v>
      </c>
      <c r="CC54" s="247">
        <v>1173736.4099999999</v>
      </c>
      <c r="CD54" s="247">
        <v>0</v>
      </c>
      <c r="CE54" s="247">
        <v>1340781.48</v>
      </c>
      <c r="CF54" s="247">
        <v>0</v>
      </c>
    </row>
    <row r="55" spans="1:84" x14ac:dyDescent="0.25">
      <c r="A55" s="253" t="s">
        <v>735</v>
      </c>
      <c r="B55" s="254" t="s">
        <v>736</v>
      </c>
      <c r="C55" s="254" t="s">
        <v>656</v>
      </c>
      <c r="D55" s="233"/>
      <c r="E55" s="234">
        <v>700013.94</v>
      </c>
      <c r="F55" s="235">
        <v>700013.94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700013.94</v>
      </c>
      <c r="K55" s="238"/>
      <c r="L55" s="239"/>
      <c r="M55" s="8">
        <v>542146.44999999995</v>
      </c>
      <c r="N55" s="240">
        <f t="shared" si="11"/>
        <v>542146.44999999995</v>
      </c>
      <c r="O55" s="71"/>
      <c r="P55" s="100"/>
      <c r="Q55" s="9">
        <f t="shared" si="12"/>
        <v>157867.49</v>
      </c>
      <c r="R55" s="9">
        <f t="shared" si="13"/>
        <v>0</v>
      </c>
      <c r="S55" s="9">
        <f t="shared" si="14"/>
        <v>157867.49</v>
      </c>
      <c r="T55" s="256">
        <v>46022</v>
      </c>
      <c r="U55" s="10"/>
      <c r="V55" s="23">
        <f t="shared" si="15"/>
        <v>1</v>
      </c>
      <c r="W55" s="11">
        <f t="shared" si="16"/>
        <v>700013.94</v>
      </c>
      <c r="X55" s="8">
        <v>542146.44999999995</v>
      </c>
      <c r="Y55" s="9">
        <f t="shared" si="17"/>
        <v>157867.49</v>
      </c>
      <c r="Z55" s="9">
        <f t="shared" si="18"/>
        <v>0</v>
      </c>
      <c r="AA55" s="9">
        <f t="shared" si="19"/>
        <v>157867.49</v>
      </c>
      <c r="AB55" s="10"/>
      <c r="AC55" s="24">
        <v>0</v>
      </c>
      <c r="AD55" s="11">
        <v>0</v>
      </c>
      <c r="AE55" s="8">
        <v>484415.72</v>
      </c>
      <c r="AF55" s="9">
        <f t="shared" si="20"/>
        <v>-484415.72</v>
      </c>
      <c r="AG55" s="10"/>
      <c r="AH55" s="11">
        <f t="shared" si="21"/>
        <v>700013.94</v>
      </c>
      <c r="AI55" s="8">
        <v>57730.73</v>
      </c>
      <c r="AJ55" s="9">
        <f t="shared" si="23"/>
        <v>642283.21</v>
      </c>
      <c r="AK55" s="10"/>
      <c r="AL55" s="25">
        <f t="shared" si="24"/>
        <v>0</v>
      </c>
      <c r="AM55" s="25">
        <f t="shared" si="25"/>
        <v>0</v>
      </c>
      <c r="AN55" s="25">
        <f t="shared" si="26"/>
        <v>0</v>
      </c>
      <c r="AO55" s="10"/>
      <c r="AP55" s="12">
        <v>700013.94</v>
      </c>
      <c r="AQ55" s="12">
        <f t="shared" si="27"/>
        <v>0</v>
      </c>
      <c r="AR55" s="12">
        <f t="shared" si="28"/>
        <v>0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3</v>
      </c>
      <c r="BH55" s="241">
        <v>0</v>
      </c>
      <c r="BI55" s="241">
        <v>0</v>
      </c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>
        <v>0</v>
      </c>
      <c r="BX55" s="241">
        <v>484415.72</v>
      </c>
      <c r="BY55" s="241">
        <v>0</v>
      </c>
      <c r="BZ55" s="241">
        <v>484415.72</v>
      </c>
      <c r="CA55" s="241">
        <v>0</v>
      </c>
      <c r="CB55" s="242" t="s">
        <v>633</v>
      </c>
      <c r="CC55" s="247">
        <v>542146.44999999995</v>
      </c>
      <c r="CD55" s="247">
        <v>57730.73</v>
      </c>
      <c r="CE55" s="247">
        <v>700013.94</v>
      </c>
      <c r="CF55" s="247">
        <v>0</v>
      </c>
    </row>
    <row r="56" spans="1:84" x14ac:dyDescent="0.25">
      <c r="A56" s="253" t="s">
        <v>737</v>
      </c>
      <c r="B56" s="254" t="s">
        <v>738</v>
      </c>
      <c r="C56" s="254" t="s">
        <v>656</v>
      </c>
      <c r="D56" s="233"/>
      <c r="E56" s="234">
        <v>2447355.2200000002</v>
      </c>
      <c r="F56" s="235">
        <v>2447355.2200000002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2447355.2200000002</v>
      </c>
      <c r="K56" s="238"/>
      <c r="L56" s="239"/>
      <c r="M56" s="8">
        <v>1995712.27</v>
      </c>
      <c r="N56" s="240">
        <f t="shared" si="11"/>
        <v>1995712.27</v>
      </c>
      <c r="O56" s="71"/>
      <c r="P56" s="100"/>
      <c r="Q56" s="9">
        <f t="shared" si="12"/>
        <v>451642.95000000019</v>
      </c>
      <c r="R56" s="9">
        <f t="shared" si="13"/>
        <v>0</v>
      </c>
      <c r="S56" s="9">
        <f t="shared" si="14"/>
        <v>451642.95000000019</v>
      </c>
      <c r="T56" s="256">
        <v>45807</v>
      </c>
      <c r="U56" s="10"/>
      <c r="V56" s="23">
        <f t="shared" si="15"/>
        <v>0.99997136360744032</v>
      </c>
      <c r="W56" s="11">
        <f t="shared" si="16"/>
        <v>2447285.1365751871</v>
      </c>
      <c r="X56" s="8">
        <v>1995655.12</v>
      </c>
      <c r="Y56" s="9">
        <f t="shared" si="17"/>
        <v>451630.01657518698</v>
      </c>
      <c r="Z56" s="9">
        <f t="shared" si="18"/>
        <v>0</v>
      </c>
      <c r="AA56" s="9">
        <f t="shared" si="19"/>
        <v>451630.01657518698</v>
      </c>
      <c r="AB56" s="10"/>
      <c r="AC56" s="24">
        <v>0</v>
      </c>
      <c r="AD56" s="11">
        <v>0</v>
      </c>
      <c r="AE56" s="8">
        <v>1995565.12</v>
      </c>
      <c r="AF56" s="9">
        <f t="shared" si="20"/>
        <v>-1995565.12</v>
      </c>
      <c r="AG56" s="10"/>
      <c r="AH56" s="11">
        <f t="shared" si="21"/>
        <v>2447285.1365751871</v>
      </c>
      <c r="AI56" s="8">
        <v>90</v>
      </c>
      <c r="AJ56" s="9">
        <f t="shared" si="23"/>
        <v>2447195.1365751871</v>
      </c>
      <c r="AK56" s="10"/>
      <c r="AL56" s="25">
        <f t="shared" si="24"/>
        <v>70.083424813114107</v>
      </c>
      <c r="AM56" s="25">
        <f t="shared" si="25"/>
        <v>57.149999999906868</v>
      </c>
      <c r="AN56" s="25">
        <f t="shared" si="26"/>
        <v>12.933424813207239</v>
      </c>
      <c r="AO56" s="10"/>
      <c r="AP56" s="12">
        <v>2447355.2200000002</v>
      </c>
      <c r="AQ56" s="12" t="str">
        <f t="shared" si="27"/>
        <v xml:space="preserve"> </v>
      </c>
      <c r="AR56" s="12">
        <f t="shared" si="28"/>
        <v>70.083424813114107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3</v>
      </c>
      <c r="BH56" s="241">
        <v>0</v>
      </c>
      <c r="BI56" s="241">
        <v>0</v>
      </c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>
        <v>0</v>
      </c>
      <c r="BX56" s="241">
        <v>1995565.12</v>
      </c>
      <c r="BY56" s="241">
        <v>0</v>
      </c>
      <c r="BZ56" s="241">
        <v>1995565.12</v>
      </c>
      <c r="CA56" s="241">
        <v>0</v>
      </c>
      <c r="CB56" s="242" t="s">
        <v>633</v>
      </c>
      <c r="CC56" s="247">
        <v>1995655.12</v>
      </c>
      <c r="CD56" s="247">
        <v>90</v>
      </c>
      <c r="CE56" s="247">
        <v>2447355.2200000002</v>
      </c>
      <c r="CF56" s="247">
        <v>0</v>
      </c>
    </row>
    <row r="57" spans="1:84" x14ac:dyDescent="0.25">
      <c r="A57" s="253" t="s">
        <v>739</v>
      </c>
      <c r="B57" s="254" t="s">
        <v>740</v>
      </c>
      <c r="C57" s="254" t="s">
        <v>665</v>
      </c>
      <c r="D57" s="233"/>
      <c r="E57" s="234">
        <v>1603209.73</v>
      </c>
      <c r="F57" s="235">
        <v>1603209.73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1603209.73</v>
      </c>
      <c r="K57" s="238"/>
      <c r="L57" s="239"/>
      <c r="M57" s="8">
        <v>1431097.56</v>
      </c>
      <c r="N57" s="240">
        <f t="shared" si="11"/>
        <v>1431097.56</v>
      </c>
      <c r="O57" s="71"/>
      <c r="P57" s="100"/>
      <c r="Q57" s="9">
        <f t="shared" si="12"/>
        <v>172112.16999999993</v>
      </c>
      <c r="R57" s="9">
        <f t="shared" si="13"/>
        <v>0</v>
      </c>
      <c r="S57" s="9">
        <f t="shared" si="14"/>
        <v>172112.16999999993</v>
      </c>
      <c r="T57" s="256">
        <v>46022</v>
      </c>
      <c r="U57" s="10"/>
      <c r="V57" s="23">
        <f t="shared" si="15"/>
        <v>0.99999991614827421</v>
      </c>
      <c r="W57" s="11">
        <f t="shared" si="16"/>
        <v>1603209.5955680974</v>
      </c>
      <c r="X57" s="8">
        <v>1431097.44</v>
      </c>
      <c r="Y57" s="9">
        <f t="shared" si="17"/>
        <v>172112.15556809749</v>
      </c>
      <c r="Z57" s="9">
        <f t="shared" si="18"/>
        <v>0</v>
      </c>
      <c r="AA57" s="9">
        <f t="shared" si="19"/>
        <v>172112.15556809749</v>
      </c>
      <c r="AB57" s="10"/>
      <c r="AC57" s="24">
        <v>0</v>
      </c>
      <c r="AD57" s="11">
        <v>0</v>
      </c>
      <c r="AE57" s="8">
        <v>954978.37</v>
      </c>
      <c r="AF57" s="9">
        <f t="shared" si="20"/>
        <v>-954978.37</v>
      </c>
      <c r="AG57" s="10"/>
      <c r="AH57" s="11">
        <f t="shared" si="21"/>
        <v>1603209.5955680974</v>
      </c>
      <c r="AI57" s="8">
        <v>476119.07</v>
      </c>
      <c r="AJ57" s="9">
        <f t="shared" si="23"/>
        <v>1127090.5255680974</v>
      </c>
      <c r="AK57" s="10"/>
      <c r="AL57" s="25">
        <f t="shared" si="24"/>
        <v>0.13443190255202353</v>
      </c>
      <c r="AM57" s="25">
        <f t="shared" si="25"/>
        <v>0.12000000011175871</v>
      </c>
      <c r="AN57" s="25">
        <f t="shared" si="26"/>
        <v>1.4431902440264821E-2</v>
      </c>
      <c r="AO57" s="10"/>
      <c r="AP57" s="12">
        <v>1603209.73</v>
      </c>
      <c r="AQ57" s="12" t="str">
        <f t="shared" si="27"/>
        <v xml:space="preserve"> </v>
      </c>
      <c r="AR57" s="12">
        <f t="shared" si="28"/>
        <v>0.13443190255202353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3</v>
      </c>
      <c r="BH57" s="241">
        <v>0</v>
      </c>
      <c r="BI57" s="241">
        <v>0</v>
      </c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>
        <v>0</v>
      </c>
      <c r="BX57" s="241">
        <v>954978.37</v>
      </c>
      <c r="BY57" s="241">
        <v>0</v>
      </c>
      <c r="BZ57" s="241">
        <v>954978.37</v>
      </c>
      <c r="CA57" s="241">
        <v>0</v>
      </c>
      <c r="CB57" s="242" t="s">
        <v>633</v>
      </c>
      <c r="CC57" s="247">
        <v>1431097.44</v>
      </c>
      <c r="CD57" s="247">
        <v>476119.07</v>
      </c>
      <c r="CE57" s="247">
        <v>1603209.73</v>
      </c>
      <c r="CF57" s="247">
        <v>0</v>
      </c>
    </row>
    <row r="58" spans="1:84" x14ac:dyDescent="0.25">
      <c r="A58" s="253" t="s">
        <v>741</v>
      </c>
      <c r="B58" s="254" t="s">
        <v>742</v>
      </c>
      <c r="C58" s="254" t="s">
        <v>656</v>
      </c>
      <c r="D58" s="233"/>
      <c r="E58" s="234">
        <v>1095780</v>
      </c>
      <c r="F58" s="235">
        <v>1095780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1095780</v>
      </c>
      <c r="K58" s="238"/>
      <c r="L58" s="239"/>
      <c r="M58" s="8">
        <v>787770.15</v>
      </c>
      <c r="N58" s="240">
        <f t="shared" si="11"/>
        <v>787770.15</v>
      </c>
      <c r="O58" s="71"/>
      <c r="P58" s="100"/>
      <c r="Q58" s="9">
        <f t="shared" si="12"/>
        <v>308009.84999999998</v>
      </c>
      <c r="R58" s="9">
        <f t="shared" si="13"/>
        <v>0</v>
      </c>
      <c r="S58" s="9">
        <f t="shared" si="14"/>
        <v>308009.84999999998</v>
      </c>
      <c r="T58" s="256">
        <v>45688</v>
      </c>
      <c r="U58" s="10"/>
      <c r="V58" s="23">
        <f t="shared" si="15"/>
        <v>1</v>
      </c>
      <c r="W58" s="11">
        <f t="shared" si="16"/>
        <v>1095780</v>
      </c>
      <c r="X58" s="8">
        <v>787770.15</v>
      </c>
      <c r="Y58" s="9">
        <f t="shared" si="17"/>
        <v>308009.84999999998</v>
      </c>
      <c r="Z58" s="9">
        <f t="shared" si="18"/>
        <v>0</v>
      </c>
      <c r="AA58" s="9">
        <f t="shared" si="19"/>
        <v>308009.84999999998</v>
      </c>
      <c r="AB58" s="10"/>
      <c r="AC58" s="24">
        <v>0</v>
      </c>
      <c r="AD58" s="11">
        <v>0</v>
      </c>
      <c r="AE58" s="8">
        <v>787770.15</v>
      </c>
      <c r="AF58" s="9">
        <f t="shared" si="20"/>
        <v>-787770.15</v>
      </c>
      <c r="AG58" s="10"/>
      <c r="AH58" s="11">
        <f t="shared" si="21"/>
        <v>1095780</v>
      </c>
      <c r="AI58" s="8">
        <v>0</v>
      </c>
      <c r="AJ58" s="9">
        <f t="shared" si="23"/>
        <v>1095780</v>
      </c>
      <c r="AK58" s="10"/>
      <c r="AL58" s="25">
        <f t="shared" si="24"/>
        <v>0</v>
      </c>
      <c r="AM58" s="25">
        <f t="shared" si="25"/>
        <v>0</v>
      </c>
      <c r="AN58" s="25">
        <f t="shared" si="26"/>
        <v>0</v>
      </c>
      <c r="AO58" s="10"/>
      <c r="AP58" s="12">
        <v>1052840.06</v>
      </c>
      <c r="AQ58" s="12">
        <f t="shared" si="27"/>
        <v>42939.939999999944</v>
      </c>
      <c r="AR58" s="12" t="str">
        <f t="shared" si="28"/>
        <v xml:space="preserve"> 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3</v>
      </c>
      <c r="BH58" s="241">
        <v>0</v>
      </c>
      <c r="BI58" s="241">
        <v>0</v>
      </c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>
        <v>0</v>
      </c>
      <c r="BX58" s="241">
        <v>787770.15</v>
      </c>
      <c r="BY58" s="241">
        <v>0</v>
      </c>
      <c r="BZ58" s="241">
        <v>787770.15</v>
      </c>
      <c r="CA58" s="241">
        <v>0</v>
      </c>
      <c r="CB58" s="242" t="s">
        <v>633</v>
      </c>
      <c r="CC58" s="247">
        <v>787770.15</v>
      </c>
      <c r="CD58" s="247">
        <v>0</v>
      </c>
      <c r="CE58" s="247">
        <v>1052840.06</v>
      </c>
      <c r="CF58" s="247">
        <v>0</v>
      </c>
    </row>
    <row r="59" spans="1:84" x14ac:dyDescent="0.25">
      <c r="A59" s="253" t="s">
        <v>743</v>
      </c>
      <c r="B59" s="254" t="s">
        <v>744</v>
      </c>
      <c r="C59" s="254" t="s">
        <v>659</v>
      </c>
      <c r="D59" s="233"/>
      <c r="E59" s="234">
        <v>313331.7</v>
      </c>
      <c r="F59" s="235">
        <v>313331.7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313331.7</v>
      </c>
      <c r="K59" s="238"/>
      <c r="L59" s="239"/>
      <c r="M59" s="8">
        <v>169436.47</v>
      </c>
      <c r="N59" s="240">
        <f t="shared" si="11"/>
        <v>169436.47</v>
      </c>
      <c r="O59" s="71"/>
      <c r="P59" s="100"/>
      <c r="Q59" s="9">
        <f t="shared" si="12"/>
        <v>143895.23000000001</v>
      </c>
      <c r="R59" s="9">
        <f t="shared" si="13"/>
        <v>0</v>
      </c>
      <c r="S59" s="9">
        <f t="shared" si="14"/>
        <v>143895.23000000001</v>
      </c>
      <c r="T59" s="256">
        <v>45688</v>
      </c>
      <c r="U59" s="10"/>
      <c r="V59" s="23">
        <f t="shared" si="15"/>
        <v>1</v>
      </c>
      <c r="W59" s="11">
        <f t="shared" si="16"/>
        <v>313331.7</v>
      </c>
      <c r="X59" s="8">
        <v>169436.47</v>
      </c>
      <c r="Y59" s="9">
        <f t="shared" si="17"/>
        <v>143895.23000000001</v>
      </c>
      <c r="Z59" s="9">
        <f t="shared" si="18"/>
        <v>0</v>
      </c>
      <c r="AA59" s="9">
        <f t="shared" si="19"/>
        <v>143895.23000000001</v>
      </c>
      <c r="AB59" s="10"/>
      <c r="AC59" s="24">
        <v>0</v>
      </c>
      <c r="AD59" s="11">
        <v>0</v>
      </c>
      <c r="AE59" s="8">
        <v>169436.47</v>
      </c>
      <c r="AF59" s="9">
        <f t="shared" si="20"/>
        <v>-169436.47</v>
      </c>
      <c r="AG59" s="10"/>
      <c r="AH59" s="11">
        <f t="shared" si="21"/>
        <v>313331.7</v>
      </c>
      <c r="AI59" s="8">
        <v>0</v>
      </c>
      <c r="AJ59" s="9">
        <f t="shared" si="23"/>
        <v>313331.7</v>
      </c>
      <c r="AK59" s="10"/>
      <c r="AL59" s="25">
        <f t="shared" si="24"/>
        <v>0</v>
      </c>
      <c r="AM59" s="25">
        <f t="shared" si="25"/>
        <v>0</v>
      </c>
      <c r="AN59" s="25">
        <f t="shared" si="26"/>
        <v>0</v>
      </c>
      <c r="AO59" s="10"/>
      <c r="AP59" s="12">
        <v>259615.85</v>
      </c>
      <c r="AQ59" s="12">
        <f t="shared" si="27"/>
        <v>53715.850000000006</v>
      </c>
      <c r="AR59" s="12" t="str">
        <f t="shared" si="28"/>
        <v xml:space="preserve"> 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3</v>
      </c>
      <c r="BH59" s="241">
        <v>0</v>
      </c>
      <c r="BI59" s="241">
        <v>0</v>
      </c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>
        <v>0</v>
      </c>
      <c r="BX59" s="241">
        <v>169436.47</v>
      </c>
      <c r="BY59" s="241">
        <v>0</v>
      </c>
      <c r="BZ59" s="241">
        <v>169436.47</v>
      </c>
      <c r="CA59" s="241">
        <v>0</v>
      </c>
      <c r="CB59" s="242" t="s">
        <v>633</v>
      </c>
      <c r="CC59" s="247">
        <v>169436.47</v>
      </c>
      <c r="CD59" s="247">
        <v>0</v>
      </c>
      <c r="CE59" s="247">
        <v>259615.85</v>
      </c>
      <c r="CF59" s="247">
        <v>0</v>
      </c>
    </row>
    <row r="60" spans="1:84" x14ac:dyDescent="0.25">
      <c r="A60" s="253" t="s">
        <v>745</v>
      </c>
      <c r="B60" s="254" t="s">
        <v>746</v>
      </c>
      <c r="C60" s="254" t="s">
        <v>659</v>
      </c>
      <c r="D60" s="233"/>
      <c r="E60" s="234">
        <v>3650.84</v>
      </c>
      <c r="F60" s="235">
        <v>3650.84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3650.84</v>
      </c>
      <c r="K60" s="238"/>
      <c r="L60" s="239"/>
      <c r="M60" s="8">
        <v>3081.58</v>
      </c>
      <c r="N60" s="240">
        <f t="shared" si="11"/>
        <v>3081.58</v>
      </c>
      <c r="O60" s="71"/>
      <c r="P60" s="100"/>
      <c r="Q60" s="9">
        <f t="shared" si="12"/>
        <v>569.26000000000022</v>
      </c>
      <c r="R60" s="9">
        <f t="shared" si="13"/>
        <v>0</v>
      </c>
      <c r="S60" s="9">
        <f t="shared" si="14"/>
        <v>569.26000000000022</v>
      </c>
      <c r="T60" s="256">
        <v>46022</v>
      </c>
      <c r="U60" s="10"/>
      <c r="V60" s="23">
        <f t="shared" si="15"/>
        <v>1</v>
      </c>
      <c r="W60" s="11">
        <f t="shared" si="16"/>
        <v>3650.84</v>
      </c>
      <c r="X60" s="8">
        <v>3081.58</v>
      </c>
      <c r="Y60" s="9">
        <f t="shared" si="17"/>
        <v>569.26000000000022</v>
      </c>
      <c r="Z60" s="9">
        <f t="shared" si="18"/>
        <v>0</v>
      </c>
      <c r="AA60" s="9">
        <f t="shared" si="19"/>
        <v>569.26000000000022</v>
      </c>
      <c r="AB60" s="10"/>
      <c r="AC60" s="24">
        <v>0</v>
      </c>
      <c r="AD60" s="11">
        <v>0</v>
      </c>
      <c r="AE60" s="8">
        <v>1479.96</v>
      </c>
      <c r="AF60" s="9">
        <f t="shared" si="20"/>
        <v>-1479.96</v>
      </c>
      <c r="AG60" s="10"/>
      <c r="AH60" s="11">
        <f t="shared" si="21"/>
        <v>3650.84</v>
      </c>
      <c r="AI60" s="8">
        <v>1601.62</v>
      </c>
      <c r="AJ60" s="9">
        <f t="shared" si="23"/>
        <v>2049.2200000000003</v>
      </c>
      <c r="AK60" s="10"/>
      <c r="AL60" s="25">
        <f t="shared" si="24"/>
        <v>0</v>
      </c>
      <c r="AM60" s="25">
        <f t="shared" si="25"/>
        <v>0</v>
      </c>
      <c r="AN60" s="25">
        <f t="shared" si="26"/>
        <v>0</v>
      </c>
      <c r="AO60" s="10"/>
      <c r="AP60" s="12">
        <v>3650.84</v>
      </c>
      <c r="AQ60" s="12">
        <f t="shared" si="27"/>
        <v>0</v>
      </c>
      <c r="AR60" s="12">
        <f t="shared" si="28"/>
        <v>0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0</v>
      </c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>
        <v>0</v>
      </c>
      <c r="BX60" s="241">
        <v>1479.96</v>
      </c>
      <c r="BY60" s="241">
        <v>0</v>
      </c>
      <c r="BZ60" s="241">
        <v>1479.96</v>
      </c>
      <c r="CA60" s="241">
        <v>0</v>
      </c>
      <c r="CB60" s="242" t="s">
        <v>633</v>
      </c>
      <c r="CC60" s="247">
        <v>3081.58</v>
      </c>
      <c r="CD60" s="247">
        <v>1601.62</v>
      </c>
      <c r="CE60" s="247">
        <v>3650.84</v>
      </c>
      <c r="CF60" s="247">
        <v>0</v>
      </c>
    </row>
    <row r="61" spans="1:84" x14ac:dyDescent="0.25">
      <c r="A61" s="253" t="s">
        <v>747</v>
      </c>
      <c r="B61" s="254" t="s">
        <v>748</v>
      </c>
      <c r="C61" s="254" t="s">
        <v>665</v>
      </c>
      <c r="D61" s="233"/>
      <c r="E61" s="234">
        <v>33252</v>
      </c>
      <c r="F61" s="235">
        <v>33252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33252</v>
      </c>
      <c r="K61" s="238"/>
      <c r="L61" s="239"/>
      <c r="M61" s="8">
        <v>12870.89</v>
      </c>
      <c r="N61" s="240">
        <f t="shared" si="11"/>
        <v>12870.89</v>
      </c>
      <c r="O61" s="71"/>
      <c r="P61" s="100"/>
      <c r="Q61" s="9">
        <f t="shared" si="12"/>
        <v>20381.11</v>
      </c>
      <c r="R61" s="9">
        <f t="shared" si="13"/>
        <v>0</v>
      </c>
      <c r="S61" s="9">
        <f t="shared" si="14"/>
        <v>20381.11</v>
      </c>
      <c r="T61" s="256">
        <v>46022</v>
      </c>
      <c r="U61" s="10"/>
      <c r="V61" s="23">
        <f t="shared" si="15"/>
        <v>1.0000069925234385</v>
      </c>
      <c r="W61" s="11">
        <f t="shared" si="16"/>
        <v>33252.232515389376</v>
      </c>
      <c r="X61" s="8">
        <v>12870.98</v>
      </c>
      <c r="Y61" s="9">
        <f t="shared" si="17"/>
        <v>20381.252515389377</v>
      </c>
      <c r="Z61" s="9">
        <f t="shared" si="18"/>
        <v>0</v>
      </c>
      <c r="AA61" s="9">
        <f t="shared" si="19"/>
        <v>20381.252515389377</v>
      </c>
      <c r="AB61" s="10"/>
      <c r="AC61" s="24">
        <v>0</v>
      </c>
      <c r="AD61" s="11">
        <v>0</v>
      </c>
      <c r="AE61" s="8">
        <v>0</v>
      </c>
      <c r="AF61" s="9">
        <f t="shared" si="20"/>
        <v>0</v>
      </c>
      <c r="AG61" s="10"/>
      <c r="AH61" s="11">
        <f t="shared" si="21"/>
        <v>33252.232515389376</v>
      </c>
      <c r="AI61" s="8">
        <v>12870.98</v>
      </c>
      <c r="AJ61" s="9">
        <f t="shared" si="23"/>
        <v>20381.252515389377</v>
      </c>
      <c r="AK61" s="10"/>
      <c r="AL61" s="25">
        <f t="shared" si="24"/>
        <v>-0.23251538937620353</v>
      </c>
      <c r="AM61" s="25">
        <f t="shared" si="25"/>
        <v>-9.0000000000145519E-2</v>
      </c>
      <c r="AN61" s="25">
        <f t="shared" si="26"/>
        <v>-0.14251538937605801</v>
      </c>
      <c r="AO61" s="10"/>
      <c r="AP61" s="12">
        <v>33252</v>
      </c>
      <c r="AQ61" s="12">
        <f t="shared" si="27"/>
        <v>0.23251538937620353</v>
      </c>
      <c r="AR61" s="12" t="str">
        <f t="shared" si="28"/>
        <v xml:space="preserve"> 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0</v>
      </c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>
        <v>0</v>
      </c>
      <c r="BX61" s="241">
        <v>0</v>
      </c>
      <c r="BY61" s="241">
        <v>0</v>
      </c>
      <c r="BZ61" s="241">
        <v>0</v>
      </c>
      <c r="CA61" s="241">
        <v>0</v>
      </c>
      <c r="CB61" s="242" t="s">
        <v>633</v>
      </c>
      <c r="CC61" s="247">
        <v>12870.98</v>
      </c>
      <c r="CD61" s="247">
        <v>12870.98</v>
      </c>
      <c r="CE61" s="247">
        <v>33252</v>
      </c>
      <c r="CF61" s="247">
        <v>0</v>
      </c>
    </row>
    <row r="62" spans="1:84" x14ac:dyDescent="0.25">
      <c r="A62" s="253" t="s">
        <v>749</v>
      </c>
      <c r="B62" s="254" t="s">
        <v>750</v>
      </c>
      <c r="C62" s="254" t="s">
        <v>637</v>
      </c>
      <c r="D62" s="233"/>
      <c r="E62" s="234">
        <v>21978</v>
      </c>
      <c r="F62" s="235">
        <v>21978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21978</v>
      </c>
      <c r="K62" s="238"/>
      <c r="L62" s="239"/>
      <c r="M62" s="8">
        <v>7674.83</v>
      </c>
      <c r="N62" s="240">
        <f t="shared" si="11"/>
        <v>7674.83</v>
      </c>
      <c r="O62" s="71"/>
      <c r="P62" s="100"/>
      <c r="Q62" s="9">
        <f t="shared" si="12"/>
        <v>14303.17</v>
      </c>
      <c r="R62" s="9">
        <f t="shared" si="13"/>
        <v>0</v>
      </c>
      <c r="S62" s="9">
        <f t="shared" si="14"/>
        <v>14303.17</v>
      </c>
      <c r="T62" s="256">
        <v>46022</v>
      </c>
      <c r="U62" s="10"/>
      <c r="V62" s="23">
        <f t="shared" si="15"/>
        <v>1</v>
      </c>
      <c r="W62" s="11">
        <f t="shared" si="16"/>
        <v>21978</v>
      </c>
      <c r="X62" s="8">
        <v>7674.83</v>
      </c>
      <c r="Y62" s="9">
        <f t="shared" si="17"/>
        <v>14303.17</v>
      </c>
      <c r="Z62" s="9">
        <f t="shared" si="18"/>
        <v>0</v>
      </c>
      <c r="AA62" s="9">
        <f t="shared" si="19"/>
        <v>14303.17</v>
      </c>
      <c r="AB62" s="10"/>
      <c r="AC62" s="24">
        <v>0</v>
      </c>
      <c r="AD62" s="11">
        <v>0</v>
      </c>
      <c r="AE62" s="8">
        <v>0</v>
      </c>
      <c r="AF62" s="9">
        <f t="shared" si="20"/>
        <v>0</v>
      </c>
      <c r="AG62" s="10"/>
      <c r="AH62" s="11">
        <f t="shared" si="21"/>
        <v>21978</v>
      </c>
      <c r="AI62" s="8">
        <v>7674.83</v>
      </c>
      <c r="AJ62" s="9">
        <f t="shared" si="23"/>
        <v>14303.17</v>
      </c>
      <c r="AK62" s="10"/>
      <c r="AL62" s="25">
        <f t="shared" si="24"/>
        <v>0</v>
      </c>
      <c r="AM62" s="25">
        <f t="shared" si="25"/>
        <v>0</v>
      </c>
      <c r="AN62" s="25">
        <f t="shared" si="26"/>
        <v>0</v>
      </c>
      <c r="AO62" s="10"/>
      <c r="AP62" s="12">
        <v>21978</v>
      </c>
      <c r="AQ62" s="12">
        <f t="shared" si="27"/>
        <v>0</v>
      </c>
      <c r="AR62" s="12">
        <f t="shared" si="28"/>
        <v>0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0</v>
      </c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>
        <v>0</v>
      </c>
      <c r="BX62" s="241">
        <v>0</v>
      </c>
      <c r="BY62" s="241">
        <v>0</v>
      </c>
      <c r="BZ62" s="241">
        <v>0</v>
      </c>
      <c r="CA62" s="241">
        <v>0</v>
      </c>
      <c r="CB62" s="242" t="s">
        <v>633</v>
      </c>
      <c r="CC62" s="247">
        <v>7674.83</v>
      </c>
      <c r="CD62" s="247">
        <v>7674.83</v>
      </c>
      <c r="CE62" s="247">
        <v>21978</v>
      </c>
      <c r="CF62" s="247">
        <v>0</v>
      </c>
    </row>
    <row r="63" spans="1:84" x14ac:dyDescent="0.25">
      <c r="A63" s="253" t="s">
        <v>751</v>
      </c>
      <c r="B63" s="254" t="s">
        <v>752</v>
      </c>
      <c r="C63" s="254" t="s">
        <v>659</v>
      </c>
      <c r="D63" s="233"/>
      <c r="E63" s="234">
        <v>46747.5</v>
      </c>
      <c r="F63" s="235">
        <v>46747.5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46747.5</v>
      </c>
      <c r="K63" s="238"/>
      <c r="L63" s="239"/>
      <c r="M63" s="8">
        <v>35975.870000000003</v>
      </c>
      <c r="N63" s="240">
        <f t="shared" si="11"/>
        <v>35975.870000000003</v>
      </c>
      <c r="O63" s="71"/>
      <c r="P63" s="100"/>
      <c r="Q63" s="9">
        <f t="shared" si="12"/>
        <v>10771.629999999997</v>
      </c>
      <c r="R63" s="9">
        <f t="shared" si="13"/>
        <v>0</v>
      </c>
      <c r="S63" s="9">
        <f t="shared" si="14"/>
        <v>10771.629999999997</v>
      </c>
      <c r="T63" s="256">
        <v>46022</v>
      </c>
      <c r="U63" s="10"/>
      <c r="V63" s="23">
        <f t="shared" si="15"/>
        <v>1</v>
      </c>
      <c r="W63" s="11">
        <f t="shared" si="16"/>
        <v>46747.5</v>
      </c>
      <c r="X63" s="8">
        <v>35975.870000000003</v>
      </c>
      <c r="Y63" s="9">
        <f t="shared" si="17"/>
        <v>10771.629999999997</v>
      </c>
      <c r="Z63" s="9">
        <f t="shared" si="18"/>
        <v>0</v>
      </c>
      <c r="AA63" s="9">
        <f t="shared" si="19"/>
        <v>10771.629999999997</v>
      </c>
      <c r="AB63" s="10"/>
      <c r="AC63" s="24">
        <v>0</v>
      </c>
      <c r="AD63" s="11">
        <v>0</v>
      </c>
      <c r="AE63" s="8">
        <v>0</v>
      </c>
      <c r="AF63" s="9">
        <f t="shared" si="20"/>
        <v>0</v>
      </c>
      <c r="AG63" s="10"/>
      <c r="AH63" s="11">
        <f t="shared" si="21"/>
        <v>46747.5</v>
      </c>
      <c r="AI63" s="8">
        <v>35975.870000000003</v>
      </c>
      <c r="AJ63" s="9">
        <f t="shared" si="23"/>
        <v>10771.629999999997</v>
      </c>
      <c r="AK63" s="10"/>
      <c r="AL63" s="25">
        <f t="shared" si="24"/>
        <v>0</v>
      </c>
      <c r="AM63" s="25">
        <f t="shared" si="25"/>
        <v>0</v>
      </c>
      <c r="AN63" s="25">
        <f t="shared" si="26"/>
        <v>0</v>
      </c>
      <c r="AO63" s="10"/>
      <c r="AP63" s="12">
        <v>56895.8</v>
      </c>
      <c r="AQ63" s="12" t="str">
        <f t="shared" si="27"/>
        <v xml:space="preserve"> </v>
      </c>
      <c r="AR63" s="12">
        <f t="shared" si="28"/>
        <v>10148.300000000003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0</v>
      </c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>
        <v>0</v>
      </c>
      <c r="BX63" s="241">
        <v>0</v>
      </c>
      <c r="BY63" s="241">
        <v>0</v>
      </c>
      <c r="BZ63" s="241">
        <v>0</v>
      </c>
      <c r="CA63" s="241">
        <v>0</v>
      </c>
      <c r="CB63" s="242" t="s">
        <v>633</v>
      </c>
      <c r="CC63" s="247">
        <v>35975.870000000003</v>
      </c>
      <c r="CD63" s="247">
        <v>35975.870000000003</v>
      </c>
      <c r="CE63" s="247">
        <v>56895.8</v>
      </c>
      <c r="CF63" s="247">
        <v>0</v>
      </c>
    </row>
    <row r="64" spans="1:84" x14ac:dyDescent="0.25">
      <c r="A64" s="253" t="s">
        <v>753</v>
      </c>
      <c r="B64" s="254" t="s">
        <v>681</v>
      </c>
      <c r="C64" s="254" t="s">
        <v>637</v>
      </c>
      <c r="D64" s="233"/>
      <c r="E64" s="234">
        <v>25874.2</v>
      </c>
      <c r="F64" s="235">
        <v>25874.2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25874.2</v>
      </c>
      <c r="K64" s="238"/>
      <c r="L64" s="239"/>
      <c r="M64" s="8">
        <v>22907.19</v>
      </c>
      <c r="N64" s="240">
        <f t="shared" si="11"/>
        <v>22907.19</v>
      </c>
      <c r="O64" s="71"/>
      <c r="P64" s="100"/>
      <c r="Q64" s="9">
        <f t="shared" si="12"/>
        <v>2967.010000000002</v>
      </c>
      <c r="R64" s="9">
        <f t="shared" si="13"/>
        <v>0</v>
      </c>
      <c r="S64" s="9">
        <f t="shared" si="14"/>
        <v>2967.010000000002</v>
      </c>
      <c r="T64" s="256">
        <v>46022</v>
      </c>
      <c r="U64" s="10"/>
      <c r="V64" s="23">
        <f t="shared" si="15"/>
        <v>1</v>
      </c>
      <c r="W64" s="11">
        <f t="shared" si="16"/>
        <v>25874.2</v>
      </c>
      <c r="X64" s="8">
        <v>22907.19</v>
      </c>
      <c r="Y64" s="9">
        <f t="shared" si="17"/>
        <v>2967.010000000002</v>
      </c>
      <c r="Z64" s="9">
        <f t="shared" si="18"/>
        <v>0</v>
      </c>
      <c r="AA64" s="9">
        <f t="shared" si="19"/>
        <v>2967.010000000002</v>
      </c>
      <c r="AB64" s="10"/>
      <c r="AC64" s="24">
        <v>0</v>
      </c>
      <c r="AD64" s="11">
        <v>0</v>
      </c>
      <c r="AE64" s="8">
        <v>0</v>
      </c>
      <c r="AF64" s="9">
        <f t="shared" si="20"/>
        <v>0</v>
      </c>
      <c r="AG64" s="10"/>
      <c r="AH64" s="11">
        <f t="shared" si="21"/>
        <v>25874.2</v>
      </c>
      <c r="AI64" s="8">
        <v>22907.19</v>
      </c>
      <c r="AJ64" s="9">
        <f t="shared" si="23"/>
        <v>2967.010000000002</v>
      </c>
      <c r="AK64" s="10"/>
      <c r="AL64" s="25">
        <f t="shared" si="24"/>
        <v>0</v>
      </c>
      <c r="AM64" s="25">
        <f t="shared" si="25"/>
        <v>0</v>
      </c>
      <c r="AN64" s="25">
        <f t="shared" si="26"/>
        <v>0</v>
      </c>
      <c r="AO64" s="10"/>
      <c r="AP64" s="12">
        <v>25874.2</v>
      </c>
      <c r="AQ64" s="12">
        <f t="shared" si="27"/>
        <v>0</v>
      </c>
      <c r="AR64" s="12">
        <f t="shared" si="28"/>
        <v>0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0</v>
      </c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>
        <v>0</v>
      </c>
      <c r="BX64" s="241">
        <v>0</v>
      </c>
      <c r="BY64" s="241">
        <v>0</v>
      </c>
      <c r="BZ64" s="241">
        <v>0</v>
      </c>
      <c r="CA64" s="241">
        <v>0</v>
      </c>
      <c r="CB64" s="242" t="s">
        <v>633</v>
      </c>
      <c r="CC64" s="247">
        <v>22907.19</v>
      </c>
      <c r="CD64" s="247">
        <v>22907.19</v>
      </c>
      <c r="CE64" s="247">
        <v>25874.2</v>
      </c>
      <c r="CF64" s="247">
        <v>0</v>
      </c>
    </row>
    <row r="65" spans="1:84" x14ac:dyDescent="0.25">
      <c r="A65" s="253" t="s">
        <v>754</v>
      </c>
      <c r="B65" s="254" t="s">
        <v>755</v>
      </c>
      <c r="C65" s="254" t="s">
        <v>637</v>
      </c>
      <c r="D65" s="233"/>
      <c r="E65" s="234">
        <v>9009.56</v>
      </c>
      <c r="F65" s="235">
        <v>9009.56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9009.56</v>
      </c>
      <c r="K65" s="238"/>
      <c r="L65" s="239"/>
      <c r="M65" s="8">
        <v>8440.39</v>
      </c>
      <c r="N65" s="240">
        <f t="shared" si="11"/>
        <v>8440.39</v>
      </c>
      <c r="O65" s="238"/>
      <c r="P65" s="239"/>
      <c r="Q65" s="9">
        <f t="shared" si="12"/>
        <v>569.17000000000007</v>
      </c>
      <c r="R65" s="9">
        <f t="shared" si="13"/>
        <v>0</v>
      </c>
      <c r="S65" s="9">
        <f t="shared" si="14"/>
        <v>569.17000000000007</v>
      </c>
      <c r="T65" s="256">
        <v>46022</v>
      </c>
      <c r="U65" s="10"/>
      <c r="V65" s="23">
        <f t="shared" si="15"/>
        <v>1</v>
      </c>
      <c r="W65" s="11">
        <f t="shared" si="16"/>
        <v>9009.56</v>
      </c>
      <c r="X65" s="8">
        <v>8440.39</v>
      </c>
      <c r="Y65" s="9">
        <f t="shared" si="17"/>
        <v>569.17000000000007</v>
      </c>
      <c r="Z65" s="9">
        <f t="shared" si="18"/>
        <v>0</v>
      </c>
      <c r="AA65" s="9">
        <f t="shared" si="19"/>
        <v>569.17000000000007</v>
      </c>
      <c r="AB65" s="10"/>
      <c r="AC65" s="24">
        <v>0</v>
      </c>
      <c r="AD65" s="11">
        <v>0</v>
      </c>
      <c r="AE65" s="8">
        <v>0</v>
      </c>
      <c r="AF65" s="9">
        <f t="shared" si="20"/>
        <v>0</v>
      </c>
      <c r="AG65" s="10"/>
      <c r="AH65" s="11">
        <f t="shared" si="21"/>
        <v>9009.56</v>
      </c>
      <c r="AI65" s="8">
        <v>8440.39</v>
      </c>
      <c r="AJ65" s="9">
        <f t="shared" si="23"/>
        <v>569.17000000000007</v>
      </c>
      <c r="AK65" s="10"/>
      <c r="AL65" s="25">
        <f t="shared" si="24"/>
        <v>0</v>
      </c>
      <c r="AM65" s="25">
        <f t="shared" si="25"/>
        <v>0</v>
      </c>
      <c r="AN65" s="25">
        <f t="shared" si="26"/>
        <v>0</v>
      </c>
      <c r="AO65" s="10"/>
      <c r="AP65" s="12">
        <v>9009.56</v>
      </c>
      <c r="AQ65" s="12">
        <f t="shared" si="27"/>
        <v>0</v>
      </c>
      <c r="AR65" s="12">
        <f t="shared" si="28"/>
        <v>0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0</v>
      </c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0</v>
      </c>
      <c r="BZ65" s="241">
        <v>0</v>
      </c>
      <c r="CA65" s="241">
        <v>0</v>
      </c>
      <c r="CB65" s="242" t="s">
        <v>633</v>
      </c>
      <c r="CC65" s="247">
        <v>8440.39</v>
      </c>
      <c r="CD65" s="247">
        <v>8440.39</v>
      </c>
      <c r="CE65" s="247">
        <v>9009.56</v>
      </c>
      <c r="CF65" s="247">
        <v>0</v>
      </c>
    </row>
    <row r="66" spans="1:84" x14ac:dyDescent="0.25">
      <c r="A66" s="253" t="s">
        <v>756</v>
      </c>
      <c r="B66" s="254" t="s">
        <v>757</v>
      </c>
      <c r="C66" s="254" t="s">
        <v>637</v>
      </c>
      <c r="D66" s="233"/>
      <c r="E66" s="234">
        <v>2034.2</v>
      </c>
      <c r="F66" s="235">
        <v>2034.2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2034.2</v>
      </c>
      <c r="K66" s="238"/>
      <c r="L66" s="239"/>
      <c r="M66" s="8">
        <v>1895.86</v>
      </c>
      <c r="N66" s="240">
        <f t="shared" si="11"/>
        <v>1895.86</v>
      </c>
      <c r="O66" s="71"/>
      <c r="P66" s="100"/>
      <c r="Q66" s="9">
        <f t="shared" si="12"/>
        <v>138.34000000000015</v>
      </c>
      <c r="R66" s="9">
        <f t="shared" si="13"/>
        <v>0</v>
      </c>
      <c r="S66" s="9">
        <f t="shared" si="14"/>
        <v>138.34000000000015</v>
      </c>
      <c r="T66" s="256">
        <v>46022</v>
      </c>
      <c r="U66" s="10"/>
      <c r="V66" s="23">
        <f t="shared" si="15"/>
        <v>1</v>
      </c>
      <c r="W66" s="11">
        <f t="shared" si="16"/>
        <v>2034.2</v>
      </c>
      <c r="X66" s="8">
        <v>1895.86</v>
      </c>
      <c r="Y66" s="9">
        <f t="shared" si="17"/>
        <v>138.34000000000015</v>
      </c>
      <c r="Z66" s="9">
        <f t="shared" si="18"/>
        <v>0</v>
      </c>
      <c r="AA66" s="9">
        <f t="shared" si="19"/>
        <v>138.34000000000015</v>
      </c>
      <c r="AB66" s="10"/>
      <c r="AC66" s="24">
        <v>0</v>
      </c>
      <c r="AD66" s="11">
        <v>0</v>
      </c>
      <c r="AE66" s="8">
        <v>0</v>
      </c>
      <c r="AF66" s="9">
        <f t="shared" si="20"/>
        <v>0</v>
      </c>
      <c r="AG66" s="10"/>
      <c r="AH66" s="11">
        <f t="shared" si="21"/>
        <v>2034.2</v>
      </c>
      <c r="AI66" s="8">
        <v>1895.86</v>
      </c>
      <c r="AJ66" s="9">
        <f t="shared" si="23"/>
        <v>138.34000000000015</v>
      </c>
      <c r="AK66" s="10"/>
      <c r="AL66" s="25">
        <f t="shared" si="24"/>
        <v>0</v>
      </c>
      <c r="AM66" s="25">
        <f t="shared" si="25"/>
        <v>0</v>
      </c>
      <c r="AN66" s="25">
        <f t="shared" si="26"/>
        <v>0</v>
      </c>
      <c r="AO66" s="10"/>
      <c r="AP66" s="12">
        <v>2034.2</v>
      </c>
      <c r="AQ66" s="12">
        <f t="shared" si="27"/>
        <v>0</v>
      </c>
      <c r="AR66" s="12">
        <f t="shared" si="28"/>
        <v>0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0</v>
      </c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>
        <v>0</v>
      </c>
      <c r="BX66" s="241">
        <v>0</v>
      </c>
      <c r="BY66" s="241">
        <v>0</v>
      </c>
      <c r="BZ66" s="241">
        <v>0</v>
      </c>
      <c r="CA66" s="241">
        <v>0</v>
      </c>
      <c r="CB66" s="242" t="s">
        <v>633</v>
      </c>
      <c r="CC66" s="247">
        <v>1895.86</v>
      </c>
      <c r="CD66" s="247">
        <v>1895.86</v>
      </c>
      <c r="CE66" s="247">
        <v>2034.2</v>
      </c>
      <c r="CF66" s="247">
        <v>0</v>
      </c>
    </row>
    <row r="67" spans="1:84" x14ac:dyDescent="0.25">
      <c r="A67" s="253" t="s">
        <v>758</v>
      </c>
      <c r="B67" s="254" t="s">
        <v>759</v>
      </c>
      <c r="C67" s="254" t="s">
        <v>637</v>
      </c>
      <c r="D67" s="233"/>
      <c r="E67" s="234">
        <v>0</v>
      </c>
      <c r="F67" s="235">
        <v>0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>
        <v>0</v>
      </c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>
        <v>46022</v>
      </c>
      <c r="U67" s="10"/>
      <c r="V67" s="23">
        <f t="shared" si="15"/>
        <v>0</v>
      </c>
      <c r="W67" s="11">
        <f t="shared" si="16"/>
        <v>0</v>
      </c>
      <c r="X67" s="8">
        <v>0</v>
      </c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>
        <v>0</v>
      </c>
      <c r="AD67" s="11">
        <v>0</v>
      </c>
      <c r="AE67" s="8">
        <v>0</v>
      </c>
      <c r="AF67" s="9">
        <f t="shared" si="20"/>
        <v>0</v>
      </c>
      <c r="AG67" s="10"/>
      <c r="AH67" s="11">
        <f t="shared" si="21"/>
        <v>0</v>
      </c>
      <c r="AI67" s="8">
        <v>0</v>
      </c>
      <c r="AJ67" s="9">
        <f t="shared" si="23"/>
        <v>0</v>
      </c>
      <c r="AK67" s="10"/>
      <c r="AL67" s="25">
        <f t="shared" si="24"/>
        <v>0</v>
      </c>
      <c r="AM67" s="25">
        <f t="shared" si="25"/>
        <v>0</v>
      </c>
      <c r="AN67" s="25">
        <f t="shared" si="26"/>
        <v>0</v>
      </c>
      <c r="AO67" s="10"/>
      <c r="AP67" s="12">
        <v>0</v>
      </c>
      <c r="AQ67" s="12">
        <f t="shared" si="27"/>
        <v>0</v>
      </c>
      <c r="AR67" s="12">
        <f t="shared" si="28"/>
        <v>0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0</v>
      </c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>
        <v>0</v>
      </c>
      <c r="BX67" s="241">
        <v>0</v>
      </c>
      <c r="BY67" s="241">
        <v>0</v>
      </c>
      <c r="BZ67" s="241">
        <v>0</v>
      </c>
      <c r="CA67" s="241">
        <v>0</v>
      </c>
      <c r="CB67" s="242" t="s">
        <v>633</v>
      </c>
      <c r="CC67" s="247">
        <v>0</v>
      </c>
      <c r="CD67" s="247">
        <v>0</v>
      </c>
      <c r="CE67" s="247">
        <v>0</v>
      </c>
      <c r="CF67" s="247">
        <v>0</v>
      </c>
    </row>
    <row r="68" spans="1:84" x14ac:dyDescent="0.25">
      <c r="A68" s="253" t="s">
        <v>760</v>
      </c>
      <c r="B68" s="254" t="s">
        <v>761</v>
      </c>
      <c r="C68" s="254" t="s">
        <v>637</v>
      </c>
      <c r="D68" s="233"/>
      <c r="E68" s="234">
        <v>0</v>
      </c>
      <c r="F68" s="235">
        <v>0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>
        <v>0</v>
      </c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>
        <v>46022</v>
      </c>
      <c r="U68" s="10"/>
      <c r="V68" s="23">
        <f t="shared" si="15"/>
        <v>0</v>
      </c>
      <c r="W68" s="11">
        <f t="shared" si="16"/>
        <v>0</v>
      </c>
      <c r="X68" s="8">
        <v>0</v>
      </c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>
        <v>0</v>
      </c>
      <c r="AD68" s="11">
        <v>0</v>
      </c>
      <c r="AE68" s="8">
        <v>0</v>
      </c>
      <c r="AF68" s="9">
        <f t="shared" si="20"/>
        <v>0</v>
      </c>
      <c r="AG68" s="10"/>
      <c r="AH68" s="11">
        <f t="shared" si="21"/>
        <v>0</v>
      </c>
      <c r="AI68" s="8">
        <v>0</v>
      </c>
      <c r="AJ68" s="9">
        <f t="shared" si="23"/>
        <v>0</v>
      </c>
      <c r="AK68" s="10"/>
      <c r="AL68" s="25">
        <f t="shared" si="24"/>
        <v>0</v>
      </c>
      <c r="AM68" s="25">
        <f t="shared" si="25"/>
        <v>0</v>
      </c>
      <c r="AN68" s="25">
        <f t="shared" si="26"/>
        <v>0</v>
      </c>
      <c r="AO68" s="10"/>
      <c r="AP68" s="12">
        <v>0</v>
      </c>
      <c r="AQ68" s="12">
        <f t="shared" si="27"/>
        <v>0</v>
      </c>
      <c r="AR68" s="12">
        <f t="shared" si="28"/>
        <v>0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3</v>
      </c>
      <c r="BH68" s="241">
        <v>0</v>
      </c>
      <c r="BI68" s="241">
        <v>0</v>
      </c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>
        <v>0</v>
      </c>
      <c r="BX68" s="241">
        <v>0</v>
      </c>
      <c r="BY68" s="241">
        <v>0</v>
      </c>
      <c r="BZ68" s="241">
        <v>0</v>
      </c>
      <c r="CA68" s="241">
        <v>0</v>
      </c>
      <c r="CB68" s="242" t="s">
        <v>633</v>
      </c>
      <c r="CC68" s="247">
        <v>0</v>
      </c>
      <c r="CD68" s="247">
        <v>0</v>
      </c>
      <c r="CE68" s="247">
        <v>0</v>
      </c>
      <c r="CF68" s="247">
        <v>0</v>
      </c>
    </row>
    <row r="69" spans="1:84" x14ac:dyDescent="0.25">
      <c r="A69" s="253"/>
      <c r="B69" s="93" t="s">
        <v>762</v>
      </c>
      <c r="C69" s="254"/>
      <c r="D69" s="233"/>
      <c r="E69" s="276">
        <f>SUM(E7:E68)/2</f>
        <v>70162989.064999968</v>
      </c>
      <c r="F69" s="266">
        <f>SUM(F7:F68)/2</f>
        <v>70162989.064999968</v>
      </c>
      <c r="G69" s="255">
        <f>'Jobs-Ops'!G69</f>
        <v>0</v>
      </c>
      <c r="H69" s="113">
        <f>'Jobs-Ops'!H69</f>
        <v>0</v>
      </c>
      <c r="I69" s="104"/>
      <c r="J69" s="277">
        <f>SUM(J7:J68)/2</f>
        <v>69949775.804999977</v>
      </c>
      <c r="K69" s="238"/>
      <c r="L69" s="239"/>
      <c r="M69" s="270">
        <f>SUM(M7:M68)/2</f>
        <v>63115314.494999997</v>
      </c>
      <c r="N69" s="278">
        <f>SUM(N7:N68)/2</f>
        <v>63260072.404999994</v>
      </c>
      <c r="O69" s="71"/>
      <c r="P69" s="100"/>
      <c r="Q69" s="268">
        <f>SUM(Q7:Q68)/2</f>
        <v>6689703.3999999976</v>
      </c>
      <c r="R69" s="268">
        <f>SUM(R7:R68)/2</f>
        <v>0</v>
      </c>
      <c r="S69" s="268">
        <f>SUM(S7:S68)/2</f>
        <v>6689703.3999999976</v>
      </c>
      <c r="T69" s="256" t="str">
        <f>IF('Jobs-Ops'!S69&lt;&gt; "",'Jobs-Ops'!S69,"")</f>
        <v/>
      </c>
      <c r="U69" s="10"/>
      <c r="V69" s="23" t="str">
        <f t="shared" si="15"/>
        <v/>
      </c>
      <c r="W69" s="269">
        <f>SUM(W7:W68)/2</f>
        <v>47953446.761239156</v>
      </c>
      <c r="X69" s="270">
        <f>SUM(X7:X68)/2</f>
        <v>42671354.309999995</v>
      </c>
      <c r="Y69" s="268">
        <f>SUM(Y7:Y68)/2</f>
        <v>5282092.4512391426</v>
      </c>
      <c r="Z69" s="268">
        <f>SUM(Z7:Z68)/2</f>
        <v>0</v>
      </c>
      <c r="AA69" s="268">
        <f>SUM(AA7:AA68)/2</f>
        <v>5282092.4512391426</v>
      </c>
      <c r="AB69" s="10"/>
      <c r="AC69" s="24"/>
      <c r="AD69" s="269">
        <f>SUM(AD7:AD68)/2</f>
        <v>0</v>
      </c>
      <c r="AE69" s="270">
        <f>SUM(AE7:AE68)/2</f>
        <v>18660461.354999993</v>
      </c>
      <c r="AF69" s="268">
        <f>SUM(AF7:AF68)/2</f>
        <v>-18660461.354999993</v>
      </c>
      <c r="AG69" s="10"/>
      <c r="AH69" s="269">
        <f>SUM(AH7:AH68)/2</f>
        <v>47953446.761239156</v>
      </c>
      <c r="AI69" s="270">
        <f>SUM(AI7:AI68)/2</f>
        <v>24010892.954999991</v>
      </c>
      <c r="AJ69" s="268">
        <f>SUM(AJ7:AJ68)/2</f>
        <v>23942553.806239154</v>
      </c>
      <c r="AK69" s="10"/>
      <c r="AL69" s="280">
        <f>SUM(AL7:AL68)/2</f>
        <v>21996329.043760855</v>
      </c>
      <c r="AM69" s="280">
        <f>SUM(AM7:AM68)/2</f>
        <v>20588718.094999999</v>
      </c>
      <c r="AN69" s="280">
        <f>SUM(AN7:AN68)/2</f>
        <v>1407610.9487608536</v>
      </c>
      <c r="AO69" s="10"/>
      <c r="AP69" s="281">
        <f>SUM(AP7:AP68)/2</f>
        <v>53632301.969999991</v>
      </c>
      <c r="AQ69" s="281">
        <f>SUM(AQ7:AQ68)/2</f>
        <v>759060.99378810613</v>
      </c>
      <c r="AR69" s="281">
        <f>SUM(AR7:AR68)/2</f>
        <v>6437916.2025489584</v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98"/>
      <c r="B71" s="297" t="s">
        <v>639</v>
      </c>
      <c r="C71" s="93"/>
      <c r="D71" s="265"/>
      <c r="E71" s="276">
        <f>SUMIF(BG8:BG71,1, E8:E71)</f>
        <v>57399016.75999999</v>
      </c>
      <c r="F71" s="266">
        <f>SUMIF(BG8:BG71,1, F8:F71)</f>
        <v>57399016.75999999</v>
      </c>
      <c r="G71" s="299">
        <f>'Jobs-Ops'!G71</f>
        <v>0</v>
      </c>
      <c r="H71" s="113">
        <f>'Jobs-Ops'!H71</f>
        <v>0</v>
      </c>
      <c r="I71" s="104"/>
      <c r="J71" s="277">
        <f>SUMIF(BG8:BG71,1, J8:J71)</f>
        <v>57185803.5</v>
      </c>
      <c r="K71" s="286"/>
      <c r="L71" s="98"/>
      <c r="M71" s="270">
        <f>SUMIF(BG8:BG71,1, M8:M71)</f>
        <v>52158474.979999997</v>
      </c>
      <c r="N71" s="278">
        <f>SUMIF(BG8:BG71,1, N8:N71)</f>
        <v>52303232.889999993</v>
      </c>
      <c r="O71" s="287"/>
      <c r="P71" s="99"/>
      <c r="Q71" s="268">
        <f>SUMIF(BG8:BG71,1, Q8:Q71)</f>
        <v>4882570.6100000003</v>
      </c>
      <c r="R71" s="268">
        <f>SUMIF(BG8:BG71,1, R8:R71)</f>
        <v>0</v>
      </c>
      <c r="S71" s="268">
        <f>SUMIF(BG8:BG71,1, S8:S71)</f>
        <v>4882570.6100000003</v>
      </c>
      <c r="T71" s="300" t="str">
        <f>IF('Jobs-Ops'!S71&lt;&gt; "",'Jobs-Ops'!S71,"")</f>
        <v/>
      </c>
      <c r="U71" s="289"/>
      <c r="V71" s="290" t="str">
        <f t="shared" ref="V71:V134" si="29">IF(LEFT(B71,4)&lt;&gt;"    ","",IF(N71&lt;&gt;0,X71/N71,0))</f>
        <v/>
      </c>
      <c r="W71" s="269">
        <f>SUMIF(BG8:BG71,1, W8:W71)</f>
        <v>35195938.898097962</v>
      </c>
      <c r="X71" s="270">
        <f>SUMIF(BG8:BG71,1, X8:X71)</f>
        <v>31720337.179999996</v>
      </c>
      <c r="Y71" s="268">
        <f>SUMIF(BG8:BG71,1, Y8:Y71)</f>
        <v>3475601.7180979587</v>
      </c>
      <c r="Z71" s="268">
        <f>SUMIF(BG8:BG71,1, Z8:Z71)</f>
        <v>0</v>
      </c>
      <c r="AA71" s="268">
        <f>SUMIF(BG8:BG71,1, AA8:AA71)</f>
        <v>3475601.7180979587</v>
      </c>
      <c r="AB71" s="289"/>
      <c r="AC71" s="291"/>
      <c r="AD71" s="269">
        <f>SUMIF(BG8:BG71,1, AD8:AD71)</f>
        <v>0</v>
      </c>
      <c r="AE71" s="270">
        <f>SUMIF(BG8:BG71,1, AE8:AE71)</f>
        <v>9882182.5699999984</v>
      </c>
      <c r="AF71" s="268">
        <f>SUMIF(BG8:BG71,1, AF8:AF71)</f>
        <v>-9882182.5699999984</v>
      </c>
      <c r="AG71" s="289"/>
      <c r="AH71" s="269">
        <f>SUMIF(BG8:BG71,1, AH8:AH71)</f>
        <v>35195938.898097962</v>
      </c>
      <c r="AI71" s="270">
        <f>SUMIF(BG8:BG71,1, AI8:AI71)</f>
        <v>21838154.610000003</v>
      </c>
      <c r="AJ71" s="268">
        <f>SUMIF(BG8:BG71,1, AJ8:AJ71)</f>
        <v>13357784.288097961</v>
      </c>
      <c r="AK71" s="289"/>
      <c r="AL71" s="280">
        <f>SUMIF(BG8:BG71,1, AL8:AL71)</f>
        <v>21989864.601902038</v>
      </c>
      <c r="AM71" s="280">
        <f>SUMIF(BG8:BG71,1, AM8:AM71)</f>
        <v>20582895.710000001</v>
      </c>
      <c r="AN71" s="280">
        <f>SUMIF(BG8:BG71,1, AN8:AN71)</f>
        <v>1406968.8919020409</v>
      </c>
      <c r="AO71" s="289"/>
      <c r="AP71" s="281">
        <f>SUMIF(BG8:BG71,1, AP8:AP71)</f>
        <v>40917223.679999992</v>
      </c>
      <c r="AQ71" s="281">
        <f>SUMIF(BG8:BG71,1, AQ8:AQ71)</f>
        <v>680819.77564339829</v>
      </c>
      <c r="AR71" s="281">
        <f>SUMIF(BG8:BG71,1, AR8:AR71)</f>
        <v>6402104.5575454393</v>
      </c>
      <c r="AS71" s="15"/>
      <c r="AT71" s="272"/>
      <c r="AU71" s="15"/>
      <c r="AV71" s="15"/>
      <c r="AW71" s="273"/>
      <c r="AX71" s="272"/>
      <c r="AY71" s="272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296"/>
      <c r="BO71" s="296"/>
      <c r="BP71" s="296"/>
      <c r="BQ71" s="296"/>
      <c r="BR71" s="292"/>
      <c r="BS71" s="292"/>
      <c r="BT71" s="15"/>
      <c r="BU71" s="15"/>
      <c r="BV71" s="274"/>
      <c r="BW71" s="15"/>
      <c r="BX71" s="15"/>
      <c r="BY71" s="15"/>
      <c r="BZ71" s="15"/>
      <c r="CA71" s="15"/>
      <c r="CB71" s="272"/>
      <c r="CC71" s="275"/>
      <c r="CD71" s="275"/>
      <c r="CE71" s="275"/>
      <c r="CF71" s="275"/>
    </row>
    <row r="72" spans="1:84" x14ac:dyDescent="0.25">
      <c r="A72" s="298"/>
      <c r="B72" s="297" t="s">
        <v>640</v>
      </c>
      <c r="C72" s="93"/>
      <c r="D72" s="265"/>
      <c r="E72" s="276">
        <f>SUMIF(BG8:BG71,2, E8:E71)</f>
        <v>15508961.760000002</v>
      </c>
      <c r="F72" s="266">
        <f>SUMIF(BG8:BG71,2, F8:F71)</f>
        <v>15508961.760000002</v>
      </c>
      <c r="G72" s="299">
        <f>'Jobs-Ops'!G72</f>
        <v>0</v>
      </c>
      <c r="H72" s="113">
        <f>'Jobs-Ops'!H72</f>
        <v>0</v>
      </c>
      <c r="I72" s="104"/>
      <c r="J72" s="277">
        <f>SUMIF(BG8:BG71,2, J8:J71)</f>
        <v>15508961.760000002</v>
      </c>
      <c r="K72" s="286"/>
      <c r="L72" s="98"/>
      <c r="M72" s="270">
        <f>SUMIF(BG8:BG71,2, M8:M71)</f>
        <v>12133122.300000001</v>
      </c>
      <c r="N72" s="278">
        <f>SUMIF(BG8:BG71,2, N8:N71)</f>
        <v>12133122.300000001</v>
      </c>
      <c r="O72" s="287"/>
      <c r="P72" s="99"/>
      <c r="Q72" s="268">
        <f>SUMIF(BG8:BG71,2, Q8:Q71)</f>
        <v>3375839.4600000004</v>
      </c>
      <c r="R72" s="268">
        <f>SUMIF(BG8:BG71,2, R8:R71)</f>
        <v>0</v>
      </c>
      <c r="S72" s="268">
        <f>SUMIF(BG8:BG71,2, S8:S71)</f>
        <v>3375839.4600000004</v>
      </c>
      <c r="T72" s="300" t="str">
        <f>IF('Jobs-Ops'!S72&lt;&gt; "",'Jobs-Ops'!S72,"")</f>
        <v/>
      </c>
      <c r="U72" s="289"/>
      <c r="V72" s="290" t="str">
        <f t="shared" si="29"/>
        <v/>
      </c>
      <c r="W72" s="269">
        <f>SUMIF(BG8:BG71,2, W8:W71)</f>
        <v>15499359.542420395</v>
      </c>
      <c r="X72" s="270">
        <f>SUMIF(BG8:BG71,2, X8:X71)</f>
        <v>12124123.320000002</v>
      </c>
      <c r="Y72" s="268">
        <f>SUMIF(BG8:BG71,2, Y8:Y71)</f>
        <v>3375236.2224203958</v>
      </c>
      <c r="Z72" s="268">
        <f>SUMIF(BG8:BG71,2, Z8:Z71)</f>
        <v>0</v>
      </c>
      <c r="AA72" s="268">
        <f>SUMIF(BG8:BG71,2, AA8:AA71)</f>
        <v>3375236.2224203958</v>
      </c>
      <c r="AB72" s="289"/>
      <c r="AC72" s="291"/>
      <c r="AD72" s="269">
        <f>SUMIF(BG8:BG71,2, AD8:AD71)</f>
        <v>0</v>
      </c>
      <c r="AE72" s="270">
        <f>SUMIF(BG8:BG71,2, AE8:AE71)</f>
        <v>9328237.6699999999</v>
      </c>
      <c r="AF72" s="268">
        <f>SUMIF(BG8:BG71,2, AF8:AF71)</f>
        <v>-9328237.6699999999</v>
      </c>
      <c r="AG72" s="289"/>
      <c r="AH72" s="269">
        <f>SUMIF(BG8:BG71,2, AH8:AH71)</f>
        <v>15499359.542420395</v>
      </c>
      <c r="AI72" s="270">
        <f>SUMIF(BG8:BG71,2, AI8:AI71)</f>
        <v>2795885.6499999994</v>
      </c>
      <c r="AJ72" s="268">
        <f>SUMIF(BG8:BG71,2, AJ8:AJ71)</f>
        <v>12703473.892420392</v>
      </c>
      <c r="AK72" s="289"/>
      <c r="AL72" s="280">
        <f>SUMIF(BG8:BG71,2, AL8:AL71)</f>
        <v>9602.217579605116</v>
      </c>
      <c r="AM72" s="280">
        <f>SUMIF(BG8:BG71,2, AM8:AM71)</f>
        <v>8998.9800000002142</v>
      </c>
      <c r="AN72" s="280">
        <f>SUMIF(BG8:BG71,2, AN8:AN71)</f>
        <v>603.23757960490184</v>
      </c>
      <c r="AO72" s="289"/>
      <c r="AP72" s="281">
        <f>SUMIF(BG8:BG71,2, AP8:AP71)</f>
        <v>15532619.4</v>
      </c>
      <c r="AQ72" s="281">
        <f>SUMIF(BG8:BG71,2, AQ8:AQ71)</f>
        <v>28144.914570719353</v>
      </c>
      <c r="AR72" s="281">
        <f>SUMIF(BG8:BG71,2, AR8:AR71)</f>
        <v>61404.772150323988</v>
      </c>
      <c r="AS72" s="15"/>
      <c r="AT72" s="272"/>
      <c r="AU72" s="15"/>
      <c r="AV72" s="15"/>
      <c r="AW72" s="273"/>
      <c r="AX72" s="272"/>
      <c r="AY72" s="272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296"/>
      <c r="BO72" s="296"/>
      <c r="BP72" s="296"/>
      <c r="BQ72" s="296"/>
      <c r="BR72" s="292"/>
      <c r="BS72" s="292"/>
      <c r="BT72" s="15"/>
      <c r="BU72" s="15"/>
      <c r="BV72" s="274"/>
      <c r="BW72" s="15"/>
      <c r="BX72" s="15"/>
      <c r="BY72" s="15"/>
      <c r="BZ72" s="15"/>
      <c r="CA72" s="15"/>
      <c r="CB72" s="272"/>
      <c r="CC72" s="275"/>
      <c r="CD72" s="275"/>
      <c r="CE72" s="275"/>
      <c r="CF72" s="275"/>
    </row>
    <row r="73" spans="1:84" x14ac:dyDescent="0.25">
      <c r="A73" s="298"/>
      <c r="B73" s="297" t="s">
        <v>638</v>
      </c>
      <c r="C73" s="93"/>
      <c r="D73" s="265"/>
      <c r="E73" s="276">
        <f>SUM(E8:E72)/4</f>
        <v>70849236.428749979</v>
      </c>
      <c r="F73" s="266">
        <f>SUM(F8:F72)/4</f>
        <v>70849236.428749979</v>
      </c>
      <c r="G73" s="299">
        <f>'Jobs-Ops'!G73</f>
        <v>0</v>
      </c>
      <c r="H73" s="113">
        <f>'Jobs-Ops'!H73</f>
        <v>0</v>
      </c>
      <c r="I73" s="104"/>
      <c r="J73" s="277">
        <f>SUM(J8:J72)/4</f>
        <v>70636023.168749988</v>
      </c>
      <c r="K73" s="286"/>
      <c r="L73" s="98"/>
      <c r="M73" s="270">
        <f>SUM(M8:M72)/4</f>
        <v>63409385.191249996</v>
      </c>
      <c r="N73" s="278">
        <f>SUM(N8:N72)/4</f>
        <v>63554143.101249993</v>
      </c>
      <c r="O73" s="287"/>
      <c r="P73" s="99"/>
      <c r="Q73" s="268">
        <f>SUM(Q8:Q72)/4</f>
        <v>7081880.067499998</v>
      </c>
      <c r="R73" s="268">
        <f>SUM(R8:R72)/4</f>
        <v>0</v>
      </c>
      <c r="S73" s="268">
        <f>SUM(S8:S72)/4</f>
        <v>7081880.067499998</v>
      </c>
      <c r="T73" s="300" t="str">
        <f>IF('Jobs-Ops'!S73&lt;&gt; "",'Jobs-Ops'!S73,"")</f>
        <v/>
      </c>
      <c r="U73" s="289"/>
      <c r="V73" s="290" t="str">
        <f t="shared" si="29"/>
        <v/>
      </c>
      <c r="W73" s="269">
        <f>SUM(W8:W72)/4</f>
        <v>48638909.681058951</v>
      </c>
      <c r="X73" s="270">
        <f>SUM(X8:X72)/4</f>
        <v>42964630.857499994</v>
      </c>
      <c r="Y73" s="268">
        <f>SUM(Y8:Y72)/4</f>
        <v>5674278.8235589452</v>
      </c>
      <c r="Z73" s="268">
        <f>SUM(Z8:Z72)/4</f>
        <v>0</v>
      </c>
      <c r="AA73" s="268">
        <f>SUM(AA8:AA72)/4</f>
        <v>5674278.8235589452</v>
      </c>
      <c r="AB73" s="289"/>
      <c r="AC73" s="291"/>
      <c r="AD73" s="269">
        <f>SUM(AD8:AD72)/4</f>
        <v>0</v>
      </c>
      <c r="AE73" s="270">
        <f>SUM(AE8:AE72)/4</f>
        <v>18797951.076249994</v>
      </c>
      <c r="AF73" s="268">
        <f>SUM(AF8:AF72)/4</f>
        <v>-18797951.076249994</v>
      </c>
      <c r="AG73" s="289"/>
      <c r="AH73" s="269">
        <f>SUM(AH8:AH72)/4</f>
        <v>48638909.681058951</v>
      </c>
      <c r="AI73" s="270">
        <f>SUM(AI8:AI72)/4</f>
        <v>24166679.781249996</v>
      </c>
      <c r="AJ73" s="268">
        <f>SUM(AJ8:AJ72)/4</f>
        <v>24472229.899808954</v>
      </c>
      <c r="AK73" s="289"/>
      <c r="AL73" s="280">
        <f>SUM(AL8:AL72)/4</f>
        <v>21997113.487691052</v>
      </c>
      <c r="AM73" s="280">
        <f>SUM(AM8:AM72)/4</f>
        <v>20589512.243750002</v>
      </c>
      <c r="AN73" s="280">
        <f>SUM(AN8:AN72)/4</f>
        <v>1407601.2439410514</v>
      </c>
      <c r="AO73" s="289"/>
      <c r="AP73" s="281">
        <f>SUM(AP8:AP72)/4</f>
        <v>54336687.247499995</v>
      </c>
      <c r="AQ73" s="281">
        <f>SUM(AQ8:AQ72)/4</f>
        <v>746536.91789460892</v>
      </c>
      <c r="AR73" s="281">
        <f>SUM(AR8:AR72)/4</f>
        <v>6444314.4843356591</v>
      </c>
      <c r="AS73" s="15"/>
      <c r="AT73" s="272"/>
      <c r="AU73" s="15"/>
      <c r="AV73" s="15"/>
      <c r="AW73" s="273"/>
      <c r="AX73" s="272"/>
      <c r="AY73" s="272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296"/>
      <c r="BO73" s="296"/>
      <c r="BP73" s="296"/>
      <c r="BQ73" s="296"/>
      <c r="BR73" s="292"/>
      <c r="BS73" s="292"/>
      <c r="BT73" s="15"/>
      <c r="BU73" s="15"/>
      <c r="BV73" s="274"/>
      <c r="BW73" s="15"/>
      <c r="BX73" s="15"/>
      <c r="BY73" s="15"/>
      <c r="BZ73" s="15"/>
      <c r="CA73" s="15"/>
      <c r="CB73" s="272"/>
      <c r="CC73" s="275"/>
      <c r="CD73" s="275"/>
      <c r="CE73" s="275"/>
      <c r="CF73" s="275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ref="J71:J134" si="30">F74</f>
        <v>0</v>
      </c>
      <c r="K74" s="238"/>
      <c r="L74" s="239"/>
      <c r="M74" s="8"/>
      <c r="N74" s="240">
        <f t="shared" ref="N71:N134" si="31">M74</f>
        <v>0</v>
      </c>
      <c r="O74" s="71"/>
      <c r="P74" s="100"/>
      <c r="Q74" s="9">
        <f t="shared" ref="Q71:Q134" si="32">J74-N74</f>
        <v>0</v>
      </c>
      <c r="R74" s="9">
        <f t="shared" ref="R71:R134" si="33">IF(LEFT(B74,4)&lt;&gt;"    ",0,BI74)</f>
        <v>0</v>
      </c>
      <c r="S74" s="9">
        <f t="shared" ref="S71:S134" si="34">+Q74-R74</f>
        <v>0</v>
      </c>
      <c r="T74" s="256" t="str">
        <f>IF('Jobs-Ops'!S74&lt;&gt; "",'Jobs-Ops'!S74,"")</f>
        <v/>
      </c>
      <c r="U74" s="10"/>
      <c r="V74" s="23" t="str">
        <f t="shared" si="29"/>
        <v/>
      </c>
      <c r="W74" s="11" t="str">
        <f t="shared" ref="W71:W134" si="35">IF(LEFT(B74,4)&lt;&gt;"    ","",IF(V74&gt;=0.1,V74*J74,X74))</f>
        <v/>
      </c>
      <c r="X74" s="8"/>
      <c r="Y74" s="9">
        <f t="shared" ref="Y71:Y134" si="36">IF(LEFT(B74,4)&lt;&gt;"    ",0,IF(Q74&lt;0,Q74,IF(V74&gt;0.1,W74-X74,0)))</f>
        <v>0</v>
      </c>
      <c r="Z74" s="9">
        <f t="shared" ref="Z71:Z134" si="37">IF(LEFT(B74,4)&lt;&gt;"    ",0,BI74)</f>
        <v>0</v>
      </c>
      <c r="AA74" s="9">
        <f t="shared" ref="AA71:AA134" si="38">Y74-Z74</f>
        <v>0</v>
      </c>
      <c r="AB74" s="10"/>
      <c r="AC74" s="24"/>
      <c r="AD74" s="11"/>
      <c r="AE74" s="8"/>
      <c r="AF74" s="9" t="str">
        <f t="shared" ref="AF71:AF134" si="39">IF(LEFT(B74,4)&lt;&gt;"    ","",AD74-AE74)</f>
        <v/>
      </c>
      <c r="AG74" s="10"/>
      <c r="AH74" s="11" t="str">
        <f t="shared" ref="AH71:AH134" si="40">IF(LEFT(B74,4)&lt;&gt;"    ","",W74-AD74)</f>
        <v/>
      </c>
      <c r="AI74" s="8" t="str">
        <f t="shared" ref="AI71:AI134" si="41">IF(LEFT(B74,4)&lt;&gt;"    ","",X74-AE74)</f>
        <v/>
      </c>
      <c r="AJ74" s="9" t="str">
        <f t="shared" ref="AJ71:AJ134" si="42">IF(LEFT(B74,4)&lt;&gt;"    ","",Y74-AF74)</f>
        <v/>
      </c>
      <c r="AK74" s="10"/>
      <c r="AL74" s="25" t="str">
        <f t="shared" ref="AL71:AL134" si="43">IF(LEFT(B74,4)&lt;&gt;"    ","",J74-W74)</f>
        <v/>
      </c>
      <c r="AM74" s="25">
        <f t="shared" ref="AM71:AM134" si="44">N74-X74</f>
        <v>0</v>
      </c>
      <c r="AN74" s="25" t="str">
        <f t="shared" ref="AN71:AN134" si="45">IF(LEFT(B74,4)&lt;&gt;"    ","",Q74-Y74)</f>
        <v/>
      </c>
      <c r="AO74" s="10"/>
      <c r="AP74" s="12"/>
      <c r="AQ74" s="12" t="str">
        <f t="shared" ref="AQ71:AQ134" si="46">IF(LEFT(B74,4)&lt;&gt;"    ","",IF(W74-AP74&gt;=0,W74-AP74," "))</f>
        <v/>
      </c>
      <c r="AR74" s="12" t="str">
        <f t="shared" ref="AR71:AR134" si="47">IF(LEFT(B74,4)&lt;&gt;"    ","",IF(AP74-W74&gt;=0,AP74-W74," "))</f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30"/>
        <v>0</v>
      </c>
      <c r="K75" s="238"/>
      <c r="L75" s="239"/>
      <c r="M75" s="8"/>
      <c r="N75" s="240">
        <f t="shared" si="31"/>
        <v>0</v>
      </c>
      <c r="O75" s="71"/>
      <c r="P75" s="100"/>
      <c r="Q75" s="9">
        <f t="shared" si="32"/>
        <v>0</v>
      </c>
      <c r="R75" s="9">
        <f t="shared" si="33"/>
        <v>0</v>
      </c>
      <c r="S75" s="9">
        <f t="shared" si="34"/>
        <v>0</v>
      </c>
      <c r="T75" s="256" t="str">
        <f>IF('Jobs-Ops'!S75&lt;&gt; "",'Jobs-Ops'!S75,"")</f>
        <v/>
      </c>
      <c r="U75" s="10"/>
      <c r="V75" s="23" t="str">
        <f t="shared" si="29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30"/>
        <v>0</v>
      </c>
      <c r="K76" s="238"/>
      <c r="L76" s="239"/>
      <c r="M76" s="8"/>
      <c r="N76" s="240">
        <f t="shared" si="31"/>
        <v>0</v>
      </c>
      <c r="O76" s="71"/>
      <c r="P76" s="100"/>
      <c r="Q76" s="9">
        <f t="shared" si="32"/>
        <v>0</v>
      </c>
      <c r="R76" s="9">
        <f t="shared" si="33"/>
        <v>0</v>
      </c>
      <c r="S76" s="9">
        <f t="shared" si="34"/>
        <v>0</v>
      </c>
      <c r="T76" s="256" t="str">
        <f>IF('Jobs-Ops'!S76&lt;&gt; "",'Jobs-Ops'!S76,"")</f>
        <v/>
      </c>
      <c r="U76" s="10"/>
      <c r="V76" s="23" t="str">
        <f t="shared" si="29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30"/>
        <v>0</v>
      </c>
      <c r="K77" s="238"/>
      <c r="L77" s="239"/>
      <c r="M77" s="8"/>
      <c r="N77" s="240">
        <f t="shared" si="31"/>
        <v>0</v>
      </c>
      <c r="O77" s="71"/>
      <c r="P77" s="100"/>
      <c r="Q77" s="9">
        <f t="shared" si="32"/>
        <v>0</v>
      </c>
      <c r="R77" s="9">
        <f t="shared" si="33"/>
        <v>0</v>
      </c>
      <c r="S77" s="9">
        <f t="shared" si="34"/>
        <v>0</v>
      </c>
      <c r="T77" s="256" t="str">
        <f>IF('Jobs-Ops'!S77&lt;&gt; "",'Jobs-Ops'!S77,"")</f>
        <v/>
      </c>
      <c r="U77" s="10"/>
      <c r="V77" s="23" t="str">
        <f t="shared" si="29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30"/>
        <v>0</v>
      </c>
      <c r="K78" s="238"/>
      <c r="L78" s="239"/>
      <c r="M78" s="8"/>
      <c r="N78" s="240">
        <f t="shared" si="31"/>
        <v>0</v>
      </c>
      <c r="O78" s="71"/>
      <c r="P78" s="100"/>
      <c r="Q78" s="9">
        <f t="shared" si="32"/>
        <v>0</v>
      </c>
      <c r="R78" s="9">
        <f t="shared" si="33"/>
        <v>0</v>
      </c>
      <c r="S78" s="9">
        <f t="shared" si="34"/>
        <v>0</v>
      </c>
      <c r="T78" s="256" t="str">
        <f>IF('Jobs-Ops'!S78&lt;&gt; "",'Jobs-Ops'!S78,"")</f>
        <v/>
      </c>
      <c r="U78" s="10"/>
      <c r="V78" s="23" t="str">
        <f t="shared" si="29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30"/>
        <v>0</v>
      </c>
      <c r="K79" s="238"/>
      <c r="L79" s="239"/>
      <c r="M79" s="8"/>
      <c r="N79" s="240">
        <f t="shared" si="31"/>
        <v>0</v>
      </c>
      <c r="O79" s="71"/>
      <c r="P79" s="100"/>
      <c r="Q79" s="9">
        <f t="shared" si="32"/>
        <v>0</v>
      </c>
      <c r="R79" s="9">
        <f t="shared" si="33"/>
        <v>0</v>
      </c>
      <c r="S79" s="9">
        <f t="shared" si="34"/>
        <v>0</v>
      </c>
      <c r="T79" s="256" t="str">
        <f>IF('Jobs-Ops'!S79&lt;&gt; "",'Jobs-Ops'!S79,"")</f>
        <v/>
      </c>
      <c r="U79" s="10"/>
      <c r="V79" s="23" t="str">
        <f t="shared" si="29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30"/>
        <v>0</v>
      </c>
      <c r="K80" s="238"/>
      <c r="L80" s="239"/>
      <c r="M80" s="8"/>
      <c r="N80" s="240">
        <f t="shared" si="31"/>
        <v>0</v>
      </c>
      <c r="O80" s="71"/>
      <c r="P80" s="100"/>
      <c r="Q80" s="9">
        <f t="shared" si="32"/>
        <v>0</v>
      </c>
      <c r="R80" s="9">
        <f t="shared" si="33"/>
        <v>0</v>
      </c>
      <c r="S80" s="9">
        <f t="shared" si="34"/>
        <v>0</v>
      </c>
      <c r="T80" s="256" t="str">
        <f>IF('Jobs-Ops'!S80&lt;&gt; "",'Jobs-Ops'!S80,"")</f>
        <v/>
      </c>
      <c r="U80" s="10"/>
      <c r="V80" s="23" t="str">
        <f t="shared" si="29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30"/>
        <v>0</v>
      </c>
      <c r="K81" s="238"/>
      <c r="L81" s="239"/>
      <c r="M81" s="8"/>
      <c r="N81" s="240">
        <f t="shared" si="31"/>
        <v>0</v>
      </c>
      <c r="O81" s="71"/>
      <c r="P81" s="100"/>
      <c r="Q81" s="9">
        <f t="shared" si="32"/>
        <v>0</v>
      </c>
      <c r="R81" s="9">
        <f t="shared" si="33"/>
        <v>0</v>
      </c>
      <c r="S81" s="9">
        <f t="shared" si="34"/>
        <v>0</v>
      </c>
      <c r="T81" s="256" t="str">
        <f>IF('Jobs-Ops'!S81&lt;&gt; "",'Jobs-Ops'!S81,"")</f>
        <v/>
      </c>
      <c r="U81" s="10"/>
      <c r="V81" s="23" t="str">
        <f t="shared" si="29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30"/>
        <v>0</v>
      </c>
      <c r="K82" s="238"/>
      <c r="L82" s="239"/>
      <c r="M82" s="8"/>
      <c r="N82" s="240">
        <f t="shared" si="31"/>
        <v>0</v>
      </c>
      <c r="O82" s="71"/>
      <c r="P82" s="100"/>
      <c r="Q82" s="9">
        <f t="shared" si="32"/>
        <v>0</v>
      </c>
      <c r="R82" s="9">
        <f t="shared" si="33"/>
        <v>0</v>
      </c>
      <c r="S82" s="9">
        <f t="shared" si="34"/>
        <v>0</v>
      </c>
      <c r="T82" s="256" t="str">
        <f>IF('Jobs-Ops'!S82&lt;&gt; "",'Jobs-Ops'!S82,"")</f>
        <v/>
      </c>
      <c r="U82" s="10"/>
      <c r="V82" s="23" t="str">
        <f t="shared" si="29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30"/>
        <v>0</v>
      </c>
      <c r="K83" s="238"/>
      <c r="L83" s="239"/>
      <c r="M83" s="8"/>
      <c r="N83" s="240">
        <f t="shared" si="31"/>
        <v>0</v>
      </c>
      <c r="O83" s="71"/>
      <c r="P83" s="100"/>
      <c r="Q83" s="9">
        <f t="shared" si="32"/>
        <v>0</v>
      </c>
      <c r="R83" s="9">
        <f t="shared" si="33"/>
        <v>0</v>
      </c>
      <c r="S83" s="9">
        <f t="shared" si="34"/>
        <v>0</v>
      </c>
      <c r="T83" s="256" t="str">
        <f>IF('Jobs-Ops'!S83&lt;&gt; "",'Jobs-Ops'!S83,"")</f>
        <v/>
      </c>
      <c r="U83" s="10"/>
      <c r="V83" s="23" t="str">
        <f t="shared" si="29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30"/>
        <v>0</v>
      </c>
      <c r="K84" s="238"/>
      <c r="L84" s="239"/>
      <c r="M84" s="8"/>
      <c r="N84" s="240">
        <f t="shared" si="31"/>
        <v>0</v>
      </c>
      <c r="O84" s="71"/>
      <c r="P84" s="100"/>
      <c r="Q84" s="9">
        <f t="shared" si="32"/>
        <v>0</v>
      </c>
      <c r="R84" s="9">
        <f t="shared" si="33"/>
        <v>0</v>
      </c>
      <c r="S84" s="9">
        <f t="shared" si="34"/>
        <v>0</v>
      </c>
      <c r="T84" s="256" t="str">
        <f>IF('Jobs-Ops'!S84&lt;&gt; "",'Jobs-Ops'!S84,"")</f>
        <v/>
      </c>
      <c r="U84" s="10"/>
      <c r="V84" s="23" t="str">
        <f t="shared" si="29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30"/>
        <v>0</v>
      </c>
      <c r="K85" s="238"/>
      <c r="L85" s="239"/>
      <c r="M85" s="8"/>
      <c r="N85" s="240">
        <f t="shared" si="31"/>
        <v>0</v>
      </c>
      <c r="O85" s="71"/>
      <c r="P85" s="100"/>
      <c r="Q85" s="9">
        <f t="shared" si="32"/>
        <v>0</v>
      </c>
      <c r="R85" s="9">
        <f t="shared" si="33"/>
        <v>0</v>
      </c>
      <c r="S85" s="9">
        <f t="shared" si="34"/>
        <v>0</v>
      </c>
      <c r="T85" s="256" t="str">
        <f>IF('Jobs-Ops'!S85&lt;&gt; "",'Jobs-Ops'!S85,"")</f>
        <v/>
      </c>
      <c r="U85" s="10"/>
      <c r="V85" s="23" t="str">
        <f t="shared" si="29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30"/>
        <v>0</v>
      </c>
      <c r="K86" s="238"/>
      <c r="L86" s="239"/>
      <c r="M86" s="8"/>
      <c r="N86" s="240">
        <f t="shared" si="31"/>
        <v>0</v>
      </c>
      <c r="O86" s="71"/>
      <c r="P86" s="100"/>
      <c r="Q86" s="9">
        <f t="shared" si="32"/>
        <v>0</v>
      </c>
      <c r="R86" s="9">
        <f t="shared" si="33"/>
        <v>0</v>
      </c>
      <c r="S86" s="9">
        <f t="shared" si="34"/>
        <v>0</v>
      </c>
      <c r="T86" s="256" t="str">
        <f>IF('Jobs-Ops'!S86&lt;&gt; "",'Jobs-Ops'!S86,"")</f>
        <v/>
      </c>
      <c r="U86" s="10"/>
      <c r="V86" s="23" t="str">
        <f t="shared" si="29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30"/>
        <v>0</v>
      </c>
      <c r="K87" s="238"/>
      <c r="L87" s="239"/>
      <c r="M87" s="8"/>
      <c r="N87" s="240">
        <f t="shared" si="31"/>
        <v>0</v>
      </c>
      <c r="O87" s="71"/>
      <c r="P87" s="100"/>
      <c r="Q87" s="9">
        <f t="shared" si="32"/>
        <v>0</v>
      </c>
      <c r="R87" s="9">
        <f t="shared" si="33"/>
        <v>0</v>
      </c>
      <c r="S87" s="9">
        <f t="shared" si="34"/>
        <v>0</v>
      </c>
      <c r="T87" s="256" t="str">
        <f>IF('Jobs-Ops'!S87&lt;&gt; "",'Jobs-Ops'!S87,"")</f>
        <v/>
      </c>
      <c r="U87" s="10"/>
      <c r="V87" s="23" t="str">
        <f t="shared" si="29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30"/>
        <v>0</v>
      </c>
      <c r="K88" s="238"/>
      <c r="L88" s="239"/>
      <c r="M88" s="8"/>
      <c r="N88" s="240">
        <f t="shared" si="31"/>
        <v>0</v>
      </c>
      <c r="O88" s="71"/>
      <c r="P88" s="100"/>
      <c r="Q88" s="9">
        <f t="shared" si="32"/>
        <v>0</v>
      </c>
      <c r="R88" s="9">
        <f t="shared" si="33"/>
        <v>0</v>
      </c>
      <c r="S88" s="9">
        <f t="shared" si="34"/>
        <v>0</v>
      </c>
      <c r="T88" s="256" t="str">
        <f>IF('Jobs-Ops'!S88&lt;&gt; "",'Jobs-Ops'!S88,"")</f>
        <v/>
      </c>
      <c r="U88" s="10"/>
      <c r="V88" s="23" t="str">
        <f t="shared" si="29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30"/>
        <v>0</v>
      </c>
      <c r="K89" s="238"/>
      <c r="L89" s="239"/>
      <c r="M89" s="8"/>
      <c r="N89" s="240">
        <f t="shared" si="31"/>
        <v>0</v>
      </c>
      <c r="O89" s="71"/>
      <c r="P89" s="100"/>
      <c r="Q89" s="9">
        <f t="shared" si="32"/>
        <v>0</v>
      </c>
      <c r="R89" s="9">
        <f t="shared" si="33"/>
        <v>0</v>
      </c>
      <c r="S89" s="9">
        <f t="shared" si="34"/>
        <v>0</v>
      </c>
      <c r="T89" s="256" t="str">
        <f>IF('Jobs-Ops'!S89&lt;&gt; "",'Jobs-Ops'!S89,"")</f>
        <v/>
      </c>
      <c r="U89" s="10"/>
      <c r="V89" s="23" t="str">
        <f t="shared" si="29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30"/>
        <v>0</v>
      </c>
      <c r="K90" s="238"/>
      <c r="L90" s="239"/>
      <c r="M90" s="8"/>
      <c r="N90" s="240">
        <f t="shared" si="31"/>
        <v>0</v>
      </c>
      <c r="O90" s="71"/>
      <c r="P90" s="100"/>
      <c r="Q90" s="9">
        <f t="shared" si="32"/>
        <v>0</v>
      </c>
      <c r="R90" s="9">
        <f t="shared" si="33"/>
        <v>0</v>
      </c>
      <c r="S90" s="9">
        <f t="shared" si="34"/>
        <v>0</v>
      </c>
      <c r="T90" s="256" t="str">
        <f>IF('Jobs-Ops'!S90&lt;&gt; "",'Jobs-Ops'!S90,"")</f>
        <v/>
      </c>
      <c r="U90" s="10"/>
      <c r="V90" s="23" t="str">
        <f t="shared" si="29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30"/>
        <v>0</v>
      </c>
      <c r="K91" s="238"/>
      <c r="L91" s="239"/>
      <c r="M91" s="8"/>
      <c r="N91" s="240">
        <f t="shared" si="31"/>
        <v>0</v>
      </c>
      <c r="O91" s="71"/>
      <c r="P91" s="100"/>
      <c r="Q91" s="9">
        <f t="shared" si="32"/>
        <v>0</v>
      </c>
      <c r="R91" s="9">
        <f t="shared" si="33"/>
        <v>0</v>
      </c>
      <c r="S91" s="9">
        <f t="shared" si="34"/>
        <v>0</v>
      </c>
      <c r="T91" s="256" t="str">
        <f>IF('Jobs-Ops'!S91&lt;&gt; "",'Jobs-Ops'!S91,"")</f>
        <v/>
      </c>
      <c r="U91" s="10"/>
      <c r="V91" s="23" t="str">
        <f t="shared" si="29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30"/>
        <v>0</v>
      </c>
      <c r="K92" s="238"/>
      <c r="L92" s="239"/>
      <c r="M92" s="8"/>
      <c r="N92" s="240">
        <f t="shared" si="31"/>
        <v>0</v>
      </c>
      <c r="O92" s="71"/>
      <c r="P92" s="100"/>
      <c r="Q92" s="9">
        <f t="shared" si="32"/>
        <v>0</v>
      </c>
      <c r="R92" s="9">
        <f t="shared" si="33"/>
        <v>0</v>
      </c>
      <c r="S92" s="9">
        <f t="shared" si="34"/>
        <v>0</v>
      </c>
      <c r="T92" s="256" t="str">
        <f>IF('Jobs-Ops'!S92&lt;&gt; "",'Jobs-Ops'!S92,"")</f>
        <v/>
      </c>
      <c r="U92" s="10"/>
      <c r="V92" s="23" t="str">
        <f t="shared" si="29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30"/>
        <v>0</v>
      </c>
      <c r="K93" s="238"/>
      <c r="L93" s="239"/>
      <c r="M93" s="8"/>
      <c r="N93" s="240">
        <f t="shared" si="31"/>
        <v>0</v>
      </c>
      <c r="O93" s="71"/>
      <c r="P93" s="100"/>
      <c r="Q93" s="9">
        <f t="shared" si="32"/>
        <v>0</v>
      </c>
      <c r="R93" s="9">
        <f t="shared" si="33"/>
        <v>0</v>
      </c>
      <c r="S93" s="9">
        <f t="shared" si="34"/>
        <v>0</v>
      </c>
      <c r="T93" s="256" t="str">
        <f>IF('Jobs-Ops'!S93&lt;&gt; "",'Jobs-Ops'!S93,"")</f>
        <v/>
      </c>
      <c r="U93" s="10"/>
      <c r="V93" s="23" t="str">
        <f t="shared" si="29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30"/>
        <v>0</v>
      </c>
      <c r="K94" s="238"/>
      <c r="L94" s="239"/>
      <c r="M94" s="8"/>
      <c r="N94" s="240">
        <f t="shared" si="31"/>
        <v>0</v>
      </c>
      <c r="O94" s="238"/>
      <c r="P94" s="239"/>
      <c r="Q94" s="9">
        <f t="shared" si="32"/>
        <v>0</v>
      </c>
      <c r="R94" s="9">
        <f t="shared" si="33"/>
        <v>0</v>
      </c>
      <c r="S94" s="9">
        <f t="shared" si="34"/>
        <v>0</v>
      </c>
      <c r="T94" s="256" t="str">
        <f>IF('Jobs-Ops'!S94&lt;&gt; "",'Jobs-Ops'!S94,"")</f>
        <v/>
      </c>
      <c r="U94" s="10"/>
      <c r="V94" s="23" t="str">
        <f t="shared" si="29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30"/>
        <v>0</v>
      </c>
      <c r="K95" s="238"/>
      <c r="L95" s="239"/>
      <c r="M95" s="8"/>
      <c r="N95" s="240">
        <f t="shared" si="31"/>
        <v>0</v>
      </c>
      <c r="O95" s="71"/>
      <c r="P95" s="100"/>
      <c r="Q95" s="9">
        <f t="shared" si="32"/>
        <v>0</v>
      </c>
      <c r="R95" s="9">
        <f t="shared" si="33"/>
        <v>0</v>
      </c>
      <c r="S95" s="9">
        <f t="shared" si="34"/>
        <v>0</v>
      </c>
      <c r="T95" s="256" t="str">
        <f>IF('Jobs-Ops'!S95&lt;&gt; "",'Jobs-Ops'!S95,"")</f>
        <v/>
      </c>
      <c r="U95" s="10"/>
      <c r="V95" s="23" t="str">
        <f t="shared" si="29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30"/>
        <v>0</v>
      </c>
      <c r="K96" s="238"/>
      <c r="L96" s="239"/>
      <c r="M96" s="8"/>
      <c r="N96" s="240">
        <f t="shared" si="31"/>
        <v>0</v>
      </c>
      <c r="O96" s="71"/>
      <c r="P96" s="100"/>
      <c r="Q96" s="9">
        <f t="shared" si="32"/>
        <v>0</v>
      </c>
      <c r="R96" s="9">
        <f t="shared" si="33"/>
        <v>0</v>
      </c>
      <c r="S96" s="9">
        <f t="shared" si="34"/>
        <v>0</v>
      </c>
      <c r="T96" s="256" t="str">
        <f>IF('Jobs-Ops'!S96&lt;&gt; "",'Jobs-Ops'!S96,"")</f>
        <v/>
      </c>
      <c r="U96" s="10"/>
      <c r="V96" s="23" t="str">
        <f t="shared" si="29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30"/>
        <v>0</v>
      </c>
      <c r="K97" s="238"/>
      <c r="L97" s="239"/>
      <c r="M97" s="8"/>
      <c r="N97" s="240">
        <f t="shared" si="31"/>
        <v>0</v>
      </c>
      <c r="O97" s="71"/>
      <c r="P97" s="100"/>
      <c r="Q97" s="9">
        <f t="shared" si="32"/>
        <v>0</v>
      </c>
      <c r="R97" s="9">
        <f t="shared" si="33"/>
        <v>0</v>
      </c>
      <c r="S97" s="9">
        <f t="shared" si="34"/>
        <v>0</v>
      </c>
      <c r="T97" s="256" t="str">
        <f>IF('Jobs-Ops'!S97&lt;&gt; "",'Jobs-Ops'!S97,"")</f>
        <v/>
      </c>
      <c r="U97" s="10"/>
      <c r="V97" s="23" t="str">
        <f t="shared" si="29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30"/>
        <v>0</v>
      </c>
      <c r="K98" s="238"/>
      <c r="L98" s="239"/>
      <c r="M98" s="8"/>
      <c r="N98" s="240">
        <f t="shared" si="31"/>
        <v>0</v>
      </c>
      <c r="O98" s="71"/>
      <c r="P98" s="100"/>
      <c r="Q98" s="9">
        <f t="shared" si="32"/>
        <v>0</v>
      </c>
      <c r="R98" s="9">
        <f t="shared" si="33"/>
        <v>0</v>
      </c>
      <c r="S98" s="9">
        <f t="shared" si="34"/>
        <v>0</v>
      </c>
      <c r="T98" s="256" t="str">
        <f>IF('Jobs-Ops'!S98&lt;&gt; "",'Jobs-Ops'!S98,"")</f>
        <v/>
      </c>
      <c r="U98" s="10"/>
      <c r="V98" s="23" t="str">
        <f t="shared" si="29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30"/>
        <v>0</v>
      </c>
      <c r="K99" s="238"/>
      <c r="L99" s="239"/>
      <c r="M99" s="8"/>
      <c r="N99" s="240">
        <f t="shared" si="31"/>
        <v>0</v>
      </c>
      <c r="O99" s="71"/>
      <c r="P99" s="100"/>
      <c r="Q99" s="9">
        <f t="shared" si="32"/>
        <v>0</v>
      </c>
      <c r="R99" s="9">
        <f t="shared" si="33"/>
        <v>0</v>
      </c>
      <c r="S99" s="9">
        <f t="shared" si="34"/>
        <v>0</v>
      </c>
      <c r="T99" s="256" t="str">
        <f>IF('Jobs-Ops'!S99&lt;&gt; "",'Jobs-Ops'!S99,"")</f>
        <v/>
      </c>
      <c r="U99" s="10"/>
      <c r="V99" s="23" t="str">
        <f t="shared" si="29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30"/>
        <v>0</v>
      </c>
      <c r="K100" s="238"/>
      <c r="L100" s="239"/>
      <c r="M100" s="8"/>
      <c r="N100" s="240">
        <f t="shared" si="31"/>
        <v>0</v>
      </c>
      <c r="O100" s="71"/>
      <c r="P100" s="100"/>
      <c r="Q100" s="9">
        <f t="shared" si="32"/>
        <v>0</v>
      </c>
      <c r="R100" s="9">
        <f t="shared" si="33"/>
        <v>0</v>
      </c>
      <c r="S100" s="9">
        <f t="shared" si="34"/>
        <v>0</v>
      </c>
      <c r="T100" s="256" t="str">
        <f>IF('Jobs-Ops'!S100&lt;&gt; "",'Jobs-Ops'!S100,"")</f>
        <v/>
      </c>
      <c r="U100" s="10"/>
      <c r="V100" s="23" t="str">
        <f t="shared" si="29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30"/>
        <v>0</v>
      </c>
      <c r="K101" s="238"/>
      <c r="L101" s="239"/>
      <c r="M101" s="8"/>
      <c r="N101" s="240">
        <f t="shared" si="31"/>
        <v>0</v>
      </c>
      <c r="O101" s="71"/>
      <c r="P101" s="100"/>
      <c r="Q101" s="9">
        <f t="shared" si="32"/>
        <v>0</v>
      </c>
      <c r="R101" s="9">
        <f t="shared" si="33"/>
        <v>0</v>
      </c>
      <c r="S101" s="9">
        <f t="shared" si="34"/>
        <v>0</v>
      </c>
      <c r="T101" s="256" t="str">
        <f>IF('Jobs-Ops'!S101&lt;&gt; "",'Jobs-Ops'!S101,"")</f>
        <v/>
      </c>
      <c r="U101" s="10"/>
      <c r="V101" s="23" t="str">
        <f t="shared" si="29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30"/>
        <v>0</v>
      </c>
      <c r="K102" s="238"/>
      <c r="L102" s="239"/>
      <c r="M102" s="8"/>
      <c r="N102" s="240">
        <f t="shared" si="31"/>
        <v>0</v>
      </c>
      <c r="O102" s="71"/>
      <c r="P102" s="100"/>
      <c r="Q102" s="9">
        <f t="shared" si="32"/>
        <v>0</v>
      </c>
      <c r="R102" s="9">
        <f t="shared" si="33"/>
        <v>0</v>
      </c>
      <c r="S102" s="9">
        <f t="shared" si="34"/>
        <v>0</v>
      </c>
      <c r="T102" s="256" t="str">
        <f>IF('Jobs-Ops'!S102&lt;&gt; "",'Jobs-Ops'!S102,"")</f>
        <v/>
      </c>
      <c r="U102" s="10"/>
      <c r="V102" s="23" t="str">
        <f t="shared" si="29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30"/>
        <v>0</v>
      </c>
      <c r="K103" s="238"/>
      <c r="L103" s="239"/>
      <c r="M103" s="8"/>
      <c r="N103" s="240">
        <f t="shared" si="31"/>
        <v>0</v>
      </c>
      <c r="O103" s="71"/>
      <c r="P103" s="100"/>
      <c r="Q103" s="9">
        <f t="shared" si="32"/>
        <v>0</v>
      </c>
      <c r="R103" s="9">
        <f t="shared" si="33"/>
        <v>0</v>
      </c>
      <c r="S103" s="9">
        <f t="shared" si="34"/>
        <v>0</v>
      </c>
      <c r="T103" s="256" t="str">
        <f>IF('Jobs-Ops'!S103&lt;&gt; "",'Jobs-Ops'!S103,"")</f>
        <v/>
      </c>
      <c r="U103" s="10"/>
      <c r="V103" s="23" t="str">
        <f t="shared" si="29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30"/>
        <v>0</v>
      </c>
      <c r="K104" s="238"/>
      <c r="L104" s="239"/>
      <c r="M104" s="8"/>
      <c r="N104" s="240">
        <f t="shared" si="31"/>
        <v>0</v>
      </c>
      <c r="O104" s="71"/>
      <c r="P104" s="100"/>
      <c r="Q104" s="9">
        <f t="shared" si="32"/>
        <v>0</v>
      </c>
      <c r="R104" s="9">
        <f t="shared" si="33"/>
        <v>0</v>
      </c>
      <c r="S104" s="9">
        <f t="shared" si="34"/>
        <v>0</v>
      </c>
      <c r="T104" s="256" t="str">
        <f>IF('Jobs-Ops'!S104&lt;&gt; "",'Jobs-Ops'!S104,"")</f>
        <v/>
      </c>
      <c r="U104" s="10"/>
      <c r="V104" s="23" t="str">
        <f t="shared" si="29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30"/>
        <v>0</v>
      </c>
      <c r="K105" s="238"/>
      <c r="L105" s="239"/>
      <c r="M105" s="8"/>
      <c r="N105" s="240">
        <f t="shared" si="31"/>
        <v>0</v>
      </c>
      <c r="O105" s="71"/>
      <c r="P105" s="100"/>
      <c r="Q105" s="9">
        <f t="shared" si="32"/>
        <v>0</v>
      </c>
      <c r="R105" s="9">
        <f t="shared" si="33"/>
        <v>0</v>
      </c>
      <c r="S105" s="9">
        <f t="shared" si="34"/>
        <v>0</v>
      </c>
      <c r="T105" s="256" t="str">
        <f>IF('Jobs-Ops'!S105&lt;&gt; "",'Jobs-Ops'!S105,"")</f>
        <v/>
      </c>
      <c r="U105" s="10"/>
      <c r="V105" s="23" t="str">
        <f t="shared" si="29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30"/>
        <v>0</v>
      </c>
      <c r="K106" s="238"/>
      <c r="L106" s="239"/>
      <c r="M106" s="8"/>
      <c r="N106" s="240">
        <f t="shared" si="31"/>
        <v>0</v>
      </c>
      <c r="O106" s="71"/>
      <c r="P106" s="100"/>
      <c r="Q106" s="9">
        <f t="shared" si="32"/>
        <v>0</v>
      </c>
      <c r="R106" s="9">
        <f t="shared" si="33"/>
        <v>0</v>
      </c>
      <c r="S106" s="9">
        <f t="shared" si="34"/>
        <v>0</v>
      </c>
      <c r="T106" s="256" t="str">
        <f>IF('Jobs-Ops'!S106&lt;&gt; "",'Jobs-Ops'!S106,"")</f>
        <v/>
      </c>
      <c r="U106" s="10"/>
      <c r="V106" s="23" t="str">
        <f t="shared" si="29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30"/>
        <v>0</v>
      </c>
      <c r="K107" s="238"/>
      <c r="L107" s="239"/>
      <c r="M107" s="8"/>
      <c r="N107" s="240">
        <f t="shared" si="31"/>
        <v>0</v>
      </c>
      <c r="O107" s="71"/>
      <c r="P107" s="100"/>
      <c r="Q107" s="9">
        <f t="shared" si="32"/>
        <v>0</v>
      </c>
      <c r="R107" s="9">
        <f t="shared" si="33"/>
        <v>0</v>
      </c>
      <c r="S107" s="9">
        <f t="shared" si="34"/>
        <v>0</v>
      </c>
      <c r="T107" s="256" t="str">
        <f>IF('Jobs-Ops'!S107&lt;&gt; "",'Jobs-Ops'!S107,"")</f>
        <v/>
      </c>
      <c r="U107" s="10"/>
      <c r="V107" s="23" t="str">
        <f t="shared" si="29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30"/>
        <v>0</v>
      </c>
      <c r="K108" s="238"/>
      <c r="L108" s="239"/>
      <c r="M108" s="8"/>
      <c r="N108" s="240">
        <f t="shared" si="31"/>
        <v>0</v>
      </c>
      <c r="O108" s="71"/>
      <c r="P108" s="100"/>
      <c r="Q108" s="9">
        <f t="shared" si="32"/>
        <v>0</v>
      </c>
      <c r="R108" s="9">
        <f t="shared" si="33"/>
        <v>0</v>
      </c>
      <c r="S108" s="9">
        <f t="shared" si="34"/>
        <v>0</v>
      </c>
      <c r="T108" s="256" t="str">
        <f>IF('Jobs-Ops'!S108&lt;&gt; "",'Jobs-Ops'!S108,"")</f>
        <v/>
      </c>
      <c r="U108" s="10"/>
      <c r="V108" s="23" t="str">
        <f t="shared" si="29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30"/>
        <v>0</v>
      </c>
      <c r="K109" s="238"/>
      <c r="L109" s="239"/>
      <c r="M109" s="8"/>
      <c r="N109" s="240">
        <f t="shared" si="31"/>
        <v>0</v>
      </c>
      <c r="O109" s="71"/>
      <c r="P109" s="100"/>
      <c r="Q109" s="9">
        <f t="shared" si="32"/>
        <v>0</v>
      </c>
      <c r="R109" s="9">
        <f t="shared" si="33"/>
        <v>0</v>
      </c>
      <c r="S109" s="9">
        <f t="shared" si="34"/>
        <v>0</v>
      </c>
      <c r="T109" s="256" t="str">
        <f>IF('Jobs-Ops'!S109&lt;&gt; "",'Jobs-Ops'!S109,"")</f>
        <v/>
      </c>
      <c r="U109" s="10"/>
      <c r="V109" s="23" t="str">
        <f t="shared" si="29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30"/>
        <v>0</v>
      </c>
      <c r="K110" s="238"/>
      <c r="L110" s="239"/>
      <c r="M110" s="8"/>
      <c r="N110" s="240">
        <f t="shared" si="31"/>
        <v>0</v>
      </c>
      <c r="O110" s="71"/>
      <c r="P110" s="100"/>
      <c r="Q110" s="9">
        <f t="shared" si="32"/>
        <v>0</v>
      </c>
      <c r="R110" s="9">
        <f t="shared" si="33"/>
        <v>0</v>
      </c>
      <c r="S110" s="9">
        <f t="shared" si="34"/>
        <v>0</v>
      </c>
      <c r="T110" s="256" t="str">
        <f>IF('Jobs-Ops'!S110&lt;&gt; "",'Jobs-Ops'!S110,"")</f>
        <v/>
      </c>
      <c r="U110" s="10"/>
      <c r="V110" s="23" t="str">
        <f t="shared" si="29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30"/>
        <v>0</v>
      </c>
      <c r="K111" s="238"/>
      <c r="L111" s="239"/>
      <c r="M111" s="8"/>
      <c r="N111" s="240">
        <f t="shared" si="31"/>
        <v>0</v>
      </c>
      <c r="O111" s="71"/>
      <c r="P111" s="100"/>
      <c r="Q111" s="9">
        <f t="shared" si="32"/>
        <v>0</v>
      </c>
      <c r="R111" s="9">
        <f t="shared" si="33"/>
        <v>0</v>
      </c>
      <c r="S111" s="9">
        <f t="shared" si="34"/>
        <v>0</v>
      </c>
      <c r="T111" s="256" t="str">
        <f>IF('Jobs-Ops'!S111&lt;&gt; "",'Jobs-Ops'!S111,"")</f>
        <v/>
      </c>
      <c r="U111" s="10"/>
      <c r="V111" s="23" t="str">
        <f t="shared" si="29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30"/>
        <v>0</v>
      </c>
      <c r="K112" s="238"/>
      <c r="L112" s="239"/>
      <c r="M112" s="8"/>
      <c r="N112" s="240">
        <f t="shared" si="31"/>
        <v>0</v>
      </c>
      <c r="O112" s="71"/>
      <c r="P112" s="100"/>
      <c r="Q112" s="9">
        <f t="shared" si="32"/>
        <v>0</v>
      </c>
      <c r="R112" s="9">
        <f t="shared" si="33"/>
        <v>0</v>
      </c>
      <c r="S112" s="9">
        <f t="shared" si="34"/>
        <v>0</v>
      </c>
      <c r="T112" s="256" t="str">
        <f>IF('Jobs-Ops'!S112&lt;&gt; "",'Jobs-Ops'!S112,"")</f>
        <v/>
      </c>
      <c r="U112" s="10"/>
      <c r="V112" s="23" t="str">
        <f t="shared" si="29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30"/>
        <v>0</v>
      </c>
      <c r="K113" s="238"/>
      <c r="L113" s="239"/>
      <c r="M113" s="8"/>
      <c r="N113" s="240">
        <f t="shared" si="31"/>
        <v>0</v>
      </c>
      <c r="O113" s="71"/>
      <c r="P113" s="100"/>
      <c r="Q113" s="9">
        <f t="shared" si="32"/>
        <v>0</v>
      </c>
      <c r="R113" s="9">
        <f t="shared" si="33"/>
        <v>0</v>
      </c>
      <c r="S113" s="9">
        <f t="shared" si="34"/>
        <v>0</v>
      </c>
      <c r="T113" s="256" t="str">
        <f>IF('Jobs-Ops'!S113&lt;&gt; "",'Jobs-Ops'!S113,"")</f>
        <v/>
      </c>
      <c r="U113" s="10"/>
      <c r="V113" s="23" t="str">
        <f t="shared" si="29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30"/>
        <v>0</v>
      </c>
      <c r="K114" s="238"/>
      <c r="L114" s="239"/>
      <c r="M114" s="8"/>
      <c r="N114" s="240">
        <f t="shared" si="31"/>
        <v>0</v>
      </c>
      <c r="O114" s="71"/>
      <c r="P114" s="100"/>
      <c r="Q114" s="9">
        <f t="shared" si="32"/>
        <v>0</v>
      </c>
      <c r="R114" s="9">
        <f t="shared" si="33"/>
        <v>0</v>
      </c>
      <c r="S114" s="9">
        <f t="shared" si="34"/>
        <v>0</v>
      </c>
      <c r="T114" s="256" t="str">
        <f>IF('Jobs-Ops'!S114&lt;&gt; "",'Jobs-Ops'!S114,"")</f>
        <v/>
      </c>
      <c r="U114" s="10"/>
      <c r="V114" s="23" t="str">
        <f t="shared" si="29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30"/>
        <v>0</v>
      </c>
      <c r="K115" s="238"/>
      <c r="L115" s="239"/>
      <c r="M115" s="8"/>
      <c r="N115" s="240">
        <f t="shared" si="31"/>
        <v>0</v>
      </c>
      <c r="O115" s="71"/>
      <c r="P115" s="100"/>
      <c r="Q115" s="9">
        <f t="shared" si="32"/>
        <v>0</v>
      </c>
      <c r="R115" s="9">
        <f t="shared" si="33"/>
        <v>0</v>
      </c>
      <c r="S115" s="9">
        <f t="shared" si="34"/>
        <v>0</v>
      </c>
      <c r="T115" s="256" t="str">
        <f>IF('Jobs-Ops'!S115&lt;&gt; "",'Jobs-Ops'!S115,"")</f>
        <v/>
      </c>
      <c r="U115" s="10"/>
      <c r="V115" s="23" t="str">
        <f t="shared" si="29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30"/>
        <v>0</v>
      </c>
      <c r="K116" s="238"/>
      <c r="L116" s="239"/>
      <c r="M116" s="8"/>
      <c r="N116" s="240">
        <f t="shared" si="31"/>
        <v>0</v>
      </c>
      <c r="O116" s="238"/>
      <c r="P116" s="239"/>
      <c r="Q116" s="9">
        <f t="shared" si="32"/>
        <v>0</v>
      </c>
      <c r="R116" s="9">
        <f t="shared" si="33"/>
        <v>0</v>
      </c>
      <c r="S116" s="9">
        <f t="shared" si="34"/>
        <v>0</v>
      </c>
      <c r="T116" s="256" t="str">
        <f>IF('Jobs-Ops'!S116&lt;&gt; "",'Jobs-Ops'!S116,"")</f>
        <v/>
      </c>
      <c r="U116" s="10"/>
      <c r="V116" s="23" t="str">
        <f t="shared" si="29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30"/>
        <v>0</v>
      </c>
      <c r="K117" s="238"/>
      <c r="L117" s="239"/>
      <c r="M117" s="8"/>
      <c r="N117" s="240">
        <f t="shared" si="31"/>
        <v>0</v>
      </c>
      <c r="O117" s="71"/>
      <c r="P117" s="100"/>
      <c r="Q117" s="9">
        <f t="shared" si="32"/>
        <v>0</v>
      </c>
      <c r="R117" s="9">
        <f t="shared" si="33"/>
        <v>0</v>
      </c>
      <c r="S117" s="9">
        <f t="shared" si="34"/>
        <v>0</v>
      </c>
      <c r="T117" s="256" t="str">
        <f>IF('Jobs-Ops'!S117&lt;&gt; "",'Jobs-Ops'!S117,"")</f>
        <v/>
      </c>
      <c r="U117" s="10"/>
      <c r="V117" s="23" t="str">
        <f t="shared" si="29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30"/>
        <v>0</v>
      </c>
      <c r="K118" s="238"/>
      <c r="L118" s="239"/>
      <c r="M118" s="8"/>
      <c r="N118" s="240">
        <f t="shared" si="31"/>
        <v>0</v>
      </c>
      <c r="O118" s="71"/>
      <c r="P118" s="100"/>
      <c r="Q118" s="9">
        <f t="shared" si="32"/>
        <v>0</v>
      </c>
      <c r="R118" s="9">
        <f t="shared" si="33"/>
        <v>0</v>
      </c>
      <c r="S118" s="9">
        <f t="shared" si="34"/>
        <v>0</v>
      </c>
      <c r="T118" s="256" t="str">
        <f>IF('Jobs-Ops'!S118&lt;&gt; "",'Jobs-Ops'!S118,"")</f>
        <v/>
      </c>
      <c r="U118" s="10"/>
      <c r="V118" s="23" t="str">
        <f t="shared" si="29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30"/>
        <v>0</v>
      </c>
      <c r="K119" s="238"/>
      <c r="L119" s="239"/>
      <c r="M119" s="8"/>
      <c r="N119" s="240">
        <f t="shared" si="31"/>
        <v>0</v>
      </c>
      <c r="O119" s="71"/>
      <c r="P119" s="100"/>
      <c r="Q119" s="9">
        <f t="shared" si="32"/>
        <v>0</v>
      </c>
      <c r="R119" s="9">
        <f t="shared" si="33"/>
        <v>0</v>
      </c>
      <c r="S119" s="9">
        <f t="shared" si="34"/>
        <v>0</v>
      </c>
      <c r="T119" s="256" t="str">
        <f>IF('Jobs-Ops'!S119&lt;&gt; "",'Jobs-Ops'!S119,"")</f>
        <v/>
      </c>
      <c r="U119" s="10"/>
      <c r="V119" s="23" t="str">
        <f t="shared" si="29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30"/>
        <v>0</v>
      </c>
      <c r="K120" s="238"/>
      <c r="L120" s="239"/>
      <c r="M120" s="8"/>
      <c r="N120" s="240">
        <f t="shared" si="31"/>
        <v>0</v>
      </c>
      <c r="O120" s="71"/>
      <c r="P120" s="100"/>
      <c r="Q120" s="9">
        <f t="shared" si="32"/>
        <v>0</v>
      </c>
      <c r="R120" s="9">
        <f t="shared" si="33"/>
        <v>0</v>
      </c>
      <c r="S120" s="9">
        <f t="shared" si="34"/>
        <v>0</v>
      </c>
      <c r="T120" s="256" t="str">
        <f>IF('Jobs-Ops'!S120&lt;&gt; "",'Jobs-Ops'!S120,"")</f>
        <v/>
      </c>
      <c r="U120" s="10"/>
      <c r="V120" s="23" t="str">
        <f t="shared" si="29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30"/>
        <v>0</v>
      </c>
      <c r="K121" s="238"/>
      <c r="L121" s="239"/>
      <c r="M121" s="8"/>
      <c r="N121" s="240">
        <f t="shared" si="31"/>
        <v>0</v>
      </c>
      <c r="O121" s="71"/>
      <c r="P121" s="100"/>
      <c r="Q121" s="9">
        <f t="shared" si="32"/>
        <v>0</v>
      </c>
      <c r="R121" s="9">
        <f t="shared" si="33"/>
        <v>0</v>
      </c>
      <c r="S121" s="9">
        <f t="shared" si="34"/>
        <v>0</v>
      </c>
      <c r="T121" s="256" t="str">
        <f>IF('Jobs-Ops'!S121&lt;&gt; "",'Jobs-Ops'!S121,"")</f>
        <v/>
      </c>
      <c r="U121" s="10"/>
      <c r="V121" s="23" t="str">
        <f t="shared" si="29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30"/>
        <v>0</v>
      </c>
      <c r="K122" s="238"/>
      <c r="L122" s="239"/>
      <c r="M122" s="8"/>
      <c r="N122" s="240">
        <f t="shared" si="31"/>
        <v>0</v>
      </c>
      <c r="O122" s="71"/>
      <c r="P122" s="100"/>
      <c r="Q122" s="9">
        <f t="shared" si="32"/>
        <v>0</v>
      </c>
      <c r="R122" s="9">
        <f t="shared" si="33"/>
        <v>0</v>
      </c>
      <c r="S122" s="9">
        <f t="shared" si="34"/>
        <v>0</v>
      </c>
      <c r="T122" s="256" t="str">
        <f>IF('Jobs-Ops'!S122&lt;&gt; "",'Jobs-Ops'!S122,"")</f>
        <v/>
      </c>
      <c r="U122" s="10"/>
      <c r="V122" s="23" t="str">
        <f t="shared" si="29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30"/>
        <v>0</v>
      </c>
      <c r="K123" s="238"/>
      <c r="L123" s="239"/>
      <c r="M123" s="8"/>
      <c r="N123" s="240">
        <f t="shared" si="31"/>
        <v>0</v>
      </c>
      <c r="O123" s="71"/>
      <c r="P123" s="100"/>
      <c r="Q123" s="9">
        <f t="shared" si="32"/>
        <v>0</v>
      </c>
      <c r="R123" s="9">
        <f t="shared" si="33"/>
        <v>0</v>
      </c>
      <c r="S123" s="9">
        <f t="shared" si="34"/>
        <v>0</v>
      </c>
      <c r="T123" s="256" t="str">
        <f>IF('Jobs-Ops'!S123&lt;&gt; "",'Jobs-Ops'!S123,"")</f>
        <v/>
      </c>
      <c r="U123" s="10"/>
      <c r="V123" s="23" t="str">
        <f t="shared" si="29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30"/>
        <v>0</v>
      </c>
      <c r="K124" s="238"/>
      <c r="L124" s="239"/>
      <c r="M124" s="8"/>
      <c r="N124" s="240">
        <f t="shared" si="31"/>
        <v>0</v>
      </c>
      <c r="O124" s="71"/>
      <c r="P124" s="100"/>
      <c r="Q124" s="9">
        <f t="shared" si="32"/>
        <v>0</v>
      </c>
      <c r="R124" s="9">
        <f t="shared" si="33"/>
        <v>0</v>
      </c>
      <c r="S124" s="9">
        <f t="shared" si="34"/>
        <v>0</v>
      </c>
      <c r="T124" s="256" t="str">
        <f>IF('Jobs-Ops'!S124&lt;&gt; "",'Jobs-Ops'!S124,"")</f>
        <v/>
      </c>
      <c r="U124" s="10"/>
      <c r="V124" s="23" t="str">
        <f t="shared" si="29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30"/>
        <v>0</v>
      </c>
      <c r="K125" s="238"/>
      <c r="L125" s="239"/>
      <c r="M125" s="8"/>
      <c r="N125" s="240">
        <f t="shared" si="31"/>
        <v>0</v>
      </c>
      <c r="O125" s="71"/>
      <c r="P125" s="100"/>
      <c r="Q125" s="9">
        <f t="shared" si="32"/>
        <v>0</v>
      </c>
      <c r="R125" s="9">
        <f t="shared" si="33"/>
        <v>0</v>
      </c>
      <c r="S125" s="9">
        <f t="shared" si="34"/>
        <v>0</v>
      </c>
      <c r="T125" s="256" t="str">
        <f>IF('Jobs-Ops'!S125&lt;&gt; "",'Jobs-Ops'!S125,"")</f>
        <v/>
      </c>
      <c r="U125" s="10"/>
      <c r="V125" s="23" t="str">
        <f t="shared" si="29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30"/>
        <v>0</v>
      </c>
      <c r="K126" s="238"/>
      <c r="L126" s="239"/>
      <c r="M126" s="8"/>
      <c r="N126" s="240">
        <f t="shared" si="31"/>
        <v>0</v>
      </c>
      <c r="O126" s="71"/>
      <c r="P126" s="100"/>
      <c r="Q126" s="9">
        <f t="shared" si="32"/>
        <v>0</v>
      </c>
      <c r="R126" s="9">
        <f t="shared" si="33"/>
        <v>0</v>
      </c>
      <c r="S126" s="9">
        <f t="shared" si="34"/>
        <v>0</v>
      </c>
      <c r="T126" s="256" t="str">
        <f>IF('Jobs-Ops'!S126&lt;&gt; "",'Jobs-Ops'!S126,"")</f>
        <v/>
      </c>
      <c r="U126" s="10"/>
      <c r="V126" s="23" t="str">
        <f t="shared" si="29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30"/>
        <v>0</v>
      </c>
      <c r="K127" s="238"/>
      <c r="L127" s="239"/>
      <c r="M127" s="8"/>
      <c r="N127" s="240">
        <f t="shared" si="31"/>
        <v>0</v>
      </c>
      <c r="O127" s="71"/>
      <c r="P127" s="100"/>
      <c r="Q127" s="9">
        <f t="shared" si="32"/>
        <v>0</v>
      </c>
      <c r="R127" s="9">
        <f t="shared" si="33"/>
        <v>0</v>
      </c>
      <c r="S127" s="9">
        <f t="shared" si="34"/>
        <v>0</v>
      </c>
      <c r="T127" s="256" t="str">
        <f>IF('Jobs-Ops'!S127&lt;&gt; "",'Jobs-Ops'!S127,"")</f>
        <v/>
      </c>
      <c r="U127" s="10"/>
      <c r="V127" s="23" t="str">
        <f t="shared" si="29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30"/>
        <v>0</v>
      </c>
      <c r="K128" s="238"/>
      <c r="L128" s="239"/>
      <c r="M128" s="8"/>
      <c r="N128" s="240">
        <f t="shared" si="31"/>
        <v>0</v>
      </c>
      <c r="O128" s="71"/>
      <c r="P128" s="100"/>
      <c r="Q128" s="9">
        <f t="shared" si="32"/>
        <v>0</v>
      </c>
      <c r="R128" s="9">
        <f t="shared" si="33"/>
        <v>0</v>
      </c>
      <c r="S128" s="9">
        <f t="shared" si="34"/>
        <v>0</v>
      </c>
      <c r="T128" s="256" t="str">
        <f>IF('Jobs-Ops'!S128&lt;&gt; "",'Jobs-Ops'!S128,"")</f>
        <v/>
      </c>
      <c r="U128" s="10"/>
      <c r="V128" s="23" t="str">
        <f t="shared" si="29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30"/>
        <v>0</v>
      </c>
      <c r="K129" s="238"/>
      <c r="L129" s="239"/>
      <c r="M129" s="8"/>
      <c r="N129" s="240">
        <f t="shared" si="31"/>
        <v>0</v>
      </c>
      <c r="O129" s="71"/>
      <c r="P129" s="100"/>
      <c r="Q129" s="9">
        <f t="shared" si="32"/>
        <v>0</v>
      </c>
      <c r="R129" s="9">
        <f t="shared" si="33"/>
        <v>0</v>
      </c>
      <c r="S129" s="9">
        <f t="shared" si="34"/>
        <v>0</v>
      </c>
      <c r="T129" s="256" t="str">
        <f>IF('Jobs-Ops'!S129&lt;&gt; "",'Jobs-Ops'!S129,"")</f>
        <v/>
      </c>
      <c r="U129" s="10"/>
      <c r="V129" s="23" t="str">
        <f t="shared" si="29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30"/>
        <v>0</v>
      </c>
      <c r="K130" s="238"/>
      <c r="L130" s="239"/>
      <c r="M130" s="8"/>
      <c r="N130" s="240">
        <f t="shared" si="31"/>
        <v>0</v>
      </c>
      <c r="O130" s="71"/>
      <c r="P130" s="100"/>
      <c r="Q130" s="9">
        <f t="shared" si="32"/>
        <v>0</v>
      </c>
      <c r="R130" s="9">
        <f t="shared" si="33"/>
        <v>0</v>
      </c>
      <c r="S130" s="9">
        <f t="shared" si="34"/>
        <v>0</v>
      </c>
      <c r="T130" s="256" t="str">
        <f>IF('Jobs-Ops'!S130&lt;&gt; "",'Jobs-Ops'!S130,"")</f>
        <v/>
      </c>
      <c r="U130" s="10"/>
      <c r="V130" s="23" t="str">
        <f t="shared" si="29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30"/>
        <v>0</v>
      </c>
      <c r="K131" s="238"/>
      <c r="L131" s="239"/>
      <c r="M131" s="8"/>
      <c r="N131" s="240">
        <f t="shared" si="31"/>
        <v>0</v>
      </c>
      <c r="O131" s="71"/>
      <c r="P131" s="100"/>
      <c r="Q131" s="9">
        <f t="shared" si="32"/>
        <v>0</v>
      </c>
      <c r="R131" s="9">
        <f t="shared" si="33"/>
        <v>0</v>
      </c>
      <c r="S131" s="9">
        <f t="shared" si="34"/>
        <v>0</v>
      </c>
      <c r="T131" s="256" t="str">
        <f>IF('Jobs-Ops'!S131&lt;&gt; "",'Jobs-Ops'!S131,"")</f>
        <v/>
      </c>
      <c r="U131" s="10"/>
      <c r="V131" s="23" t="str">
        <f t="shared" si="29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30"/>
        <v>0</v>
      </c>
      <c r="K132" s="238"/>
      <c r="L132" s="239"/>
      <c r="M132" s="8"/>
      <c r="N132" s="240">
        <f t="shared" si="31"/>
        <v>0</v>
      </c>
      <c r="O132" s="71"/>
      <c r="P132" s="100"/>
      <c r="Q132" s="9">
        <f t="shared" si="32"/>
        <v>0</v>
      </c>
      <c r="R132" s="9">
        <f t="shared" si="33"/>
        <v>0</v>
      </c>
      <c r="S132" s="9">
        <f t="shared" si="34"/>
        <v>0</v>
      </c>
      <c r="T132" s="256" t="str">
        <f>IF('Jobs-Ops'!S132&lt;&gt; "",'Jobs-Ops'!S132,"")</f>
        <v/>
      </c>
      <c r="U132" s="10"/>
      <c r="V132" s="23" t="str">
        <f t="shared" si="29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30"/>
        <v>0</v>
      </c>
      <c r="K133" s="238"/>
      <c r="L133" s="239"/>
      <c r="M133" s="8"/>
      <c r="N133" s="240">
        <f t="shared" si="31"/>
        <v>0</v>
      </c>
      <c r="O133" s="71"/>
      <c r="P133" s="100"/>
      <c r="Q133" s="9">
        <f t="shared" si="32"/>
        <v>0</v>
      </c>
      <c r="R133" s="9">
        <f t="shared" si="33"/>
        <v>0</v>
      </c>
      <c r="S133" s="9">
        <f t="shared" si="34"/>
        <v>0</v>
      </c>
      <c r="T133" s="256" t="str">
        <f>IF('Jobs-Ops'!S133&lt;&gt; "",'Jobs-Ops'!S133,"")</f>
        <v/>
      </c>
      <c r="U133" s="10"/>
      <c r="V133" s="23" t="str">
        <f t="shared" si="29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30"/>
        <v>0</v>
      </c>
      <c r="K134" s="238"/>
      <c r="L134" s="239"/>
      <c r="M134" s="8"/>
      <c r="N134" s="240">
        <f t="shared" si="31"/>
        <v>0</v>
      </c>
      <c r="O134" s="71"/>
      <c r="P134" s="100"/>
      <c r="Q134" s="9">
        <f t="shared" si="32"/>
        <v>0</v>
      </c>
      <c r="R134" s="9">
        <f t="shared" si="33"/>
        <v>0</v>
      </c>
      <c r="S134" s="9">
        <f t="shared" si="34"/>
        <v>0</v>
      </c>
      <c r="T134" s="256" t="str">
        <f>IF('Jobs-Ops'!S134&lt;&gt; "",'Jobs-Ops'!S134,"")</f>
        <v/>
      </c>
      <c r="U134" s="10"/>
      <c r="V134" s="23" t="str">
        <f t="shared" si="29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/Fb+SZyLSTRS1PXNgRv7lQilaIkOFVsFA+gGIS+ps429xNFbnaudafl3KJv3BTZdVEK/0ivQpZrOP6uHdHCoQw==" saltValue="KjBY1k/TOH4CGp6MvW5M1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63"/>
      <c r="B32" s="264"/>
      <c r="C32" s="264"/>
      <c r="D32" s="265"/>
      <c r="E32" s="266"/>
      <c r="F32" s="267"/>
      <c r="G32" s="266"/>
      <c r="H32" s="267"/>
      <c r="I32" s="266"/>
      <c r="J32" s="268"/>
      <c r="K32" s="268"/>
      <c r="L32" s="268"/>
      <c r="M32" s="15"/>
      <c r="N32" s="268"/>
      <c r="O32" s="268"/>
      <c r="P32" s="268"/>
      <c r="Q32" s="15"/>
      <c r="R32" s="269"/>
      <c r="S32" s="269"/>
      <c r="T32" s="269"/>
      <c r="U32" s="270"/>
      <c r="V32" s="270"/>
      <c r="W32" s="270"/>
      <c r="X32" s="268"/>
      <c r="Y32" s="268"/>
      <c r="Z32" s="268"/>
      <c r="AA32" s="271"/>
      <c r="AB32" s="272"/>
      <c r="AC32" s="15"/>
      <c r="AD32" s="15"/>
      <c r="AE32" s="273"/>
      <c r="AF32" s="272"/>
      <c r="AG32" s="272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4"/>
      <c r="BE32" s="15"/>
      <c r="BF32" s="15"/>
      <c r="BG32" s="15"/>
      <c r="BH32" s="15"/>
      <c r="BI32" s="15"/>
      <c r="BJ32" s="272"/>
      <c r="BK32" s="275"/>
      <c r="BL32" s="275"/>
      <c r="BM32" s="275"/>
      <c r="BN32" s="275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63"/>
      <c r="B34" s="264"/>
      <c r="C34" s="264"/>
      <c r="D34" s="265"/>
      <c r="E34" s="266"/>
      <c r="F34" s="267"/>
      <c r="G34" s="266"/>
      <c r="H34" s="267"/>
      <c r="I34" s="266"/>
      <c r="J34" s="268"/>
      <c r="K34" s="268"/>
      <c r="L34" s="268"/>
      <c r="M34" s="15"/>
      <c r="N34" s="268"/>
      <c r="O34" s="268"/>
      <c r="P34" s="268"/>
      <c r="Q34" s="15"/>
      <c r="R34" s="269"/>
      <c r="S34" s="269"/>
      <c r="T34" s="269"/>
      <c r="U34" s="270"/>
      <c r="V34" s="270"/>
      <c r="W34" s="270"/>
      <c r="X34" s="268"/>
      <c r="Y34" s="268"/>
      <c r="Z34" s="268"/>
      <c r="AA34" s="271"/>
      <c r="AB34" s="272"/>
      <c r="AC34" s="15"/>
      <c r="AD34" s="15"/>
      <c r="AE34" s="273"/>
      <c r="AF34" s="272"/>
      <c r="AG34" s="272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74"/>
      <c r="BE34" s="15"/>
      <c r="BF34" s="15"/>
      <c r="BG34" s="15"/>
      <c r="BH34" s="15"/>
      <c r="BI34" s="15"/>
      <c r="BJ34" s="272"/>
      <c r="BK34" s="275"/>
      <c r="BL34" s="275"/>
      <c r="BM34" s="275"/>
      <c r="BN34" s="275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63"/>
      <c r="B69" s="283"/>
      <c r="C69" s="264"/>
      <c r="D69" s="265"/>
      <c r="E69" s="266"/>
      <c r="F69" s="267"/>
      <c r="G69" s="266"/>
      <c r="H69" s="267"/>
      <c r="I69" s="266"/>
      <c r="J69" s="268"/>
      <c r="K69" s="268"/>
      <c r="L69" s="268"/>
      <c r="M69" s="15"/>
      <c r="N69" s="268"/>
      <c r="O69" s="268"/>
      <c r="P69" s="268"/>
      <c r="Q69" s="15"/>
      <c r="R69" s="269"/>
      <c r="S69" s="269"/>
      <c r="T69" s="269"/>
      <c r="U69" s="270"/>
      <c r="V69" s="270"/>
      <c r="W69" s="270"/>
      <c r="X69" s="268"/>
      <c r="Y69" s="268"/>
      <c r="Z69" s="268"/>
      <c r="AA69" s="271"/>
      <c r="AB69" s="272"/>
      <c r="AC69" s="15"/>
      <c r="AD69" s="15"/>
      <c r="AE69" s="273"/>
      <c r="AF69" s="272"/>
      <c r="AG69" s="272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274"/>
      <c r="BE69" s="15"/>
      <c r="BF69" s="15"/>
      <c r="BG69" s="15"/>
      <c r="BH69" s="15"/>
      <c r="BI69" s="15"/>
      <c r="BJ69" s="272"/>
      <c r="BK69" s="275"/>
      <c r="BL69" s="275"/>
      <c r="BM69" s="275"/>
      <c r="BN69" s="275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83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83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83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MSfQMWGiYzQ/aLTwqL3xAy5TzIVXyXqR0ZbiZc2qUEtNfnaz85TwctAl59N3XnvSeIt8eTejSW6LfA6/0reykQ==" saltValue="7prXWv7E/ZQBOjXGVR9Kr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qICV1qVoglJJvtO7dozIC4ITaIB/vmqv/tPo7UIYJ4uL9X745Kz3DuCAVqWl4JGDQByirpCnRFHxEZXQu4Hdyw==" saltValue="5/uNXjb9GypH1PMgceZUY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h+Lg3b89Jh2uZDiiagAFammctGpa7TDvQWbIEG+xWOBHRDIBaHDWLyhKGVz8mSc2kUutxoXEelfpjDVAHFOHjw==" saltValue="A2V/Fm7wg0TQGQNbEiWxPg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LLq7rCZHGYWZFkElVpQGw3gHujs89mDaHpjoKCrrDsHAluQ4oUtdLWUNLYWUgwzT4gQfzRC4i+KtSPjD2ozMQA==" saltValue="iUg44yhvhKI7KYXY8avr6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