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comments1.xml><?xml version="1.0" encoding="utf-8"?>
<comments xmlns="http://schemas.openxmlformats.org/spreadsheetml/2006/main">
  <authors>
    <author>Administrator</author>
  </authors>
  <commentList>
    <comment ref="G12" authorId="0">
      <text>
        <r>
          <rPr>
            <sz val="11"/>
            <color indexed="8"/>
            <rFont val="Helvetica Neue"/>
          </rPr>
          <t>Administrator:
Maybe make an error here 62850.5</t>
        </r>
      </text>
    </comment>
  </commentList>
</comments>
</file>

<file path=xl/sharedStrings.xml><?xml version="1.0" encoding="utf-8"?>
<sst xmlns="http://schemas.openxmlformats.org/spreadsheetml/2006/main" uniqueCount="66">
  <si>
    <t>Transformation for the creation of the composite measures</t>
  </si>
  <si>
    <t>Area</t>
  </si>
  <si>
    <t>Indicators</t>
  </si>
  <si>
    <t>Source</t>
  </si>
  <si>
    <t>Belgium</t>
  </si>
  <si>
    <t>Czech Republic</t>
  </si>
  <si>
    <t>Denmark</t>
  </si>
  <si>
    <t>Hungary</t>
  </si>
  <si>
    <t>Poland</t>
  </si>
  <si>
    <t>Portugal</t>
  </si>
  <si>
    <t>Slovakia</t>
  </si>
  <si>
    <t>Sweden</t>
  </si>
  <si>
    <t>Min</t>
  </si>
  <si>
    <t>Max</t>
  </si>
  <si>
    <t>Coverage</t>
  </si>
  <si>
    <t>OOP as a % of THE</t>
  </si>
  <si>
    <t>OECD</t>
  </si>
  <si>
    <t>Direct access to specialist</t>
  </si>
  <si>
    <t>European Consumer Powerhouse Surveys</t>
  </si>
  <si>
    <t>Self-reported unmet needs for medical examination for reasons of barriers of access (% of Population)</t>
  </si>
  <si>
    <t xml:space="preserve">Eurostat </t>
  </si>
  <si>
    <t>Proportion (%) of births attended by skilled health personnel</t>
  </si>
  <si>
    <t>HFA</t>
  </si>
  <si>
    <t>n/a</t>
  </si>
  <si>
    <t>Private houshold expenditure on pharmaceutical as a % of THE</t>
  </si>
  <si>
    <t>Mean Diabetes-related expenditure per person with Diabetes (USD)</t>
  </si>
  <si>
    <t>IDF (International Diabetes Federation)</t>
  </si>
  <si>
    <t>% of people living more than 20 minutes away from the next general practitioner</t>
  </si>
  <si>
    <t>Eurobarometer</t>
  </si>
  <si>
    <t>Percentage of people living more than 20 minutes away from the next hospital</t>
  </si>
  <si>
    <t>Area Average</t>
  </si>
  <si>
    <t>Quality</t>
  </si>
  <si>
    <t>Potential Life of Years Lost (years)</t>
  </si>
  <si>
    <t>OECD Heatlh Data</t>
  </si>
  <si>
    <t>Infant Mortality (Death per 1,000 live birth)</t>
  </si>
  <si>
    <t>C-sections (per 1,000 live births)</t>
  </si>
  <si>
    <t>GP Number (per 100,000)</t>
  </si>
  <si>
    <t>MRSA (resistant) infections</t>
  </si>
  <si>
    <t>Consumer Powerhouse</t>
  </si>
  <si>
    <t>Citizen Satisfaction (% Satisfied)</t>
  </si>
  <si>
    <t>Adverse Events (% Experiencing adverse events- themsleves or family member)</t>
  </si>
  <si>
    <t>Cervical Cancer Screening (% of Females aged 20-69 screened - programme data)</t>
  </si>
  <si>
    <t>Cervical Cancer 5-year survival rate</t>
  </si>
  <si>
    <t>OECD Health Data</t>
  </si>
  <si>
    <t>AMI 30-day in hospital mortality rate</t>
  </si>
  <si>
    <t>Surgical Wound Infection Rate (% in all operations)</t>
  </si>
  <si>
    <t>Equity</t>
  </si>
  <si>
    <t>Public Sector Health Expenditure (% of THE)</t>
  </si>
  <si>
    <t>Horizontal inequity (HI) indices for the annual mean number of visits to a GP</t>
  </si>
  <si>
    <t>Van Doorslaer et al. (2006)</t>
  </si>
  <si>
    <t>Horizontal inequity (HI) indices for the annual mean number of visits to a Specialist</t>
  </si>
  <si>
    <t>Social security funds as % of THE</t>
  </si>
  <si>
    <t>Equity of Healthcare systems</t>
  </si>
  <si>
    <t>Efficiency</t>
  </si>
  <si>
    <t>Health Administration Costs (% of THE)</t>
  </si>
  <si>
    <t xml:space="preserve">Average length of stay for Childbirths and Pregnancy (days)  </t>
  </si>
  <si>
    <t>Average length of stay, all hospitals (days)</t>
  </si>
  <si>
    <t>Acute Care Hospital Beds (per 100,000)</t>
  </si>
  <si>
    <t>Eurostat</t>
  </si>
  <si>
    <t>Bed occupancy rate in %, acute care hospitals only</t>
  </si>
  <si>
    <t>Physicians per 100,000</t>
  </si>
  <si>
    <t>% of physicians working in hospitals</t>
  </si>
  <si>
    <t>Per capita health system expenditures</t>
  </si>
  <si>
    <t xml:space="preserve">World Bank </t>
  </si>
  <si>
    <t>Total Score</t>
  </si>
  <si>
    <t>Rank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</si>
</sst>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10"/>
      <color indexed="8"/>
      <name val="Arial"/>
    </font>
    <font>
      <sz val="10"/>
      <color indexed="8"/>
      <name val="Arial"/>
    </font>
    <font>
      <sz val="9"/>
      <color indexed="8"/>
      <name val="Arial"/>
    </font>
    <font>
      <sz val="11"/>
      <color indexed="8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medium"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center" wrapText="1"/>
    </xf>
    <xf numFmtId="0" fontId="0" fillId="2" borderId="2" applyNumberFormat="0" applyFont="1" applyFill="1" applyBorder="1" applyAlignment="1" applyProtection="0">
      <alignment vertical="center" wrapText="1"/>
    </xf>
    <xf numFmtId="0" fontId="0" fillId="2" borderId="3" applyNumberFormat="0" applyFont="1" applyFill="1" applyBorder="1" applyAlignment="1" applyProtection="0">
      <alignment vertical="bottom" wrapText="1"/>
    </xf>
    <xf numFmtId="0" fontId="0" fillId="2" borderId="4" applyNumberFormat="0" applyFont="1" applyFill="1" applyBorder="1" applyAlignment="1" applyProtection="0">
      <alignment vertical="bottom" wrapText="1"/>
    </xf>
    <xf numFmtId="0" fontId="0" fillId="2" borderId="5" applyNumberFormat="0" applyFont="1" applyFill="1" applyBorder="1" applyAlignment="1" applyProtection="0">
      <alignment vertical="bottom" wrapText="1"/>
    </xf>
    <xf numFmtId="49" fontId="3" fillId="2" borderId="6" applyNumberFormat="1" applyFont="1" applyFill="1" applyBorder="1" applyAlignment="1" applyProtection="0">
      <alignment horizontal="center" vertical="bottom" wrapText="1"/>
    </xf>
    <xf numFmtId="0" fontId="3" fillId="2" borderId="6" applyNumberFormat="0" applyFont="1" applyFill="1" applyBorder="1" applyAlignment="1" applyProtection="0">
      <alignment horizontal="center" vertical="bottom" wrapText="1"/>
    </xf>
    <xf numFmtId="0" fontId="0" fillId="2" borderId="6" applyNumberFormat="0" applyFont="1" applyFill="1" applyBorder="1" applyAlignment="1" applyProtection="0">
      <alignment vertical="bottom" wrapText="1"/>
    </xf>
    <xf numFmtId="0" fontId="3" fillId="2" borderId="3" applyNumberFormat="0" applyFont="1" applyFill="1" applyBorder="1" applyAlignment="1" applyProtection="0">
      <alignment horizontal="center" vertical="bottom" wrapText="1"/>
    </xf>
    <xf numFmtId="49" fontId="4" fillId="2" borderId="1" applyNumberFormat="1" applyFont="1" applyFill="1" applyBorder="1" applyAlignment="1" applyProtection="0">
      <alignment horizontal="center" vertical="center" wrapText="1"/>
    </xf>
    <xf numFmtId="49" fontId="4" fillId="2" borderId="7" applyNumberFormat="1" applyFont="1" applyFill="1" applyBorder="1" applyAlignment="1" applyProtection="0">
      <alignment horizontal="center" vertical="center" wrapText="1"/>
    </xf>
    <xf numFmtId="49" fontId="4" fillId="2" borderId="8" applyNumberFormat="1" applyFont="1" applyFill="1" applyBorder="1" applyAlignment="1" applyProtection="0">
      <alignment horizontal="center" vertical="bottom" wrapText="1"/>
    </xf>
    <xf numFmtId="49" fontId="4" fillId="2" borderId="9" applyNumberFormat="1" applyFont="1" applyFill="1" applyBorder="1" applyAlignment="1" applyProtection="0">
      <alignment horizontal="center" vertical="bottom" wrapText="1"/>
    </xf>
    <xf numFmtId="49" fontId="4" fillId="2" borderId="10" applyNumberFormat="1" applyFont="1" applyFill="1" applyBorder="1" applyAlignment="1" applyProtection="0">
      <alignment horizontal="center" vertical="bottom" wrapText="1"/>
    </xf>
    <xf numFmtId="49" fontId="0" fillId="3" borderId="8" applyNumberFormat="1" applyFont="1" applyFill="1" applyBorder="1" applyAlignment="1" applyProtection="0">
      <alignment vertical="bottom" wrapText="1"/>
    </xf>
    <xf numFmtId="49" fontId="0" fillId="3" borderId="10" applyNumberFormat="1" applyFont="1" applyFill="1" applyBorder="1" applyAlignment="1" applyProtection="0">
      <alignment vertical="bottom" wrapText="1"/>
    </xf>
    <xf numFmtId="49" fontId="5" fillId="3" borderId="8" applyNumberFormat="1" applyFont="1" applyFill="1" applyBorder="1" applyAlignment="1" applyProtection="0">
      <alignment horizontal="center" vertical="bottom" wrapText="1"/>
    </xf>
    <xf numFmtId="49" fontId="5" fillId="3" borderId="9" applyNumberFormat="1" applyFont="1" applyFill="1" applyBorder="1" applyAlignment="1" applyProtection="0">
      <alignment horizontal="center" vertical="bottom" wrapText="1"/>
    </xf>
    <xf numFmtId="49" fontId="5" fillId="3" borderId="10" applyNumberFormat="1" applyFont="1" applyFill="1" applyBorder="1" applyAlignment="1" applyProtection="0">
      <alignment horizontal="center" vertical="bottom" wrapText="1"/>
    </xf>
    <xf numFmtId="49" fontId="4" fillId="4" borderId="1" applyNumberFormat="1" applyFont="1" applyFill="1" applyBorder="1" applyAlignment="1" applyProtection="0">
      <alignment horizontal="center" vertical="center" wrapText="1"/>
    </xf>
    <xf numFmtId="49" fontId="6" fillId="5" borderId="1" applyNumberFormat="1" applyFont="1" applyFill="1" applyBorder="1" applyAlignment="1" applyProtection="0">
      <alignment horizontal="left" vertical="center" wrapText="1"/>
    </xf>
    <xf numFmtId="49" fontId="6" fillId="5" borderId="7" applyNumberFormat="1" applyFont="1" applyFill="1" applyBorder="1" applyAlignment="1" applyProtection="0">
      <alignment horizontal="left" vertical="center" wrapText="1"/>
    </xf>
    <xf numFmtId="59" fontId="6" fillId="5" borderId="11" applyNumberFormat="1" applyFont="1" applyFill="1" applyBorder="1" applyAlignment="1" applyProtection="0">
      <alignment horizontal="center" vertical="center" wrapText="1"/>
    </xf>
    <xf numFmtId="59" fontId="6" fillId="5" borderId="1" applyNumberFormat="1" applyFont="1" applyFill="1" applyBorder="1" applyAlignment="1" applyProtection="0">
      <alignment horizontal="center" vertical="center" wrapText="1"/>
    </xf>
    <xf numFmtId="59" fontId="6" fillId="5" borderId="7" applyNumberFormat="1" applyFont="1" applyFill="1" applyBorder="1" applyAlignment="1" applyProtection="0">
      <alignment horizontal="center" vertical="center" wrapText="1"/>
    </xf>
    <xf numFmtId="59" fontId="0" fillId="3" borderId="11" applyNumberFormat="1" applyFont="1" applyFill="1" applyBorder="1" applyAlignment="1" applyProtection="0">
      <alignment vertical="center" wrapText="1"/>
    </xf>
    <xf numFmtId="59" fontId="0" fillId="3" borderId="1" applyNumberFormat="1" applyFont="1" applyFill="1" applyBorder="1" applyAlignment="1" applyProtection="0">
      <alignment vertical="center" wrapText="1"/>
    </xf>
    <xf numFmtId="1" fontId="0" fillId="3" borderId="1" applyNumberFormat="1" applyFont="1" applyFill="1" applyBorder="1" applyAlignment="1" applyProtection="0">
      <alignment vertical="center" wrapText="1"/>
    </xf>
    <xf numFmtId="1" fontId="0" fillId="3" borderId="7" applyNumberFormat="1" applyFont="1" applyFill="1" applyBorder="1" applyAlignment="1" applyProtection="0">
      <alignment vertical="center" wrapText="1"/>
    </xf>
    <xf numFmtId="0" fontId="4" fillId="4" borderId="1" applyNumberFormat="0" applyFont="1" applyFill="1" applyBorder="1" applyAlignment="1" applyProtection="0">
      <alignment horizontal="center" vertical="center" wrapText="1"/>
    </xf>
    <xf numFmtId="49" fontId="6" fillId="5" borderId="1" applyNumberFormat="1" applyFont="1" applyFill="1" applyBorder="1" applyAlignment="1" applyProtection="0">
      <alignment vertical="center" wrapText="1"/>
    </xf>
    <xf numFmtId="49" fontId="6" fillId="5" borderId="7" applyNumberFormat="1" applyFont="1" applyFill="1" applyBorder="1" applyAlignment="1" applyProtection="0">
      <alignment vertical="center" wrapText="1"/>
    </xf>
    <xf numFmtId="49" fontId="6" fillId="5" borderId="11" applyNumberFormat="1" applyFont="1" applyFill="1" applyBorder="1" applyAlignment="1" applyProtection="0">
      <alignment horizontal="center" vertical="center" wrapText="1"/>
    </xf>
    <xf numFmtId="49" fontId="6" fillId="5" borderId="1" applyNumberFormat="1" applyFont="1" applyFill="1" applyBorder="1" applyAlignment="1" applyProtection="0">
      <alignment horizontal="center" vertical="center" wrapText="1"/>
    </xf>
    <xf numFmtId="49" fontId="6" fillId="5" borderId="7" applyNumberFormat="1" applyFont="1" applyFill="1" applyBorder="1" applyAlignment="1" applyProtection="0">
      <alignment horizontal="center" vertical="center" wrapText="1"/>
    </xf>
    <xf numFmtId="49" fontId="4" fillId="4" borderId="1" applyNumberFormat="1" applyFont="1" applyFill="1" applyBorder="1" applyAlignment="1" applyProtection="0">
      <alignment horizontal="left" vertical="center" wrapText="1"/>
    </xf>
    <xf numFmtId="0" fontId="4" fillId="4" borderId="7" applyNumberFormat="0" applyFont="1" applyFill="1" applyBorder="1" applyAlignment="1" applyProtection="0">
      <alignment horizontal="left" vertical="center" wrapText="1"/>
    </xf>
    <xf numFmtId="1" fontId="4" fillId="4" borderId="12" applyNumberFormat="1" applyFont="1" applyFill="1" applyBorder="1" applyAlignment="1" applyProtection="0">
      <alignment horizontal="center" vertical="top" wrapText="1"/>
    </xf>
    <xf numFmtId="59" fontId="0" fillId="3" borderId="7" applyNumberFormat="1" applyFont="1" applyFill="1" applyBorder="1" applyAlignment="1" applyProtection="0">
      <alignment vertical="center" wrapText="1"/>
    </xf>
    <xf numFmtId="49" fontId="4" fillId="6" borderId="1" applyNumberFormat="1" applyFont="1" applyFill="1" applyBorder="1" applyAlignment="1" applyProtection="0">
      <alignment horizontal="center" vertical="center" wrapText="1"/>
    </xf>
    <xf numFmtId="49" fontId="6" fillId="7" borderId="1" applyNumberFormat="1" applyFont="1" applyFill="1" applyBorder="1" applyAlignment="1" applyProtection="0">
      <alignment vertical="center" wrapText="1"/>
    </xf>
    <xf numFmtId="49" fontId="6" fillId="7" borderId="7" applyNumberFormat="1" applyFont="1" applyFill="1" applyBorder="1" applyAlignment="1" applyProtection="0">
      <alignment vertical="center" wrapText="1"/>
    </xf>
    <xf numFmtId="0" fontId="4" fillId="6" borderId="1" applyNumberFormat="0" applyFont="1" applyFill="1" applyBorder="1" applyAlignment="1" applyProtection="0">
      <alignment horizontal="center" vertical="center" wrapText="1"/>
    </xf>
    <xf numFmtId="49" fontId="4" fillId="6" borderId="1" applyNumberFormat="1" applyFont="1" applyFill="1" applyBorder="1" applyAlignment="1" applyProtection="0">
      <alignment horizontal="left" vertical="center" wrapText="1"/>
    </xf>
    <xf numFmtId="0" fontId="4" fillId="6" borderId="7" applyNumberFormat="0" applyFont="1" applyFill="1" applyBorder="1" applyAlignment="1" applyProtection="0">
      <alignment horizontal="left" vertical="center" wrapText="1"/>
    </xf>
    <xf numFmtId="1" fontId="4" fillId="6" borderId="12" applyNumberFormat="1" applyFont="1" applyFill="1" applyBorder="1" applyAlignment="1" applyProtection="0">
      <alignment horizontal="center" vertical="center" wrapText="1"/>
    </xf>
    <xf numFmtId="0" fontId="0" fillId="3" borderId="1" applyNumberFormat="0" applyFont="1" applyFill="1" applyBorder="1" applyAlignment="1" applyProtection="0">
      <alignment vertical="center" wrapText="1"/>
    </xf>
    <xf numFmtId="0" fontId="0" fillId="3" borderId="7" applyNumberFormat="0" applyFont="1" applyFill="1" applyBorder="1" applyAlignment="1" applyProtection="0">
      <alignment vertical="center" wrapText="1"/>
    </xf>
    <xf numFmtId="49" fontId="4" fillId="8" borderId="1" applyNumberFormat="1" applyFont="1" applyFill="1" applyBorder="1" applyAlignment="1" applyProtection="0">
      <alignment horizontal="center" vertical="center" wrapText="1"/>
    </xf>
    <xf numFmtId="49" fontId="6" fillId="9" borderId="1" applyNumberFormat="1" applyFont="1" applyFill="1" applyBorder="1" applyAlignment="1" applyProtection="0">
      <alignment vertical="center" wrapText="1"/>
    </xf>
    <xf numFmtId="49" fontId="6" fillId="9" borderId="7" applyNumberFormat="1" applyFont="1" applyFill="1" applyBorder="1" applyAlignment="1" applyProtection="0">
      <alignment vertical="center" wrapText="1"/>
    </xf>
    <xf numFmtId="0" fontId="4" fillId="8" borderId="1" applyNumberFormat="0" applyFont="1" applyFill="1" applyBorder="1" applyAlignment="1" applyProtection="0">
      <alignment horizontal="center" vertical="center" wrapText="1"/>
    </xf>
    <xf numFmtId="49" fontId="4" fillId="8" borderId="1" applyNumberFormat="1" applyFont="1" applyFill="1" applyBorder="1" applyAlignment="1" applyProtection="0">
      <alignment horizontal="left" vertical="center" wrapText="1"/>
    </xf>
    <xf numFmtId="0" fontId="4" fillId="8" borderId="7" applyNumberFormat="0" applyFont="1" applyFill="1" applyBorder="1" applyAlignment="1" applyProtection="0">
      <alignment horizontal="left" vertical="center" wrapText="1"/>
    </xf>
    <xf numFmtId="1" fontId="4" fillId="8" borderId="12" applyNumberFormat="1" applyFont="1" applyFill="1" applyBorder="1" applyAlignment="1" applyProtection="0">
      <alignment horizontal="center" vertical="center" wrapText="1"/>
    </xf>
    <xf numFmtId="49" fontId="4" fillId="10" borderId="1" applyNumberFormat="1" applyFont="1" applyFill="1" applyBorder="1" applyAlignment="1" applyProtection="0">
      <alignment horizontal="center" vertical="center" wrapText="1"/>
    </xf>
    <xf numFmtId="49" fontId="6" fillId="11" borderId="1" applyNumberFormat="1" applyFont="1" applyFill="1" applyBorder="1" applyAlignment="1" applyProtection="0">
      <alignment vertical="center" wrapText="1"/>
    </xf>
    <xf numFmtId="49" fontId="6" fillId="11" borderId="7" applyNumberFormat="1" applyFont="1" applyFill="1" applyBorder="1" applyAlignment="1" applyProtection="0">
      <alignment vertical="center" wrapText="1"/>
    </xf>
    <xf numFmtId="0" fontId="4" fillId="10" borderId="1" applyNumberFormat="0" applyFont="1" applyFill="1" applyBorder="1" applyAlignment="1" applyProtection="0">
      <alignment horizontal="center" vertical="center" wrapText="1"/>
    </xf>
    <xf numFmtId="59" fontId="0" fillId="3" borderId="13" applyNumberFormat="1" applyFont="1" applyFill="1" applyBorder="1" applyAlignment="1" applyProtection="0">
      <alignment vertical="center" wrapText="1"/>
    </xf>
    <xf numFmtId="59" fontId="0" fillId="3" borderId="4" applyNumberFormat="1" applyFont="1" applyFill="1" applyBorder="1" applyAlignment="1" applyProtection="0">
      <alignment vertical="center" wrapText="1"/>
    </xf>
    <xf numFmtId="1" fontId="0" fillId="3" borderId="4" applyNumberFormat="1" applyFont="1" applyFill="1" applyBorder="1" applyAlignment="1" applyProtection="0">
      <alignment vertical="center" wrapText="1"/>
    </xf>
    <xf numFmtId="49" fontId="4" fillId="10" borderId="1" applyNumberFormat="1" applyFont="1" applyFill="1" applyBorder="1" applyAlignment="1" applyProtection="0">
      <alignment horizontal="left" vertical="center" wrapText="1"/>
    </xf>
    <xf numFmtId="0" fontId="4" fillId="10" borderId="7" applyNumberFormat="0" applyFont="1" applyFill="1" applyBorder="1" applyAlignment="1" applyProtection="0">
      <alignment horizontal="left" vertical="center" wrapText="1"/>
    </xf>
    <xf numFmtId="1" fontId="4" fillId="10" borderId="14" applyNumberFormat="1" applyFont="1" applyFill="1" applyBorder="1" applyAlignment="1" applyProtection="0">
      <alignment horizontal="center" vertical="center" wrapText="1"/>
    </xf>
    <xf numFmtId="1" fontId="4" fillId="10" borderId="13" applyNumberFormat="1" applyFont="1" applyFill="1" applyBorder="1" applyAlignment="1" applyProtection="0">
      <alignment horizontal="center" vertical="center" wrapText="1"/>
    </xf>
    <xf numFmtId="59" fontId="0" fillId="2" borderId="9" applyNumberFormat="1" applyFont="1" applyFill="1" applyBorder="1" applyAlignment="1" applyProtection="0">
      <alignment vertical="bottom" wrapText="1"/>
    </xf>
    <xf numFmtId="0" fontId="0" fillId="2" borderId="9" applyNumberFormat="0" applyFont="1" applyFill="1" applyBorder="1" applyAlignment="1" applyProtection="0">
      <alignment vertical="bottom" wrapText="1"/>
    </xf>
    <xf numFmtId="49" fontId="3" fillId="2" borderId="2" applyNumberFormat="1" applyFont="1" applyFill="1" applyBorder="1" applyAlignment="1" applyProtection="0">
      <alignment horizontal="right" vertical="center" wrapText="1"/>
    </xf>
    <xf numFmtId="0" fontId="3" fillId="2" borderId="15" applyNumberFormat="0" applyFont="1" applyFill="1" applyBorder="1" applyAlignment="1" applyProtection="0">
      <alignment horizontal="right" vertical="center" wrapText="1"/>
    </xf>
    <xf numFmtId="1" fontId="0" fillId="2" borderId="9" applyNumberFormat="1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0" fillId="12" borderId="1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2f2f2"/>
      <rgbColor rgb="ffe5b8b7"/>
      <rgbColor rgb="fff2dbdb"/>
      <rgbColor rgb="ff92d050"/>
      <rgbColor rgb="ffeaf1dd"/>
      <rgbColor rgb="fffabf8f"/>
      <rgbColor rgb="fffde9d9"/>
      <rgbColor rgb="ffa5b6ca"/>
      <rgbColor rgb="ffdaeef3"/>
      <rgbColor rgb="fffbd4b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U40"/>
  <sheetViews>
    <sheetView workbookViewId="0" showGridLines="0" defaultGridColor="1"/>
  </sheetViews>
  <sheetFormatPr defaultColWidth="8.83333" defaultRowHeight="15" customHeight="1" outlineLevelRow="0" outlineLevelCol="0"/>
  <cols>
    <col min="1" max="1" width="12.3516" style="1" customWidth="1"/>
    <col min="2" max="2" width="44.3516" style="1" customWidth="1"/>
    <col min="3" max="3" width="34.3516" style="1" customWidth="1"/>
    <col min="4" max="4" width="8.67188" style="1" customWidth="1"/>
    <col min="5" max="5" width="8.5" style="1" customWidth="1"/>
    <col min="6" max="6" width="6.5" style="1" customWidth="1"/>
    <col min="7" max="8" width="8.5" style="1" customWidth="1"/>
    <col min="9" max="9" width="6.5" style="1" customWidth="1"/>
    <col min="10" max="10" width="8.5" style="1" customWidth="1"/>
    <col min="11" max="11" width="6.5" style="1" customWidth="1"/>
    <col min="12" max="13" width="8.85156" style="1" customWidth="1"/>
    <col min="14" max="16" width="8.5" style="1" customWidth="1"/>
    <col min="17" max="17" width="11" style="1" customWidth="1"/>
    <col min="18" max="21" width="8.5" style="1" customWidth="1"/>
    <col min="22" max="16384" width="8.85156" style="1" customWidth="1"/>
  </cols>
  <sheetData>
    <row r="1" ht="16" customHeight="1">
      <c r="A1" s="2"/>
      <c r="B1" s="2"/>
      <c r="C1" s="3"/>
      <c r="D1" s="4"/>
      <c r="E1" s="5"/>
      <c r="F1" s="5"/>
      <c r="G1" s="5"/>
      <c r="H1" s="5"/>
      <c r="I1" s="5"/>
      <c r="J1" s="5"/>
      <c r="K1" s="6"/>
      <c r="L1" t="s" s="7">
        <v>0</v>
      </c>
      <c r="M1" s="8"/>
      <c r="N1" s="9"/>
      <c r="O1" s="8"/>
      <c r="P1" s="8"/>
      <c r="Q1" s="8"/>
      <c r="R1" s="8"/>
      <c r="S1" s="8"/>
      <c r="T1" s="8"/>
      <c r="U1" s="10"/>
    </row>
    <row r="2" ht="104.25" customHeight="1">
      <c r="A2" t="s" s="11">
        <v>1</v>
      </c>
      <c r="B2" t="s" s="11">
        <v>2</v>
      </c>
      <c r="C2" t="s" s="12">
        <v>3</v>
      </c>
      <c r="D2" t="s" s="13">
        <v>4</v>
      </c>
      <c r="E2" t="s" s="14">
        <v>5</v>
      </c>
      <c r="F2" t="s" s="14">
        <v>6</v>
      </c>
      <c r="G2" t="s" s="14">
        <v>7</v>
      </c>
      <c r="H2" t="s" s="14">
        <v>8</v>
      </c>
      <c r="I2" t="s" s="14">
        <v>9</v>
      </c>
      <c r="J2" t="s" s="14">
        <v>10</v>
      </c>
      <c r="K2" t="s" s="15">
        <v>11</v>
      </c>
      <c r="L2" t="s" s="16">
        <v>12</v>
      </c>
      <c r="M2" t="s" s="17">
        <v>13</v>
      </c>
      <c r="N2" t="s" s="18">
        <v>4</v>
      </c>
      <c r="O2" t="s" s="19">
        <v>5</v>
      </c>
      <c r="P2" t="s" s="19">
        <v>6</v>
      </c>
      <c r="Q2" t="s" s="19">
        <v>7</v>
      </c>
      <c r="R2" t="s" s="19">
        <v>8</v>
      </c>
      <c r="S2" t="s" s="19">
        <v>9</v>
      </c>
      <c r="T2" t="s" s="19">
        <v>10</v>
      </c>
      <c r="U2" t="s" s="20">
        <v>11</v>
      </c>
    </row>
    <row r="3" ht="13.55" customHeight="1">
      <c r="A3" t="s" s="21">
        <v>14</v>
      </c>
      <c r="B3" t="s" s="22">
        <v>15</v>
      </c>
      <c r="C3" t="s" s="23">
        <v>16</v>
      </c>
      <c r="D3" s="24">
        <v>18.9</v>
      </c>
      <c r="E3" s="25">
        <v>14.4</v>
      </c>
      <c r="F3" s="25">
        <v>13.2</v>
      </c>
      <c r="G3" s="25">
        <v>25.3</v>
      </c>
      <c r="H3" s="25">
        <v>22.7</v>
      </c>
      <c r="I3" s="25">
        <v>25.9</v>
      </c>
      <c r="J3" s="25">
        <v>25.6</v>
      </c>
      <c r="K3" s="26">
        <v>16.4</v>
      </c>
      <c r="L3" s="27">
        <f>MIN(D3:K3)</f>
        <v>13.2</v>
      </c>
      <c r="M3" s="28">
        <f>MAX(D3:K3)</f>
        <v>25.9</v>
      </c>
      <c r="N3" s="29">
        <f>-100/($M3-$L3)*(D3-$M3)</f>
        <v>55.1181102362205</v>
      </c>
      <c r="O3" s="29">
        <f>-100/($M3-$L3)*(E3-$M3)</f>
        <v>90.55118110236219</v>
      </c>
      <c r="P3" s="29">
        <f>-100/($M3-$L3)*(F3-$M3)</f>
        <v>100</v>
      </c>
      <c r="Q3" s="29">
        <f>-100/($M3-$L3)*(G3-$M3)</f>
        <v>4.7244094488189</v>
      </c>
      <c r="R3" s="29">
        <f>-100/($M3-$L3)*(H3-$M3)</f>
        <v>25.1968503937008</v>
      </c>
      <c r="S3" s="29">
        <f>-100/($M3-$L3)*(I3-$M3)</f>
        <v>0</v>
      </c>
      <c r="T3" s="29">
        <f>-100/($M3-$L3)*(J3-$M3)</f>
        <v>2.36220472440945</v>
      </c>
      <c r="U3" s="30">
        <f>-100/($M3-$L3)*(K3-$M3)</f>
        <v>74.8031496062992</v>
      </c>
    </row>
    <row r="4" ht="13.55" customHeight="1">
      <c r="A4" s="31"/>
      <c r="B4" t="s" s="32">
        <v>17</v>
      </c>
      <c r="C4" t="s" s="33">
        <v>18</v>
      </c>
      <c r="D4" s="24">
        <v>1</v>
      </c>
      <c r="E4" s="25">
        <v>0.5</v>
      </c>
      <c r="F4" s="25">
        <v>0</v>
      </c>
      <c r="G4" s="25">
        <v>0.5</v>
      </c>
      <c r="H4" s="25">
        <v>0.5</v>
      </c>
      <c r="I4" s="25">
        <v>0</v>
      </c>
      <c r="J4" s="25">
        <v>0</v>
      </c>
      <c r="K4" s="26">
        <v>0</v>
      </c>
      <c r="L4" s="27">
        <f>MIN(D4:K4)</f>
        <v>0</v>
      </c>
      <c r="M4" s="28">
        <f>MAX(D4:K4)</f>
        <v>1</v>
      </c>
      <c r="N4" s="29">
        <f>100/($M4-$L4)*(D4-$L4)</f>
        <v>100</v>
      </c>
      <c r="O4" s="29">
        <f>100/($M4-$L4)*(E4-$L4)</f>
        <v>50</v>
      </c>
      <c r="P4" s="29">
        <f>100/($M4-$L4)*(F4-$L4)</f>
        <v>0</v>
      </c>
      <c r="Q4" s="29">
        <f>100/($M4-$L4)*(G4-$L4)</f>
        <v>50</v>
      </c>
      <c r="R4" s="29">
        <f>100/($M4-$L4)*(H4-$L4)</f>
        <v>50</v>
      </c>
      <c r="S4" s="29">
        <f>100/($M4-$L4)*(I4-$L4)</f>
        <v>0</v>
      </c>
      <c r="T4" s="29">
        <f>100/($M4-$L4)*(J4-$L4)</f>
        <v>0</v>
      </c>
      <c r="U4" s="30">
        <f>100/($M4-$L4)*(K4-$L4)</f>
        <v>0</v>
      </c>
    </row>
    <row r="5" ht="26" customHeight="1">
      <c r="A5" s="31"/>
      <c r="B5" t="s" s="32">
        <v>19</v>
      </c>
      <c r="C5" t="s" s="33">
        <v>20</v>
      </c>
      <c r="D5" s="24">
        <v>0.6</v>
      </c>
      <c r="E5" s="25">
        <v>0.6</v>
      </c>
      <c r="F5" s="25">
        <v>1.5</v>
      </c>
      <c r="G5" s="25">
        <v>2.1</v>
      </c>
      <c r="H5" s="25">
        <v>7.7</v>
      </c>
      <c r="I5" s="25">
        <v>3.4</v>
      </c>
      <c r="J5" s="25">
        <v>1.7</v>
      </c>
      <c r="K5" s="26">
        <v>2</v>
      </c>
      <c r="L5" s="27">
        <f>MIN(D5:K5)</f>
        <v>0.6</v>
      </c>
      <c r="M5" s="28">
        <f>MAX(D5:K5)</f>
        <v>7.7</v>
      </c>
      <c r="N5" s="29">
        <f>-100/($M5-$L5)*(D5-$M5)</f>
        <v>100</v>
      </c>
      <c r="O5" s="29">
        <f>-100/($M5-$L5)*(E5-$M5)</f>
        <v>100</v>
      </c>
      <c r="P5" s="29">
        <f>-100/($M5-$L5)*(F5-$M5)</f>
        <v>87.3239436619718</v>
      </c>
      <c r="Q5" s="29">
        <f>-100/($M5-$L5)*(G5-$M5)</f>
        <v>78.8732394366197</v>
      </c>
      <c r="R5" s="29">
        <f>-100/($M5-$L5)*(H5-$M5)</f>
        <v>0</v>
      </c>
      <c r="S5" s="29">
        <f>-100/($M5-$L5)*(I5-$M5)</f>
        <v>60.5633802816901</v>
      </c>
      <c r="T5" s="29">
        <f>-100/($M5-$L5)*(J5-$M5)</f>
        <v>84.50704225352111</v>
      </c>
      <c r="U5" s="30">
        <f>-100/($M5-$L5)*(K5-$M5)</f>
        <v>80.2816901408451</v>
      </c>
    </row>
    <row r="6" ht="16" customHeight="1">
      <c r="A6" s="31"/>
      <c r="B6" t="s" s="32">
        <v>21</v>
      </c>
      <c r="C6" t="s" s="33">
        <v>22</v>
      </c>
      <c r="D6" t="s" s="34">
        <v>23</v>
      </c>
      <c r="E6" s="25">
        <v>99.90000000000001</v>
      </c>
      <c r="F6" t="s" s="35">
        <v>23</v>
      </c>
      <c r="G6" s="25">
        <v>99.59999999999999</v>
      </c>
      <c r="H6" s="25">
        <v>99.8</v>
      </c>
      <c r="I6" s="25">
        <v>99.7</v>
      </c>
      <c r="J6" s="25">
        <v>99.5</v>
      </c>
      <c r="K6" t="s" s="36">
        <v>23</v>
      </c>
      <c r="L6" s="27">
        <f>MIN(D6:K6)</f>
        <v>99.5</v>
      </c>
      <c r="M6" s="28">
        <f>MAX(D6:K6)</f>
        <v>99.90000000000001</v>
      </c>
      <c r="N6" s="29">
        <f>100/($M6-$L6)*(L6-$L6)</f>
        <v>0</v>
      </c>
      <c r="O6" s="29">
        <f>100/($M6-$L6)*(E6-$L6)</f>
        <v>100</v>
      </c>
      <c r="P6" s="29">
        <f>100/($M6-$L6)*(L6-$L6)</f>
        <v>0</v>
      </c>
      <c r="Q6" s="29">
        <f>100/($M6-$L6)*(G6-$L6)</f>
        <v>25</v>
      </c>
      <c r="R6" s="29">
        <f>100/($M6-$L6)*(H6-$L6)</f>
        <v>75</v>
      </c>
      <c r="S6" s="29">
        <f>100/($M6-$L6)*(I6-$L6)</f>
        <v>50</v>
      </c>
      <c r="T6" s="29">
        <f>100/($M6-$L6)*(J6-$L6)</f>
        <v>0</v>
      </c>
      <c r="U6" s="29">
        <f>100/($M6-$L6)*(L6-$L6)</f>
        <v>0</v>
      </c>
    </row>
    <row r="7" ht="26" customHeight="1">
      <c r="A7" s="31"/>
      <c r="B7" t="s" s="32">
        <v>24</v>
      </c>
      <c r="C7" t="s" s="33">
        <v>16</v>
      </c>
      <c r="D7" s="24">
        <v>5.7</v>
      </c>
      <c r="E7" s="25">
        <v>7.2</v>
      </c>
      <c r="F7" s="25">
        <v>3.1</v>
      </c>
      <c r="G7" s="25">
        <v>13.2</v>
      </c>
      <c r="H7" s="25">
        <v>13.5</v>
      </c>
      <c r="I7" s="25">
        <v>6.6</v>
      </c>
      <c r="J7" s="25">
        <v>8.1</v>
      </c>
      <c r="K7" s="26">
        <v>5.4</v>
      </c>
      <c r="L7" s="27">
        <f>MIN(D7:K7)</f>
        <v>3.1</v>
      </c>
      <c r="M7" s="28">
        <f>MAX(D7:K7)</f>
        <v>13.5</v>
      </c>
      <c r="N7" s="29">
        <f>-100/($M7-$L7)*(D7-$M7)</f>
        <v>75</v>
      </c>
      <c r="O7" s="29">
        <f>-100/($M7-$L7)*(E7-$M7)</f>
        <v>60.5769230769231</v>
      </c>
      <c r="P7" s="29">
        <f>-100/($M7-$L7)*(F7-$M7)</f>
        <v>100</v>
      </c>
      <c r="Q7" s="29">
        <f>-100/($M7-$L7)*(G7-$M7)</f>
        <v>2.88461538461538</v>
      </c>
      <c r="R7" s="29">
        <f>-100/($M7-$L7)*(H7-$M7)</f>
        <v>0</v>
      </c>
      <c r="S7" s="29">
        <f>-100/($M7-$L7)*(I7-$M7)</f>
        <v>66.3461538461538</v>
      </c>
      <c r="T7" s="29">
        <f>-100/($M7-$L7)*(J7-$M7)</f>
        <v>51.9230769230769</v>
      </c>
      <c r="U7" s="30">
        <f>-100/($M7-$L7)*(K7-$M7)</f>
        <v>77.8846153846154</v>
      </c>
    </row>
    <row r="8" ht="26" customHeight="1">
      <c r="A8" s="31"/>
      <c r="B8" t="s" s="32">
        <v>25</v>
      </c>
      <c r="C8" t="s" s="33">
        <v>26</v>
      </c>
      <c r="D8" s="24">
        <v>5862</v>
      </c>
      <c r="E8" s="25">
        <v>1690</v>
      </c>
      <c r="F8" s="25">
        <v>6963</v>
      </c>
      <c r="G8" s="25">
        <v>1274</v>
      </c>
      <c r="H8" s="25">
        <v>1143</v>
      </c>
      <c r="I8" s="25">
        <v>2522</v>
      </c>
      <c r="J8" s="25">
        <v>1764</v>
      </c>
      <c r="K8" s="26">
        <v>5442</v>
      </c>
      <c r="L8" s="27">
        <f>MIN(D8:K8)</f>
        <v>1143</v>
      </c>
      <c r="M8" s="28">
        <f>MAX(D8:K8)</f>
        <v>6963</v>
      </c>
      <c r="N8" s="29">
        <f>100/($M8-$L8)*(D8-$L8)</f>
        <v>81.08247422680409</v>
      </c>
      <c r="O8" s="29">
        <f>-100/($M8-$L8)*(E8-$M8)</f>
        <v>90.60137457044669</v>
      </c>
      <c r="P8" s="29">
        <f>-100/($M8-$L8)*(F8-$M8)</f>
        <v>0</v>
      </c>
      <c r="Q8" s="29">
        <f>-100/($M8-$L8)*(G8-$M8)</f>
        <v>97.74914089347079</v>
      </c>
      <c r="R8" s="29">
        <f>-100/($M8-$L8)*(H8-$M8)</f>
        <v>100</v>
      </c>
      <c r="S8" s="29">
        <f>-100/($M8-$L8)*(I8-$M8)</f>
        <v>76.30584192439861</v>
      </c>
      <c r="T8" s="29">
        <f>-100/($M8-$L8)*(J8-$M8)</f>
        <v>89.32989690721649</v>
      </c>
      <c r="U8" s="30">
        <f>-100/($M8-$L8)*(K8-$M8)</f>
        <v>26.1340206185567</v>
      </c>
    </row>
    <row r="9" ht="26" customHeight="1">
      <c r="A9" s="31"/>
      <c r="B9" t="s" s="32">
        <v>27</v>
      </c>
      <c r="C9" t="s" s="33">
        <v>28</v>
      </c>
      <c r="D9" s="24">
        <v>12</v>
      </c>
      <c r="E9" s="25">
        <v>40</v>
      </c>
      <c r="F9" s="25">
        <v>9</v>
      </c>
      <c r="G9" s="25">
        <v>22</v>
      </c>
      <c r="H9" s="25">
        <v>30</v>
      </c>
      <c r="I9" s="25">
        <v>39</v>
      </c>
      <c r="J9" s="25">
        <v>40</v>
      </c>
      <c r="K9" s="26">
        <v>12</v>
      </c>
      <c r="L9" s="27">
        <f>MIN(D9:K9)</f>
        <v>9</v>
      </c>
      <c r="M9" s="28">
        <f>MAX(D9:K9)</f>
        <v>40</v>
      </c>
      <c r="N9" s="29">
        <f>-100/($M9-$L9)*(D9-$M9)</f>
        <v>90.3225806451613</v>
      </c>
      <c r="O9" s="29">
        <f>-100/($M9-$L9)*(E9-$M9)</f>
        <v>0</v>
      </c>
      <c r="P9" s="29">
        <f>-100/($M9-$L9)*(F9-$M9)</f>
        <v>100</v>
      </c>
      <c r="Q9" s="29">
        <f>-100/($M9-$L9)*(G9-$M9)</f>
        <v>58.0645161290323</v>
      </c>
      <c r="R9" s="29">
        <f>-100/($M9-$L9)*(H9-$M9)</f>
        <v>32.258064516129</v>
      </c>
      <c r="S9" s="29">
        <f>-100/($M9-$L9)*(I9-$M9)</f>
        <v>3.2258064516129</v>
      </c>
      <c r="T9" s="29">
        <f>-100/($M9-$L9)*(J9-$M9)</f>
        <v>0</v>
      </c>
      <c r="U9" s="30">
        <f>-100/($M9-$L9)*(K9-$M9)</f>
        <v>90.3225806451613</v>
      </c>
    </row>
    <row r="10" ht="26" customHeight="1">
      <c r="A10" s="31"/>
      <c r="B10" t="s" s="32">
        <v>29</v>
      </c>
      <c r="C10" t="s" s="33">
        <v>28</v>
      </c>
      <c r="D10" s="24">
        <v>34</v>
      </c>
      <c r="E10" s="25">
        <v>72</v>
      </c>
      <c r="F10" s="25">
        <v>38</v>
      </c>
      <c r="G10" s="25">
        <v>71</v>
      </c>
      <c r="H10" s="25">
        <v>61</v>
      </c>
      <c r="I10" s="25">
        <v>62</v>
      </c>
      <c r="J10" s="25">
        <v>69</v>
      </c>
      <c r="K10" s="26">
        <v>47</v>
      </c>
      <c r="L10" s="27">
        <f>MIN(D10:K10)</f>
        <v>34</v>
      </c>
      <c r="M10" s="28">
        <f>MAX(D10:K10)</f>
        <v>72</v>
      </c>
      <c r="N10" s="29">
        <f>-100/($M10-$L10)*(D10-$M10)</f>
        <v>100</v>
      </c>
      <c r="O10" s="29">
        <f>-100/($M10-$L10)*(E10-$M10)</f>
        <v>0</v>
      </c>
      <c r="P10" s="29">
        <f>-100/($M10-$L10)*(F10-$M10)</f>
        <v>89.4736842105263</v>
      </c>
      <c r="Q10" s="29">
        <f>-100/($M10-$L10)*(G10-$M10)</f>
        <v>2.63157894736842</v>
      </c>
      <c r="R10" s="29">
        <f>-100/($M10-$L10)*(H10-$M10)</f>
        <v>28.9473684210526</v>
      </c>
      <c r="S10" s="29">
        <f>-100/($M10-$L10)*(I10-$M10)</f>
        <v>26.3157894736842</v>
      </c>
      <c r="T10" s="29">
        <f>-100/($M10-$L10)*(J10-$M10)</f>
        <v>7.89473684210526</v>
      </c>
      <c r="U10" s="30">
        <f>-100/($M10-$L10)*(K10-$M10)</f>
        <v>65.78947368421051</v>
      </c>
    </row>
    <row r="11" ht="15" customHeight="1">
      <c r="A11" s="31"/>
      <c r="B11" t="s" s="37">
        <v>30</v>
      </c>
      <c r="C11" s="38"/>
      <c r="D11" s="39">
        <f>AVERAGE(N3:N10)</f>
        <v>75.1903956385232</v>
      </c>
      <c r="E11" s="39">
        <f>AVERAGE(O3:O10)</f>
        <v>61.4661848437165</v>
      </c>
      <c r="F11" s="39">
        <f>AVERAGE(P3:P10)</f>
        <v>59.5997034840623</v>
      </c>
      <c r="G11" s="39">
        <f>AVERAGE(Q3:Q10)</f>
        <v>39.9909375299907</v>
      </c>
      <c r="H11" s="39">
        <f>AVERAGE(R3:R10)</f>
        <v>38.9252854163603</v>
      </c>
      <c r="I11" s="39">
        <f>AVERAGE(S3:S10)</f>
        <v>35.3446214971925</v>
      </c>
      <c r="J11" s="39">
        <f>AVERAGE(T3:T10)</f>
        <v>29.5021197062912</v>
      </c>
      <c r="K11" s="39">
        <f>AVERAGE(U3:U10)</f>
        <v>51.901941259961</v>
      </c>
      <c r="L11" s="27">
        <f>MIN(D11:K11)</f>
        <v>29.5021197062912</v>
      </c>
      <c r="M11" s="28">
        <f>MIN(E11:L11)</f>
        <v>29.5021197062912</v>
      </c>
      <c r="N11" s="28">
        <f>MIN(F11:M11)</f>
        <v>29.5021197062912</v>
      </c>
      <c r="O11" s="28">
        <f>MIN(G11:N11)</f>
        <v>29.5021197062912</v>
      </c>
      <c r="P11" s="28">
        <f>MIN(H11:O11)</f>
        <v>29.5021197062912</v>
      </c>
      <c r="Q11" s="28">
        <f>MIN(I11:P11)</f>
        <v>29.5021197062912</v>
      </c>
      <c r="R11" s="28">
        <f>MIN(J11:Q11)</f>
        <v>29.5021197062912</v>
      </c>
      <c r="S11" s="28">
        <f>MIN(K11:R11)</f>
        <v>29.5021197062912</v>
      </c>
      <c r="T11" s="28">
        <f>MIN(L11:S11)</f>
        <v>29.5021197062912</v>
      </c>
      <c r="U11" s="40">
        <f>MIN(M11:T11)</f>
        <v>29.5021197062912</v>
      </c>
    </row>
    <row r="12" ht="13.55" customHeight="1">
      <c r="A12" t="s" s="41">
        <v>31</v>
      </c>
      <c r="B12" t="s" s="42">
        <v>32</v>
      </c>
      <c r="C12" t="s" s="43">
        <v>33</v>
      </c>
      <c r="D12" t="s" s="34">
        <v>23</v>
      </c>
      <c r="E12" s="25">
        <v>3942.2</v>
      </c>
      <c r="F12" t="s" s="35">
        <v>23</v>
      </c>
      <c r="G12" s="25">
        <v>6286.5</v>
      </c>
      <c r="H12" s="25">
        <v>5323.3</v>
      </c>
      <c r="I12" s="25">
        <v>3461.6</v>
      </c>
      <c r="J12" s="25">
        <v>5113.9</v>
      </c>
      <c r="K12" s="26">
        <v>2609.7</v>
      </c>
      <c r="L12" s="27">
        <f>MIN(D12:K12)</f>
        <v>2609.7</v>
      </c>
      <c r="M12" s="28">
        <f>MAX(D12:K12)</f>
        <v>6286.5</v>
      </c>
      <c r="N12" s="29">
        <v>100</v>
      </c>
      <c r="O12" s="29">
        <f>-100/($M12-$L12)*(E12-$M12)</f>
        <v>63.7592471714534</v>
      </c>
      <c r="P12" s="29">
        <v>100</v>
      </c>
      <c r="Q12" s="29">
        <f>-100/($M12-$L12)*(G12-$M12)</f>
        <v>0</v>
      </c>
      <c r="R12" s="29">
        <f>-100/($M12-$L12)*(H12-$M12)</f>
        <v>26.1966927763272</v>
      </c>
      <c r="S12" s="29">
        <f>-100/($M12-$L12)*(I12-$M12)</f>
        <v>76.8303959965187</v>
      </c>
      <c r="T12" s="29">
        <f>-100/($M12-$L12)*(J12-$M12)</f>
        <v>31.891862489121</v>
      </c>
      <c r="U12" s="30">
        <f>-100/($M12-$L12)*(K12-$M12)</f>
        <v>100</v>
      </c>
    </row>
    <row r="13" ht="13.55" customHeight="1">
      <c r="A13" s="44"/>
      <c r="B13" t="s" s="42">
        <v>34</v>
      </c>
      <c r="C13" t="s" s="43">
        <v>33</v>
      </c>
      <c r="D13" s="24">
        <v>3.5</v>
      </c>
      <c r="E13" s="25">
        <v>2.9</v>
      </c>
      <c r="F13" s="25">
        <v>3.4</v>
      </c>
      <c r="G13" s="25">
        <v>5.1</v>
      </c>
      <c r="H13" s="25">
        <v>5.6</v>
      </c>
      <c r="I13" s="25">
        <v>3.8</v>
      </c>
      <c r="J13" s="25">
        <v>5.7</v>
      </c>
      <c r="K13" s="26">
        <v>2.5</v>
      </c>
      <c r="L13" s="27">
        <f>MIN(D13:K13)</f>
        <v>2.5</v>
      </c>
      <c r="M13" s="28">
        <f>MAX(D13:K13)</f>
        <v>5.7</v>
      </c>
      <c r="N13" s="29">
        <f>-100/($M13-$L13)*(D13-$M13)</f>
        <v>68.75</v>
      </c>
      <c r="O13" s="29">
        <f>-100/($M13-$L13)*(E13-$M13)</f>
        <v>87.5</v>
      </c>
      <c r="P13" s="29">
        <f>-100/($M13-$L13)*(F13-$M13)</f>
        <v>71.875</v>
      </c>
      <c r="Q13" s="29">
        <f>-100/($M13-$L13)*(G13-$M13)</f>
        <v>18.75</v>
      </c>
      <c r="R13" s="29">
        <f>-100/($M13-$L13)*(H13-$M13)</f>
        <v>3.125</v>
      </c>
      <c r="S13" s="29">
        <f>-100/($M13-$L13)*(I13-$M13)</f>
        <v>59.375</v>
      </c>
      <c r="T13" s="29">
        <f>-100/($M13-$L13)*(J13-$M13)</f>
        <v>0</v>
      </c>
      <c r="U13" s="30">
        <f>-100/($M13-$L13)*(K13-$M13)</f>
        <v>100</v>
      </c>
    </row>
    <row r="14" ht="13.55" customHeight="1">
      <c r="A14" s="44"/>
      <c r="B14" t="s" s="42">
        <v>35</v>
      </c>
      <c r="C14" t="s" s="43">
        <v>22</v>
      </c>
      <c r="D14" t="s" s="34">
        <v>23</v>
      </c>
      <c r="E14" s="25">
        <v>212.2</v>
      </c>
      <c r="F14" s="25">
        <v>213.54</v>
      </c>
      <c r="G14" s="25">
        <v>313.27</v>
      </c>
      <c r="H14" s="25">
        <v>316.28</v>
      </c>
      <c r="I14" s="25">
        <v>361.56</v>
      </c>
      <c r="J14" s="25">
        <v>246.09</v>
      </c>
      <c r="K14" s="26">
        <v>166.85</v>
      </c>
      <c r="L14" s="27">
        <f>MIN(D14:K14)</f>
        <v>166.85</v>
      </c>
      <c r="M14" s="28">
        <f>MAX(D14:K14)</f>
        <v>361.56</v>
      </c>
      <c r="N14" s="29"/>
      <c r="O14" s="29">
        <f>-100/($M14-$L14)*(E14-$M14)</f>
        <v>76.7089517744338</v>
      </c>
      <c r="P14" s="29">
        <f>-100/($M14-$L14)*(F14-$M14)</f>
        <v>76.0207488059165</v>
      </c>
      <c r="Q14" s="29">
        <f>-100/($M14-$L14)*(G14-$M14)</f>
        <v>24.8009860818653</v>
      </c>
      <c r="R14" s="29">
        <f>-100/($M14-$L14)*(H14-$M14)</f>
        <v>23.2550973242258</v>
      </c>
      <c r="S14" s="29">
        <f>-100/($M14-$L14)*(I14-$M14)</f>
        <v>0</v>
      </c>
      <c r="T14" s="29">
        <f>-100/($M14-$L14)*(J14-$M14)</f>
        <v>59.3035796826049</v>
      </c>
      <c r="U14" s="30">
        <f>-100/($M14-$L14)*(K14-$M14)</f>
        <v>100</v>
      </c>
    </row>
    <row r="15" ht="13.55" customHeight="1">
      <c r="A15" s="44"/>
      <c r="B15" t="s" s="42">
        <v>36</v>
      </c>
      <c r="C15" t="s" s="43">
        <v>22</v>
      </c>
      <c r="D15" s="24">
        <v>113.8</v>
      </c>
      <c r="E15" s="25">
        <v>17.21</v>
      </c>
      <c r="F15" s="25">
        <v>68.88</v>
      </c>
      <c r="G15" s="25">
        <v>35.35</v>
      </c>
      <c r="H15" s="25">
        <v>20.54</v>
      </c>
      <c r="I15" s="25">
        <v>190.18</v>
      </c>
      <c r="J15" s="25">
        <v>41.42</v>
      </c>
      <c r="K15" s="26">
        <v>61.81</v>
      </c>
      <c r="L15" s="27">
        <f>MIN(D15:K15)</f>
        <v>17.21</v>
      </c>
      <c r="M15" s="28">
        <f>MAX(D15:K15)</f>
        <v>190.18</v>
      </c>
      <c r="N15" s="29">
        <f>100/($M15-$L15)*(D15-$L15)</f>
        <v>55.8420535352951</v>
      </c>
      <c r="O15" s="29">
        <f>100/($M15-$L15)*(E15-$L15)</f>
        <v>0</v>
      </c>
      <c r="P15" s="29">
        <f>100/($M15-$L15)*(F15-$L15)</f>
        <v>29.8722321789906</v>
      </c>
      <c r="Q15" s="29">
        <f>100/($M15-$L15)*(G15-$L15)</f>
        <v>10.4873677516332</v>
      </c>
      <c r="R15" s="29">
        <f>100/($M15-$L15)*(H15-$L15)</f>
        <v>1.92518933919177</v>
      </c>
      <c r="S15" s="29">
        <f>100/($M15-$L15)*(I15-$L15)</f>
        <v>100</v>
      </c>
      <c r="T15" s="29">
        <f>100/($M15-$L15)*(J15-$L15)</f>
        <v>13.9966468173672</v>
      </c>
      <c r="U15" s="30">
        <f>100/($M15-$L15)*(K15-$L15)</f>
        <v>25.7848181765624</v>
      </c>
    </row>
    <row r="16" ht="13.55" customHeight="1">
      <c r="A16" s="44"/>
      <c r="B16" t="s" s="42">
        <v>37</v>
      </c>
      <c r="C16" t="s" s="43">
        <v>38</v>
      </c>
      <c r="D16" s="24">
        <v>0</v>
      </c>
      <c r="E16" s="25">
        <v>0.5</v>
      </c>
      <c r="F16" s="25">
        <v>1</v>
      </c>
      <c r="G16" s="25">
        <v>0</v>
      </c>
      <c r="H16" s="25">
        <v>0.5</v>
      </c>
      <c r="I16" s="25">
        <v>0</v>
      </c>
      <c r="J16" s="25">
        <v>0.5</v>
      </c>
      <c r="K16" s="26">
        <v>1</v>
      </c>
      <c r="L16" s="27">
        <f>MIN(D16:K16)</f>
        <v>0</v>
      </c>
      <c r="M16" s="28">
        <f>MAX(D16:K16)</f>
        <v>1</v>
      </c>
      <c r="N16" s="29">
        <f>-100/($M16-$L16)*(D16-$M16)</f>
        <v>100</v>
      </c>
      <c r="O16" s="29">
        <f>-100/($M16-$L16)*(E16-$M16)</f>
        <v>50</v>
      </c>
      <c r="P16" s="29">
        <f>-100/($M16-$L16)*(F16-$M16)</f>
        <v>0</v>
      </c>
      <c r="Q16" s="29">
        <f>-100/($M16-$L16)*(G16-$M16)</f>
        <v>100</v>
      </c>
      <c r="R16" s="29">
        <f>-100/($M16-$L16)*(H16-$M16)</f>
        <v>50</v>
      </c>
      <c r="S16" s="29">
        <f>-100/($M16-$L16)*(I16-$M16)</f>
        <v>100</v>
      </c>
      <c r="T16" s="29">
        <f>-100/($M16-$L16)*(J16-$M16)</f>
        <v>50</v>
      </c>
      <c r="U16" s="30">
        <f>-100/($M16-$L16)*(K16-$M16)</f>
        <v>0</v>
      </c>
    </row>
    <row r="17" ht="13.55" customHeight="1">
      <c r="A17" s="44"/>
      <c r="B17" t="s" s="42">
        <v>39</v>
      </c>
      <c r="C17" t="s" s="43">
        <v>28</v>
      </c>
      <c r="D17" s="24">
        <v>96</v>
      </c>
      <c r="E17" s="25">
        <v>82</v>
      </c>
      <c r="F17" s="25">
        <v>82</v>
      </c>
      <c r="G17" s="25">
        <v>52</v>
      </c>
      <c r="H17" s="25">
        <v>60</v>
      </c>
      <c r="I17" s="25">
        <v>68</v>
      </c>
      <c r="J17" s="25">
        <v>72</v>
      </c>
      <c r="K17" s="26">
        <v>89</v>
      </c>
      <c r="L17" s="27">
        <f>MIN(D17:K17)</f>
        <v>52</v>
      </c>
      <c r="M17" s="28">
        <f>MAX(D17:K17)</f>
        <v>96</v>
      </c>
      <c r="N17" s="29">
        <f>100/($M17-$L17)*(D17-$L17)</f>
        <v>100</v>
      </c>
      <c r="O17" s="29">
        <f>100/($M17-$L17)*(E17-$L17)</f>
        <v>68.1818181818182</v>
      </c>
      <c r="P17" s="29">
        <f>100/($M17-$L17)*(F17-$L17)</f>
        <v>68.1818181818182</v>
      </c>
      <c r="Q17" s="29">
        <f>100/($M17-$L17)*(G17-$L17)</f>
        <v>0</v>
      </c>
      <c r="R17" s="29">
        <f>100/($M17-$L17)*(H17-$L17)</f>
        <v>18.1818181818182</v>
      </c>
      <c r="S17" s="29">
        <f>100/($M17-$L17)*(I17-$L17)</f>
        <v>36.3636363636364</v>
      </c>
      <c r="T17" s="29">
        <f>100/($M17-$L17)*(J17-$L17)</f>
        <v>45.4545454545455</v>
      </c>
      <c r="U17" s="30">
        <f>100/($M17-$L17)*(K17-$L17)</f>
        <v>84.09090909090909</v>
      </c>
    </row>
    <row r="18" ht="26" customHeight="1">
      <c r="A18" s="44"/>
      <c r="B18" t="s" s="42">
        <v>40</v>
      </c>
      <c r="C18" t="s" s="43">
        <v>28</v>
      </c>
      <c r="D18" s="24">
        <v>29</v>
      </c>
      <c r="E18" s="25">
        <v>23</v>
      </c>
      <c r="F18" s="25">
        <v>43</v>
      </c>
      <c r="G18" s="25">
        <v>24</v>
      </c>
      <c r="H18" s="25">
        <v>20</v>
      </c>
      <c r="I18" s="25">
        <v>13</v>
      </c>
      <c r="J18" s="25">
        <v>29</v>
      </c>
      <c r="K18" s="26">
        <v>49</v>
      </c>
      <c r="L18" s="27">
        <f>MIN(D18:K18)</f>
        <v>13</v>
      </c>
      <c r="M18" s="28">
        <f>MAX(D18:K18)</f>
        <v>49</v>
      </c>
      <c r="N18" s="29">
        <f>-100/($M18-$L18)*(D18-$M18)</f>
        <v>55.5555555555556</v>
      </c>
      <c r="O18" s="29">
        <f>-100/($M18-$L18)*(E18-$M18)</f>
        <v>72.2222222222222</v>
      </c>
      <c r="P18" s="29">
        <f>-100/($M18-$L18)*(F18-$M18)</f>
        <v>16.6666666666667</v>
      </c>
      <c r="Q18" s="29">
        <f>-100/($M18-$L18)*(G18-$M18)</f>
        <v>69.4444444444444</v>
      </c>
      <c r="R18" s="29">
        <f>-100/($M18-$L18)*(H18-$M18)</f>
        <v>80.5555555555556</v>
      </c>
      <c r="S18" s="29">
        <f>-100/($M18-$L18)*(I18-$M18)</f>
        <v>100</v>
      </c>
      <c r="T18" s="29">
        <f>-100/($M18-$L18)*(J18-$M18)</f>
        <v>55.5555555555556</v>
      </c>
      <c r="U18" s="30">
        <f>-100/($M18-$L18)*(K18-$M18)</f>
        <v>0</v>
      </c>
    </row>
    <row r="19" ht="26" customHeight="1">
      <c r="A19" s="44"/>
      <c r="B19" t="s" s="42">
        <v>41</v>
      </c>
      <c r="C19" t="s" s="43">
        <v>33</v>
      </c>
      <c r="D19" s="24">
        <v>63.2</v>
      </c>
      <c r="E19" s="25">
        <v>47.7</v>
      </c>
      <c r="F19" s="25">
        <v>66.3</v>
      </c>
      <c r="G19" s="25">
        <v>23.7</v>
      </c>
      <c r="H19" t="s" s="35">
        <v>23</v>
      </c>
      <c r="I19" t="s" s="35">
        <v>23</v>
      </c>
      <c r="J19" s="25">
        <v>22.9</v>
      </c>
      <c r="K19" t="s" s="36">
        <v>23</v>
      </c>
      <c r="L19" s="27">
        <f>MIN(D19:K19)</f>
        <v>22.9</v>
      </c>
      <c r="M19" s="28">
        <f>MAX(D19:K19)</f>
        <v>66.3</v>
      </c>
      <c r="N19" s="29">
        <f>100/($M19-$L19)*(D19-$L19)</f>
        <v>92.8571428571429</v>
      </c>
      <c r="O19" s="29">
        <f>100/($M19-$L19)*(E19-$L19)</f>
        <v>57.1428571428571</v>
      </c>
      <c r="P19" s="29">
        <f>100/($M19-$L19)*(F19-$L19)</f>
        <v>100</v>
      </c>
      <c r="Q19" s="29">
        <f>100/($M19-$L19)*(G19-$L19)</f>
        <v>1.84331797235023</v>
      </c>
      <c r="R19" s="29">
        <v>0</v>
      </c>
      <c r="S19" s="29">
        <v>0</v>
      </c>
      <c r="T19" s="29">
        <f>100/($M19-$L19)*(J19-$L19)</f>
        <v>0</v>
      </c>
      <c r="U19" s="30">
        <v>0</v>
      </c>
    </row>
    <row r="20" ht="13.55" customHeight="1">
      <c r="A20" s="44"/>
      <c r="B20" t="s" s="42">
        <v>42</v>
      </c>
      <c r="C20" t="s" s="43">
        <v>43</v>
      </c>
      <c r="D20" t="s" s="34">
        <v>23</v>
      </c>
      <c r="E20" s="25">
        <v>62</v>
      </c>
      <c r="F20" s="25">
        <v>65.5</v>
      </c>
      <c r="G20" t="s" s="35">
        <v>23</v>
      </c>
      <c r="H20" s="25">
        <v>57.6</v>
      </c>
      <c r="I20" t="s" s="35">
        <v>23</v>
      </c>
      <c r="J20" t="s" s="35">
        <v>23</v>
      </c>
      <c r="K20" s="26">
        <v>62.9</v>
      </c>
      <c r="L20" s="27">
        <f>MIN(D20:K20)</f>
        <v>57.6</v>
      </c>
      <c r="M20" s="28">
        <f>MAX(D20:K20)</f>
        <v>65.5</v>
      </c>
      <c r="N20" s="29">
        <v>0</v>
      </c>
      <c r="O20" s="29">
        <f>100/($M20-$L20)*(E20-$L20)</f>
        <v>55.6962025316456</v>
      </c>
      <c r="P20" s="29">
        <f>100/($M20-$L20)*(F20-$L20)</f>
        <v>100</v>
      </c>
      <c r="Q20" s="29">
        <v>0</v>
      </c>
      <c r="R20" s="29">
        <f>-100/($M20-$L20)*(H20-$M20)</f>
        <v>100</v>
      </c>
      <c r="S20" s="29">
        <v>0</v>
      </c>
      <c r="T20" s="29">
        <v>0</v>
      </c>
      <c r="U20" s="30">
        <f>-100/($M20-$L20)*(K20-$M20)</f>
        <v>32.9113924050633</v>
      </c>
    </row>
    <row r="21" ht="13.55" customHeight="1">
      <c r="A21" s="44"/>
      <c r="B21" t="s" s="42">
        <v>44</v>
      </c>
      <c r="C21" t="s" s="43">
        <v>43</v>
      </c>
      <c r="D21" s="24">
        <v>8.6</v>
      </c>
      <c r="E21" s="25">
        <v>4.3</v>
      </c>
      <c r="F21" s="25">
        <v>2.3</v>
      </c>
      <c r="G21" t="s" s="35">
        <v>23</v>
      </c>
      <c r="H21" s="25">
        <v>3.9</v>
      </c>
      <c r="I21" s="25">
        <v>6.6</v>
      </c>
      <c r="J21" s="25">
        <v>5.7</v>
      </c>
      <c r="K21" s="26">
        <v>2.9</v>
      </c>
      <c r="L21" s="27">
        <f>MIN(D21:K21)</f>
        <v>2.3</v>
      </c>
      <c r="M21" s="28">
        <f>MAX(D21:K21)</f>
        <v>8.6</v>
      </c>
      <c r="N21" s="29">
        <f>100/($M21-$L21)*(D21-$L21)</f>
        <v>100</v>
      </c>
      <c r="O21" s="29">
        <f>100/($M21-$L21)*(E21-$L21)</f>
        <v>31.7460317460317</v>
      </c>
      <c r="P21" s="29">
        <f>100/($M21-$L21)*(F21-$L21)</f>
        <v>0</v>
      </c>
      <c r="Q21" s="29">
        <v>100</v>
      </c>
      <c r="R21" s="29">
        <f>-100/($M21-$L21)*(H21-$M21)</f>
        <v>74.60317460317459</v>
      </c>
      <c r="S21" s="29">
        <f>-100/($M21-$L21)*(I21-$M21)</f>
        <v>31.7460317460317</v>
      </c>
      <c r="T21" s="29">
        <f>100/($M21-$L21)*(J21-$L21)</f>
        <v>53.968253968254</v>
      </c>
      <c r="U21" s="30">
        <f>-100/($M21-$L21)*(K21-$M21)</f>
        <v>90.4761904761905</v>
      </c>
    </row>
    <row r="22" ht="13.55" customHeight="1">
      <c r="A22" s="44"/>
      <c r="B22" t="s" s="42">
        <v>45</v>
      </c>
      <c r="C22" t="s" s="43">
        <v>22</v>
      </c>
      <c r="D22" t="s" s="34">
        <v>23</v>
      </c>
      <c r="E22" s="25">
        <v>0.84</v>
      </c>
      <c r="F22" t="s" s="35">
        <v>23</v>
      </c>
      <c r="G22" s="25">
        <v>0.11</v>
      </c>
      <c r="H22" t="s" s="35">
        <v>23</v>
      </c>
      <c r="I22" s="25">
        <v>1.24</v>
      </c>
      <c r="J22" t="s" s="35">
        <v>23</v>
      </c>
      <c r="K22" s="26">
        <v>1.01</v>
      </c>
      <c r="L22" s="27">
        <f>MIN(D22:K22)</f>
        <v>0.11</v>
      </c>
      <c r="M22" s="28">
        <f>MAX(D22:K22)</f>
        <v>1.24</v>
      </c>
      <c r="N22" s="28">
        <f>L22</f>
        <v>0.11</v>
      </c>
      <c r="O22" s="29">
        <f>-100/($M22-$L22)*(E22-$M22)</f>
        <v>35.3982300884956</v>
      </c>
      <c r="P22" s="29">
        <f>L22</f>
        <v>0.11</v>
      </c>
      <c r="Q22" s="29">
        <f>-100/($M22-$L22)*(G22-$M22)</f>
        <v>100</v>
      </c>
      <c r="R22" s="29">
        <f>L22</f>
        <v>0.11</v>
      </c>
      <c r="S22" s="29">
        <f>-100/($M22-$L22)*(I22-$M22)</f>
        <v>0</v>
      </c>
      <c r="T22" s="29">
        <f>L22</f>
        <v>0.11</v>
      </c>
      <c r="U22" s="30">
        <f>-100/($M22-$L22)*(K22-$M22)</f>
        <v>20.353982300885</v>
      </c>
    </row>
    <row r="23" ht="13.65" customHeight="1">
      <c r="A23" s="44"/>
      <c r="B23" t="s" s="45">
        <v>30</v>
      </c>
      <c r="C23" s="46"/>
      <c r="D23" s="47">
        <f>AVERAGE(N12:N22)</f>
        <v>67.3114751947994</v>
      </c>
      <c r="E23" s="47">
        <f>AVERAGE(O12:O22)</f>
        <v>54.3959600780871</v>
      </c>
      <c r="F23" s="47">
        <f>AVERAGE(P12:P22)</f>
        <v>51.1569514393993</v>
      </c>
      <c r="G23" s="47">
        <f>AVERAGE(Q12:Q22)</f>
        <v>38.6660105682085</v>
      </c>
      <c r="H23" s="47">
        <f>AVERAGE(R12:R22)</f>
        <v>34.3593207072994</v>
      </c>
      <c r="I23" s="47">
        <f>AVERAGE(S12:S22)</f>
        <v>45.8468240096533</v>
      </c>
      <c r="J23" s="47">
        <f>AVERAGE(T12:T22)</f>
        <v>28.2073130879498</v>
      </c>
      <c r="K23" s="47">
        <f>AVERAGE(U12:U22)</f>
        <v>50.3288447681464</v>
      </c>
      <c r="L23" s="27"/>
      <c r="M23" s="48"/>
      <c r="N23" s="48"/>
      <c r="O23" s="48"/>
      <c r="P23" s="48"/>
      <c r="Q23" s="48"/>
      <c r="R23" s="48"/>
      <c r="S23" s="48"/>
      <c r="T23" s="48"/>
      <c r="U23" s="49"/>
    </row>
    <row r="24" ht="13.55" customHeight="1">
      <c r="A24" t="s" s="50">
        <v>46</v>
      </c>
      <c r="B24" t="s" s="51">
        <v>47</v>
      </c>
      <c r="C24" t="s" s="52">
        <v>22</v>
      </c>
      <c r="D24" s="24">
        <v>68.36</v>
      </c>
      <c r="E24" s="25">
        <v>80.22</v>
      </c>
      <c r="F24" s="25">
        <v>80.09999999999999</v>
      </c>
      <c r="G24" s="25">
        <v>69.66</v>
      </c>
      <c r="H24" s="25">
        <v>68.16</v>
      </c>
      <c r="I24" s="25">
        <v>69.90000000000001</v>
      </c>
      <c r="J24" s="25">
        <v>67.28</v>
      </c>
      <c r="K24" s="26">
        <v>78.64</v>
      </c>
      <c r="L24" s="27">
        <f>MIN(D24:K24)</f>
        <v>67.28</v>
      </c>
      <c r="M24" s="28">
        <f>MAX(D24:K24)</f>
        <v>80.22</v>
      </c>
      <c r="N24" s="29">
        <f>100/($M24-$L24)*(D24-$L24)</f>
        <v>8.34621329211747</v>
      </c>
      <c r="O24" s="29">
        <f>100/($M24-$L24)*(E24-$L24)</f>
        <v>100</v>
      </c>
      <c r="P24" s="29">
        <f>100/($M24-$L24)*(F24-$L24)</f>
        <v>99.07264296754251</v>
      </c>
      <c r="Q24" s="29">
        <f>100/($M24-$L24)*(G24-$L24)</f>
        <v>18.3925811437403</v>
      </c>
      <c r="R24" s="29">
        <f>100/($M24-$L24)*(H24-$L24)</f>
        <v>6.80061823802164</v>
      </c>
      <c r="S24" s="29">
        <f>100/($M24-$L24)*(I24-$L24)</f>
        <v>20.2472952086553</v>
      </c>
      <c r="T24" s="29">
        <f>100/($M24-$L24)*(J24-$L24)</f>
        <v>0</v>
      </c>
      <c r="U24" s="30">
        <f>100/($M24-$L24)*(K24-$L24)</f>
        <v>87.78979907264301</v>
      </c>
    </row>
    <row r="25" ht="26" customHeight="1">
      <c r="A25" s="53"/>
      <c r="B25" t="s" s="51">
        <v>48</v>
      </c>
      <c r="C25" t="s" s="52">
        <v>49</v>
      </c>
      <c r="D25" s="24">
        <v>-0.06</v>
      </c>
      <c r="E25" t="s" s="35">
        <v>23</v>
      </c>
      <c r="F25" s="25">
        <v>-0.04</v>
      </c>
      <c r="G25" s="25">
        <v>-0.03</v>
      </c>
      <c r="H25" t="s" s="35">
        <v>23</v>
      </c>
      <c r="I25" s="25">
        <v>0.01</v>
      </c>
      <c r="J25" t="s" s="35">
        <v>23</v>
      </c>
      <c r="K25" t="s" s="36">
        <v>23</v>
      </c>
      <c r="L25" s="27">
        <f>MIN(D25:K25)</f>
        <v>-0.06</v>
      </c>
      <c r="M25" s="28">
        <f>MAX(D25:K25)</f>
        <v>0.01</v>
      </c>
      <c r="N25" s="29">
        <f>-100/($M25-$L25)*(D25-$M25)</f>
        <v>100</v>
      </c>
      <c r="O25" s="28">
        <v>0</v>
      </c>
      <c r="P25" s="29">
        <f>-100/($M25-$L25)*(F25-$M25)</f>
        <v>71.4285714285714</v>
      </c>
      <c r="Q25" s="29">
        <f>-100/($M25-$L25)*(G25-$M25)</f>
        <v>57.1428571428571</v>
      </c>
      <c r="R25" s="28">
        <v>0</v>
      </c>
      <c r="S25" s="29">
        <f>-100/($M25-$L25)*(I25-$M25)</f>
        <v>0</v>
      </c>
      <c r="T25" s="28">
        <v>0</v>
      </c>
      <c r="U25" s="40">
        <v>0</v>
      </c>
    </row>
    <row r="26" ht="26" customHeight="1">
      <c r="A26" s="53"/>
      <c r="B26" t="s" s="51">
        <v>50</v>
      </c>
      <c r="C26" t="s" s="52">
        <v>49</v>
      </c>
      <c r="D26" s="24">
        <v>0.04</v>
      </c>
      <c r="E26" t="s" s="35">
        <v>23</v>
      </c>
      <c r="F26" s="25">
        <v>0.09</v>
      </c>
      <c r="G26" s="25">
        <v>0.05</v>
      </c>
      <c r="H26" t="s" s="35">
        <v>23</v>
      </c>
      <c r="I26" s="25">
        <v>0.21</v>
      </c>
      <c r="J26" t="s" s="35">
        <v>23</v>
      </c>
      <c r="K26" t="s" s="36">
        <v>23</v>
      </c>
      <c r="L26" s="27">
        <f>MIN(D26:K26)</f>
        <v>0.04</v>
      </c>
      <c r="M26" s="28">
        <f>MAX(D26:K26)</f>
        <v>0.21</v>
      </c>
      <c r="N26" s="29">
        <f>-100/($M26-$L26)*(D26-$M26)</f>
        <v>100</v>
      </c>
      <c r="O26" s="28">
        <f>L26</f>
        <v>0.04</v>
      </c>
      <c r="P26" s="29">
        <f>-100/($M26-$L26)*(F26-$M26)</f>
        <v>70.5882352941176</v>
      </c>
      <c r="Q26" s="29">
        <f>-100/($M26-$L26)*(G26-$M26)</f>
        <v>94.11764705882349</v>
      </c>
      <c r="R26" s="28">
        <f>L26</f>
        <v>0.04</v>
      </c>
      <c r="S26" s="29">
        <f>-100/($M26-$L26)*(I26-$M26)</f>
        <v>0</v>
      </c>
      <c r="T26" s="28">
        <f>L26</f>
        <v>0.04</v>
      </c>
      <c r="U26" s="40">
        <f>L26</f>
        <v>0.04</v>
      </c>
    </row>
    <row r="27" ht="13.55" customHeight="1">
      <c r="A27" s="53"/>
      <c r="B27" t="s" s="51">
        <v>51</v>
      </c>
      <c r="C27" t="s" s="52">
        <v>43</v>
      </c>
      <c r="D27" s="24">
        <v>64.5</v>
      </c>
      <c r="E27" s="25">
        <v>76.09999999999999</v>
      </c>
      <c r="F27" s="25">
        <v>0</v>
      </c>
      <c r="G27" s="25">
        <v>55</v>
      </c>
      <c r="H27" s="25">
        <v>61.6</v>
      </c>
      <c r="I27" s="25">
        <v>1.3</v>
      </c>
      <c r="J27" s="25">
        <v>59</v>
      </c>
      <c r="K27" t="s" s="36">
        <v>23</v>
      </c>
      <c r="L27" s="27">
        <f>MIN(D27:K27)</f>
        <v>0</v>
      </c>
      <c r="M27" s="28">
        <f>MAX(D27:K27)</f>
        <v>76.09999999999999</v>
      </c>
      <c r="N27" s="29">
        <f>100/($M27-$L27)*(D27-$L27)</f>
        <v>84.7568988173456</v>
      </c>
      <c r="O27" s="29">
        <f>100/($M27-$L27)*(E27-$L27)</f>
        <v>100</v>
      </c>
      <c r="P27" s="29">
        <f>100/($M27-$L27)*(F27-$L27)</f>
        <v>0</v>
      </c>
      <c r="Q27" s="29">
        <f>100/($M27-$L27)*(G27-$L27)</f>
        <v>72.27332457293041</v>
      </c>
      <c r="R27" s="29">
        <f>100/($M27-$L27)*(H27-$L27)</f>
        <v>80.946123521682</v>
      </c>
      <c r="S27" s="29">
        <f>100/($M27-$L27)*(I27-$L27)</f>
        <v>1.70827858081472</v>
      </c>
      <c r="T27" s="29">
        <f>100/($M27-$L27)*(J27-$L27)</f>
        <v>77.5295663600526</v>
      </c>
      <c r="U27" s="40">
        <f>L27</f>
        <v>0</v>
      </c>
    </row>
    <row r="28" ht="13.55" customHeight="1">
      <c r="A28" s="53"/>
      <c r="B28" t="s" s="51">
        <v>52</v>
      </c>
      <c r="C28" t="s" s="52">
        <v>38</v>
      </c>
      <c r="D28" s="24">
        <v>0.5</v>
      </c>
      <c r="E28" s="25">
        <v>1</v>
      </c>
      <c r="F28" s="25">
        <v>1</v>
      </c>
      <c r="G28" s="25">
        <v>0.5</v>
      </c>
      <c r="H28" s="25">
        <v>0.5</v>
      </c>
      <c r="I28" s="25">
        <v>0.5</v>
      </c>
      <c r="J28" s="25">
        <v>0</v>
      </c>
      <c r="K28" s="26">
        <v>1</v>
      </c>
      <c r="L28" s="27">
        <f>MIN(D28:K28)</f>
        <v>0</v>
      </c>
      <c r="M28" s="28">
        <f>MAX(D28:K28)</f>
        <v>1</v>
      </c>
      <c r="N28" s="29">
        <f>100/($M28-$L28)*(D28-$L28)</f>
        <v>50</v>
      </c>
      <c r="O28" s="29">
        <f>100/($M28-$L28)*(E28-$L28)</f>
        <v>100</v>
      </c>
      <c r="P28" s="29">
        <f>100/($M28-$L28)*(F28-$L28)</f>
        <v>100</v>
      </c>
      <c r="Q28" s="29">
        <f>100/($M28-$L28)*(G28-$L28)</f>
        <v>50</v>
      </c>
      <c r="R28" s="29">
        <f>100/($M28-$L28)*(H28-$L28)</f>
        <v>50</v>
      </c>
      <c r="S28" s="29">
        <f>100/($M28-$L28)*(I28-$L28)</f>
        <v>50</v>
      </c>
      <c r="T28" s="29">
        <f>100/($M28-$L28)*(J28-$L28)</f>
        <v>0</v>
      </c>
      <c r="U28" s="30">
        <f>100/($M28-$L28)*(K28-$L28)</f>
        <v>100</v>
      </c>
    </row>
    <row r="29" ht="13.65" customHeight="1">
      <c r="A29" s="53"/>
      <c r="B29" t="s" s="54">
        <v>30</v>
      </c>
      <c r="C29" s="55"/>
      <c r="D29" s="56">
        <f>AVERAGE(N24:N28)</f>
        <v>68.62062242189261</v>
      </c>
      <c r="E29" s="56">
        <f>AVERAGE(O24:O28)</f>
        <v>60.008</v>
      </c>
      <c r="F29" s="56">
        <f>AVERAGE(P24:P28)</f>
        <v>68.2178899380463</v>
      </c>
      <c r="G29" s="56">
        <f>AVERAGE(Q24:Q28)</f>
        <v>58.3852819836703</v>
      </c>
      <c r="H29" s="56">
        <f>AVERAGE(R24:R28)</f>
        <v>27.5573483519407</v>
      </c>
      <c r="I29" s="56">
        <f>AVERAGE(S24:S28)</f>
        <v>14.391114757894</v>
      </c>
      <c r="J29" s="56">
        <f>AVERAGE(T24:T28)</f>
        <v>15.5139132720105</v>
      </c>
      <c r="K29" s="56">
        <f>AVERAGE(U24:U28)</f>
        <v>37.5659598145286</v>
      </c>
      <c r="L29" s="27"/>
      <c r="M29" s="28"/>
      <c r="N29" s="29"/>
      <c r="O29" s="29"/>
      <c r="P29" s="29"/>
      <c r="Q29" s="29"/>
      <c r="R29" s="29"/>
      <c r="S29" s="29"/>
      <c r="T29" s="29"/>
      <c r="U29" s="30"/>
    </row>
    <row r="30" ht="13.55" customHeight="1">
      <c r="A30" t="s" s="57">
        <v>53</v>
      </c>
      <c r="B30" t="s" s="58">
        <v>54</v>
      </c>
      <c r="C30" t="s" s="59">
        <v>43</v>
      </c>
      <c r="D30" s="24">
        <v>5.4</v>
      </c>
      <c r="E30" s="25">
        <v>3.3</v>
      </c>
      <c r="F30" s="25">
        <v>1.2</v>
      </c>
      <c r="G30" s="25">
        <v>1.2</v>
      </c>
      <c r="H30" s="25">
        <v>1.3</v>
      </c>
      <c r="I30" s="25">
        <v>1.4</v>
      </c>
      <c r="J30" s="25">
        <v>3.2</v>
      </c>
      <c r="K30" s="26">
        <v>1.4</v>
      </c>
      <c r="L30" s="27">
        <f>MIN(D30:K30)</f>
        <v>1.2</v>
      </c>
      <c r="M30" s="28">
        <f>MAX(D30:K30)</f>
        <v>5.4</v>
      </c>
      <c r="N30" s="29">
        <f>-100/($M30-$L30)*(D30-$M30)</f>
        <v>0</v>
      </c>
      <c r="O30" s="29">
        <f>-100/($M30-$L30)*(E30-$M30)</f>
        <v>50</v>
      </c>
      <c r="P30" s="29">
        <f>-100/($M30-$L30)*(F30-$M30)</f>
        <v>100</v>
      </c>
      <c r="Q30" s="29">
        <f>-100/($M30-$L30)*(G30-$M30)</f>
        <v>100</v>
      </c>
      <c r="R30" s="29">
        <f>-100/($M30-$L30)*(H30-$M30)</f>
        <v>97.61904761904761</v>
      </c>
      <c r="S30" s="29">
        <f>-100/($M30-$L30)*(I30-$M30)</f>
        <v>95.2380952380952</v>
      </c>
      <c r="T30" s="29">
        <f>-100/($M30-$L30)*(J30-$M30)</f>
        <v>52.3809523809524</v>
      </c>
      <c r="U30" s="30">
        <f>-100/($M30-$L30)*(K30-$M30)</f>
        <v>95.2380952380952</v>
      </c>
    </row>
    <row r="31" ht="13.55" customHeight="1">
      <c r="A31" s="60"/>
      <c r="B31" t="s" s="58">
        <v>55</v>
      </c>
      <c r="C31" t="s" s="59">
        <v>43</v>
      </c>
      <c r="D31" t="s" s="34">
        <v>23</v>
      </c>
      <c r="E31" s="25">
        <v>5.1</v>
      </c>
      <c r="F31" s="25">
        <v>3.2</v>
      </c>
      <c r="G31" s="25">
        <v>4.2</v>
      </c>
      <c r="H31" s="25">
        <v>4.4</v>
      </c>
      <c r="I31" s="25">
        <v>3.3</v>
      </c>
      <c r="J31" s="25">
        <v>5.4</v>
      </c>
      <c r="K31" s="26">
        <v>2.7</v>
      </c>
      <c r="L31" s="27">
        <f>MIN(D31:K31)</f>
        <v>2.7</v>
      </c>
      <c r="M31" s="28">
        <f>MAX(D31:K31)</f>
        <v>5.4</v>
      </c>
      <c r="N31" s="29">
        <v>0</v>
      </c>
      <c r="O31" s="29">
        <f>-100/($M31-$L31)*(E31-$M31)</f>
        <v>11.1111111111111</v>
      </c>
      <c r="P31" s="29">
        <f>-100/($M31-$L31)*(F31-$M31)</f>
        <v>81.4814814814815</v>
      </c>
      <c r="Q31" s="29">
        <f>-100/($M31-$L31)*(G31-$M31)</f>
        <v>44.4444444444444</v>
      </c>
      <c r="R31" s="29">
        <f>-100/($M31-$L31)*(H31-$M31)</f>
        <v>37.037037037037</v>
      </c>
      <c r="S31" s="29">
        <f>-100/($M31-$L31)*(I31-$M31)</f>
        <v>77.7777777777778</v>
      </c>
      <c r="T31" s="29">
        <f>-100/($M31-$L31)*(J31-$M31)</f>
        <v>0</v>
      </c>
      <c r="U31" s="30">
        <f>-100/($M31-$L31)*(K31-$M31)</f>
        <v>100</v>
      </c>
    </row>
    <row r="32" ht="13.55" customHeight="1">
      <c r="A32" s="60"/>
      <c r="B32" t="s" s="58">
        <v>56</v>
      </c>
      <c r="C32" t="s" s="59">
        <v>22</v>
      </c>
      <c r="D32" s="24">
        <v>8.300000000000001</v>
      </c>
      <c r="E32" s="25">
        <v>10</v>
      </c>
      <c r="F32" s="25">
        <v>4.8</v>
      </c>
      <c r="G32" s="25">
        <v>9.359999999999999</v>
      </c>
      <c r="H32" s="25">
        <v>5.8</v>
      </c>
      <c r="I32" s="25">
        <v>8.4</v>
      </c>
      <c r="J32" s="25">
        <v>8.300000000000001</v>
      </c>
      <c r="K32" s="26">
        <v>5.81</v>
      </c>
      <c r="L32" s="27">
        <f>MIN(D32:K32)</f>
        <v>4.8</v>
      </c>
      <c r="M32" s="28">
        <f>MAX(D32:K32)</f>
        <v>10</v>
      </c>
      <c r="N32" s="29">
        <f>-100/($M32-$L32)*(D32-$M32)</f>
        <v>32.6923076923077</v>
      </c>
      <c r="O32" s="29">
        <f>-100/($M32-$L32)*(E32-$M32)</f>
        <v>0</v>
      </c>
      <c r="P32" s="29">
        <f>-100/($M32-$L32)*(F32-$M32)</f>
        <v>100</v>
      </c>
      <c r="Q32" s="29">
        <f>-100/($M32-$L32)*(G32-$M32)</f>
        <v>12.3076923076923</v>
      </c>
      <c r="R32" s="29">
        <f>-100/($M32-$L32)*(H32-$M32)</f>
        <v>80.7692307692308</v>
      </c>
      <c r="S32" s="29">
        <f>-100/($M32-$L32)*(I32-$M32)</f>
        <v>30.7692307692308</v>
      </c>
      <c r="T32" s="29">
        <f>-100/($M32-$L32)*(J32-$M32)</f>
        <v>32.6923076923077</v>
      </c>
      <c r="U32" s="30">
        <f>-100/($M32-$L32)*(K32-$M32)</f>
        <v>80.57692307692309</v>
      </c>
    </row>
    <row r="33" ht="13.55" customHeight="1">
      <c r="A33" s="60"/>
      <c r="B33" t="s" s="58">
        <v>57</v>
      </c>
      <c r="C33" t="s" s="59">
        <v>58</v>
      </c>
      <c r="D33" s="24">
        <v>425.2</v>
      </c>
      <c r="E33" s="25">
        <v>505.7</v>
      </c>
      <c r="F33" s="25">
        <v>299.2</v>
      </c>
      <c r="G33" s="25">
        <v>411.4</v>
      </c>
      <c r="H33" s="25">
        <v>441.2</v>
      </c>
      <c r="I33" s="25">
        <v>276.5</v>
      </c>
      <c r="J33" s="25">
        <v>486.7</v>
      </c>
      <c r="K33" t="s" s="36">
        <v>23</v>
      </c>
      <c r="L33" s="27">
        <f>MIN(D33:K33)</f>
        <v>276.5</v>
      </c>
      <c r="M33" s="28">
        <f>MAX(D33:K33)</f>
        <v>505.7</v>
      </c>
      <c r="N33" s="29">
        <f>100/($M33-$L33)*(D33-$L33)</f>
        <v>64.8778359511344</v>
      </c>
      <c r="O33" s="29">
        <f>100/($M33-$L33)*(E33-$L33)</f>
        <v>100</v>
      </c>
      <c r="P33" s="29">
        <f>100/($M33-$L33)*(F33-$L33)</f>
        <v>9.90401396160558</v>
      </c>
      <c r="Q33" s="29">
        <f>100/($M33-$L33)*(G33-$L33)</f>
        <v>58.8568935427574</v>
      </c>
      <c r="R33" s="29">
        <f>100/($M33-$L33)*(H33-$L33)</f>
        <v>71.8586387434555</v>
      </c>
      <c r="S33" s="29">
        <f>100/($M33-$L33)*(I33-$L33)</f>
        <v>0</v>
      </c>
      <c r="T33" s="29">
        <f>100/($M33-$L33)*(J33-$L33)</f>
        <v>91.7102966841187</v>
      </c>
      <c r="U33" s="30">
        <f>-100/($M33-$L33)*(L33-$M33)</f>
        <v>100</v>
      </c>
    </row>
    <row r="34" ht="13.55" customHeight="1">
      <c r="A34" s="60"/>
      <c r="B34" t="s" s="58">
        <v>59</v>
      </c>
      <c r="C34" t="s" s="59">
        <v>22</v>
      </c>
      <c r="D34" s="24">
        <v>71.16</v>
      </c>
      <c r="E34" s="25">
        <v>75.26000000000001</v>
      </c>
      <c r="F34" s="25">
        <v>84</v>
      </c>
      <c r="G34" s="25">
        <v>74.26000000000001</v>
      </c>
      <c r="H34" t="s" s="35">
        <v>23</v>
      </c>
      <c r="I34" s="25">
        <v>72.09999999999999</v>
      </c>
      <c r="J34" s="25">
        <v>67.3</v>
      </c>
      <c r="K34" t="s" s="36">
        <v>23</v>
      </c>
      <c r="L34" s="27">
        <f>MIN(D34:K34)</f>
        <v>67.3</v>
      </c>
      <c r="M34" s="28">
        <f>MAX(D34:K34)</f>
        <v>84</v>
      </c>
      <c r="N34" s="29">
        <f>100/($M34-$L34)*(D34-$L34)</f>
        <v>23.1137724550898</v>
      </c>
      <c r="O34" s="29">
        <f>100/($M34-$L34)*(E34-$L34)</f>
        <v>47.6646706586826</v>
      </c>
      <c r="P34" s="29">
        <f>100/($M34-$L34)*(F34-$L34)</f>
        <v>100</v>
      </c>
      <c r="Q34" s="29">
        <f>100/($M34-$L34)*(G34-$L34)</f>
        <v>41.6766467065868</v>
      </c>
      <c r="R34" s="29">
        <v>0</v>
      </c>
      <c r="S34" s="29">
        <f>100/($M34-$L34)*(I34-$L34)</f>
        <v>28.7425149700599</v>
      </c>
      <c r="T34" s="29">
        <f>100/($M34-$L34)*(J34-$L34)</f>
        <v>0</v>
      </c>
      <c r="U34" s="30">
        <f>-100/($M34-$L34)*(L34-$M34)</f>
        <v>100</v>
      </c>
    </row>
    <row r="35" ht="13.55" customHeight="1">
      <c r="A35" s="60"/>
      <c r="B35" t="s" s="58">
        <v>60</v>
      </c>
      <c r="C35" t="s" s="59">
        <v>22</v>
      </c>
      <c r="D35" s="24">
        <v>292.48</v>
      </c>
      <c r="E35" s="25">
        <v>356.01</v>
      </c>
      <c r="F35" s="25">
        <v>342.96</v>
      </c>
      <c r="G35" s="25">
        <v>302.08</v>
      </c>
      <c r="H35" s="25">
        <v>217.05</v>
      </c>
      <c r="I35" s="25">
        <v>377.1</v>
      </c>
      <c r="J35" s="25">
        <v>300.14</v>
      </c>
      <c r="K35" s="26">
        <v>372.93</v>
      </c>
      <c r="L35" s="27">
        <f>MIN(D35:K35)</f>
        <v>217.05</v>
      </c>
      <c r="M35" s="28">
        <f>MAX(D35:K35)</f>
        <v>377.1</v>
      </c>
      <c r="N35" s="29">
        <f>100/($M35-$L35)*(D35-$L35)</f>
        <v>47.1290221805686</v>
      </c>
      <c r="O35" s="29">
        <f>100/($M35-$L35)*(E35-$L35)</f>
        <v>86.8228678537957</v>
      </c>
      <c r="P35" s="29">
        <f>100/($M35-$L35)*(F35-$L35)</f>
        <v>78.6691658856607</v>
      </c>
      <c r="Q35" s="29">
        <f>100/($M35-$L35)*(G35-$L35)</f>
        <v>53.127147766323</v>
      </c>
      <c r="R35" s="29">
        <f>100/($M35-$L35)*(H35-$L35)</f>
        <v>0</v>
      </c>
      <c r="S35" s="29">
        <f>100/($M35-$L35)*(I35-$L35)</f>
        <v>100</v>
      </c>
      <c r="T35" s="29">
        <f>100/($M35-$L35)*(J35-$L35)</f>
        <v>51.9150265542018</v>
      </c>
      <c r="U35" s="30">
        <f>100/($M35-$L35)*(K35-$L35)</f>
        <v>97.3945641986879</v>
      </c>
    </row>
    <row r="36" ht="16" customHeight="1">
      <c r="A36" s="60"/>
      <c r="B36" t="s" s="58">
        <v>61</v>
      </c>
      <c r="C36" t="s" s="59">
        <v>22</v>
      </c>
      <c r="D36" s="24">
        <v>21.88</v>
      </c>
      <c r="E36" s="25">
        <v>56.87</v>
      </c>
      <c r="F36" s="25">
        <v>71.01000000000001</v>
      </c>
      <c r="G36" s="25">
        <v>48.63</v>
      </c>
      <c r="H36" s="25">
        <v>51.88</v>
      </c>
      <c r="I36" s="25">
        <v>54</v>
      </c>
      <c r="J36" t="s" s="35">
        <v>23</v>
      </c>
      <c r="K36" t="s" s="36">
        <v>23</v>
      </c>
      <c r="L36" s="27">
        <f>MIN(D36:K36)</f>
        <v>21.88</v>
      </c>
      <c r="M36" s="28">
        <f>MAX(D36:K36)</f>
        <v>71.01000000000001</v>
      </c>
      <c r="N36" s="29">
        <f>100/($M36-$L36)*(D36-$L36)</f>
        <v>0</v>
      </c>
      <c r="O36" s="29">
        <f>100/($M36-$L36)*(E36-$L36)</f>
        <v>71.2192143293303</v>
      </c>
      <c r="P36" s="29">
        <f>100/($M36-$L36)*(F36-$L36)</f>
        <v>100</v>
      </c>
      <c r="Q36" s="29">
        <f>100/($M36-$L36)*(G36-$L36)</f>
        <v>54.4473844901282</v>
      </c>
      <c r="R36" s="29">
        <f>100/($M36-$L36)*(H36-$L36)</f>
        <v>61.0624872786485</v>
      </c>
      <c r="S36" s="29">
        <f>100/($M36-$L36)*(I36-$L36)</f>
        <v>65.3775697130063</v>
      </c>
      <c r="T36" s="29">
        <f>L36</f>
        <v>21.88</v>
      </c>
      <c r="U36" s="30">
        <f>L36</f>
        <v>21.88</v>
      </c>
    </row>
    <row r="37" ht="16" customHeight="1">
      <c r="A37" s="60"/>
      <c r="B37" t="s" s="58">
        <v>62</v>
      </c>
      <c r="C37" t="s" s="59">
        <v>63</v>
      </c>
      <c r="D37" s="24">
        <v>4149.38532224</v>
      </c>
      <c r="E37" s="25">
        <v>1321.6</v>
      </c>
      <c r="F37" s="25">
        <v>5565.593425</v>
      </c>
      <c r="G37" s="25">
        <v>942.591963</v>
      </c>
      <c r="H37" s="25">
        <v>809.0149024</v>
      </c>
      <c r="I37" s="25">
        <v>1800.85991928</v>
      </c>
      <c r="J37" s="25">
        <v>1178.738231</v>
      </c>
      <c r="K37" s="26">
        <v>5710.59</v>
      </c>
      <c r="L37" s="61">
        <v>809</v>
      </c>
      <c r="M37" s="62">
        <f>MAX(K37:K37)</f>
        <v>5710.59</v>
      </c>
      <c r="N37" s="63">
        <f>100/($M37-$L37)*(D37-$L37)</f>
        <v>68.1490153652182</v>
      </c>
      <c r="O37" s="63">
        <f>100/($M37-$L37)*(E37-$L37)</f>
        <v>10.4578310303391</v>
      </c>
      <c r="P37" s="63">
        <f>100/($M37-$L37)*(F37-$L37)</f>
        <v>97.0418461152402</v>
      </c>
      <c r="Q37" s="63">
        <f>100/($M37-$L37)*(G37-$L37)</f>
        <v>2.72548220067366</v>
      </c>
      <c r="R37" s="63">
        <f>100/($M37-$L37)*(H37-$L37)</f>
        <v>0.000304031956977226</v>
      </c>
      <c r="S37" s="63">
        <f>100/($M37-$L37)*(I37-$L37)</f>
        <v>20.235472964487</v>
      </c>
      <c r="T37" s="63">
        <f>100/($M37-$L37)*(J37-$L37)</f>
        <v>7.54323048235369</v>
      </c>
      <c r="U37" s="63">
        <f>100/($M37-$L37)*(K37-$L37)</f>
        <v>100</v>
      </c>
    </row>
    <row r="38" ht="16" customHeight="1">
      <c r="A38" s="60"/>
      <c r="B38" t="s" s="64">
        <v>30</v>
      </c>
      <c r="C38" s="65"/>
      <c r="D38" s="66">
        <f>AVERAGE(N30:N37)</f>
        <v>29.4952442055398</v>
      </c>
      <c r="E38" s="66">
        <f>AVERAGE(O30:O37)</f>
        <v>47.1594618729074</v>
      </c>
      <c r="F38" s="66">
        <f>AVERAGE(P30:P37)</f>
        <v>83.3870634304985</v>
      </c>
      <c r="G38" s="66">
        <f>AVERAGE(Q30:Q37)</f>
        <v>45.9482114323257</v>
      </c>
      <c r="H38" s="66">
        <f>AVERAGE(R30:R37)</f>
        <v>43.543343184922</v>
      </c>
      <c r="I38" s="66">
        <f>AVERAGE(S30:S37)</f>
        <v>52.2675826790821</v>
      </c>
      <c r="J38" s="66">
        <f>AVERAGE(T30:T37)</f>
        <v>32.2652267242418</v>
      </c>
      <c r="K38" s="67">
        <f>AVERAGE(U30:U37)</f>
        <v>86.8861978142133</v>
      </c>
      <c r="L38" s="68"/>
      <c r="M38" s="69"/>
      <c r="N38" s="69"/>
      <c r="O38" s="69"/>
      <c r="P38" s="69"/>
      <c r="Q38" s="69"/>
      <c r="R38" s="69"/>
      <c r="S38" s="69"/>
      <c r="T38" s="69"/>
      <c r="U38" s="69"/>
    </row>
    <row r="39" ht="14.05" customHeight="1">
      <c r="A39" s="2"/>
      <c r="B39" t="s" s="70">
        <v>64</v>
      </c>
      <c r="C39" s="71"/>
      <c r="D39" s="72">
        <f>AVERAGE(D11,D23,D29,D38)</f>
        <v>60.1544343651888</v>
      </c>
      <c r="E39" s="72">
        <f>AVERAGE(E11,E23,E29,E38)</f>
        <v>55.7574016986778</v>
      </c>
      <c r="F39" s="72">
        <f>AVERAGE(F11,F23,F29,F38)</f>
        <v>65.5904020730016</v>
      </c>
      <c r="G39" s="72">
        <f>AVERAGE(G11,G23,G29,G38)</f>
        <v>45.7476103785488</v>
      </c>
      <c r="H39" s="72">
        <f>AVERAGE(H11,H23,H29,H38)</f>
        <v>36.0963244151306</v>
      </c>
      <c r="I39" s="72">
        <f>AVERAGE(I11,I23,I29,I38)</f>
        <v>36.9625357359555</v>
      </c>
      <c r="J39" s="72">
        <f>AVERAGE(J11,J23,J29,J38)</f>
        <v>26.3721431976233</v>
      </c>
      <c r="K39" s="72">
        <f>AVERAGE(K11,K23,K29,K38)</f>
        <v>56.6707359142123</v>
      </c>
      <c r="L39" s="73"/>
      <c r="M39" s="73"/>
      <c r="N39" s="73"/>
      <c r="O39" s="73"/>
      <c r="P39" s="73"/>
      <c r="Q39" s="73"/>
      <c r="R39" s="73"/>
      <c r="S39" s="73"/>
      <c r="T39" s="73"/>
      <c r="U39" s="73"/>
    </row>
    <row r="40" ht="13.55" customHeight="1">
      <c r="A40" s="2"/>
      <c r="B40" t="s" s="70">
        <v>65</v>
      </c>
      <c r="C40" s="71"/>
      <c r="D40" s="74">
        <f>RANK(D39,$D$39:$K$39)</f>
        <v>2</v>
      </c>
      <c r="E40" s="74">
        <f>RANK(E39,$D$39:$K$39)</f>
        <v>4</v>
      </c>
      <c r="F40" s="74">
        <f>RANK(F39,$D$39:$K$39)</f>
        <v>1</v>
      </c>
      <c r="G40" s="74">
        <f>RANK(G39,$D$39:$K$39)</f>
        <v>5</v>
      </c>
      <c r="H40" s="74">
        <f>RANK(H39,$D$39:$K$39)</f>
        <v>7</v>
      </c>
      <c r="I40" s="74">
        <f>RANK(I39,$D$39:$K$39)</f>
        <v>6</v>
      </c>
      <c r="J40" s="74">
        <f>RANK(J39,$D$39:$K$39)</f>
        <v>8</v>
      </c>
      <c r="K40" s="74">
        <f>RANK(K39,$D$39:$K$39)</f>
        <v>3</v>
      </c>
      <c r="L40" s="73"/>
      <c r="M40" s="73"/>
      <c r="N40" s="73"/>
      <c r="O40" s="73"/>
      <c r="P40" s="73"/>
      <c r="Q40" s="73"/>
      <c r="R40" s="73"/>
      <c r="S40" s="73"/>
      <c r="T40" s="73"/>
      <c r="U40" s="73"/>
    </row>
  </sheetData>
  <mergeCells count="11">
    <mergeCell ref="L1:U1"/>
    <mergeCell ref="A30:A38"/>
    <mergeCell ref="B38:C38"/>
    <mergeCell ref="B39:C39"/>
    <mergeCell ref="B40:C40"/>
    <mergeCell ref="A3:A11"/>
    <mergeCell ref="B11:C11"/>
    <mergeCell ref="A12:A23"/>
    <mergeCell ref="B23:C23"/>
    <mergeCell ref="A24:A29"/>
    <mergeCell ref="B29:C29"/>
  </mergeCells>
  <pageMargins left="0.7" right="0.7" top="0.75" bottom="0.75" header="0.3" footer="0.3"/>
  <pageSetup firstPageNumber="1" fitToHeight="1" fitToWidth="1" scale="51" useFirstPageNumber="0" orientation="landscape" pageOrder="downThenOver"/>
  <headerFooter>
    <oddFooter>&amp;C&amp;"Helvetica Neue,Regular"&amp;12&amp;K000000&amp;P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