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lshab10/Dropbox/Miscellaneous 2020/COVID-19 QALYs/"/>
    </mc:Choice>
  </mc:AlternateContent>
  <xr:revisionPtr revIDLastSave="0" documentId="13_ncr:1_{22EBD7B8-7F8E-4F4D-AB0E-61E9651D9C06}" xr6:coauthVersionLast="45" xr6:coauthVersionMax="45" xr10:uidLastSave="{00000000-0000-0000-0000-000000000000}"/>
  <bookViews>
    <workbookView xWindow="-39180" yWindow="3720" windowWidth="30380" windowHeight="15160" tabRatio="786" xr2:uid="{00000000-000D-0000-FFFF-FFFF00000000}"/>
  </bookViews>
  <sheets>
    <sheet name="Read Me" sheetId="1" r:id="rId1"/>
    <sheet name="Results" sheetId="2" r:id="rId2"/>
    <sheet name="Age Dist" sheetId="3" r:id="rId3"/>
    <sheet name="QALYs" sheetId="22" r:id="rId4"/>
    <sheet name="LookUpTables" sheetId="5" r:id="rId5"/>
    <sheet name="Calculations" sheetId="6" r:id="rId6"/>
    <sheet name="CalculationsA" sheetId="7" r:id="rId7"/>
    <sheet name="CalculationsB" sheetId="8" r:id="rId8"/>
    <sheet name="UK ONS 16-18" sheetId="9" r:id="rId9"/>
    <sheet name="UK ONS ageD" sheetId="10" r:id="rId10"/>
    <sheet name="US CDC ageD" sheetId="11" r:id="rId11"/>
    <sheet name="CDC 2017" sheetId="12" r:id="rId12"/>
    <sheet name="Can LT 16-18" sheetId="13" r:id="rId13"/>
    <sheet name="Can ageD" sheetId="14" r:id="rId14"/>
    <sheet name="Can QoL" sheetId="21" r:id="rId15"/>
    <sheet name="Nor LT" sheetId="15" r:id="rId16"/>
    <sheet name="Nor ageD" sheetId="16" r:id="rId17"/>
    <sheet name="Israel LT" sheetId="17" r:id="rId18"/>
    <sheet name="Israel ageD" sheetId="18" r:id="rId19"/>
    <sheet name="Israel QoL" sheetId="19" r:id="rId20"/>
  </sheets>
  <definedNames>
    <definedName name="AgeDeath">LookUpTables!$Q$9:$V$19</definedName>
    <definedName name="Country">LookUpTables!$P$44:$Q$49</definedName>
    <definedName name="FemaleLT">LookUpTables!$I$9:$N$111</definedName>
    <definedName name="MaleLT">LookUpTables!$B$9:$G$111</definedName>
    <definedName name="nat">LookUpTables!$Q$51</definedName>
    <definedName name="qCM">LookUpTables!$Q$54</definedName>
    <definedName name="qCMa">Results!$C$10</definedName>
    <definedName name="qCMb">Results!$C$11</definedName>
    <definedName name="qol">LookUpTables!$Y$9:$AE$17</definedName>
    <definedName name="r_">Results!$C$13</definedName>
    <definedName name="results" localSheetId="6">CalculationsA!$R$6:$X$127</definedName>
    <definedName name="results" localSheetId="7">CalculationsB!$R$6:$X$127</definedName>
    <definedName name="results">Calculations!$R$6:$X$127</definedName>
    <definedName name="resultsA" localSheetId="7">CalculationsB!$R$6:$X$107</definedName>
    <definedName name="resultsA">CalculationsA!$R$6:$X$107</definedName>
    <definedName name="resultsB">CalculationsB!$R$6:$X$107</definedName>
    <definedName name="SMR">LookUpTables!$Q$53</definedName>
    <definedName name="SMRa">Results!$C$7</definedName>
    <definedName name="SMRb">Results!$C$8</definedName>
  </definedNames>
  <calcPr calcId="191029"/>
</workbook>
</file>

<file path=xl/calcChain.xml><?xml version="1.0" encoding="utf-8"?>
<calcChain xmlns="http://schemas.openxmlformats.org/spreadsheetml/2006/main">
  <c r="V39" i="5" l="1"/>
  <c r="V38" i="5"/>
  <c r="A2" i="18" l="1"/>
  <c r="A3" i="18"/>
  <c r="B3" i="18"/>
  <c r="A4" i="18"/>
  <c r="B4" i="18"/>
  <c r="A5" i="18"/>
  <c r="B5" i="18"/>
  <c r="A6" i="18"/>
  <c r="B6" i="18"/>
  <c r="A7" i="18"/>
  <c r="B7" i="18"/>
  <c r="A8" i="18"/>
  <c r="B8" i="18"/>
  <c r="A9" i="18"/>
  <c r="B9" i="18"/>
  <c r="A10" i="18"/>
  <c r="B10" i="18"/>
  <c r="A11" i="18"/>
  <c r="B11" i="18"/>
  <c r="A12" i="18"/>
  <c r="B12" i="18"/>
  <c r="A13" i="18"/>
  <c r="B13" i="18"/>
  <c r="A14" i="18"/>
  <c r="B14" i="18"/>
  <c r="A15" i="18"/>
  <c r="B15" i="18"/>
  <c r="A16" i="18"/>
  <c r="B16" i="18"/>
  <c r="A17" i="18"/>
  <c r="B17" i="18"/>
  <c r="A18" i="18"/>
  <c r="B18" i="18"/>
  <c r="A19" i="18"/>
  <c r="B19" i="18"/>
  <c r="A20" i="18"/>
  <c r="B20" i="18"/>
  <c r="A21" i="18"/>
  <c r="B21" i="18"/>
  <c r="A22" i="18"/>
  <c r="B22" i="18"/>
  <c r="A23" i="18"/>
  <c r="B23" i="18"/>
  <c r="A24" i="18"/>
  <c r="B24" i="18"/>
  <c r="A25" i="18"/>
  <c r="B25" i="18"/>
  <c r="A26" i="18"/>
  <c r="B26" i="18"/>
  <c r="A27" i="18"/>
  <c r="B27" i="18"/>
  <c r="A28" i="18"/>
  <c r="B28" i="18"/>
  <c r="A29" i="18"/>
  <c r="B29" i="18"/>
  <c r="A30" i="18"/>
  <c r="B30" i="18"/>
  <c r="A31" i="18"/>
  <c r="B31" i="18"/>
  <c r="A32" i="18"/>
  <c r="B32" i="18"/>
  <c r="A33" i="18"/>
  <c r="B33" i="18"/>
  <c r="A34" i="18"/>
  <c r="B34" i="18"/>
  <c r="A35" i="18"/>
  <c r="B35" i="18"/>
  <c r="A36" i="18"/>
  <c r="B36" i="18"/>
  <c r="A37" i="18"/>
  <c r="B37" i="18"/>
  <c r="A38" i="18"/>
  <c r="B38" i="18"/>
  <c r="A39" i="18"/>
  <c r="B39" i="18"/>
  <c r="A40" i="18"/>
  <c r="B40" i="18"/>
  <c r="A41" i="18"/>
  <c r="B41" i="18"/>
  <c r="A42" i="18"/>
  <c r="B42" i="18"/>
  <c r="A43" i="18"/>
  <c r="B43" i="18"/>
  <c r="A44" i="18"/>
  <c r="B44" i="18"/>
  <c r="A45" i="18"/>
  <c r="B45" i="18"/>
  <c r="A46" i="18"/>
  <c r="B46" i="18"/>
  <c r="A47" i="18"/>
  <c r="B47" i="18"/>
  <c r="A48" i="18"/>
  <c r="B48" i="18"/>
  <c r="A49" i="18"/>
  <c r="B49" i="18"/>
  <c r="A50" i="18"/>
  <c r="B50" i="18"/>
  <c r="A51" i="18"/>
  <c r="B51" i="18"/>
  <c r="A52" i="18"/>
  <c r="B52" i="18"/>
  <c r="A53" i="18"/>
  <c r="B53" i="18"/>
  <c r="A54" i="18"/>
  <c r="B54" i="18"/>
  <c r="A55" i="18"/>
  <c r="B55" i="18"/>
  <c r="A56" i="18"/>
  <c r="B56" i="18"/>
  <c r="A57" i="18"/>
  <c r="B57" i="18"/>
  <c r="A58" i="18"/>
  <c r="B58" i="18"/>
  <c r="A59" i="18"/>
  <c r="B59" i="18"/>
  <c r="A60" i="18"/>
  <c r="B60" i="18"/>
  <c r="A61" i="18"/>
  <c r="B61" i="18"/>
  <c r="A62" i="18"/>
  <c r="B62" i="18"/>
  <c r="A63" i="18"/>
  <c r="B63" i="18"/>
  <c r="A64" i="18"/>
  <c r="B64" i="18"/>
  <c r="A65" i="18"/>
  <c r="B65" i="18"/>
  <c r="A66" i="18"/>
  <c r="B66" i="18"/>
  <c r="A67" i="18"/>
  <c r="B67" i="18"/>
  <c r="A68" i="18"/>
  <c r="B68" i="18"/>
  <c r="A69" i="18"/>
  <c r="B69" i="18"/>
  <c r="A70" i="18"/>
  <c r="B70" i="18"/>
  <c r="A71" i="18"/>
  <c r="B71" i="18"/>
  <c r="A72" i="18"/>
  <c r="B72" i="18"/>
  <c r="A73" i="18"/>
  <c r="B73" i="18"/>
  <c r="A74" i="18"/>
  <c r="B74" i="18"/>
  <c r="A75" i="18"/>
  <c r="B75" i="18"/>
  <c r="A76" i="18"/>
  <c r="B76" i="18"/>
  <c r="A77" i="18"/>
  <c r="B77" i="18"/>
  <c r="A78" i="18"/>
  <c r="B78" i="18"/>
  <c r="A79" i="18"/>
  <c r="B79" i="18"/>
  <c r="A80" i="18"/>
  <c r="B80" i="18"/>
  <c r="A81" i="18"/>
  <c r="B81" i="18"/>
  <c r="A82" i="18"/>
  <c r="B82" i="18"/>
  <c r="A83" i="18"/>
  <c r="B83" i="18"/>
  <c r="A84" i="18"/>
  <c r="B84" i="18"/>
  <c r="A85" i="18"/>
  <c r="B85" i="18"/>
  <c r="A86" i="18"/>
  <c r="B86" i="18"/>
  <c r="A87" i="18"/>
  <c r="B87" i="18"/>
  <c r="A88" i="18"/>
  <c r="B88" i="18"/>
  <c r="A89" i="18"/>
  <c r="B89" i="18"/>
  <c r="A90" i="18"/>
  <c r="B90" i="18"/>
  <c r="A91" i="18"/>
  <c r="B91" i="18"/>
  <c r="A92" i="18"/>
  <c r="B92" i="18"/>
  <c r="A93" i="18"/>
  <c r="B93" i="18"/>
  <c r="A94" i="18"/>
  <c r="B94" i="18"/>
  <c r="A95" i="18"/>
  <c r="B95" i="18"/>
  <c r="A96" i="18"/>
  <c r="B96" i="18"/>
  <c r="A97" i="18"/>
  <c r="B97" i="18"/>
  <c r="A98" i="18"/>
  <c r="B98" i="18"/>
  <c r="A99" i="18"/>
  <c r="B99" i="18"/>
  <c r="A100" i="18"/>
  <c r="B100" i="18"/>
  <c r="A101" i="18"/>
  <c r="B101" i="18"/>
  <c r="A102" i="18"/>
  <c r="B102" i="18"/>
  <c r="A103" i="18"/>
  <c r="B103" i="18"/>
  <c r="A104" i="18"/>
  <c r="B104" i="18"/>
  <c r="A105" i="18"/>
  <c r="B105" i="18"/>
  <c r="A106" i="18"/>
  <c r="B106" i="18"/>
  <c r="A107" i="18"/>
  <c r="B107" i="18"/>
  <c r="A108" i="18"/>
  <c r="B108" i="18"/>
  <c r="A109" i="18"/>
  <c r="B109" i="18"/>
  <c r="A110" i="18"/>
  <c r="B110" i="18"/>
  <c r="A111" i="18"/>
  <c r="B111" i="18"/>
  <c r="A112" i="18"/>
  <c r="B112" i="18"/>
  <c r="A113" i="18"/>
  <c r="B113" i="18"/>
  <c r="A114" i="18"/>
  <c r="B114" i="18"/>
  <c r="A115" i="18"/>
  <c r="B115" i="18"/>
  <c r="A116" i="18"/>
  <c r="B116" i="18"/>
  <c r="A117" i="18"/>
  <c r="B117" i="18"/>
  <c r="A118" i="18"/>
  <c r="B118" i="18"/>
  <c r="A119" i="18"/>
  <c r="B119" i="18"/>
  <c r="A120" i="18"/>
  <c r="B120" i="18"/>
  <c r="A121" i="18"/>
  <c r="B121" i="18"/>
  <c r="A122" i="18"/>
  <c r="B122" i="18"/>
  <c r="A123" i="18"/>
  <c r="B123" i="18"/>
  <c r="A124" i="18"/>
  <c r="B124" i="18"/>
  <c r="A125" i="18"/>
  <c r="B125" i="18"/>
  <c r="A126" i="18"/>
  <c r="B126" i="18"/>
  <c r="A127" i="18"/>
  <c r="B127" i="18"/>
  <c r="A128" i="18"/>
  <c r="B128" i="18"/>
  <c r="A129" i="18"/>
  <c r="B129" i="18"/>
  <c r="A130" i="18"/>
  <c r="B130" i="18"/>
  <c r="A131" i="18"/>
  <c r="B131" i="18"/>
  <c r="A132" i="18"/>
  <c r="B132" i="18"/>
  <c r="A133" i="18"/>
  <c r="B133" i="18"/>
  <c r="A134" i="18"/>
  <c r="B134" i="18"/>
  <c r="A135" i="18"/>
  <c r="B135" i="18"/>
  <c r="A136" i="18"/>
  <c r="B136" i="18"/>
  <c r="A137" i="18"/>
  <c r="B137" i="18"/>
  <c r="A138" i="18"/>
  <c r="B138" i="18"/>
  <c r="A139" i="18"/>
  <c r="B139" i="18"/>
  <c r="A140" i="18"/>
  <c r="B140" i="18"/>
  <c r="A141" i="18"/>
  <c r="B141" i="18"/>
  <c r="A142" i="18"/>
  <c r="B142" i="18"/>
  <c r="A143" i="18"/>
  <c r="B143" i="18"/>
  <c r="A144" i="18"/>
  <c r="B144" i="18"/>
  <c r="A145" i="18"/>
  <c r="B145" i="18"/>
  <c r="A146" i="18"/>
  <c r="B146" i="18"/>
  <c r="A147" i="18"/>
  <c r="B147" i="18"/>
  <c r="A148" i="18"/>
  <c r="B148" i="18"/>
  <c r="A149" i="18"/>
  <c r="B149" i="18"/>
  <c r="A150" i="18"/>
  <c r="B150" i="18"/>
  <c r="A151" i="18"/>
  <c r="B151" i="18"/>
  <c r="A152" i="18"/>
  <c r="B152" i="18"/>
  <c r="A153" i="18"/>
  <c r="B153" i="18"/>
  <c r="A154" i="18"/>
  <c r="B154" i="18"/>
  <c r="A155" i="18"/>
  <c r="B155" i="18"/>
  <c r="A156" i="18"/>
  <c r="B156" i="18"/>
  <c r="A157" i="18"/>
  <c r="B157" i="18"/>
  <c r="A158" i="18"/>
  <c r="B158" i="18"/>
  <c r="A159" i="18"/>
  <c r="B159" i="18"/>
  <c r="A160" i="18"/>
  <c r="B160" i="18"/>
  <c r="A161" i="18"/>
  <c r="B161" i="18"/>
  <c r="A162" i="18"/>
  <c r="B162" i="18"/>
  <c r="A163" i="18"/>
  <c r="B163" i="18"/>
  <c r="A164" i="18"/>
  <c r="B164" i="18"/>
  <c r="A165" i="18"/>
  <c r="B165" i="18"/>
  <c r="A166" i="18"/>
  <c r="B166" i="18"/>
  <c r="A167" i="18"/>
  <c r="B167" i="18"/>
  <c r="A168" i="18"/>
  <c r="B168" i="18"/>
  <c r="A169" i="18"/>
  <c r="B169" i="18"/>
  <c r="A170" i="18"/>
  <c r="B170" i="18"/>
  <c r="A171" i="18"/>
  <c r="B171" i="18"/>
  <c r="A172" i="18"/>
  <c r="B172" i="18"/>
  <c r="A173" i="18"/>
  <c r="B173" i="18"/>
  <c r="A174" i="18"/>
  <c r="B174" i="18"/>
  <c r="A175" i="18"/>
  <c r="B175" i="18"/>
  <c r="A176" i="18"/>
  <c r="B176" i="18"/>
  <c r="A177" i="18"/>
  <c r="B177" i="18"/>
  <c r="A178" i="18"/>
  <c r="B178" i="18"/>
  <c r="A179" i="18"/>
  <c r="B179" i="18"/>
  <c r="A180" i="18"/>
  <c r="B180" i="18"/>
  <c r="A181" i="18"/>
  <c r="B181" i="18"/>
  <c r="A182" i="18"/>
  <c r="B182" i="18"/>
  <c r="A183" i="18"/>
  <c r="B183" i="18"/>
  <c r="A184" i="18"/>
  <c r="B184" i="18"/>
  <c r="A185" i="18"/>
  <c r="B185" i="18"/>
  <c r="A186" i="18"/>
  <c r="B186" i="18"/>
  <c r="A187" i="18"/>
  <c r="B187" i="18"/>
  <c r="A188" i="18"/>
  <c r="B188" i="18"/>
  <c r="A189" i="18"/>
  <c r="B189" i="18"/>
  <c r="A190" i="18"/>
  <c r="B190" i="18"/>
  <c r="A191" i="18"/>
  <c r="B191" i="18"/>
  <c r="A192" i="18"/>
  <c r="B192" i="18"/>
  <c r="A193" i="18"/>
  <c r="B193" i="18"/>
  <c r="A194" i="18"/>
  <c r="B194" i="18"/>
  <c r="A195" i="18"/>
  <c r="B195" i="18"/>
  <c r="A196" i="18"/>
  <c r="B196" i="18"/>
  <c r="A197" i="18"/>
  <c r="B197" i="18"/>
  <c r="A198" i="18"/>
  <c r="B198" i="18"/>
  <c r="A199" i="18"/>
  <c r="B199" i="18"/>
  <c r="A200" i="18"/>
  <c r="B200" i="18"/>
  <c r="A201" i="18"/>
  <c r="B201" i="18"/>
  <c r="A202" i="18"/>
  <c r="B202" i="18"/>
  <c r="A203" i="18"/>
  <c r="B203" i="18"/>
  <c r="A204" i="18"/>
  <c r="B204" i="18"/>
  <c r="A205" i="18"/>
  <c r="B205" i="18"/>
  <c r="A206" i="18"/>
  <c r="B206" i="18"/>
  <c r="A207" i="18"/>
  <c r="B207" i="18"/>
  <c r="A208" i="18"/>
  <c r="B208" i="18"/>
  <c r="A209" i="18"/>
  <c r="B209" i="18"/>
  <c r="A210" i="18"/>
  <c r="B210" i="18"/>
  <c r="A211" i="18"/>
  <c r="B211" i="18"/>
  <c r="A212" i="18"/>
  <c r="B212" i="18"/>
  <c r="A213" i="18"/>
  <c r="B213" i="18"/>
  <c r="A214" i="18"/>
  <c r="B214" i="18"/>
  <c r="A215" i="18"/>
  <c r="B215" i="18"/>
  <c r="A216" i="18"/>
  <c r="B216" i="18"/>
  <c r="A217" i="18"/>
  <c r="B217" i="18"/>
  <c r="A218" i="18"/>
  <c r="B218" i="18"/>
  <c r="A219" i="18"/>
  <c r="B219" i="18"/>
  <c r="A220" i="18"/>
  <c r="B220" i="18"/>
  <c r="A221" i="18"/>
  <c r="B221" i="18"/>
  <c r="A222" i="18"/>
  <c r="B222" i="18"/>
  <c r="A223" i="18"/>
  <c r="B223" i="18"/>
  <c r="A224" i="18"/>
  <c r="B224" i="18"/>
  <c r="A225" i="18"/>
  <c r="B225" i="18"/>
  <c r="A226" i="18"/>
  <c r="B226" i="18"/>
  <c r="A227" i="18"/>
  <c r="B227" i="18"/>
  <c r="A228" i="18"/>
  <c r="B228" i="18"/>
  <c r="A229" i="18"/>
  <c r="B229" i="18"/>
  <c r="A230" i="18"/>
  <c r="B230" i="18"/>
  <c r="A231" i="18"/>
  <c r="B231" i="18"/>
  <c r="A232" i="18"/>
  <c r="B232" i="18"/>
  <c r="A233" i="18"/>
  <c r="B233" i="18"/>
  <c r="A234" i="18"/>
  <c r="B234" i="18"/>
  <c r="A235" i="18"/>
  <c r="B235" i="18"/>
  <c r="A236" i="18"/>
  <c r="B236" i="18"/>
  <c r="A237" i="18"/>
  <c r="B237" i="18"/>
  <c r="A238" i="18"/>
  <c r="B238" i="18"/>
  <c r="A239" i="18"/>
  <c r="B239" i="18"/>
  <c r="A240" i="18"/>
  <c r="B240" i="18"/>
  <c r="A241" i="18"/>
  <c r="B241" i="18"/>
  <c r="A242" i="18"/>
  <c r="B242" i="18"/>
  <c r="A243" i="18"/>
  <c r="B243" i="18"/>
  <c r="A244" i="18"/>
  <c r="B244" i="18"/>
  <c r="A245" i="18"/>
  <c r="B245" i="18"/>
  <c r="A246" i="18"/>
  <c r="B246" i="18"/>
  <c r="A247" i="18"/>
  <c r="B247" i="18"/>
  <c r="A248" i="18"/>
  <c r="B248" i="18"/>
  <c r="A249" i="18"/>
  <c r="B249" i="18"/>
  <c r="A250" i="18"/>
  <c r="B250" i="18"/>
  <c r="A251" i="18"/>
  <c r="B251" i="18"/>
  <c r="A252" i="18"/>
  <c r="B252" i="18"/>
  <c r="A253" i="18"/>
  <c r="B253" i="18"/>
  <c r="A254" i="18"/>
  <c r="B254" i="18"/>
  <c r="A255" i="18"/>
  <c r="B255" i="18"/>
  <c r="A256" i="18"/>
  <c r="B256" i="18"/>
  <c r="A257" i="18"/>
  <c r="B257" i="18"/>
  <c r="A258" i="18"/>
  <c r="B258" i="18"/>
  <c r="A259" i="18"/>
  <c r="B259" i="18"/>
  <c r="A260" i="18"/>
  <c r="B260" i="18"/>
  <c r="A261" i="18"/>
  <c r="B261" i="18"/>
  <c r="A262" i="18"/>
  <c r="B262" i="18"/>
  <c r="A263" i="18"/>
  <c r="B263" i="18"/>
  <c r="A264" i="18"/>
  <c r="B264" i="18"/>
  <c r="A265" i="18"/>
  <c r="B265" i="18"/>
  <c r="A266" i="18"/>
  <c r="B266" i="18"/>
  <c r="A267" i="18"/>
  <c r="B267" i="18"/>
  <c r="A268" i="18"/>
  <c r="B268" i="18"/>
  <c r="A269" i="18"/>
  <c r="B269" i="18"/>
  <c r="A270" i="18"/>
  <c r="B270" i="18"/>
  <c r="A271" i="18"/>
  <c r="B271" i="18"/>
  <c r="A272" i="18"/>
  <c r="B272" i="18"/>
  <c r="A273" i="18"/>
  <c r="B273" i="18"/>
  <c r="A274" i="18"/>
  <c r="B274" i="18"/>
  <c r="A275" i="18"/>
  <c r="B275" i="18"/>
  <c r="A276" i="18"/>
  <c r="B276" i="18"/>
  <c r="A277" i="18"/>
  <c r="B277" i="18"/>
  <c r="A278" i="18"/>
  <c r="B278" i="18"/>
  <c r="A279" i="18"/>
  <c r="B279" i="18"/>
  <c r="A280" i="18"/>
  <c r="B280" i="18"/>
  <c r="A281" i="18"/>
  <c r="B281" i="18"/>
  <c r="A282" i="18"/>
  <c r="B282" i="18"/>
  <c r="A283" i="18"/>
  <c r="B283" i="18"/>
  <c r="A284" i="18"/>
  <c r="B284" i="18"/>
  <c r="A285" i="18"/>
  <c r="B285" i="18"/>
  <c r="A286" i="18"/>
  <c r="B286" i="18"/>
  <c r="A287" i="18"/>
  <c r="B287" i="18"/>
  <c r="A288" i="18"/>
  <c r="B288" i="18"/>
  <c r="A289" i="18"/>
  <c r="B289" i="18"/>
  <c r="A290" i="18"/>
  <c r="B290" i="18"/>
  <c r="A291" i="18"/>
  <c r="B291" i="18"/>
  <c r="A292" i="18"/>
  <c r="B292" i="18"/>
  <c r="A293" i="18"/>
  <c r="B293" i="18"/>
  <c r="A294" i="18"/>
  <c r="B294" i="18"/>
  <c r="A295" i="18"/>
  <c r="B295" i="18"/>
  <c r="A296" i="18"/>
  <c r="B296" i="18"/>
  <c r="A297" i="18"/>
  <c r="B297" i="18"/>
  <c r="A298" i="18"/>
  <c r="B298" i="18"/>
  <c r="A299" i="18"/>
  <c r="B299" i="18"/>
  <c r="A300" i="18"/>
  <c r="B300" i="18"/>
  <c r="A301" i="18"/>
  <c r="B301" i="18"/>
  <c r="A302" i="18"/>
  <c r="B302" i="18"/>
  <c r="A303" i="18"/>
  <c r="B303" i="18"/>
  <c r="A304" i="18"/>
  <c r="B304" i="18"/>
  <c r="A305" i="18"/>
  <c r="B305" i="18"/>
  <c r="A306" i="18"/>
  <c r="B306" i="18"/>
  <c r="A307" i="18"/>
  <c r="B307" i="18"/>
  <c r="A308" i="18"/>
  <c r="B308" i="18"/>
  <c r="A309" i="18"/>
  <c r="B309" i="18"/>
  <c r="A310" i="18"/>
  <c r="B310" i="18"/>
  <c r="A311" i="18"/>
  <c r="B311" i="18"/>
  <c r="A312" i="18"/>
  <c r="B312" i="18"/>
  <c r="A313" i="18"/>
  <c r="B313" i="18"/>
  <c r="A314" i="18"/>
  <c r="B314" i="18"/>
  <c r="A315" i="18"/>
  <c r="B315" i="18"/>
  <c r="A316" i="18"/>
  <c r="B316" i="18"/>
  <c r="A317" i="18"/>
  <c r="B317" i="18"/>
  <c r="A318" i="18"/>
  <c r="B318" i="18"/>
  <c r="A319" i="18"/>
  <c r="B319" i="18"/>
  <c r="A320" i="18"/>
  <c r="B320" i="18"/>
  <c r="A321" i="18"/>
  <c r="B321" i="18"/>
  <c r="A322" i="18"/>
  <c r="B322" i="18"/>
  <c r="A323" i="18"/>
  <c r="B323" i="18"/>
  <c r="A324" i="18"/>
  <c r="B324" i="18"/>
  <c r="A325" i="18"/>
  <c r="B325" i="18"/>
  <c r="A326" i="18"/>
  <c r="B326" i="18"/>
  <c r="A327" i="18"/>
  <c r="B327" i="18"/>
  <c r="A328" i="18"/>
  <c r="B328" i="18"/>
  <c r="A329" i="18"/>
  <c r="B329" i="18"/>
  <c r="A330" i="18"/>
  <c r="B330" i="18"/>
  <c r="A331" i="18"/>
  <c r="B331" i="18"/>
  <c r="A332" i="18"/>
  <c r="B332" i="18"/>
  <c r="A333" i="18"/>
  <c r="B333" i="18"/>
  <c r="A334" i="18"/>
  <c r="B334" i="18"/>
  <c r="A335" i="18"/>
  <c r="B335" i="18"/>
  <c r="A336" i="18"/>
  <c r="B336" i="18"/>
  <c r="A337" i="18"/>
  <c r="B337" i="18"/>
  <c r="A338" i="18"/>
  <c r="B338" i="18"/>
  <c r="A339" i="18"/>
  <c r="B339" i="18"/>
  <c r="A340" i="18"/>
  <c r="B340" i="18"/>
  <c r="A341" i="18"/>
  <c r="B341" i="18"/>
  <c r="A342" i="18"/>
  <c r="B342" i="18"/>
  <c r="A343" i="18"/>
  <c r="B343" i="18"/>
  <c r="A344" i="18"/>
  <c r="B344" i="18"/>
  <c r="A345" i="18"/>
  <c r="B345" i="18"/>
  <c r="A346" i="18"/>
  <c r="B346" i="18"/>
  <c r="A347" i="18"/>
  <c r="B347" i="18"/>
  <c r="A348" i="18"/>
  <c r="B348" i="18"/>
  <c r="A349" i="18"/>
  <c r="B349" i="18"/>
  <c r="A350" i="18"/>
  <c r="B350" i="18"/>
  <c r="A351" i="18"/>
  <c r="B351" i="18"/>
  <c r="A352" i="18"/>
  <c r="B352" i="18"/>
  <c r="A353" i="18"/>
  <c r="B353" i="18"/>
  <c r="A354" i="18"/>
  <c r="B354" i="18"/>
  <c r="A355" i="18"/>
  <c r="B355" i="18"/>
  <c r="A356" i="18"/>
  <c r="B356" i="18"/>
  <c r="A357" i="18"/>
  <c r="B357" i="18"/>
  <c r="A358" i="18"/>
  <c r="B358" i="18"/>
  <c r="A359" i="18"/>
  <c r="B359" i="18"/>
  <c r="A360" i="18"/>
  <c r="B360" i="18"/>
  <c r="A361" i="18"/>
  <c r="B361" i="18"/>
  <c r="A362" i="18"/>
  <c r="B362" i="18"/>
  <c r="A363" i="18"/>
  <c r="B363" i="18"/>
  <c r="A364" i="18"/>
  <c r="B364" i="18"/>
  <c r="A365" i="18"/>
  <c r="B365" i="18"/>
  <c r="A366" i="18"/>
  <c r="B366" i="18"/>
  <c r="A367" i="18"/>
  <c r="B367" i="18"/>
  <c r="A368" i="18"/>
  <c r="B368" i="18"/>
  <c r="A369" i="18"/>
  <c r="B369" i="18"/>
  <c r="A370" i="18"/>
  <c r="B370" i="18"/>
  <c r="A371" i="18"/>
  <c r="B371" i="18"/>
  <c r="A372" i="18"/>
  <c r="B372" i="18"/>
  <c r="A373" i="18"/>
  <c r="B373" i="18"/>
  <c r="A374" i="18"/>
  <c r="B374" i="18"/>
  <c r="A375" i="18"/>
  <c r="B375" i="18"/>
  <c r="A376" i="18"/>
  <c r="B376" i="18"/>
  <c r="A377" i="18"/>
  <c r="B377" i="18"/>
  <c r="A378" i="18"/>
  <c r="B378" i="18"/>
  <c r="A379" i="18"/>
  <c r="B379" i="18"/>
  <c r="A380" i="18"/>
  <c r="B380" i="18"/>
  <c r="A381" i="18"/>
  <c r="B381" i="18"/>
  <c r="A382" i="18"/>
  <c r="B382" i="18"/>
  <c r="A383" i="18"/>
  <c r="B383" i="18"/>
  <c r="A384" i="18"/>
  <c r="B384" i="18"/>
  <c r="A385" i="18"/>
  <c r="B385" i="18"/>
  <c r="A386" i="18"/>
  <c r="B386" i="18"/>
  <c r="A387" i="18"/>
  <c r="B387" i="18"/>
  <c r="A388" i="18"/>
  <c r="B388" i="18"/>
  <c r="A389" i="18"/>
  <c r="B389" i="18"/>
  <c r="A390" i="18"/>
  <c r="B390" i="18"/>
  <c r="A391" i="18"/>
  <c r="B391" i="18"/>
  <c r="A392" i="18"/>
  <c r="B392" i="18"/>
  <c r="A393" i="18"/>
  <c r="B393" i="18"/>
  <c r="A394" i="18"/>
  <c r="B394" i="18"/>
  <c r="A395" i="18"/>
  <c r="B395" i="18"/>
  <c r="A396" i="18"/>
  <c r="B396" i="18"/>
  <c r="A397" i="18"/>
  <c r="B397" i="18"/>
  <c r="A398" i="18"/>
  <c r="B398" i="18"/>
  <c r="A399" i="18"/>
  <c r="B399" i="18"/>
  <c r="A400" i="18"/>
  <c r="B400" i="18"/>
  <c r="A401" i="18"/>
  <c r="B401" i="18"/>
  <c r="A402" i="18"/>
  <c r="B402" i="18"/>
  <c r="A403" i="18"/>
  <c r="B403" i="18"/>
  <c r="A404" i="18"/>
  <c r="B404" i="18"/>
  <c r="A405" i="18"/>
  <c r="B405" i="18"/>
  <c r="A406" i="18"/>
  <c r="B406" i="18"/>
  <c r="A407" i="18"/>
  <c r="B407" i="18"/>
  <c r="A408" i="18"/>
  <c r="B408" i="18"/>
  <c r="A409" i="18"/>
  <c r="B409" i="18"/>
  <c r="A410" i="18"/>
  <c r="B410" i="18"/>
  <c r="A411" i="18"/>
  <c r="B411" i="18"/>
  <c r="A412" i="18"/>
  <c r="B412" i="18"/>
  <c r="A413" i="18"/>
  <c r="B413" i="18"/>
  <c r="A414" i="18"/>
  <c r="B414" i="18"/>
  <c r="A415" i="18"/>
  <c r="B415" i="18"/>
  <c r="A416" i="18"/>
  <c r="B416" i="18"/>
  <c r="A417" i="18"/>
  <c r="B417" i="18"/>
  <c r="A418" i="18"/>
  <c r="B418" i="18"/>
  <c r="A419" i="18"/>
  <c r="B419" i="18"/>
  <c r="A420" i="18"/>
  <c r="B420" i="18"/>
  <c r="A421" i="18"/>
  <c r="B421" i="18"/>
  <c r="A422" i="18"/>
  <c r="B422" i="18"/>
  <c r="A423" i="18"/>
  <c r="B423" i="18"/>
  <c r="A424" i="18"/>
  <c r="B424" i="18"/>
  <c r="A425" i="18"/>
  <c r="B425" i="18"/>
  <c r="A426" i="18"/>
  <c r="B426" i="18"/>
  <c r="A427" i="18"/>
  <c r="B427" i="18"/>
  <c r="A428" i="18"/>
  <c r="B428" i="18"/>
  <c r="A429" i="18"/>
  <c r="B429" i="18"/>
  <c r="A430" i="18"/>
  <c r="B430" i="18"/>
  <c r="A431" i="18"/>
  <c r="B431" i="18"/>
  <c r="A432" i="18"/>
  <c r="B432" i="18"/>
  <c r="A433" i="18"/>
  <c r="B433" i="18"/>
  <c r="A434" i="18"/>
  <c r="B434" i="18"/>
  <c r="A435" i="18"/>
  <c r="B435" i="18"/>
  <c r="A436" i="18"/>
  <c r="B436" i="18"/>
  <c r="A437" i="18"/>
  <c r="B437" i="18"/>
  <c r="A438" i="18"/>
  <c r="B438" i="18"/>
  <c r="A439" i="18"/>
  <c r="B439" i="18"/>
  <c r="A440" i="18"/>
  <c r="B440" i="18"/>
  <c r="A441" i="18"/>
  <c r="B441" i="18"/>
  <c r="A442" i="18"/>
  <c r="B442" i="18"/>
  <c r="A443" i="18"/>
  <c r="B443" i="18"/>
  <c r="A444" i="18"/>
  <c r="B444" i="18"/>
  <c r="A445" i="18"/>
  <c r="B445" i="18"/>
  <c r="A446" i="18"/>
  <c r="B446" i="18"/>
  <c r="A447" i="18"/>
  <c r="B447" i="18"/>
  <c r="A448" i="18"/>
  <c r="B448" i="18"/>
  <c r="A449" i="18"/>
  <c r="B449" i="18"/>
  <c r="A450" i="18"/>
  <c r="B450" i="18"/>
  <c r="A451" i="18"/>
  <c r="B451" i="18"/>
  <c r="A452" i="18"/>
  <c r="B452" i="18"/>
  <c r="A453" i="18"/>
  <c r="B453" i="18"/>
  <c r="A454" i="18"/>
  <c r="B454" i="18"/>
  <c r="A455" i="18"/>
  <c r="B455" i="18"/>
  <c r="A456" i="18"/>
  <c r="B456" i="18"/>
  <c r="A457" i="18"/>
  <c r="B457" i="18"/>
  <c r="A458" i="18"/>
  <c r="B458" i="18"/>
  <c r="A459" i="18"/>
  <c r="B459" i="18"/>
  <c r="A460" i="18"/>
  <c r="B460" i="18"/>
  <c r="A461" i="18"/>
  <c r="B461" i="18"/>
  <c r="A462" i="18"/>
  <c r="B462" i="18"/>
  <c r="A463" i="18"/>
  <c r="B463" i="18"/>
  <c r="A464" i="18"/>
  <c r="B464" i="18"/>
  <c r="A465" i="18"/>
  <c r="B465" i="18"/>
  <c r="A466" i="18"/>
  <c r="B466" i="18"/>
  <c r="A467" i="18"/>
  <c r="B467" i="18"/>
  <c r="A468" i="18"/>
  <c r="B468" i="18"/>
  <c r="A469" i="18"/>
  <c r="B469" i="18"/>
  <c r="A470" i="18"/>
  <c r="B470" i="18"/>
  <c r="A471" i="18"/>
  <c r="B471" i="18"/>
  <c r="A472" i="18"/>
  <c r="B472" i="18"/>
  <c r="A473" i="18"/>
  <c r="B473" i="18"/>
  <c r="A474" i="18"/>
  <c r="B474" i="18"/>
  <c r="A475" i="18"/>
  <c r="B475" i="18"/>
  <c r="A476" i="18"/>
  <c r="B476" i="18"/>
  <c r="A477" i="18"/>
  <c r="B477" i="18"/>
  <c r="A478" i="18"/>
  <c r="B478" i="18"/>
  <c r="A479" i="18"/>
  <c r="B479" i="18"/>
  <c r="A480" i="18"/>
  <c r="B480" i="18"/>
  <c r="A481" i="18"/>
  <c r="B481" i="18"/>
  <c r="A482" i="18"/>
  <c r="B482" i="18"/>
  <c r="A483" i="18"/>
  <c r="B483" i="18"/>
  <c r="A484" i="18"/>
  <c r="B484" i="18"/>
  <c r="A485" i="18"/>
  <c r="B485" i="18"/>
  <c r="A486" i="18"/>
  <c r="B486" i="18"/>
  <c r="A487" i="18"/>
  <c r="B487" i="18"/>
  <c r="A488" i="18"/>
  <c r="B488" i="18"/>
  <c r="A489" i="18"/>
  <c r="B489" i="18"/>
  <c r="A490" i="18"/>
  <c r="B490" i="18"/>
  <c r="A491" i="18"/>
  <c r="B491" i="18"/>
  <c r="A492" i="18"/>
  <c r="B492" i="18"/>
  <c r="A493" i="18"/>
  <c r="B493" i="18"/>
  <c r="A494" i="18"/>
  <c r="B494" i="18"/>
  <c r="A495" i="18"/>
  <c r="B495" i="18"/>
  <c r="A496" i="18"/>
  <c r="B496" i="18"/>
  <c r="A497" i="18"/>
  <c r="B497" i="18"/>
  <c r="A498" i="18"/>
  <c r="B498" i="18"/>
  <c r="A499" i="18"/>
  <c r="B499" i="18"/>
  <c r="A500" i="18"/>
  <c r="B500" i="18"/>
  <c r="A501" i="18"/>
  <c r="B501" i="18"/>
  <c r="A502" i="18"/>
  <c r="B502" i="18"/>
  <c r="A503" i="18"/>
  <c r="B503" i="18"/>
  <c r="A504" i="18"/>
  <c r="B504" i="18"/>
  <c r="A505" i="18"/>
  <c r="B505" i="18"/>
  <c r="A506" i="18"/>
  <c r="B506" i="18"/>
  <c r="A507" i="18"/>
  <c r="B507" i="18"/>
  <c r="A508" i="18"/>
  <c r="B508" i="18"/>
  <c r="A509" i="18"/>
  <c r="B509" i="18"/>
  <c r="A510" i="18"/>
  <c r="B510" i="18"/>
  <c r="A511" i="18"/>
  <c r="B511" i="18"/>
  <c r="A512" i="18"/>
  <c r="B512" i="18"/>
  <c r="A513" i="18"/>
  <c r="B513" i="18"/>
  <c r="A514" i="18"/>
  <c r="B514" i="18"/>
  <c r="A515" i="18"/>
  <c r="B515" i="18"/>
  <c r="A516" i="18"/>
  <c r="B516" i="18"/>
  <c r="A517" i="18"/>
  <c r="B517" i="18"/>
  <c r="A518" i="18"/>
  <c r="B518" i="18"/>
  <c r="A519" i="18"/>
  <c r="B519" i="18"/>
  <c r="A520" i="18"/>
  <c r="B520" i="18"/>
  <c r="A521" i="18"/>
  <c r="B521" i="18"/>
  <c r="A522" i="18"/>
  <c r="B522" i="18"/>
  <c r="A523" i="18"/>
  <c r="B523" i="18"/>
  <c r="A524" i="18"/>
  <c r="B524" i="18"/>
  <c r="A525" i="18"/>
  <c r="B525" i="18"/>
  <c r="A526" i="18"/>
  <c r="B526" i="18"/>
  <c r="A527" i="18"/>
  <c r="B527" i="18"/>
  <c r="A528" i="18"/>
  <c r="B528" i="18"/>
  <c r="A529" i="18"/>
  <c r="B529" i="18"/>
  <c r="A530" i="18"/>
  <c r="B530" i="18"/>
  <c r="A531" i="18"/>
  <c r="B531" i="18"/>
  <c r="A532" i="18"/>
  <c r="B532" i="18"/>
  <c r="A533" i="18"/>
  <c r="B533" i="18"/>
  <c r="A534" i="18"/>
  <c r="B534" i="18"/>
  <c r="A535" i="18"/>
  <c r="B535" i="18"/>
  <c r="A536" i="18"/>
  <c r="B536" i="18"/>
  <c r="A537" i="18"/>
  <c r="B537" i="18"/>
  <c r="A538" i="18"/>
  <c r="B538" i="18"/>
  <c r="A539" i="18"/>
  <c r="B539" i="18"/>
  <c r="A540" i="18"/>
  <c r="B540" i="18"/>
  <c r="A541" i="18"/>
  <c r="B541" i="18"/>
  <c r="A542" i="18"/>
  <c r="B542" i="18"/>
  <c r="A543" i="18"/>
  <c r="B543" i="18"/>
  <c r="A544" i="18"/>
  <c r="B544" i="18"/>
  <c r="A545" i="18"/>
  <c r="B545" i="18"/>
  <c r="A546" i="18"/>
  <c r="B546" i="18"/>
  <c r="A547" i="18"/>
  <c r="B547" i="18"/>
  <c r="A548" i="18"/>
  <c r="B548" i="18"/>
  <c r="A549" i="18"/>
  <c r="B549" i="18"/>
  <c r="A550" i="18"/>
  <c r="B550" i="18"/>
  <c r="A551" i="18"/>
  <c r="B551" i="18"/>
  <c r="A552" i="18"/>
  <c r="B552" i="18"/>
  <c r="A553" i="18"/>
  <c r="B553" i="18"/>
  <c r="A554" i="18"/>
  <c r="B554" i="18"/>
  <c r="A555" i="18"/>
  <c r="B555" i="18"/>
  <c r="A556" i="18"/>
  <c r="B556" i="18"/>
  <c r="A557" i="18"/>
  <c r="B557" i="18"/>
  <c r="A558" i="18"/>
  <c r="B558" i="18"/>
  <c r="A559" i="18"/>
  <c r="B559" i="18"/>
  <c r="A560" i="18"/>
  <c r="B560" i="18"/>
  <c r="A561" i="18"/>
  <c r="B561" i="18"/>
  <c r="A562" i="18"/>
  <c r="B562" i="18"/>
  <c r="A563" i="18"/>
  <c r="B563" i="18"/>
  <c r="A564" i="18"/>
  <c r="B564" i="18"/>
  <c r="A565" i="18"/>
  <c r="B565" i="18"/>
  <c r="A566" i="18"/>
  <c r="B566" i="18"/>
  <c r="A567" i="18"/>
  <c r="B567" i="18"/>
  <c r="A568" i="18"/>
  <c r="B568" i="18"/>
  <c r="A569" i="18"/>
  <c r="B569" i="18"/>
  <c r="A570" i="18"/>
  <c r="B570" i="18"/>
  <c r="A571" i="18"/>
  <c r="B571" i="18"/>
  <c r="A572" i="18"/>
  <c r="B572" i="18"/>
  <c r="A573" i="18"/>
  <c r="B573" i="18"/>
  <c r="A574" i="18"/>
  <c r="B574" i="18"/>
  <c r="A575" i="18"/>
  <c r="B575" i="18"/>
  <c r="A576" i="18"/>
  <c r="B576" i="18"/>
  <c r="A577" i="18"/>
  <c r="B577" i="18"/>
  <c r="A578" i="18"/>
  <c r="B578" i="18"/>
  <c r="A579" i="18"/>
  <c r="B579" i="18"/>
  <c r="A580" i="18"/>
  <c r="B580" i="18"/>
  <c r="A581" i="18"/>
  <c r="B581" i="18"/>
  <c r="A582" i="18"/>
  <c r="B582" i="18"/>
  <c r="A583" i="18"/>
  <c r="B583" i="18"/>
  <c r="A584" i="18"/>
  <c r="B584" i="18"/>
  <c r="A585" i="18"/>
  <c r="B585" i="18"/>
  <c r="A586" i="18"/>
  <c r="B586" i="18"/>
  <c r="A587" i="18"/>
  <c r="B587" i="18"/>
  <c r="A588" i="18"/>
  <c r="B588" i="18"/>
  <c r="A589" i="18"/>
  <c r="B589" i="18"/>
  <c r="A590" i="18"/>
  <c r="B590" i="18"/>
  <c r="A591" i="18"/>
  <c r="B591" i="18"/>
  <c r="A592" i="18"/>
  <c r="B592" i="18"/>
  <c r="A593" i="18"/>
  <c r="B593" i="18"/>
  <c r="A594" i="18"/>
  <c r="B594" i="18"/>
  <c r="A595" i="18"/>
  <c r="B595" i="18"/>
  <c r="A596" i="18"/>
  <c r="B596" i="18"/>
  <c r="A597" i="18"/>
  <c r="B597" i="18"/>
  <c r="A598" i="18"/>
  <c r="B598" i="18"/>
  <c r="A599" i="18"/>
  <c r="B599" i="18"/>
  <c r="A600" i="18"/>
  <c r="B600" i="18"/>
  <c r="A601" i="18"/>
  <c r="B601" i="18"/>
  <c r="A602" i="18"/>
  <c r="B602" i="18"/>
  <c r="A603" i="18"/>
  <c r="B603" i="18"/>
  <c r="A604" i="18"/>
  <c r="B604" i="18"/>
  <c r="A605" i="18"/>
  <c r="B605" i="18"/>
  <c r="A606" i="18"/>
  <c r="B606" i="18"/>
  <c r="A607" i="18"/>
  <c r="B607" i="18"/>
  <c r="A608" i="18"/>
  <c r="B608" i="18"/>
  <c r="A609" i="18"/>
  <c r="B609" i="18"/>
  <c r="A610" i="18"/>
  <c r="B610" i="18"/>
  <c r="A611" i="18"/>
  <c r="B611" i="18"/>
  <c r="A612" i="18"/>
  <c r="B612" i="18"/>
  <c r="A613" i="18"/>
  <c r="B613" i="18"/>
  <c r="A614" i="18"/>
  <c r="B614" i="18"/>
  <c r="A615" i="18"/>
  <c r="B615" i="18"/>
  <c r="A616" i="18"/>
  <c r="B616" i="18"/>
  <c r="A617" i="18"/>
  <c r="B617" i="18"/>
  <c r="A618" i="18"/>
  <c r="B618" i="18"/>
  <c r="A619" i="18"/>
  <c r="B619" i="18"/>
  <c r="A620" i="18"/>
  <c r="B620" i="18"/>
  <c r="A621" i="18"/>
  <c r="B621" i="18"/>
  <c r="A622" i="18"/>
  <c r="B622" i="18"/>
  <c r="A623" i="18"/>
  <c r="B623" i="18"/>
  <c r="A624" i="18"/>
  <c r="B624" i="18"/>
  <c r="A625" i="18"/>
  <c r="B625" i="18"/>
  <c r="A626" i="18"/>
  <c r="B626" i="18"/>
  <c r="A627" i="18"/>
  <c r="B627" i="18"/>
  <c r="A628" i="18"/>
  <c r="B628" i="18"/>
  <c r="A629" i="18"/>
  <c r="B629" i="18"/>
  <c r="A630" i="18"/>
  <c r="B630" i="18"/>
  <c r="A631" i="18"/>
  <c r="B631" i="18"/>
  <c r="A632" i="18"/>
  <c r="B632" i="18"/>
  <c r="A633" i="18"/>
  <c r="B633" i="18"/>
  <c r="A634" i="18"/>
  <c r="B634" i="18"/>
  <c r="A635" i="18"/>
  <c r="B635" i="18"/>
  <c r="A636" i="18"/>
  <c r="B636" i="18"/>
  <c r="A637" i="18"/>
  <c r="B637" i="18"/>
  <c r="A638" i="18"/>
  <c r="B638" i="18"/>
  <c r="A639" i="18"/>
  <c r="B639" i="18"/>
  <c r="A640" i="18"/>
  <c r="B640" i="18"/>
  <c r="A641" i="18"/>
  <c r="B641" i="18"/>
  <c r="A642" i="18"/>
  <c r="B642" i="18"/>
  <c r="A643" i="18"/>
  <c r="B643" i="18"/>
  <c r="A644" i="18"/>
  <c r="B644" i="18"/>
  <c r="A645" i="18"/>
  <c r="B645" i="18"/>
  <c r="A646" i="18"/>
  <c r="B646" i="18"/>
  <c r="A647" i="18"/>
  <c r="B647" i="18"/>
  <c r="A648" i="18"/>
  <c r="B648" i="18"/>
  <c r="A649" i="18"/>
  <c r="B649" i="18"/>
  <c r="A650" i="18"/>
  <c r="B650" i="18"/>
  <c r="A651" i="18"/>
  <c r="B651" i="18"/>
  <c r="A652" i="18"/>
  <c r="B652" i="18"/>
  <c r="A653" i="18"/>
  <c r="B653" i="18"/>
  <c r="A654" i="18"/>
  <c r="B654" i="18"/>
  <c r="A655" i="18"/>
  <c r="B655" i="18"/>
  <c r="A656" i="18"/>
  <c r="B656" i="18"/>
  <c r="A657" i="18"/>
  <c r="B657" i="18"/>
  <c r="A658" i="18"/>
  <c r="B658" i="18"/>
  <c r="A659" i="18"/>
  <c r="B659" i="18"/>
  <c r="A660" i="18"/>
  <c r="B660" i="18"/>
  <c r="A661" i="18"/>
  <c r="B661" i="18"/>
  <c r="A662" i="18"/>
  <c r="B662" i="18"/>
  <c r="A663" i="18"/>
  <c r="B663" i="18"/>
  <c r="A664" i="18"/>
  <c r="B664" i="18"/>
  <c r="A665" i="18"/>
  <c r="B665" i="18"/>
  <c r="A666" i="18"/>
  <c r="B666" i="18"/>
  <c r="A667" i="18"/>
  <c r="B667" i="18"/>
  <c r="A668" i="18"/>
  <c r="B668" i="18"/>
  <c r="A669" i="18"/>
  <c r="B669" i="18"/>
  <c r="A670" i="18"/>
  <c r="B670" i="18"/>
  <c r="A671" i="18"/>
  <c r="B671" i="18"/>
  <c r="A672" i="18"/>
  <c r="B672" i="18"/>
  <c r="A673" i="18"/>
  <c r="B673" i="18"/>
  <c r="A674" i="18"/>
  <c r="B674" i="18"/>
  <c r="A675" i="18"/>
  <c r="B675" i="18"/>
  <c r="A676" i="18"/>
  <c r="B676" i="18"/>
  <c r="A677" i="18"/>
  <c r="B677" i="18"/>
  <c r="A678" i="18"/>
  <c r="B678" i="18"/>
  <c r="A679" i="18"/>
  <c r="B679" i="18"/>
  <c r="A680" i="18"/>
  <c r="B680" i="18"/>
  <c r="A681" i="18"/>
  <c r="B681" i="18"/>
  <c r="A682" i="18"/>
  <c r="B682" i="18"/>
  <c r="A683" i="18"/>
  <c r="B683" i="18"/>
  <c r="A684" i="18"/>
  <c r="B684" i="18"/>
  <c r="A685" i="18"/>
  <c r="B685" i="18"/>
  <c r="A686" i="18"/>
  <c r="B686" i="18"/>
  <c r="A687" i="18"/>
  <c r="B687" i="18"/>
  <c r="A688" i="18"/>
  <c r="B688" i="18"/>
  <c r="A689" i="18"/>
  <c r="B689" i="18"/>
  <c r="A690" i="18"/>
  <c r="B690" i="18"/>
  <c r="A691" i="18"/>
  <c r="B691" i="18"/>
  <c r="A692" i="18"/>
  <c r="B692" i="18"/>
  <c r="A693" i="18"/>
  <c r="B693" i="18"/>
  <c r="A694" i="18"/>
  <c r="B694" i="18"/>
  <c r="A695" i="18"/>
  <c r="B695" i="18"/>
  <c r="A696" i="18"/>
  <c r="B696" i="18"/>
  <c r="A697" i="18"/>
  <c r="B697" i="18"/>
  <c r="A698" i="18"/>
  <c r="B698" i="18"/>
  <c r="A699" i="18"/>
  <c r="B699" i="18"/>
  <c r="A700" i="18"/>
  <c r="B700" i="18"/>
  <c r="A701" i="18"/>
  <c r="B701" i="18"/>
  <c r="A702" i="18"/>
  <c r="B702" i="18"/>
  <c r="A703" i="18"/>
  <c r="B703" i="18"/>
  <c r="A704" i="18"/>
  <c r="B704" i="18"/>
  <c r="A705" i="18"/>
  <c r="B705" i="18"/>
  <c r="A706" i="18"/>
  <c r="B706" i="18"/>
  <c r="A707" i="18"/>
  <c r="B707" i="18"/>
  <c r="A708" i="18"/>
  <c r="B708" i="18"/>
  <c r="A709" i="18"/>
  <c r="B709" i="18"/>
  <c r="A710" i="18"/>
  <c r="B710" i="18"/>
  <c r="A711" i="18"/>
  <c r="B711" i="18"/>
  <c r="A712" i="18"/>
  <c r="B712" i="18"/>
  <c r="A713" i="18"/>
  <c r="B713" i="18"/>
  <c r="A714" i="18"/>
  <c r="B714" i="18"/>
  <c r="A715" i="18"/>
  <c r="B715" i="18"/>
  <c r="A716" i="18"/>
  <c r="B716" i="18"/>
  <c r="A717" i="18"/>
  <c r="B717" i="18"/>
  <c r="A718" i="18"/>
  <c r="B718" i="18"/>
  <c r="A719" i="18"/>
  <c r="B719" i="18"/>
  <c r="A720" i="18"/>
  <c r="B720" i="18"/>
  <c r="A721" i="18"/>
  <c r="B721" i="18"/>
  <c r="A722" i="18"/>
  <c r="B722" i="18"/>
  <c r="A723" i="18"/>
  <c r="B723" i="18"/>
  <c r="A724" i="18"/>
  <c r="B724" i="18"/>
  <c r="A725" i="18"/>
  <c r="B725" i="18"/>
  <c r="A726" i="18"/>
  <c r="B726" i="18"/>
  <c r="A727" i="18"/>
  <c r="B727" i="18"/>
  <c r="A728" i="18"/>
  <c r="B728" i="18"/>
  <c r="A729" i="18"/>
  <c r="B729" i="18"/>
  <c r="A730" i="18"/>
  <c r="B730" i="18"/>
  <c r="A731" i="18"/>
  <c r="B731" i="18"/>
  <c r="A732" i="18"/>
  <c r="B732" i="18"/>
  <c r="A733" i="18"/>
  <c r="B733" i="18"/>
  <c r="A734" i="18"/>
  <c r="B734" i="18"/>
  <c r="A735" i="18"/>
  <c r="B735" i="18"/>
  <c r="A736" i="18"/>
  <c r="B736" i="18"/>
  <c r="A737" i="18"/>
  <c r="B737" i="18"/>
  <c r="A738" i="18"/>
  <c r="B738" i="18"/>
  <c r="A739" i="18"/>
  <c r="B739" i="18"/>
  <c r="A740" i="18"/>
  <c r="B740" i="18"/>
  <c r="A741" i="18"/>
  <c r="B741" i="18"/>
  <c r="A742" i="18"/>
  <c r="B742" i="18"/>
  <c r="A743" i="18"/>
  <c r="B743" i="18"/>
  <c r="A744" i="18"/>
  <c r="B744" i="18"/>
  <c r="A745" i="18"/>
  <c r="B745" i="18"/>
  <c r="A746" i="18"/>
  <c r="B746" i="18"/>
  <c r="A747" i="18"/>
  <c r="B747" i="18"/>
  <c r="A748" i="18"/>
  <c r="B748" i="18"/>
  <c r="A749" i="18"/>
  <c r="B749" i="18"/>
  <c r="A750" i="18"/>
  <c r="B750" i="18"/>
  <c r="A751" i="18"/>
  <c r="B751" i="18"/>
  <c r="A752" i="18"/>
  <c r="B752" i="18"/>
  <c r="A753" i="18"/>
  <c r="B753" i="18"/>
  <c r="A754" i="18"/>
  <c r="B754" i="18"/>
  <c r="A755" i="18"/>
  <c r="B755" i="18"/>
  <c r="A756" i="18"/>
  <c r="B756" i="18"/>
  <c r="A757" i="18"/>
  <c r="B757" i="18"/>
  <c r="A758" i="18"/>
  <c r="B758" i="18"/>
  <c r="A759" i="18"/>
  <c r="B759" i="18"/>
  <c r="A760" i="18"/>
  <c r="B760" i="18"/>
  <c r="A761" i="18"/>
  <c r="B761" i="18"/>
  <c r="A762" i="18"/>
  <c r="B762" i="18"/>
  <c r="A763" i="18"/>
  <c r="B763" i="18"/>
  <c r="A764" i="18"/>
  <c r="B764" i="18"/>
  <c r="A765" i="18"/>
  <c r="B765" i="18"/>
  <c r="A766" i="18"/>
  <c r="B766" i="18"/>
  <c r="A767" i="18"/>
  <c r="B767" i="18"/>
  <c r="A768" i="18"/>
  <c r="B768" i="18"/>
  <c r="A769" i="18"/>
  <c r="B769" i="18"/>
  <c r="A770" i="18"/>
  <c r="B770" i="18"/>
  <c r="A771" i="18"/>
  <c r="B771" i="18"/>
  <c r="A772" i="18"/>
  <c r="B772" i="18"/>
  <c r="A773" i="18"/>
  <c r="B773" i="18"/>
  <c r="A774" i="18"/>
  <c r="B774" i="18"/>
  <c r="A775" i="18"/>
  <c r="B775" i="18"/>
  <c r="A776" i="18"/>
  <c r="B776" i="18"/>
  <c r="A777" i="18"/>
  <c r="B777" i="18"/>
  <c r="A778" i="18"/>
  <c r="B778" i="18"/>
  <c r="A779" i="18"/>
  <c r="B779" i="18"/>
  <c r="A780" i="18"/>
  <c r="B780" i="18"/>
  <c r="A781" i="18"/>
  <c r="B781" i="18"/>
  <c r="A782" i="18"/>
  <c r="B782" i="18"/>
  <c r="A783" i="18"/>
  <c r="B783" i="18"/>
  <c r="A784" i="18"/>
  <c r="B784" i="18"/>
  <c r="A785" i="18"/>
  <c r="B785" i="18"/>
  <c r="A786" i="18"/>
  <c r="B786" i="18"/>
  <c r="A787" i="18"/>
  <c r="B787" i="18"/>
  <c r="A788" i="18"/>
  <c r="B788" i="18"/>
  <c r="A789" i="18"/>
  <c r="B789" i="18"/>
  <c r="A790" i="18"/>
  <c r="B790" i="18"/>
  <c r="A791" i="18"/>
  <c r="B791" i="18"/>
  <c r="A792" i="18"/>
  <c r="B792" i="18"/>
  <c r="A793" i="18"/>
  <c r="B793" i="18"/>
  <c r="A794" i="18"/>
  <c r="B794" i="18"/>
  <c r="A795" i="18"/>
  <c r="B795" i="18"/>
  <c r="A796" i="18"/>
  <c r="B796" i="18"/>
  <c r="A797" i="18"/>
  <c r="B797" i="18"/>
  <c r="A798" i="18"/>
  <c r="B798" i="18"/>
  <c r="A799" i="18"/>
  <c r="B799" i="18"/>
  <c r="A800" i="18"/>
  <c r="B800" i="18"/>
  <c r="A801" i="18"/>
  <c r="B801" i="18"/>
  <c r="A802" i="18"/>
  <c r="B802" i="18"/>
  <c r="A803" i="18"/>
  <c r="B803" i="18"/>
  <c r="A804" i="18"/>
  <c r="B804" i="18"/>
  <c r="A805" i="18"/>
  <c r="B805" i="18"/>
  <c r="A806" i="18"/>
  <c r="B806" i="18"/>
  <c r="A807" i="18"/>
  <c r="B807" i="18"/>
  <c r="A808" i="18"/>
  <c r="B808" i="18"/>
  <c r="A809" i="18"/>
  <c r="B809" i="18"/>
  <c r="A810" i="18"/>
  <c r="B810" i="18"/>
  <c r="A811" i="18"/>
  <c r="B811" i="18"/>
  <c r="A812" i="18"/>
  <c r="B812" i="18"/>
  <c r="A813" i="18"/>
  <c r="B813" i="18"/>
  <c r="A814" i="18"/>
  <c r="B814" i="18"/>
  <c r="A815" i="18"/>
  <c r="B815" i="18"/>
  <c r="A816" i="18"/>
  <c r="B816" i="18"/>
  <c r="A817" i="18"/>
  <c r="B817" i="18"/>
  <c r="A818" i="18"/>
  <c r="B818" i="18"/>
  <c r="A819" i="18"/>
  <c r="B819" i="18"/>
  <c r="A820" i="18"/>
  <c r="B820" i="18"/>
  <c r="A821" i="18"/>
  <c r="B821" i="18"/>
  <c r="A822" i="18"/>
  <c r="B822" i="18"/>
  <c r="A823" i="18"/>
  <c r="B823" i="18"/>
  <c r="A824" i="18"/>
  <c r="B824" i="18"/>
  <c r="A825" i="18"/>
  <c r="B825" i="18"/>
  <c r="A826" i="18"/>
  <c r="B826" i="18"/>
  <c r="A827" i="18"/>
  <c r="B827" i="18"/>
  <c r="A828" i="18"/>
  <c r="B828" i="18"/>
  <c r="A829" i="18"/>
  <c r="B829" i="18"/>
  <c r="A830" i="18"/>
  <c r="B830" i="18"/>
  <c r="A831" i="18"/>
  <c r="B831" i="18"/>
  <c r="A832" i="18"/>
  <c r="B832" i="18"/>
  <c r="A833" i="18"/>
  <c r="B833" i="18"/>
  <c r="A834" i="18"/>
  <c r="B834" i="18"/>
  <c r="A835" i="18"/>
  <c r="B835" i="18"/>
  <c r="A836" i="18"/>
  <c r="B836" i="18"/>
  <c r="A837" i="18"/>
  <c r="B837" i="18"/>
  <c r="A838" i="18"/>
  <c r="B838" i="18"/>
  <c r="A839" i="18"/>
  <c r="B839" i="18"/>
  <c r="A840" i="18"/>
  <c r="B840" i="18"/>
  <c r="A841" i="18"/>
  <c r="B841" i="18"/>
  <c r="A842" i="18"/>
  <c r="B842" i="18"/>
  <c r="A843" i="18"/>
  <c r="B843" i="18"/>
  <c r="A844" i="18"/>
  <c r="B844" i="18"/>
  <c r="A845" i="18"/>
  <c r="B845" i="18"/>
  <c r="A846" i="18"/>
  <c r="B846" i="18"/>
  <c r="A847" i="18"/>
  <c r="B847" i="18"/>
  <c r="A848" i="18"/>
  <c r="B848" i="18"/>
  <c r="A849" i="18"/>
  <c r="B849" i="18"/>
  <c r="A850" i="18"/>
  <c r="B850" i="18"/>
  <c r="A851" i="18"/>
  <c r="B851" i="18"/>
  <c r="A852" i="18"/>
  <c r="B852" i="18"/>
  <c r="A853" i="18"/>
  <c r="B853" i="18"/>
  <c r="A854" i="18"/>
  <c r="B854" i="18"/>
  <c r="A855" i="18"/>
  <c r="B855" i="18"/>
  <c r="A856" i="18"/>
  <c r="B856" i="18"/>
  <c r="A857" i="18"/>
  <c r="B857" i="18"/>
  <c r="A858" i="18"/>
  <c r="B858" i="18"/>
  <c r="A859" i="18"/>
  <c r="B859" i="18"/>
  <c r="A860" i="18"/>
  <c r="B860" i="18"/>
  <c r="A861" i="18"/>
  <c r="B861" i="18"/>
  <c r="A862" i="18"/>
  <c r="B862" i="18"/>
  <c r="A863" i="18"/>
  <c r="B863" i="18"/>
  <c r="A864" i="18"/>
  <c r="B864" i="18"/>
  <c r="A865" i="18"/>
  <c r="B865" i="18"/>
  <c r="A866" i="18"/>
  <c r="B866" i="18"/>
  <c r="A867" i="18"/>
  <c r="B867" i="18"/>
  <c r="A868" i="18"/>
  <c r="B868" i="18"/>
  <c r="A869" i="18"/>
  <c r="B869" i="18"/>
  <c r="A870" i="18"/>
  <c r="B870" i="18"/>
  <c r="A871" i="18"/>
  <c r="B871" i="18"/>
  <c r="A872" i="18"/>
  <c r="B872" i="18"/>
  <c r="A873" i="18"/>
  <c r="B873" i="18"/>
  <c r="A874" i="18"/>
  <c r="B874" i="18"/>
  <c r="A875" i="18"/>
  <c r="B875" i="18"/>
  <c r="A876" i="18"/>
  <c r="B876" i="18"/>
  <c r="A877" i="18"/>
  <c r="B877" i="18"/>
  <c r="A878" i="18"/>
  <c r="B878" i="18"/>
  <c r="A879" i="18"/>
  <c r="B879" i="18"/>
  <c r="A880" i="18"/>
  <c r="B880" i="18"/>
  <c r="A881" i="18"/>
  <c r="B881" i="18"/>
  <c r="A882" i="18"/>
  <c r="B882" i="18"/>
  <c r="A883" i="18"/>
  <c r="B883" i="18"/>
  <c r="A884" i="18"/>
  <c r="B884" i="18"/>
  <c r="A885" i="18"/>
  <c r="B885" i="18"/>
  <c r="A886" i="18"/>
  <c r="B886" i="18"/>
  <c r="A887" i="18"/>
  <c r="B887" i="18"/>
  <c r="A888" i="18"/>
  <c r="B888" i="18"/>
  <c r="A889" i="18"/>
  <c r="B889" i="18"/>
  <c r="A890" i="18"/>
  <c r="B890" i="18"/>
  <c r="A891" i="18"/>
  <c r="B891" i="18"/>
  <c r="A892" i="18"/>
  <c r="B892" i="18"/>
  <c r="A893" i="18"/>
  <c r="B893" i="18"/>
  <c r="A894" i="18"/>
  <c r="B894" i="18"/>
  <c r="A895" i="18"/>
  <c r="B895" i="18"/>
  <c r="A896" i="18"/>
  <c r="B896" i="18"/>
  <c r="A897" i="18"/>
  <c r="B897" i="18"/>
  <c r="A898" i="18"/>
  <c r="B898" i="18"/>
  <c r="A899" i="18"/>
  <c r="B899" i="18"/>
  <c r="A900" i="18"/>
  <c r="B900" i="18"/>
  <c r="A901" i="18"/>
  <c r="B901" i="18"/>
  <c r="A902" i="18"/>
  <c r="B902" i="18"/>
  <c r="A903" i="18"/>
  <c r="B903" i="18"/>
  <c r="A904" i="18"/>
  <c r="B904" i="18"/>
  <c r="A905" i="18"/>
  <c r="B905" i="18"/>
  <c r="A906" i="18"/>
  <c r="B906" i="18"/>
  <c r="A907" i="18"/>
  <c r="B907" i="18"/>
  <c r="A908" i="18"/>
  <c r="B908" i="18"/>
  <c r="A909" i="18"/>
  <c r="B909" i="18"/>
  <c r="A910" i="18"/>
  <c r="B910" i="18"/>
  <c r="A911" i="18"/>
  <c r="B911" i="18"/>
  <c r="A912" i="18"/>
  <c r="B912" i="18"/>
  <c r="A913" i="18"/>
  <c r="B913" i="18"/>
  <c r="A914" i="18"/>
  <c r="B914" i="18"/>
  <c r="A915" i="18"/>
  <c r="B915" i="18"/>
  <c r="A916" i="18"/>
  <c r="B916" i="18"/>
  <c r="A917" i="18"/>
  <c r="B917" i="18"/>
  <c r="A918" i="18"/>
  <c r="B918" i="18"/>
  <c r="A919" i="18"/>
  <c r="B919" i="18"/>
  <c r="A920" i="18"/>
  <c r="B920" i="18"/>
  <c r="A921" i="18"/>
  <c r="B921" i="18"/>
  <c r="A922" i="18"/>
  <c r="B922" i="18"/>
  <c r="A923" i="18"/>
  <c r="B923" i="18"/>
  <c r="A924" i="18"/>
  <c r="B924" i="18"/>
  <c r="A925" i="18"/>
  <c r="B925" i="18"/>
  <c r="A926" i="18"/>
  <c r="B926" i="18"/>
  <c r="A927" i="18"/>
  <c r="B927" i="18"/>
  <c r="A928" i="18"/>
  <c r="B928" i="18"/>
  <c r="A929" i="18"/>
  <c r="B929" i="18"/>
  <c r="A930" i="18"/>
  <c r="B930" i="18"/>
  <c r="A931" i="18"/>
  <c r="B931" i="18"/>
  <c r="A932" i="18"/>
  <c r="B932" i="18"/>
  <c r="A933" i="18"/>
  <c r="B933" i="18"/>
  <c r="A934" i="18"/>
  <c r="B934" i="18"/>
  <c r="A935" i="18"/>
  <c r="B935" i="18"/>
  <c r="A936" i="18"/>
  <c r="B936" i="18"/>
  <c r="A937" i="18"/>
  <c r="B937" i="18"/>
  <c r="A938" i="18"/>
  <c r="B938" i="18"/>
  <c r="A939" i="18"/>
  <c r="B939" i="18"/>
  <c r="A940" i="18"/>
  <c r="B940" i="18"/>
  <c r="A941" i="18"/>
  <c r="B941" i="18"/>
  <c r="A942" i="18"/>
  <c r="B942" i="18"/>
  <c r="A943" i="18"/>
  <c r="B943" i="18"/>
  <c r="A944" i="18"/>
  <c r="B944" i="18"/>
  <c r="A945" i="18"/>
  <c r="B945" i="18"/>
  <c r="A946" i="18"/>
  <c r="B946" i="18"/>
  <c r="A947" i="18"/>
  <c r="B947" i="18"/>
  <c r="A948" i="18"/>
  <c r="B948" i="18"/>
  <c r="A949" i="18"/>
  <c r="B949" i="18"/>
  <c r="A950" i="18"/>
  <c r="B950" i="18"/>
  <c r="A951" i="18"/>
  <c r="B951" i="18"/>
  <c r="A952" i="18"/>
  <c r="B952" i="18"/>
  <c r="A953" i="18"/>
  <c r="B953" i="18"/>
  <c r="A954" i="18"/>
  <c r="B954" i="18"/>
  <c r="A955" i="18"/>
  <c r="B955" i="18"/>
  <c r="A956" i="18"/>
  <c r="B956" i="18"/>
  <c r="A957" i="18"/>
  <c r="B957" i="18"/>
  <c r="A958" i="18"/>
  <c r="B958" i="18"/>
  <c r="A959" i="18"/>
  <c r="B959" i="18"/>
  <c r="A960" i="18"/>
  <c r="B960" i="18"/>
  <c r="A961" i="18"/>
  <c r="B961" i="18"/>
  <c r="A962" i="18"/>
  <c r="B962" i="18"/>
  <c r="A963" i="18"/>
  <c r="B963" i="18"/>
  <c r="A964" i="18"/>
  <c r="B964" i="18"/>
  <c r="A965" i="18"/>
  <c r="B965" i="18"/>
  <c r="A966" i="18"/>
  <c r="B966" i="18"/>
  <c r="A967" i="18"/>
  <c r="B967" i="18"/>
  <c r="A968" i="18"/>
  <c r="B968" i="18"/>
  <c r="A969" i="18"/>
  <c r="B969" i="18"/>
  <c r="A970" i="18"/>
  <c r="B970" i="18"/>
  <c r="A971" i="18"/>
  <c r="B971" i="18"/>
  <c r="A972" i="18"/>
  <c r="B972" i="18"/>
  <c r="A973" i="18"/>
  <c r="B973" i="18"/>
  <c r="A974" i="18"/>
  <c r="B974" i="18"/>
  <c r="A975" i="18"/>
  <c r="B975" i="18"/>
  <c r="A976" i="18"/>
  <c r="B976" i="18"/>
  <c r="A977" i="18"/>
  <c r="B977" i="18"/>
  <c r="A978" i="18"/>
  <c r="B978" i="18"/>
  <c r="A979" i="18"/>
  <c r="B979" i="18"/>
  <c r="A980" i="18"/>
  <c r="B980" i="18"/>
  <c r="A981" i="18"/>
  <c r="B981" i="18"/>
  <c r="A982" i="18"/>
  <c r="B982" i="18"/>
  <c r="A983" i="18"/>
  <c r="B983" i="18"/>
  <c r="A984" i="18"/>
  <c r="B984" i="18"/>
  <c r="A985" i="18"/>
  <c r="B985" i="18"/>
  <c r="A986" i="18"/>
  <c r="B986" i="18"/>
  <c r="A987" i="18"/>
  <c r="B987" i="18"/>
  <c r="A988" i="18"/>
  <c r="B988" i="18"/>
  <c r="A989" i="18"/>
  <c r="B989" i="18"/>
  <c r="A990" i="18"/>
  <c r="B990" i="18"/>
  <c r="A991" i="18"/>
  <c r="B991" i="18"/>
  <c r="A992" i="18"/>
  <c r="B992" i="18"/>
  <c r="A993" i="18"/>
  <c r="B993" i="18"/>
  <c r="A994" i="18"/>
  <c r="B994" i="18"/>
  <c r="A995" i="18"/>
  <c r="B995" i="18"/>
  <c r="A996" i="18"/>
  <c r="B996" i="18"/>
  <c r="A997" i="18"/>
  <c r="B997" i="18"/>
  <c r="A998" i="18"/>
  <c r="B998" i="18"/>
  <c r="A999" i="18"/>
  <c r="B999" i="18"/>
  <c r="A1000" i="18"/>
  <c r="B1000" i="18"/>
  <c r="A1001" i="18"/>
  <c r="B1001" i="18"/>
  <c r="A1002" i="18"/>
  <c r="B1002" i="18"/>
  <c r="A1003" i="18"/>
  <c r="B1003" i="18"/>
  <c r="A1004" i="18"/>
  <c r="B1004" i="18"/>
  <c r="A1005" i="18"/>
  <c r="B1005" i="18"/>
  <c r="A1006" i="18"/>
  <c r="B1006" i="18"/>
  <c r="A1007" i="18"/>
  <c r="B1007" i="18"/>
  <c r="A1008" i="18"/>
  <c r="B1008" i="18"/>
  <c r="A1009" i="18"/>
  <c r="B1009" i="18"/>
  <c r="A1010" i="18"/>
  <c r="B1010" i="18"/>
  <c r="A1011" i="18"/>
  <c r="B1011" i="18"/>
  <c r="A1012" i="18"/>
  <c r="B1012" i="18"/>
  <c r="A1013" i="18"/>
  <c r="B1013" i="18"/>
  <c r="A1014" i="18"/>
  <c r="B1014" i="18"/>
  <c r="A1015" i="18"/>
  <c r="B1015" i="18"/>
  <c r="A1016" i="18"/>
  <c r="B1016" i="18"/>
  <c r="A1017" i="18"/>
  <c r="B1017" i="18"/>
  <c r="A1018" i="18"/>
  <c r="B1018" i="18"/>
  <c r="A1019" i="18"/>
  <c r="B1019" i="18"/>
  <c r="A1020" i="18"/>
  <c r="B1020" i="18"/>
  <c r="A1021" i="18"/>
  <c r="B1021" i="18"/>
  <c r="A1022" i="18"/>
  <c r="B1022" i="18"/>
  <c r="A1023" i="18"/>
  <c r="B1023" i="18"/>
  <c r="A1024" i="18"/>
  <c r="B1024" i="18"/>
  <c r="A1025" i="18"/>
  <c r="B1025" i="18"/>
  <c r="A1026" i="18"/>
  <c r="B1026" i="18"/>
  <c r="A1027" i="18"/>
  <c r="B1027" i="18"/>
  <c r="A1028" i="18"/>
  <c r="B1028" i="18"/>
  <c r="A1029" i="18"/>
  <c r="B1029" i="18"/>
  <c r="A1030" i="18"/>
  <c r="B1030" i="18"/>
  <c r="A1031" i="18"/>
  <c r="B1031" i="18"/>
  <c r="A1032" i="18"/>
  <c r="B1032" i="18"/>
  <c r="A1033" i="18"/>
  <c r="B1033" i="18"/>
  <c r="A1034" i="18"/>
  <c r="B1034" i="18"/>
  <c r="A1035" i="18"/>
  <c r="B1035" i="18"/>
  <c r="A1036" i="18"/>
  <c r="B1036" i="18"/>
  <c r="A1037" i="18"/>
  <c r="B1037" i="18"/>
  <c r="A1038" i="18"/>
  <c r="B1038" i="18"/>
  <c r="A1039" i="18"/>
  <c r="B1039" i="18"/>
  <c r="A1040" i="18"/>
  <c r="B1040" i="18"/>
  <c r="A1041" i="18"/>
  <c r="B1041" i="18"/>
  <c r="A1042" i="18"/>
  <c r="B1042" i="18"/>
  <c r="A1043" i="18"/>
  <c r="B1043" i="18"/>
  <c r="A1044" i="18"/>
  <c r="B1044" i="18"/>
  <c r="A1045" i="18"/>
  <c r="B1045" i="18"/>
  <c r="A1046" i="18"/>
  <c r="B1046" i="18"/>
  <c r="A1047" i="18"/>
  <c r="B1047" i="18"/>
  <c r="A1048" i="18"/>
  <c r="B1048" i="18"/>
  <c r="A1049" i="18"/>
  <c r="B1049" i="18"/>
  <c r="A1050" i="18"/>
  <c r="B1050" i="18"/>
  <c r="A1051" i="18"/>
  <c r="B1051" i="18"/>
  <c r="A1052" i="18"/>
  <c r="B1052" i="18"/>
  <c r="A1053" i="18"/>
  <c r="B1053" i="18"/>
  <c r="A1054" i="18"/>
  <c r="B1054" i="18"/>
  <c r="A1055" i="18"/>
  <c r="B1055" i="18"/>
  <c r="A1056" i="18"/>
  <c r="B1056" i="18"/>
  <c r="A1057" i="18"/>
  <c r="B1057" i="18"/>
  <c r="A1058" i="18"/>
  <c r="B1058" i="18"/>
  <c r="A1059" i="18"/>
  <c r="B1059" i="18"/>
  <c r="A1060" i="18"/>
  <c r="B1060" i="18"/>
  <c r="A1061" i="18"/>
  <c r="B1061" i="18"/>
  <c r="A1062" i="18"/>
  <c r="B1062" i="18"/>
  <c r="A1063" i="18"/>
  <c r="B1063" i="18"/>
  <c r="A1064" i="18"/>
  <c r="B1064" i="18"/>
  <c r="A1065" i="18"/>
  <c r="B1065" i="18"/>
  <c r="A1066" i="18"/>
  <c r="B1066" i="18"/>
  <c r="A1067" i="18"/>
  <c r="B1067" i="18"/>
  <c r="A1068" i="18"/>
  <c r="B1068" i="18"/>
  <c r="A1069" i="18"/>
  <c r="B1069" i="18"/>
  <c r="A1070" i="18"/>
  <c r="B1070" i="18"/>
  <c r="A1071" i="18"/>
  <c r="B1071" i="18"/>
  <c r="A1072" i="18"/>
  <c r="B1072" i="18"/>
  <c r="A1073" i="18"/>
  <c r="B1073" i="18"/>
  <c r="A1074" i="18"/>
  <c r="B1074" i="18"/>
  <c r="A1075" i="18"/>
  <c r="B1075" i="18"/>
  <c r="A1076" i="18"/>
  <c r="B1076" i="18"/>
  <c r="A1077" i="18"/>
  <c r="B1077" i="18"/>
  <c r="A1078" i="18"/>
  <c r="B1078" i="18"/>
  <c r="B2" i="18"/>
  <c r="U33" i="5" l="1"/>
  <c r="C14" i="16"/>
  <c r="B19" i="14" l="1"/>
  <c r="S34" i="5"/>
  <c r="S38" i="5"/>
  <c r="P10" i="11"/>
  <c r="S33" i="5" s="1"/>
  <c r="P7" i="11"/>
  <c r="S30" i="5" s="1"/>
  <c r="P6" i="11"/>
  <c r="P16" i="11" s="1"/>
  <c r="P15" i="11"/>
  <c r="P14" i="11"/>
  <c r="S37" i="5" s="1"/>
  <c r="P13" i="11"/>
  <c r="S36" i="5" s="1"/>
  <c r="P12" i="11"/>
  <c r="S35" i="5" s="1"/>
  <c r="P11" i="11"/>
  <c r="G57" i="11"/>
  <c r="P8" i="11"/>
  <c r="S31" i="5" s="1"/>
  <c r="P9" i="11"/>
  <c r="S32" i="5" s="1"/>
  <c r="BH19" i="10"/>
  <c r="R36" i="5" s="1"/>
  <c r="BH13" i="10"/>
  <c r="R30" i="5" s="1"/>
  <c r="BD13" i="10"/>
  <c r="BD14" i="10"/>
  <c r="BD15" i="10"/>
  <c r="BD16" i="10"/>
  <c r="BD17" i="10"/>
  <c r="BD18" i="10"/>
  <c r="BD19" i="10"/>
  <c r="BD20" i="10"/>
  <c r="BD21" i="10"/>
  <c r="BD22" i="10"/>
  <c r="BD23" i="10"/>
  <c r="BD24" i="10"/>
  <c r="BD25" i="10"/>
  <c r="BD26" i="10"/>
  <c r="BD27" i="10"/>
  <c r="BD28" i="10"/>
  <c r="BD29" i="10"/>
  <c r="BD30" i="10"/>
  <c r="BD31" i="10"/>
  <c r="BD10" i="10"/>
  <c r="BD11" i="10"/>
  <c r="BD12" i="10"/>
  <c r="BE9" i="10"/>
  <c r="BE12" i="10"/>
  <c r="BH12" i="10" s="1"/>
  <c r="BE13" i="10"/>
  <c r="BE14" i="10"/>
  <c r="BE15" i="10"/>
  <c r="BE16" i="10"/>
  <c r="BE17" i="10"/>
  <c r="BE18" i="10"/>
  <c r="BH14" i="10" s="1"/>
  <c r="R31" i="5" s="1"/>
  <c r="BE19" i="10"/>
  <c r="BH15" i="10" s="1"/>
  <c r="R32" i="5" s="1"/>
  <c r="BE20" i="10"/>
  <c r="BE21" i="10"/>
  <c r="BH16" i="10" s="1"/>
  <c r="R33" i="5" s="1"/>
  <c r="BE22" i="10"/>
  <c r="BE23" i="10"/>
  <c r="BH17" i="10" s="1"/>
  <c r="R34" i="5" s="1"/>
  <c r="BE24" i="10"/>
  <c r="BE25" i="10"/>
  <c r="BH18" i="10" s="1"/>
  <c r="R35" i="5" s="1"/>
  <c r="BE26" i="10"/>
  <c r="BE27" i="10"/>
  <c r="BE28" i="10"/>
  <c r="BE29" i="10"/>
  <c r="BH20" i="10" s="1"/>
  <c r="R37" i="5" s="1"/>
  <c r="BE30" i="10"/>
  <c r="BE31" i="10"/>
  <c r="BH21" i="10" s="1"/>
  <c r="R38" i="5" s="1"/>
  <c r="R29" i="5" l="1"/>
  <c r="BH22" i="10"/>
  <c r="BE33" i="10"/>
  <c r="S29" i="5"/>
  <c r="B27" i="14"/>
  <c r="T37" i="5" s="1"/>
  <c r="B22" i="14"/>
  <c r="B23" i="14"/>
  <c r="T33" i="5" s="1"/>
  <c r="B24" i="14"/>
  <c r="T34" i="5" s="1"/>
  <c r="B25" i="14"/>
  <c r="T35" i="5" s="1"/>
  <c r="B26" i="14"/>
  <c r="B21" i="14"/>
  <c r="T31" i="5"/>
  <c r="B13" i="14"/>
  <c r="B20" i="14" s="1"/>
  <c r="T30" i="5" s="1"/>
  <c r="M11" i="19"/>
  <c r="M10" i="19"/>
  <c r="AD16" i="5" s="1"/>
  <c r="M9" i="19"/>
  <c r="M8" i="19"/>
  <c r="AD14" i="5" s="1"/>
  <c r="M7" i="19"/>
  <c r="M6" i="19"/>
  <c r="M5" i="19"/>
  <c r="M4" i="19"/>
  <c r="D1" i="18"/>
  <c r="C1" i="18"/>
  <c r="K1" i="9"/>
  <c r="S7" i="8"/>
  <c r="P7" i="8"/>
  <c r="E3" i="8"/>
  <c r="E2" i="8"/>
  <c r="P7" i="7"/>
  <c r="S7" i="7" s="1"/>
  <c r="E3" i="7"/>
  <c r="E2" i="7"/>
  <c r="S7" i="6"/>
  <c r="P7" i="6"/>
  <c r="E3" i="6"/>
  <c r="E2" i="6"/>
  <c r="N111" i="5"/>
  <c r="M111" i="5"/>
  <c r="L111" i="5"/>
  <c r="J111" i="5"/>
  <c r="G111" i="5"/>
  <c r="F111" i="5"/>
  <c r="E111" i="5"/>
  <c r="C111" i="5"/>
  <c r="N110" i="5"/>
  <c r="M110" i="5"/>
  <c r="L110" i="5"/>
  <c r="K110" i="5"/>
  <c r="K111" i="5" s="1"/>
  <c r="J110" i="5"/>
  <c r="G110" i="5"/>
  <c r="F110" i="5"/>
  <c r="E110" i="5"/>
  <c r="D110" i="5"/>
  <c r="D111" i="5" s="1"/>
  <c r="C110" i="5"/>
  <c r="N109" i="5"/>
  <c r="M109" i="5"/>
  <c r="L109" i="5"/>
  <c r="K109" i="5"/>
  <c r="J109" i="5"/>
  <c r="G109" i="5"/>
  <c r="F109" i="5"/>
  <c r="E109" i="5"/>
  <c r="D109" i="5"/>
  <c r="C109" i="5"/>
  <c r="N108" i="5"/>
  <c r="M108" i="5"/>
  <c r="L108" i="5"/>
  <c r="K108" i="5"/>
  <c r="J108" i="5"/>
  <c r="G108" i="5"/>
  <c r="F108" i="5"/>
  <c r="E108" i="5"/>
  <c r="D108" i="5"/>
  <c r="C108" i="5"/>
  <c r="N107" i="5"/>
  <c r="M107" i="5"/>
  <c r="L107" i="5"/>
  <c r="K107" i="5"/>
  <c r="J107" i="5"/>
  <c r="G107" i="5"/>
  <c r="F107" i="5"/>
  <c r="E107" i="5"/>
  <c r="D107" i="5"/>
  <c r="C107" i="5"/>
  <c r="N106" i="5"/>
  <c r="M106" i="5"/>
  <c r="L106" i="5"/>
  <c r="K106" i="5"/>
  <c r="J106" i="5"/>
  <c r="G106" i="5"/>
  <c r="F106" i="5"/>
  <c r="E106" i="5"/>
  <c r="D106" i="5"/>
  <c r="C106" i="5"/>
  <c r="N105" i="5"/>
  <c r="M105" i="5"/>
  <c r="L105" i="5"/>
  <c r="K105" i="5"/>
  <c r="J105" i="5"/>
  <c r="G105" i="5"/>
  <c r="F105" i="5"/>
  <c r="E105" i="5"/>
  <c r="D105" i="5"/>
  <c r="C105" i="5"/>
  <c r="N104" i="5"/>
  <c r="M104" i="5"/>
  <c r="L104" i="5"/>
  <c r="K104" i="5"/>
  <c r="J104" i="5"/>
  <c r="G104" i="5"/>
  <c r="F104" i="5"/>
  <c r="E104" i="5"/>
  <c r="D104" i="5"/>
  <c r="C104" i="5"/>
  <c r="N103" i="5"/>
  <c r="M103" i="5"/>
  <c r="L103" i="5"/>
  <c r="K103" i="5"/>
  <c r="J103" i="5"/>
  <c r="G103" i="5"/>
  <c r="F103" i="5"/>
  <c r="E103" i="5"/>
  <c r="D103" i="5"/>
  <c r="C103" i="5"/>
  <c r="N102" i="5"/>
  <c r="M102" i="5"/>
  <c r="L102" i="5"/>
  <c r="K102" i="5"/>
  <c r="J102" i="5"/>
  <c r="G102" i="5"/>
  <c r="F102" i="5"/>
  <c r="E102" i="5"/>
  <c r="D102" i="5"/>
  <c r="C102" i="5"/>
  <c r="N101" i="5"/>
  <c r="M101" i="5"/>
  <c r="L101" i="5"/>
  <c r="K101" i="5"/>
  <c r="J101" i="5"/>
  <c r="G101" i="5"/>
  <c r="F101" i="5"/>
  <c r="E101" i="5"/>
  <c r="D101" i="5"/>
  <c r="C101" i="5"/>
  <c r="N100" i="5"/>
  <c r="M100" i="5"/>
  <c r="L100" i="5"/>
  <c r="K100" i="5"/>
  <c r="J100" i="5"/>
  <c r="G100" i="5"/>
  <c r="F100" i="5"/>
  <c r="E100" i="5"/>
  <c r="D100" i="5"/>
  <c r="C100" i="5"/>
  <c r="N99" i="5"/>
  <c r="M99" i="5"/>
  <c r="L99" i="5"/>
  <c r="K99" i="5"/>
  <c r="J99" i="5"/>
  <c r="G99" i="5"/>
  <c r="F99" i="5"/>
  <c r="E99" i="5"/>
  <c r="D99" i="5"/>
  <c r="C99" i="5"/>
  <c r="N98" i="5"/>
  <c r="M98" i="5"/>
  <c r="L98" i="5"/>
  <c r="K98" i="5"/>
  <c r="J98" i="5"/>
  <c r="G98" i="5"/>
  <c r="F98" i="5"/>
  <c r="E98" i="5"/>
  <c r="D98" i="5"/>
  <c r="C98" i="5"/>
  <c r="N97" i="5"/>
  <c r="M97" i="5"/>
  <c r="L97" i="5"/>
  <c r="K97" i="5"/>
  <c r="J97" i="5"/>
  <c r="G97" i="5"/>
  <c r="F97" i="5"/>
  <c r="E97" i="5"/>
  <c r="D97" i="5"/>
  <c r="C97" i="5"/>
  <c r="N96" i="5"/>
  <c r="M96" i="5"/>
  <c r="L96" i="5"/>
  <c r="K96" i="5"/>
  <c r="J96" i="5"/>
  <c r="G96" i="5"/>
  <c r="F96" i="5"/>
  <c r="E96" i="5"/>
  <c r="D96" i="5"/>
  <c r="C96" i="5"/>
  <c r="N95" i="5"/>
  <c r="M95" i="5"/>
  <c r="L95" i="5"/>
  <c r="K95" i="5"/>
  <c r="J95" i="5"/>
  <c r="G95" i="5"/>
  <c r="F95" i="5"/>
  <c r="E95" i="5"/>
  <c r="D95" i="5"/>
  <c r="C95" i="5"/>
  <c r="N94" i="5"/>
  <c r="M94" i="5"/>
  <c r="L94" i="5"/>
  <c r="K94" i="5"/>
  <c r="J94" i="5"/>
  <c r="G94" i="5"/>
  <c r="F94" i="5"/>
  <c r="E94" i="5"/>
  <c r="D94" i="5"/>
  <c r="C94" i="5"/>
  <c r="N93" i="5"/>
  <c r="M93" i="5"/>
  <c r="L93" i="5"/>
  <c r="K93" i="5"/>
  <c r="J93" i="5"/>
  <c r="G93" i="5"/>
  <c r="F93" i="5"/>
  <c r="E93" i="5"/>
  <c r="D93" i="5"/>
  <c r="C93" i="5"/>
  <c r="N92" i="5"/>
  <c r="M92" i="5"/>
  <c r="L92" i="5"/>
  <c r="K92" i="5"/>
  <c r="J92" i="5"/>
  <c r="G92" i="5"/>
  <c r="F92" i="5"/>
  <c r="E92" i="5"/>
  <c r="D92" i="5"/>
  <c r="C92" i="5"/>
  <c r="N91" i="5"/>
  <c r="M91" i="5"/>
  <c r="L91" i="5"/>
  <c r="K91" i="5"/>
  <c r="J91" i="5"/>
  <c r="G91" i="5"/>
  <c r="F91" i="5"/>
  <c r="E91" i="5"/>
  <c r="D91" i="5"/>
  <c r="C91" i="5"/>
  <c r="N90" i="5"/>
  <c r="M90" i="5"/>
  <c r="L90" i="5"/>
  <c r="K90" i="5"/>
  <c r="J90" i="5"/>
  <c r="G90" i="5"/>
  <c r="F90" i="5"/>
  <c r="E90" i="5"/>
  <c r="D90" i="5"/>
  <c r="C90" i="5"/>
  <c r="N89" i="5"/>
  <c r="M89" i="5"/>
  <c r="L89" i="5"/>
  <c r="K89" i="5"/>
  <c r="J89" i="5"/>
  <c r="G89" i="5"/>
  <c r="F89" i="5"/>
  <c r="E89" i="5"/>
  <c r="D89" i="5"/>
  <c r="C89" i="5"/>
  <c r="N88" i="5"/>
  <c r="M88" i="5"/>
  <c r="L88" i="5"/>
  <c r="K88" i="5"/>
  <c r="J88" i="5"/>
  <c r="G88" i="5"/>
  <c r="F88" i="5"/>
  <c r="E88" i="5"/>
  <c r="D88" i="5"/>
  <c r="C88" i="5"/>
  <c r="N87" i="5"/>
  <c r="M87" i="5"/>
  <c r="L87" i="5"/>
  <c r="K87" i="5"/>
  <c r="J87" i="5"/>
  <c r="G87" i="5"/>
  <c r="F87" i="5"/>
  <c r="E87" i="5"/>
  <c r="D87" i="5"/>
  <c r="C87" i="5"/>
  <c r="N86" i="5"/>
  <c r="M86" i="5"/>
  <c r="L86" i="5"/>
  <c r="K86" i="5"/>
  <c r="J86" i="5"/>
  <c r="G86" i="5"/>
  <c r="F86" i="5"/>
  <c r="E86" i="5"/>
  <c r="D86" i="5"/>
  <c r="C86" i="5"/>
  <c r="N85" i="5"/>
  <c r="M85" i="5"/>
  <c r="L85" i="5"/>
  <c r="K85" i="5"/>
  <c r="J85" i="5"/>
  <c r="G85" i="5"/>
  <c r="F85" i="5"/>
  <c r="E85" i="5"/>
  <c r="D85" i="5"/>
  <c r="C85" i="5"/>
  <c r="N84" i="5"/>
  <c r="M84" i="5"/>
  <c r="L84" i="5"/>
  <c r="K84" i="5"/>
  <c r="J84" i="5"/>
  <c r="G84" i="5"/>
  <c r="F84" i="5"/>
  <c r="E84" i="5"/>
  <c r="D84" i="5"/>
  <c r="C84" i="5"/>
  <c r="N83" i="5"/>
  <c r="M83" i="5"/>
  <c r="L83" i="5"/>
  <c r="K83" i="5"/>
  <c r="J83" i="5"/>
  <c r="G83" i="5"/>
  <c r="F83" i="5"/>
  <c r="E83" i="5"/>
  <c r="D83" i="5"/>
  <c r="C83" i="5"/>
  <c r="N82" i="5"/>
  <c r="M82" i="5"/>
  <c r="L82" i="5"/>
  <c r="K82" i="5"/>
  <c r="J82" i="5"/>
  <c r="G82" i="5"/>
  <c r="F82" i="5"/>
  <c r="E82" i="5"/>
  <c r="D82" i="5"/>
  <c r="C82" i="5"/>
  <c r="N81" i="5"/>
  <c r="M81" i="5"/>
  <c r="L81" i="5"/>
  <c r="K81" i="5"/>
  <c r="J81" i="5"/>
  <c r="G81" i="5"/>
  <c r="F81" i="5"/>
  <c r="E81" i="5"/>
  <c r="D81" i="5"/>
  <c r="C81" i="5"/>
  <c r="N80" i="5"/>
  <c r="M80" i="5"/>
  <c r="L80" i="5"/>
  <c r="K80" i="5"/>
  <c r="J80" i="5"/>
  <c r="G80" i="5"/>
  <c r="F80" i="5"/>
  <c r="E80" i="5"/>
  <c r="D80" i="5"/>
  <c r="C80" i="5"/>
  <c r="N79" i="5"/>
  <c r="M79" i="5"/>
  <c r="L79" i="5"/>
  <c r="K79" i="5"/>
  <c r="J79" i="5"/>
  <c r="G79" i="5"/>
  <c r="F79" i="5"/>
  <c r="E79" i="5"/>
  <c r="D79" i="5"/>
  <c r="C79" i="5"/>
  <c r="N78" i="5"/>
  <c r="M78" i="5"/>
  <c r="L78" i="5"/>
  <c r="K78" i="5"/>
  <c r="J78" i="5"/>
  <c r="G78" i="5"/>
  <c r="F78" i="5"/>
  <c r="E78" i="5"/>
  <c r="D78" i="5"/>
  <c r="C78" i="5"/>
  <c r="N77" i="5"/>
  <c r="M77" i="5"/>
  <c r="L77" i="5"/>
  <c r="K77" i="5"/>
  <c r="J77" i="5"/>
  <c r="G77" i="5"/>
  <c r="F77" i="5"/>
  <c r="E77" i="5"/>
  <c r="D77" i="5"/>
  <c r="C77" i="5"/>
  <c r="N76" i="5"/>
  <c r="M76" i="5"/>
  <c r="L76" i="5"/>
  <c r="K76" i="5"/>
  <c r="J76" i="5"/>
  <c r="G76" i="5"/>
  <c r="F76" i="5"/>
  <c r="E76" i="5"/>
  <c r="D76" i="5"/>
  <c r="C76" i="5"/>
  <c r="N75" i="5"/>
  <c r="M75" i="5"/>
  <c r="L75" i="5"/>
  <c r="K75" i="5"/>
  <c r="J75" i="5"/>
  <c r="G75" i="5"/>
  <c r="F75" i="5"/>
  <c r="E75" i="5"/>
  <c r="D75" i="5"/>
  <c r="C75" i="5"/>
  <c r="N74" i="5"/>
  <c r="M74" i="5"/>
  <c r="L74" i="5"/>
  <c r="K74" i="5"/>
  <c r="J74" i="5"/>
  <c r="G74" i="5"/>
  <c r="F74" i="5"/>
  <c r="E74" i="5"/>
  <c r="D74" i="5"/>
  <c r="C74" i="5"/>
  <c r="N73" i="5"/>
  <c r="M73" i="5"/>
  <c r="L73" i="5"/>
  <c r="K73" i="5"/>
  <c r="J73" i="5"/>
  <c r="G73" i="5"/>
  <c r="F73" i="5"/>
  <c r="E73" i="5"/>
  <c r="D73" i="5"/>
  <c r="C73" i="5"/>
  <c r="N72" i="5"/>
  <c r="M72" i="5"/>
  <c r="L72" i="5"/>
  <c r="K72" i="5"/>
  <c r="J72" i="5"/>
  <c r="G72" i="5"/>
  <c r="F72" i="5"/>
  <c r="E72" i="5"/>
  <c r="D72" i="5"/>
  <c r="C72" i="5"/>
  <c r="N71" i="5"/>
  <c r="M71" i="5"/>
  <c r="L71" i="5"/>
  <c r="K71" i="5"/>
  <c r="J71" i="5"/>
  <c r="G71" i="5"/>
  <c r="F71" i="5"/>
  <c r="E71" i="5"/>
  <c r="D71" i="5"/>
  <c r="C71" i="5"/>
  <c r="N70" i="5"/>
  <c r="M70" i="5"/>
  <c r="L70" i="5"/>
  <c r="K70" i="5"/>
  <c r="J70" i="5"/>
  <c r="G70" i="5"/>
  <c r="F70" i="5"/>
  <c r="E70" i="5"/>
  <c r="D70" i="5"/>
  <c r="C70" i="5"/>
  <c r="N69" i="5"/>
  <c r="M69" i="5"/>
  <c r="L69" i="5"/>
  <c r="K69" i="5"/>
  <c r="J69" i="5"/>
  <c r="G69" i="5"/>
  <c r="F69" i="5"/>
  <c r="E69" i="5"/>
  <c r="D69" i="5"/>
  <c r="C69" i="5"/>
  <c r="N68" i="5"/>
  <c r="M68" i="5"/>
  <c r="L68" i="5"/>
  <c r="K68" i="5"/>
  <c r="J68" i="5"/>
  <c r="G68" i="5"/>
  <c r="F68" i="5"/>
  <c r="E68" i="5"/>
  <c r="D68" i="5"/>
  <c r="C68" i="5"/>
  <c r="N67" i="5"/>
  <c r="M67" i="5"/>
  <c r="L67" i="5"/>
  <c r="K67" i="5"/>
  <c r="J67" i="5"/>
  <c r="G67" i="5"/>
  <c r="F67" i="5"/>
  <c r="E67" i="5"/>
  <c r="D67" i="5"/>
  <c r="C67" i="5"/>
  <c r="N66" i="5"/>
  <c r="M66" i="5"/>
  <c r="L66" i="5"/>
  <c r="K66" i="5"/>
  <c r="J66" i="5"/>
  <c r="G66" i="5"/>
  <c r="F66" i="5"/>
  <c r="E66" i="5"/>
  <c r="D66" i="5"/>
  <c r="C66" i="5"/>
  <c r="N65" i="5"/>
  <c r="M65" i="5"/>
  <c r="L65" i="5"/>
  <c r="K65" i="5"/>
  <c r="J65" i="5"/>
  <c r="G65" i="5"/>
  <c r="F65" i="5"/>
  <c r="E65" i="5"/>
  <c r="D65" i="5"/>
  <c r="C65" i="5"/>
  <c r="N64" i="5"/>
  <c r="M64" i="5"/>
  <c r="L64" i="5"/>
  <c r="K64" i="5"/>
  <c r="J64" i="5"/>
  <c r="G64" i="5"/>
  <c r="F64" i="5"/>
  <c r="E64" i="5"/>
  <c r="D64" i="5"/>
  <c r="C64" i="5"/>
  <c r="N63" i="5"/>
  <c r="M63" i="5"/>
  <c r="L63" i="5"/>
  <c r="K63" i="5"/>
  <c r="J63" i="5"/>
  <c r="G63" i="5"/>
  <c r="F63" i="5"/>
  <c r="E63" i="5"/>
  <c r="D63" i="5"/>
  <c r="C63" i="5"/>
  <c r="N62" i="5"/>
  <c r="M62" i="5"/>
  <c r="L62" i="5"/>
  <c r="K62" i="5"/>
  <c r="J62" i="5"/>
  <c r="G62" i="5"/>
  <c r="F62" i="5"/>
  <c r="E62" i="5"/>
  <c r="D62" i="5"/>
  <c r="C62" i="5"/>
  <c r="N61" i="5"/>
  <c r="M61" i="5"/>
  <c r="L61" i="5"/>
  <c r="K61" i="5"/>
  <c r="J61" i="5"/>
  <c r="G61" i="5"/>
  <c r="F61" i="5"/>
  <c r="E61" i="5"/>
  <c r="D61" i="5"/>
  <c r="C61" i="5"/>
  <c r="N60" i="5"/>
  <c r="M60" i="5"/>
  <c r="L60" i="5"/>
  <c r="K60" i="5"/>
  <c r="J60" i="5"/>
  <c r="G60" i="5"/>
  <c r="F60" i="5"/>
  <c r="E60" i="5"/>
  <c r="D60" i="5"/>
  <c r="C60" i="5"/>
  <c r="N59" i="5"/>
  <c r="M59" i="5"/>
  <c r="L59" i="5"/>
  <c r="K59" i="5"/>
  <c r="J59" i="5"/>
  <c r="G59" i="5"/>
  <c r="F59" i="5"/>
  <c r="E59" i="5"/>
  <c r="D59" i="5"/>
  <c r="C59" i="5"/>
  <c r="N58" i="5"/>
  <c r="M58" i="5"/>
  <c r="L58" i="5"/>
  <c r="K58" i="5"/>
  <c r="J58" i="5"/>
  <c r="G58" i="5"/>
  <c r="F58" i="5"/>
  <c r="E58" i="5"/>
  <c r="D58" i="5"/>
  <c r="C58" i="5"/>
  <c r="N57" i="5"/>
  <c r="M57" i="5"/>
  <c r="L57" i="5"/>
  <c r="K57" i="5"/>
  <c r="J57" i="5"/>
  <c r="G57" i="5"/>
  <c r="F57" i="5"/>
  <c r="E57" i="5"/>
  <c r="D57" i="5"/>
  <c r="C57" i="5"/>
  <c r="N56" i="5"/>
  <c r="M56" i="5"/>
  <c r="L56" i="5"/>
  <c r="K56" i="5"/>
  <c r="J56" i="5"/>
  <c r="G56" i="5"/>
  <c r="F56" i="5"/>
  <c r="E56" i="5"/>
  <c r="D56" i="5"/>
  <c r="C56" i="5"/>
  <c r="N55" i="5"/>
  <c r="M55" i="5"/>
  <c r="L55" i="5"/>
  <c r="K55" i="5"/>
  <c r="J55" i="5"/>
  <c r="G55" i="5"/>
  <c r="F55" i="5"/>
  <c r="E55" i="5"/>
  <c r="D55" i="5"/>
  <c r="C55" i="5"/>
  <c r="N54" i="5"/>
  <c r="M54" i="5"/>
  <c r="L54" i="5"/>
  <c r="K54" i="5"/>
  <c r="J54" i="5"/>
  <c r="G54" i="5"/>
  <c r="F54" i="5"/>
  <c r="E54" i="5"/>
  <c r="D54" i="5"/>
  <c r="C54" i="5"/>
  <c r="N53" i="5"/>
  <c r="M53" i="5"/>
  <c r="L53" i="5"/>
  <c r="K53" i="5"/>
  <c r="J53" i="5"/>
  <c r="G53" i="5"/>
  <c r="F53" i="5"/>
  <c r="E53" i="5"/>
  <c r="D53" i="5"/>
  <c r="C53" i="5"/>
  <c r="N52" i="5"/>
  <c r="M52" i="5"/>
  <c r="L52" i="5"/>
  <c r="K52" i="5"/>
  <c r="J52" i="5"/>
  <c r="G52" i="5"/>
  <c r="F52" i="5"/>
  <c r="E52" i="5"/>
  <c r="D52" i="5"/>
  <c r="C52" i="5"/>
  <c r="Q51" i="5"/>
  <c r="D11" i="6" s="1"/>
  <c r="E11" i="6" s="1"/>
  <c r="N51" i="5"/>
  <c r="M51" i="5"/>
  <c r="L51" i="5"/>
  <c r="K51" i="5"/>
  <c r="J51" i="5"/>
  <c r="G51" i="5"/>
  <c r="F51" i="5"/>
  <c r="E51" i="5"/>
  <c r="D51" i="5"/>
  <c r="C51" i="5"/>
  <c r="N50" i="5"/>
  <c r="M50" i="5"/>
  <c r="L50" i="5"/>
  <c r="K50" i="5"/>
  <c r="J50" i="5"/>
  <c r="G50" i="5"/>
  <c r="F50" i="5"/>
  <c r="E50" i="5"/>
  <c r="D50" i="5"/>
  <c r="C50" i="5"/>
  <c r="N49" i="5"/>
  <c r="M49" i="5"/>
  <c r="L49" i="5"/>
  <c r="K49" i="5"/>
  <c r="J49" i="5"/>
  <c r="G49" i="5"/>
  <c r="F49" i="5"/>
  <c r="E49" i="5"/>
  <c r="D49" i="5"/>
  <c r="C49" i="5"/>
  <c r="N48" i="5"/>
  <c r="M48" i="5"/>
  <c r="L48" i="5"/>
  <c r="K48" i="5"/>
  <c r="J48" i="5"/>
  <c r="G48" i="5"/>
  <c r="F48" i="5"/>
  <c r="E48" i="5"/>
  <c r="D48" i="5"/>
  <c r="C48" i="5"/>
  <c r="N47" i="5"/>
  <c r="M47" i="5"/>
  <c r="L47" i="5"/>
  <c r="K47" i="5"/>
  <c r="J47" i="5"/>
  <c r="G47" i="5"/>
  <c r="F47" i="5"/>
  <c r="E47" i="5"/>
  <c r="D47" i="5"/>
  <c r="C47" i="5"/>
  <c r="N46" i="5"/>
  <c r="M46" i="5"/>
  <c r="L46" i="5"/>
  <c r="K46" i="5"/>
  <c r="J46" i="5"/>
  <c r="G46" i="5"/>
  <c r="F46" i="5"/>
  <c r="E46" i="5"/>
  <c r="D46" i="5"/>
  <c r="C46" i="5"/>
  <c r="N45" i="5"/>
  <c r="M45" i="5"/>
  <c r="L45" i="5"/>
  <c r="K45" i="5"/>
  <c r="J45" i="5"/>
  <c r="G45" i="5"/>
  <c r="F45" i="5"/>
  <c r="E45" i="5"/>
  <c r="D45" i="5"/>
  <c r="C45" i="5"/>
  <c r="N44" i="5"/>
  <c r="M44" i="5"/>
  <c r="L44" i="5"/>
  <c r="K44" i="5"/>
  <c r="J44" i="5"/>
  <c r="G44" i="5"/>
  <c r="F44" i="5"/>
  <c r="E44" i="5"/>
  <c r="D44" i="5"/>
  <c r="C44" i="5"/>
  <c r="N43" i="5"/>
  <c r="M43" i="5"/>
  <c r="L43" i="5"/>
  <c r="K43" i="5"/>
  <c r="J43" i="5"/>
  <c r="G43" i="5"/>
  <c r="F43" i="5"/>
  <c r="E43" i="5"/>
  <c r="D43" i="5"/>
  <c r="C43" i="5"/>
  <c r="N42" i="5"/>
  <c r="M42" i="5"/>
  <c r="L42" i="5"/>
  <c r="K42" i="5"/>
  <c r="J42" i="5"/>
  <c r="G42" i="5"/>
  <c r="F42" i="5"/>
  <c r="E42" i="5"/>
  <c r="D42" i="5"/>
  <c r="C42" i="5"/>
  <c r="N41" i="5"/>
  <c r="M41" i="5"/>
  <c r="L41" i="5"/>
  <c r="K41" i="5"/>
  <c r="J41" i="5"/>
  <c r="G41" i="5"/>
  <c r="F41" i="5"/>
  <c r="E41" i="5"/>
  <c r="D41" i="5"/>
  <c r="C41" i="5"/>
  <c r="N40" i="5"/>
  <c r="M40" i="5"/>
  <c r="L40" i="5"/>
  <c r="K40" i="5"/>
  <c r="J40" i="5"/>
  <c r="G40" i="5"/>
  <c r="F40" i="5"/>
  <c r="E40" i="5"/>
  <c r="D40" i="5"/>
  <c r="C40" i="5"/>
  <c r="N39" i="5"/>
  <c r="M39" i="5"/>
  <c r="L39" i="5"/>
  <c r="K39" i="5"/>
  <c r="J39" i="5"/>
  <c r="G39" i="5"/>
  <c r="F39" i="5"/>
  <c r="E39" i="5"/>
  <c r="D39" i="5"/>
  <c r="C39" i="5"/>
  <c r="U38" i="5"/>
  <c r="N38" i="5"/>
  <c r="M38" i="5"/>
  <c r="L38" i="5"/>
  <c r="K38" i="5"/>
  <c r="J38" i="5"/>
  <c r="G38" i="5"/>
  <c r="F38" i="5"/>
  <c r="E38" i="5"/>
  <c r="D38" i="5"/>
  <c r="C38" i="5"/>
  <c r="V37" i="5"/>
  <c r="U37" i="5"/>
  <c r="N37" i="5"/>
  <c r="M37" i="5"/>
  <c r="L37" i="5"/>
  <c r="K37" i="5"/>
  <c r="J37" i="5"/>
  <c r="G37" i="5"/>
  <c r="F37" i="5"/>
  <c r="E37" i="5"/>
  <c r="D37" i="5"/>
  <c r="C37" i="5"/>
  <c r="V36" i="5"/>
  <c r="U36" i="5"/>
  <c r="T36" i="5"/>
  <c r="N36" i="5"/>
  <c r="M36" i="5"/>
  <c r="L36" i="5"/>
  <c r="K36" i="5"/>
  <c r="J36" i="5"/>
  <c r="G36" i="5"/>
  <c r="F36" i="5"/>
  <c r="E36" i="5"/>
  <c r="D36" i="5"/>
  <c r="C36" i="5"/>
  <c r="V35" i="5"/>
  <c r="U35" i="5"/>
  <c r="N35" i="5"/>
  <c r="M35" i="5"/>
  <c r="L35" i="5"/>
  <c r="K35" i="5"/>
  <c r="J35" i="5"/>
  <c r="G35" i="5"/>
  <c r="F35" i="5"/>
  <c r="E35" i="5"/>
  <c r="D35" i="5"/>
  <c r="C35" i="5"/>
  <c r="V34" i="5"/>
  <c r="U34" i="5"/>
  <c r="N34" i="5"/>
  <c r="M34" i="5"/>
  <c r="L34" i="5"/>
  <c r="K34" i="5"/>
  <c r="J34" i="5"/>
  <c r="G34" i="5"/>
  <c r="F34" i="5"/>
  <c r="E34" i="5"/>
  <c r="D34" i="5"/>
  <c r="C34" i="5"/>
  <c r="V33" i="5"/>
  <c r="N33" i="5"/>
  <c r="M33" i="5"/>
  <c r="L33" i="5"/>
  <c r="K33" i="5"/>
  <c r="J33" i="5"/>
  <c r="G33" i="5"/>
  <c r="F33" i="5"/>
  <c r="E33" i="5"/>
  <c r="D33" i="5"/>
  <c r="C33" i="5"/>
  <c r="V32" i="5"/>
  <c r="T32" i="5"/>
  <c r="N32" i="5"/>
  <c r="M32" i="5"/>
  <c r="L32" i="5"/>
  <c r="K32" i="5"/>
  <c r="J32" i="5"/>
  <c r="G32" i="5"/>
  <c r="F32" i="5"/>
  <c r="E32" i="5"/>
  <c r="D32" i="5"/>
  <c r="C32" i="5"/>
  <c r="V31" i="5"/>
  <c r="N31" i="5"/>
  <c r="M31" i="5"/>
  <c r="L31" i="5"/>
  <c r="K31" i="5"/>
  <c r="J31" i="5"/>
  <c r="G31" i="5"/>
  <c r="F31" i="5"/>
  <c r="E31" i="5"/>
  <c r="D31" i="5"/>
  <c r="C31" i="5"/>
  <c r="V30" i="5"/>
  <c r="Q30" i="5"/>
  <c r="N30" i="5"/>
  <c r="M30" i="5"/>
  <c r="L30" i="5"/>
  <c r="K30" i="5"/>
  <c r="J30" i="5"/>
  <c r="G30" i="5"/>
  <c r="F30" i="5"/>
  <c r="E30" i="5"/>
  <c r="D30" i="5"/>
  <c r="C30" i="5"/>
  <c r="V29" i="5"/>
  <c r="U29" i="5"/>
  <c r="T29" i="5"/>
  <c r="N29" i="5"/>
  <c r="M29" i="5"/>
  <c r="L29" i="5"/>
  <c r="K29" i="5"/>
  <c r="J29" i="5"/>
  <c r="G29" i="5"/>
  <c r="F29" i="5"/>
  <c r="E29" i="5"/>
  <c r="D29" i="5"/>
  <c r="C29" i="5"/>
  <c r="N28" i="5"/>
  <c r="M28" i="5"/>
  <c r="L28" i="5"/>
  <c r="K28" i="5"/>
  <c r="J28" i="5"/>
  <c r="G28" i="5"/>
  <c r="F28" i="5"/>
  <c r="E28" i="5"/>
  <c r="D28" i="5"/>
  <c r="C28" i="5"/>
  <c r="N27" i="5"/>
  <c r="M27" i="5"/>
  <c r="L27" i="5"/>
  <c r="K27" i="5"/>
  <c r="J27" i="5"/>
  <c r="G27" i="5"/>
  <c r="F27" i="5"/>
  <c r="E27" i="5"/>
  <c r="D27" i="5"/>
  <c r="C27" i="5"/>
  <c r="N26" i="5"/>
  <c r="M26" i="5"/>
  <c r="L26" i="5"/>
  <c r="K26" i="5"/>
  <c r="J26" i="5"/>
  <c r="G26" i="5"/>
  <c r="F26" i="5"/>
  <c r="E26" i="5"/>
  <c r="D26" i="5"/>
  <c r="C26" i="5"/>
  <c r="N25" i="5"/>
  <c r="M25" i="5"/>
  <c r="L25" i="5"/>
  <c r="K25" i="5"/>
  <c r="J25" i="5"/>
  <c r="G25" i="5"/>
  <c r="F25" i="5"/>
  <c r="E25" i="5"/>
  <c r="D25" i="5"/>
  <c r="C25" i="5"/>
  <c r="N24" i="5"/>
  <c r="M24" i="5"/>
  <c r="L24" i="5"/>
  <c r="K24" i="5"/>
  <c r="J24" i="5"/>
  <c r="G24" i="5"/>
  <c r="F24" i="5"/>
  <c r="E24" i="5"/>
  <c r="D24" i="5"/>
  <c r="C24" i="5"/>
  <c r="N23" i="5"/>
  <c r="M23" i="5"/>
  <c r="L23" i="5"/>
  <c r="K23" i="5"/>
  <c r="J23" i="5"/>
  <c r="G23" i="5"/>
  <c r="F23" i="5"/>
  <c r="E23" i="5"/>
  <c r="D23" i="5"/>
  <c r="C23" i="5"/>
  <c r="N22" i="5"/>
  <c r="M22" i="5"/>
  <c r="L22" i="5"/>
  <c r="K22" i="5"/>
  <c r="J22" i="5"/>
  <c r="G22" i="5"/>
  <c r="F22" i="5"/>
  <c r="E22" i="5"/>
  <c r="D22" i="5"/>
  <c r="C22" i="5"/>
  <c r="N21" i="5"/>
  <c r="M21" i="5"/>
  <c r="L21" i="5"/>
  <c r="K21" i="5"/>
  <c r="J21" i="5"/>
  <c r="G21" i="5"/>
  <c r="F21" i="5"/>
  <c r="E21" i="5"/>
  <c r="D21" i="5"/>
  <c r="C21" i="5"/>
  <c r="N20" i="5"/>
  <c r="M20" i="5"/>
  <c r="L20" i="5"/>
  <c r="K20" i="5"/>
  <c r="J20" i="5"/>
  <c r="G20" i="5"/>
  <c r="F20" i="5"/>
  <c r="E20" i="5"/>
  <c r="D20" i="5"/>
  <c r="C20" i="5"/>
  <c r="N19" i="5"/>
  <c r="M19" i="5"/>
  <c r="L19" i="5"/>
  <c r="K19" i="5"/>
  <c r="J19" i="5"/>
  <c r="G19" i="5"/>
  <c r="F19" i="5"/>
  <c r="E19" i="5"/>
  <c r="D19" i="5"/>
  <c r="C19" i="5"/>
  <c r="N18" i="5"/>
  <c r="M18" i="5"/>
  <c r="L18" i="5"/>
  <c r="K18" i="5"/>
  <c r="J18" i="5"/>
  <c r="G18" i="5"/>
  <c r="F18" i="5"/>
  <c r="E18" i="5"/>
  <c r="D18" i="5"/>
  <c r="C18" i="5"/>
  <c r="AD17" i="5"/>
  <c r="N17" i="5"/>
  <c r="M17" i="5"/>
  <c r="L17" i="5"/>
  <c r="K17" i="5"/>
  <c r="J17" i="5"/>
  <c r="G17" i="5"/>
  <c r="F17" i="5"/>
  <c r="E17" i="5"/>
  <c r="D17" i="5"/>
  <c r="C17" i="5"/>
  <c r="N16" i="5"/>
  <c r="M16" i="5"/>
  <c r="L16" i="5"/>
  <c r="K16" i="5"/>
  <c r="J16" i="5"/>
  <c r="G16" i="5"/>
  <c r="F16" i="5"/>
  <c r="E16" i="5"/>
  <c r="D16" i="5"/>
  <c r="C16" i="5"/>
  <c r="AD15" i="5"/>
  <c r="N15" i="5"/>
  <c r="M15" i="5"/>
  <c r="L15" i="5"/>
  <c r="K15" i="5"/>
  <c r="J15" i="5"/>
  <c r="G15" i="5"/>
  <c r="F15" i="5"/>
  <c r="E15" i="5"/>
  <c r="D15" i="5"/>
  <c r="C15" i="5"/>
  <c r="N14" i="5"/>
  <c r="M14" i="5"/>
  <c r="L14" i="5"/>
  <c r="K14" i="5"/>
  <c r="J14" i="5"/>
  <c r="G14" i="5"/>
  <c r="F14" i="5"/>
  <c r="E14" i="5"/>
  <c r="D14" i="5"/>
  <c r="C14" i="5"/>
  <c r="AD13" i="5"/>
  <c r="N13" i="5"/>
  <c r="M13" i="5"/>
  <c r="L13" i="5"/>
  <c r="K13" i="5"/>
  <c r="J13" i="5"/>
  <c r="G13" i="5"/>
  <c r="F13" i="5"/>
  <c r="E13" i="5"/>
  <c r="D13" i="5"/>
  <c r="C13" i="5"/>
  <c r="AD12" i="5"/>
  <c r="N12" i="5"/>
  <c r="M12" i="5"/>
  <c r="L12" i="5"/>
  <c r="K12" i="5"/>
  <c r="J12" i="5"/>
  <c r="G12" i="5"/>
  <c r="F12" i="5"/>
  <c r="E12" i="5"/>
  <c r="D12" i="5"/>
  <c r="C12" i="5"/>
  <c r="AD11" i="5"/>
  <c r="Q11" i="5"/>
  <c r="N11" i="5"/>
  <c r="M11" i="5"/>
  <c r="L11" i="5"/>
  <c r="K11" i="5"/>
  <c r="J11" i="5"/>
  <c r="G11" i="5"/>
  <c r="F11" i="5"/>
  <c r="E11" i="5"/>
  <c r="D11" i="5"/>
  <c r="C11" i="5"/>
  <c r="AD10" i="5"/>
  <c r="N10" i="5"/>
  <c r="M10" i="5"/>
  <c r="L10" i="5"/>
  <c r="K10" i="5"/>
  <c r="J10" i="5"/>
  <c r="G10" i="5"/>
  <c r="F10" i="5"/>
  <c r="E10" i="5"/>
  <c r="D10" i="5"/>
  <c r="C10" i="5"/>
  <c r="P16" i="2"/>
  <c r="L16" i="2"/>
  <c r="H16" i="2"/>
  <c r="AB16" i="5" l="1"/>
  <c r="AB13" i="5"/>
  <c r="AB12" i="5"/>
  <c r="AB11" i="5"/>
  <c r="AB14" i="5"/>
  <c r="V12" i="5"/>
  <c r="U39" i="5"/>
  <c r="U14" i="5" s="1"/>
  <c r="B28" i="14"/>
  <c r="T38" i="5" s="1"/>
  <c r="T39" i="5" s="1"/>
  <c r="T11" i="5" s="1"/>
  <c r="AB17" i="5"/>
  <c r="AB15" i="5"/>
  <c r="J7" i="6"/>
  <c r="K7" i="6" s="1"/>
  <c r="L8" i="6" s="1"/>
  <c r="R39" i="5"/>
  <c r="R10" i="5" s="1"/>
  <c r="J14" i="6"/>
  <c r="K14" i="6" s="1"/>
  <c r="D28" i="6"/>
  <c r="E28" i="6" s="1"/>
  <c r="J46" i="6"/>
  <c r="K46" i="6" s="1"/>
  <c r="J57" i="6"/>
  <c r="K57" i="6" s="1"/>
  <c r="D75" i="6"/>
  <c r="E75" i="6" s="1"/>
  <c r="S39" i="5"/>
  <c r="S10" i="5" s="1"/>
  <c r="D44" i="6"/>
  <c r="E44" i="6" s="1"/>
  <c r="D59" i="6"/>
  <c r="E59" i="6" s="1"/>
  <c r="J9" i="6"/>
  <c r="K9" i="6" s="1"/>
  <c r="D12" i="6"/>
  <c r="E12" i="6" s="1"/>
  <c r="J25" i="6"/>
  <c r="K25" i="6" s="1"/>
  <c r="D43" i="6"/>
  <c r="E43" i="6" s="1"/>
  <c r="D60" i="6"/>
  <c r="E60" i="6" s="1"/>
  <c r="J12" i="6"/>
  <c r="K12" i="6" s="1"/>
  <c r="D18" i="6"/>
  <c r="E18" i="6" s="1"/>
  <c r="D21" i="6"/>
  <c r="E21" i="6" s="1"/>
  <c r="D27" i="6"/>
  <c r="E27" i="6" s="1"/>
  <c r="J30" i="6"/>
  <c r="K30" i="6" s="1"/>
  <c r="J73" i="6"/>
  <c r="K73" i="6" s="1"/>
  <c r="D76" i="6"/>
  <c r="E76" i="6" s="1"/>
  <c r="J108" i="8"/>
  <c r="D108" i="8"/>
  <c r="D105" i="8"/>
  <c r="E105" i="8" s="1"/>
  <c r="D107" i="8"/>
  <c r="E107" i="8" s="1"/>
  <c r="J106" i="8"/>
  <c r="K106" i="8" s="1"/>
  <c r="D104" i="8"/>
  <c r="E104" i="8" s="1"/>
  <c r="J104" i="8"/>
  <c r="K104" i="8" s="1"/>
  <c r="J103" i="8"/>
  <c r="K103" i="8" s="1"/>
  <c r="D102" i="8"/>
  <c r="E102" i="8" s="1"/>
  <c r="D97" i="8"/>
  <c r="E97" i="8" s="1"/>
  <c r="J96" i="8"/>
  <c r="K96" i="8" s="1"/>
  <c r="J102" i="8"/>
  <c r="K102" i="8" s="1"/>
  <c r="D100" i="8"/>
  <c r="E100" i="8" s="1"/>
  <c r="D99" i="8"/>
  <c r="E99" i="8" s="1"/>
  <c r="J97" i="8"/>
  <c r="K97" i="8" s="1"/>
  <c r="J95" i="8"/>
  <c r="K95" i="8" s="1"/>
  <c r="D103" i="8"/>
  <c r="E103" i="8" s="1"/>
  <c r="J101" i="8"/>
  <c r="K101" i="8" s="1"/>
  <c r="J98" i="8"/>
  <c r="K98" i="8" s="1"/>
  <c r="D96" i="8"/>
  <c r="E96" i="8" s="1"/>
  <c r="D106" i="8"/>
  <c r="E106" i="8" s="1"/>
  <c r="J100" i="8"/>
  <c r="K100" i="8" s="1"/>
  <c r="J99" i="8"/>
  <c r="K99" i="8" s="1"/>
  <c r="J93" i="8"/>
  <c r="K93" i="8" s="1"/>
  <c r="J90" i="8"/>
  <c r="K90" i="8" s="1"/>
  <c r="D88" i="8"/>
  <c r="E88" i="8" s="1"/>
  <c r="D94" i="8"/>
  <c r="E94" i="8" s="1"/>
  <c r="D89" i="8"/>
  <c r="E89" i="8" s="1"/>
  <c r="J88" i="8"/>
  <c r="K88" i="8" s="1"/>
  <c r="D87" i="8"/>
  <c r="E87" i="8" s="1"/>
  <c r="J107" i="8"/>
  <c r="K107" i="8" s="1"/>
  <c r="D93" i="8"/>
  <c r="E93" i="8" s="1"/>
  <c r="D90" i="8"/>
  <c r="E90" i="8" s="1"/>
  <c r="J94" i="8"/>
  <c r="K94" i="8" s="1"/>
  <c r="D92" i="8"/>
  <c r="E92" i="8" s="1"/>
  <c r="D91" i="8"/>
  <c r="E91" i="8" s="1"/>
  <c r="J89" i="8"/>
  <c r="K89" i="8" s="1"/>
  <c r="J85" i="8"/>
  <c r="K85" i="8" s="1"/>
  <c r="J82" i="8"/>
  <c r="K82" i="8" s="1"/>
  <c r="D80" i="8"/>
  <c r="E80" i="8" s="1"/>
  <c r="J92" i="8"/>
  <c r="K92" i="8" s="1"/>
  <c r="D86" i="8"/>
  <c r="E86" i="8" s="1"/>
  <c r="D81" i="8"/>
  <c r="E81" i="8" s="1"/>
  <c r="J80" i="8"/>
  <c r="K80" i="8" s="1"/>
  <c r="J105" i="8"/>
  <c r="K105" i="8" s="1"/>
  <c r="D98" i="8"/>
  <c r="E98" i="8" s="1"/>
  <c r="D79" i="8"/>
  <c r="E79" i="8" s="1"/>
  <c r="D101" i="8"/>
  <c r="E101" i="8" s="1"/>
  <c r="D85" i="8"/>
  <c r="E85" i="8" s="1"/>
  <c r="D82" i="8"/>
  <c r="E82" i="8" s="1"/>
  <c r="J86" i="8"/>
  <c r="K86" i="8" s="1"/>
  <c r="D84" i="8"/>
  <c r="E84" i="8" s="1"/>
  <c r="D83" i="8"/>
  <c r="E83" i="8" s="1"/>
  <c r="J81" i="8"/>
  <c r="K81" i="8" s="1"/>
  <c r="J87" i="8"/>
  <c r="K87" i="8" s="1"/>
  <c r="J83" i="8"/>
  <c r="K83" i="8" s="1"/>
  <c r="D78" i="8"/>
  <c r="E78" i="8" s="1"/>
  <c r="J71" i="8"/>
  <c r="K71" i="8" s="1"/>
  <c r="D70" i="8"/>
  <c r="E70" i="8" s="1"/>
  <c r="J70" i="8"/>
  <c r="K70" i="8" s="1"/>
  <c r="D68" i="8"/>
  <c r="E68" i="8" s="1"/>
  <c r="J84" i="8"/>
  <c r="K84" i="8" s="1"/>
  <c r="J79" i="8"/>
  <c r="K79" i="8" s="1"/>
  <c r="D73" i="8"/>
  <c r="E73" i="8" s="1"/>
  <c r="J72" i="8"/>
  <c r="K72" i="8" s="1"/>
  <c r="D71" i="8"/>
  <c r="E71" i="8" s="1"/>
  <c r="J69" i="8"/>
  <c r="K69" i="8" s="1"/>
  <c r="D77" i="8"/>
  <c r="E77" i="8" s="1"/>
  <c r="D74" i="8"/>
  <c r="E74" i="8" s="1"/>
  <c r="J68" i="8"/>
  <c r="K68" i="8" s="1"/>
  <c r="D63" i="8"/>
  <c r="E63" i="8" s="1"/>
  <c r="J61" i="8"/>
  <c r="K61" i="8" s="1"/>
  <c r="J58" i="8"/>
  <c r="K58" i="8" s="1"/>
  <c r="D56" i="8"/>
  <c r="E56" i="8" s="1"/>
  <c r="J76" i="8"/>
  <c r="K76" i="8" s="1"/>
  <c r="J63" i="8"/>
  <c r="K63" i="8" s="1"/>
  <c r="D62" i="8"/>
  <c r="E62" i="8" s="1"/>
  <c r="D57" i="8"/>
  <c r="E57" i="8" s="1"/>
  <c r="J56" i="8"/>
  <c r="K56" i="8" s="1"/>
  <c r="D76" i="8"/>
  <c r="E76" i="8" s="1"/>
  <c r="J75" i="8"/>
  <c r="K75" i="8" s="1"/>
  <c r="J74" i="8"/>
  <c r="K74" i="8" s="1"/>
  <c r="J73" i="8"/>
  <c r="K73" i="8" s="1"/>
  <c r="D69" i="8"/>
  <c r="E69" i="8" s="1"/>
  <c r="J66" i="8"/>
  <c r="K66" i="8" s="1"/>
  <c r="D64" i="8"/>
  <c r="E64" i="8" s="1"/>
  <c r="D75" i="8"/>
  <c r="E75" i="8" s="1"/>
  <c r="D61" i="8"/>
  <c r="E61" i="8" s="1"/>
  <c r="D58" i="8"/>
  <c r="E58" i="8" s="1"/>
  <c r="D95" i="8"/>
  <c r="E95" i="8" s="1"/>
  <c r="D72" i="8"/>
  <c r="E72" i="8" s="1"/>
  <c r="J67" i="8"/>
  <c r="K67" i="8" s="1"/>
  <c r="J62" i="8"/>
  <c r="K62" i="8" s="1"/>
  <c r="D60" i="8"/>
  <c r="E60" i="8" s="1"/>
  <c r="D59" i="8"/>
  <c r="E59" i="8" s="1"/>
  <c r="J57" i="8"/>
  <c r="K57" i="8" s="1"/>
  <c r="J78" i="8"/>
  <c r="K78" i="8" s="1"/>
  <c r="J55" i="8"/>
  <c r="K55" i="8" s="1"/>
  <c r="D54" i="8"/>
  <c r="E54" i="8" s="1"/>
  <c r="D49" i="8"/>
  <c r="E49" i="8" s="1"/>
  <c r="J48" i="8"/>
  <c r="K48" i="8" s="1"/>
  <c r="J39" i="8"/>
  <c r="K39" i="8" s="1"/>
  <c r="D38" i="8"/>
  <c r="E38" i="8" s="1"/>
  <c r="D33" i="8"/>
  <c r="E33" i="8" s="1"/>
  <c r="J32" i="8"/>
  <c r="K32" i="8" s="1"/>
  <c r="J23" i="8"/>
  <c r="K23" i="8" s="1"/>
  <c r="D22" i="8"/>
  <c r="E22" i="8" s="1"/>
  <c r="D17" i="8"/>
  <c r="E17" i="8" s="1"/>
  <c r="J16" i="8"/>
  <c r="K16" i="8" s="1"/>
  <c r="J65" i="8"/>
  <c r="K65" i="8" s="1"/>
  <c r="J54" i="8"/>
  <c r="K54" i="8" s="1"/>
  <c r="D52" i="8"/>
  <c r="E52" i="8" s="1"/>
  <c r="D51" i="8"/>
  <c r="E51" i="8" s="1"/>
  <c r="J49" i="8"/>
  <c r="K49" i="8" s="1"/>
  <c r="J38" i="8"/>
  <c r="K38" i="8" s="1"/>
  <c r="D36" i="8"/>
  <c r="E36" i="8" s="1"/>
  <c r="D35" i="8"/>
  <c r="E35" i="8" s="1"/>
  <c r="J33" i="8"/>
  <c r="K33" i="8" s="1"/>
  <c r="D65" i="8"/>
  <c r="E65" i="8" s="1"/>
  <c r="J47" i="8"/>
  <c r="K47" i="8" s="1"/>
  <c r="D46" i="8"/>
  <c r="E46" i="8" s="1"/>
  <c r="D41" i="8"/>
  <c r="E41" i="8" s="1"/>
  <c r="J40" i="8"/>
  <c r="K40" i="8" s="1"/>
  <c r="J31" i="8"/>
  <c r="K31" i="8" s="1"/>
  <c r="D30" i="8"/>
  <c r="E30" i="8" s="1"/>
  <c r="D25" i="8"/>
  <c r="E25" i="8" s="1"/>
  <c r="J24" i="8"/>
  <c r="K24" i="8" s="1"/>
  <c r="J15" i="8"/>
  <c r="K15" i="8" s="1"/>
  <c r="D14" i="8"/>
  <c r="E14" i="8" s="1"/>
  <c r="D9" i="8"/>
  <c r="E9" i="8" s="1"/>
  <c r="J8" i="8"/>
  <c r="K8" i="8" s="1"/>
  <c r="D55" i="8"/>
  <c r="E55" i="8" s="1"/>
  <c r="J53" i="8"/>
  <c r="K53" i="8" s="1"/>
  <c r="J50" i="8"/>
  <c r="K50" i="8" s="1"/>
  <c r="D48" i="8"/>
  <c r="E48" i="8" s="1"/>
  <c r="D39" i="8"/>
  <c r="E39" i="8" s="1"/>
  <c r="J37" i="8"/>
  <c r="K37" i="8" s="1"/>
  <c r="J34" i="8"/>
  <c r="K34" i="8" s="1"/>
  <c r="D32" i="8"/>
  <c r="E32" i="8" s="1"/>
  <c r="D23" i="8"/>
  <c r="E23" i="8" s="1"/>
  <c r="J21" i="8"/>
  <c r="K21" i="8" s="1"/>
  <c r="J18" i="8"/>
  <c r="K18" i="8" s="1"/>
  <c r="D16" i="8"/>
  <c r="E16" i="8" s="1"/>
  <c r="J91" i="8"/>
  <c r="K91" i="8" s="1"/>
  <c r="J77" i="8"/>
  <c r="K77" i="8" s="1"/>
  <c r="J52" i="8"/>
  <c r="K52" i="8" s="1"/>
  <c r="J51" i="8"/>
  <c r="K51" i="8" s="1"/>
  <c r="D45" i="8"/>
  <c r="E45" i="8" s="1"/>
  <c r="J60" i="8"/>
  <c r="K60" i="8" s="1"/>
  <c r="D43" i="8"/>
  <c r="E43" i="8" s="1"/>
  <c r="D28" i="8"/>
  <c r="E28" i="8" s="1"/>
  <c r="D27" i="8"/>
  <c r="E27" i="8" s="1"/>
  <c r="D26" i="8"/>
  <c r="E26" i="8" s="1"/>
  <c r="J11" i="8"/>
  <c r="K11" i="8" s="1"/>
  <c r="D7" i="8"/>
  <c r="E7" i="8" s="1"/>
  <c r="F8" i="8" s="1"/>
  <c r="D66" i="8"/>
  <c r="E66" i="8" s="1"/>
  <c r="D53" i="8"/>
  <c r="E53" i="8" s="1"/>
  <c r="D50" i="8"/>
  <c r="E50" i="8" s="1"/>
  <c r="J46" i="8"/>
  <c r="K46" i="8" s="1"/>
  <c r="J42" i="8"/>
  <c r="K42" i="8" s="1"/>
  <c r="D40" i="8"/>
  <c r="E40" i="8" s="1"/>
  <c r="D31" i="8"/>
  <c r="E31" i="8" s="1"/>
  <c r="J29" i="8"/>
  <c r="K29" i="8" s="1"/>
  <c r="J22" i="8"/>
  <c r="K22" i="8" s="1"/>
  <c r="D21" i="8"/>
  <c r="E21" i="8" s="1"/>
  <c r="J14" i="8"/>
  <c r="K14" i="8" s="1"/>
  <c r="J13" i="8"/>
  <c r="K13" i="8" s="1"/>
  <c r="J12" i="8"/>
  <c r="K12" i="8" s="1"/>
  <c r="D10" i="8"/>
  <c r="E10" i="8" s="1"/>
  <c r="J59" i="8"/>
  <c r="K59" i="8" s="1"/>
  <c r="D42" i="8"/>
  <c r="E42" i="8" s="1"/>
  <c r="J36" i="8"/>
  <c r="K36" i="8" s="1"/>
  <c r="J35" i="8"/>
  <c r="K35" i="8" s="1"/>
  <c r="D29" i="8"/>
  <c r="E29" i="8" s="1"/>
  <c r="D15" i="8"/>
  <c r="E15" i="8" s="1"/>
  <c r="D11" i="8"/>
  <c r="E11" i="8" s="1"/>
  <c r="J41" i="8"/>
  <c r="K41" i="8" s="1"/>
  <c r="J30" i="8"/>
  <c r="K30" i="8" s="1"/>
  <c r="D13" i="8"/>
  <c r="E13" i="8" s="1"/>
  <c r="D12" i="8"/>
  <c r="E12" i="8" s="1"/>
  <c r="J9" i="8"/>
  <c r="K9" i="8" s="1"/>
  <c r="D8" i="8"/>
  <c r="E8" i="8" s="1"/>
  <c r="D47" i="8"/>
  <c r="E47" i="8" s="1"/>
  <c r="J44" i="8"/>
  <c r="K44" i="8" s="1"/>
  <c r="J27" i="8"/>
  <c r="K27" i="8" s="1"/>
  <c r="J26" i="8"/>
  <c r="K26" i="8" s="1"/>
  <c r="J25" i="8"/>
  <c r="K25" i="8" s="1"/>
  <c r="D18" i="8"/>
  <c r="E18" i="8" s="1"/>
  <c r="J17" i="8"/>
  <c r="K17" i="8" s="1"/>
  <c r="J7" i="8"/>
  <c r="K7" i="8" s="1"/>
  <c r="L8" i="8" s="1"/>
  <c r="J64" i="8"/>
  <c r="K64" i="8" s="1"/>
  <c r="D44" i="8"/>
  <c r="E44" i="8" s="1"/>
  <c r="J43" i="8"/>
  <c r="K43" i="8" s="1"/>
  <c r="D37" i="8"/>
  <c r="E37" i="8" s="1"/>
  <c r="D34" i="8"/>
  <c r="E34" i="8" s="1"/>
  <c r="J28" i="8"/>
  <c r="K28" i="8" s="1"/>
  <c r="D20" i="8"/>
  <c r="E20" i="8" s="1"/>
  <c r="J19" i="8"/>
  <c r="K19" i="8" s="1"/>
  <c r="J10" i="8"/>
  <c r="K10" i="8" s="1"/>
  <c r="D24" i="8"/>
  <c r="E24" i="8" s="1"/>
  <c r="J45" i="8"/>
  <c r="K45" i="8" s="1"/>
  <c r="D19" i="8"/>
  <c r="E19" i="8" s="1"/>
  <c r="D106" i="7"/>
  <c r="E106" i="7" s="1"/>
  <c r="D108" i="7"/>
  <c r="D107" i="7"/>
  <c r="E107" i="7" s="1"/>
  <c r="J105" i="7"/>
  <c r="K105" i="7" s="1"/>
  <c r="J20" i="8"/>
  <c r="K20" i="8" s="1"/>
  <c r="J107" i="7"/>
  <c r="K107" i="7" s="1"/>
  <c r="D105" i="7"/>
  <c r="E105" i="7" s="1"/>
  <c r="J103" i="7"/>
  <c r="K103" i="7" s="1"/>
  <c r="D102" i="7"/>
  <c r="E102" i="7" s="1"/>
  <c r="D97" i="7"/>
  <c r="E97" i="7" s="1"/>
  <c r="J96" i="7"/>
  <c r="K96" i="7" s="1"/>
  <c r="D67" i="8"/>
  <c r="E67" i="8" s="1"/>
  <c r="D104" i="7"/>
  <c r="E104" i="7" s="1"/>
  <c r="D95" i="7"/>
  <c r="E95" i="7" s="1"/>
  <c r="J102" i="7"/>
  <c r="K102" i="7" s="1"/>
  <c r="D100" i="7"/>
  <c r="E100" i="7" s="1"/>
  <c r="D99" i="7"/>
  <c r="E99" i="7" s="1"/>
  <c r="J97" i="7"/>
  <c r="K97" i="7" s="1"/>
  <c r="J104" i="7"/>
  <c r="K104" i="7" s="1"/>
  <c r="J95" i="7"/>
  <c r="K95" i="7" s="1"/>
  <c r="D94" i="7"/>
  <c r="E94" i="7" s="1"/>
  <c r="J108" i="7"/>
  <c r="D103" i="7"/>
  <c r="E103" i="7" s="1"/>
  <c r="J101" i="7"/>
  <c r="K101" i="7" s="1"/>
  <c r="J98" i="7"/>
  <c r="K98" i="7" s="1"/>
  <c r="D96" i="7"/>
  <c r="E96" i="7" s="1"/>
  <c r="D89" i="7"/>
  <c r="E89" i="7" s="1"/>
  <c r="J88" i="7"/>
  <c r="K88" i="7" s="1"/>
  <c r="J79" i="7"/>
  <c r="K79" i="7" s="1"/>
  <c r="D98" i="7"/>
  <c r="E98" i="7" s="1"/>
  <c r="J106" i="7"/>
  <c r="K106" i="7" s="1"/>
  <c r="D101" i="7"/>
  <c r="E101" i="7" s="1"/>
  <c r="J100" i="7"/>
  <c r="K100" i="7" s="1"/>
  <c r="D91" i="7"/>
  <c r="E91" i="7" s="1"/>
  <c r="J89" i="7"/>
  <c r="K89" i="7" s="1"/>
  <c r="J78" i="7"/>
  <c r="K78" i="7" s="1"/>
  <c r="D93" i="7"/>
  <c r="E93" i="7" s="1"/>
  <c r="J87" i="7"/>
  <c r="K87" i="7" s="1"/>
  <c r="D86" i="7"/>
  <c r="E86" i="7" s="1"/>
  <c r="D81" i="7"/>
  <c r="E81" i="7" s="1"/>
  <c r="J80" i="7"/>
  <c r="K80" i="7" s="1"/>
  <c r="J91" i="7"/>
  <c r="K91" i="7" s="1"/>
  <c r="D85" i="7"/>
  <c r="E85" i="7" s="1"/>
  <c r="J94" i="7"/>
  <c r="K94" i="7" s="1"/>
  <c r="J83" i="7"/>
  <c r="K83" i="7" s="1"/>
  <c r="J70" i="7"/>
  <c r="K70" i="7" s="1"/>
  <c r="D68" i="7"/>
  <c r="E68" i="7" s="1"/>
  <c r="D67" i="7"/>
  <c r="E67" i="7" s="1"/>
  <c r="J65" i="7"/>
  <c r="K65" i="7" s="1"/>
  <c r="J99" i="7"/>
  <c r="K99" i="7" s="1"/>
  <c r="J92" i="7"/>
  <c r="K92" i="7" s="1"/>
  <c r="J86" i="7"/>
  <c r="K86" i="7" s="1"/>
  <c r="D83" i="7"/>
  <c r="E83" i="7" s="1"/>
  <c r="J82" i="7"/>
  <c r="K82" i="7" s="1"/>
  <c r="D80" i="7"/>
  <c r="E80" i="7" s="1"/>
  <c r="D77" i="7"/>
  <c r="E77" i="7" s="1"/>
  <c r="D74" i="7"/>
  <c r="E74" i="7" s="1"/>
  <c r="J68" i="7"/>
  <c r="K68" i="7" s="1"/>
  <c r="J67" i="7"/>
  <c r="K67" i="7" s="1"/>
  <c r="D92" i="7"/>
  <c r="E92" i="7" s="1"/>
  <c r="D87" i="7"/>
  <c r="E87" i="7" s="1"/>
  <c r="J85" i="7"/>
  <c r="K85" i="7" s="1"/>
  <c r="J84" i="7"/>
  <c r="K84" i="7" s="1"/>
  <c r="D79" i="7"/>
  <c r="E79" i="7" s="1"/>
  <c r="D76" i="7"/>
  <c r="E76" i="7" s="1"/>
  <c r="D75" i="7"/>
  <c r="E75" i="7" s="1"/>
  <c r="J73" i="7"/>
  <c r="K73" i="7" s="1"/>
  <c r="J62" i="7"/>
  <c r="K62" i="7" s="1"/>
  <c r="D60" i="7"/>
  <c r="E60" i="7" s="1"/>
  <c r="D59" i="7"/>
  <c r="E59" i="7" s="1"/>
  <c r="J57" i="7"/>
  <c r="K57" i="7" s="1"/>
  <c r="D90" i="7"/>
  <c r="E90" i="7" s="1"/>
  <c r="J71" i="7"/>
  <c r="K71" i="7" s="1"/>
  <c r="D70" i="7"/>
  <c r="E70" i="7" s="1"/>
  <c r="D65" i="7"/>
  <c r="E65" i="7" s="1"/>
  <c r="J64" i="7"/>
  <c r="K64" i="7" s="1"/>
  <c r="D82" i="7"/>
  <c r="E82" i="7" s="1"/>
  <c r="J81" i="7"/>
  <c r="K81" i="7" s="1"/>
  <c r="J77" i="7"/>
  <c r="K77" i="7" s="1"/>
  <c r="J74" i="7"/>
  <c r="K74" i="7" s="1"/>
  <c r="D72" i="7"/>
  <c r="E72" i="7" s="1"/>
  <c r="D63" i="7"/>
  <c r="E63" i="7" s="1"/>
  <c r="J61" i="7"/>
  <c r="K61" i="7" s="1"/>
  <c r="J58" i="7"/>
  <c r="K58" i="7" s="1"/>
  <c r="D56" i="7"/>
  <c r="E56" i="7" s="1"/>
  <c r="D53" i="7"/>
  <c r="E53" i="7" s="1"/>
  <c r="D50" i="7"/>
  <c r="E50" i="7" s="1"/>
  <c r="J44" i="7"/>
  <c r="K44" i="7" s="1"/>
  <c r="J43" i="7"/>
  <c r="K43" i="7" s="1"/>
  <c r="J76" i="7"/>
  <c r="K76" i="7" s="1"/>
  <c r="J69" i="7"/>
  <c r="K69" i="7" s="1"/>
  <c r="J63" i="7"/>
  <c r="K63" i="7" s="1"/>
  <c r="D61" i="7"/>
  <c r="E61" i="7" s="1"/>
  <c r="J54" i="7"/>
  <c r="K54" i="7" s="1"/>
  <c r="D52" i="7"/>
  <c r="E52" i="7" s="1"/>
  <c r="D51" i="7"/>
  <c r="E51" i="7" s="1"/>
  <c r="J49" i="7"/>
  <c r="K49" i="7" s="1"/>
  <c r="J38" i="7"/>
  <c r="K38" i="7" s="1"/>
  <c r="D36" i="7"/>
  <c r="E36" i="7" s="1"/>
  <c r="D35" i="7"/>
  <c r="E35" i="7" s="1"/>
  <c r="J33" i="7"/>
  <c r="K33" i="7" s="1"/>
  <c r="J90" i="7"/>
  <c r="K90" i="7" s="1"/>
  <c r="J72" i="7"/>
  <c r="K72" i="7" s="1"/>
  <c r="J66" i="7"/>
  <c r="K66" i="7" s="1"/>
  <c r="D55" i="7"/>
  <c r="E55" i="7" s="1"/>
  <c r="J53" i="7"/>
  <c r="K53" i="7" s="1"/>
  <c r="J50" i="7"/>
  <c r="K50" i="7" s="1"/>
  <c r="D48" i="7"/>
  <c r="E48" i="7" s="1"/>
  <c r="D39" i="7"/>
  <c r="E39" i="7" s="1"/>
  <c r="J37" i="7"/>
  <c r="K37" i="7" s="1"/>
  <c r="J34" i="7"/>
  <c r="K34" i="7" s="1"/>
  <c r="D32" i="7"/>
  <c r="E32" i="7" s="1"/>
  <c r="D66" i="7"/>
  <c r="E66" i="7" s="1"/>
  <c r="J52" i="7"/>
  <c r="K52" i="7" s="1"/>
  <c r="J51" i="7"/>
  <c r="K51" i="7" s="1"/>
  <c r="D45" i="7"/>
  <c r="E45" i="7" s="1"/>
  <c r="D42" i="7"/>
  <c r="E42" i="7" s="1"/>
  <c r="J36" i="7"/>
  <c r="K36" i="7" s="1"/>
  <c r="J35" i="7"/>
  <c r="K35" i="7" s="1"/>
  <c r="D73" i="7"/>
  <c r="E73" i="7" s="1"/>
  <c r="D71" i="7"/>
  <c r="E71" i="7" s="1"/>
  <c r="D58" i="7"/>
  <c r="E58" i="7" s="1"/>
  <c r="J46" i="7"/>
  <c r="K46" i="7" s="1"/>
  <c r="D44" i="7"/>
  <c r="E44" i="7" s="1"/>
  <c r="D43" i="7"/>
  <c r="E43" i="7" s="1"/>
  <c r="J41" i="7"/>
  <c r="K41" i="7" s="1"/>
  <c r="J30" i="7"/>
  <c r="K30" i="7" s="1"/>
  <c r="D28" i="7"/>
  <c r="E28" i="7" s="1"/>
  <c r="D27" i="7"/>
  <c r="E27" i="7" s="1"/>
  <c r="J25" i="7"/>
  <c r="K25" i="7" s="1"/>
  <c r="J14" i="7"/>
  <c r="K14" i="7" s="1"/>
  <c r="D12" i="7"/>
  <c r="E12" i="7" s="1"/>
  <c r="D11" i="7"/>
  <c r="E11" i="7" s="1"/>
  <c r="J9" i="7"/>
  <c r="K9" i="7" s="1"/>
  <c r="J7" i="7"/>
  <c r="K7" i="7" s="1"/>
  <c r="L8" i="7" s="1"/>
  <c r="D84" i="7"/>
  <c r="E84" i="7" s="1"/>
  <c r="D78" i="7"/>
  <c r="E78" i="7" s="1"/>
  <c r="J59" i="7"/>
  <c r="K59" i="7" s="1"/>
  <c r="J55" i="7"/>
  <c r="K55" i="7" s="1"/>
  <c r="D54" i="7"/>
  <c r="E54" i="7" s="1"/>
  <c r="D49" i="7"/>
  <c r="E49" i="7" s="1"/>
  <c r="J48" i="7"/>
  <c r="K48" i="7" s="1"/>
  <c r="J39" i="7"/>
  <c r="K39" i="7" s="1"/>
  <c r="D38" i="7"/>
  <c r="E38" i="7" s="1"/>
  <c r="D33" i="7"/>
  <c r="E33" i="7" s="1"/>
  <c r="J32" i="7"/>
  <c r="K32" i="7" s="1"/>
  <c r="J23" i="7"/>
  <c r="K23" i="7" s="1"/>
  <c r="D22" i="7"/>
  <c r="E22" i="7" s="1"/>
  <c r="D17" i="7"/>
  <c r="E17" i="7" s="1"/>
  <c r="J16" i="7"/>
  <c r="K16" i="7" s="1"/>
  <c r="D64" i="7"/>
  <c r="E64" i="7" s="1"/>
  <c r="D47" i="7"/>
  <c r="E47" i="7" s="1"/>
  <c r="D29" i="7"/>
  <c r="E29" i="7" s="1"/>
  <c r="D8" i="7"/>
  <c r="E8" i="7" s="1"/>
  <c r="J26" i="7"/>
  <c r="K26" i="7" s="1"/>
  <c r="D21" i="7"/>
  <c r="E21" i="7" s="1"/>
  <c r="D18" i="7"/>
  <c r="E18" i="7" s="1"/>
  <c r="J12" i="7"/>
  <c r="K12" i="7" s="1"/>
  <c r="D10" i="7"/>
  <c r="E10" i="7" s="1"/>
  <c r="D9" i="7"/>
  <c r="E9" i="7" s="1"/>
  <c r="D57" i="7"/>
  <c r="E57" i="7" s="1"/>
  <c r="J56" i="7"/>
  <c r="K56" i="7" s="1"/>
  <c r="J40" i="7"/>
  <c r="K40" i="7" s="1"/>
  <c r="J28" i="7"/>
  <c r="K28" i="7" s="1"/>
  <c r="D24" i="7"/>
  <c r="E24" i="7" s="1"/>
  <c r="D20" i="7"/>
  <c r="E20" i="7" s="1"/>
  <c r="D19" i="7"/>
  <c r="E19" i="7" s="1"/>
  <c r="D15" i="7"/>
  <c r="E15" i="7" s="1"/>
  <c r="J93" i="7"/>
  <c r="K93" i="7" s="1"/>
  <c r="J75" i="7"/>
  <c r="K75" i="7" s="1"/>
  <c r="D69" i="7"/>
  <c r="E69" i="7" s="1"/>
  <c r="D40" i="7"/>
  <c r="E40" i="7" s="1"/>
  <c r="D34" i="7"/>
  <c r="E34" i="7" s="1"/>
  <c r="J31" i="7"/>
  <c r="K31" i="7" s="1"/>
  <c r="D30" i="7"/>
  <c r="E30" i="7" s="1"/>
  <c r="D25" i="7"/>
  <c r="E25" i="7" s="1"/>
  <c r="D13" i="7"/>
  <c r="E13" i="7" s="1"/>
  <c r="J11" i="7"/>
  <c r="K11" i="7" s="1"/>
  <c r="J45" i="7"/>
  <c r="K45" i="7" s="1"/>
  <c r="D26" i="7"/>
  <c r="E26" i="7" s="1"/>
  <c r="J22" i="7"/>
  <c r="K22" i="7" s="1"/>
  <c r="J17" i="7"/>
  <c r="K17" i="7" s="1"/>
  <c r="J10" i="7"/>
  <c r="K10" i="7" s="1"/>
  <c r="D41" i="7"/>
  <c r="E41" i="7" s="1"/>
  <c r="D37" i="7"/>
  <c r="E37" i="7" s="1"/>
  <c r="D31" i="7"/>
  <c r="E31" i="7" s="1"/>
  <c r="J29" i="7"/>
  <c r="K29" i="7" s="1"/>
  <c r="J8" i="7"/>
  <c r="K8" i="7" s="1"/>
  <c r="D62" i="7"/>
  <c r="E62" i="7" s="1"/>
  <c r="J42" i="7"/>
  <c r="K42" i="7" s="1"/>
  <c r="J27" i="7"/>
  <c r="K27" i="7" s="1"/>
  <c r="D23" i="7"/>
  <c r="E23" i="7" s="1"/>
  <c r="J13" i="7"/>
  <c r="K13" i="7" s="1"/>
  <c r="J108" i="6"/>
  <c r="J107" i="6"/>
  <c r="K107" i="6" s="1"/>
  <c r="J24" i="7"/>
  <c r="K24" i="7" s="1"/>
  <c r="J19" i="7"/>
  <c r="K19" i="7" s="1"/>
  <c r="J47" i="7"/>
  <c r="K47" i="7" s="1"/>
  <c r="J20" i="7"/>
  <c r="K20" i="7" s="1"/>
  <c r="D7" i="7"/>
  <c r="E7" i="7" s="1"/>
  <c r="F8" i="7" s="1"/>
  <c r="J21" i="7"/>
  <c r="K21" i="7" s="1"/>
  <c r="D106" i="6"/>
  <c r="E106" i="6" s="1"/>
  <c r="D88" i="7"/>
  <c r="E88" i="7" s="1"/>
  <c r="J60" i="7"/>
  <c r="K60" i="7" s="1"/>
  <c r="D46" i="7"/>
  <c r="E46" i="7" s="1"/>
  <c r="D14" i="7"/>
  <c r="E14" i="7" s="1"/>
  <c r="D108" i="6"/>
  <c r="D107" i="6"/>
  <c r="E107" i="6" s="1"/>
  <c r="J18" i="7"/>
  <c r="K18" i="7" s="1"/>
  <c r="J15" i="7"/>
  <c r="K15" i="7" s="1"/>
  <c r="J100" i="6"/>
  <c r="K100" i="6" s="1"/>
  <c r="J99" i="6"/>
  <c r="K99" i="6" s="1"/>
  <c r="D93" i="6"/>
  <c r="E93" i="6" s="1"/>
  <c r="D90" i="6"/>
  <c r="E90" i="6" s="1"/>
  <c r="J84" i="6"/>
  <c r="K84" i="6" s="1"/>
  <c r="J83" i="6"/>
  <c r="K83" i="6" s="1"/>
  <c r="J105" i="6"/>
  <c r="K105" i="6" s="1"/>
  <c r="J94" i="6"/>
  <c r="K94" i="6" s="1"/>
  <c r="D92" i="6"/>
  <c r="E92" i="6" s="1"/>
  <c r="D91" i="6"/>
  <c r="E91" i="6" s="1"/>
  <c r="J89" i="6"/>
  <c r="K89" i="6" s="1"/>
  <c r="J78" i="6"/>
  <c r="K78" i="6" s="1"/>
  <c r="J103" i="6"/>
  <c r="K103" i="6" s="1"/>
  <c r="D102" i="6"/>
  <c r="E102" i="6" s="1"/>
  <c r="D97" i="6"/>
  <c r="E97" i="6" s="1"/>
  <c r="J96" i="6"/>
  <c r="K96" i="6" s="1"/>
  <c r="J87" i="6"/>
  <c r="K87" i="6" s="1"/>
  <c r="D104" i="6"/>
  <c r="E104" i="6" s="1"/>
  <c r="D95" i="6"/>
  <c r="E95" i="6" s="1"/>
  <c r="J93" i="6"/>
  <c r="K93" i="6" s="1"/>
  <c r="J90" i="6"/>
  <c r="K90" i="6" s="1"/>
  <c r="D88" i="6"/>
  <c r="E88" i="6" s="1"/>
  <c r="D79" i="6"/>
  <c r="E79" i="6" s="1"/>
  <c r="D101" i="6"/>
  <c r="E101" i="6" s="1"/>
  <c r="D98" i="6"/>
  <c r="E98" i="6" s="1"/>
  <c r="J92" i="6"/>
  <c r="K92" i="6" s="1"/>
  <c r="J91" i="6"/>
  <c r="K91" i="6" s="1"/>
  <c r="D85" i="6"/>
  <c r="E85" i="6" s="1"/>
  <c r="D82" i="6"/>
  <c r="E82" i="6" s="1"/>
  <c r="J106" i="6"/>
  <c r="K106" i="6" s="1"/>
  <c r="J102" i="6"/>
  <c r="K102" i="6" s="1"/>
  <c r="D100" i="6"/>
  <c r="E100" i="6" s="1"/>
  <c r="D99" i="6"/>
  <c r="E99" i="6" s="1"/>
  <c r="J97" i="6"/>
  <c r="K97" i="6" s="1"/>
  <c r="J86" i="6"/>
  <c r="K86" i="6" s="1"/>
  <c r="D84" i="6"/>
  <c r="E84" i="6" s="1"/>
  <c r="D105" i="6"/>
  <c r="E105" i="6" s="1"/>
  <c r="J104" i="6"/>
  <c r="K104" i="6" s="1"/>
  <c r="J95" i="6"/>
  <c r="K95" i="6" s="1"/>
  <c r="D94" i="6"/>
  <c r="E94" i="6" s="1"/>
  <c r="D89" i="6"/>
  <c r="E89" i="6" s="1"/>
  <c r="J88" i="6"/>
  <c r="K88" i="6" s="1"/>
  <c r="J79" i="6"/>
  <c r="K79" i="6" s="1"/>
  <c r="D78" i="6"/>
  <c r="E78" i="6" s="1"/>
  <c r="J71" i="6"/>
  <c r="K71" i="6" s="1"/>
  <c r="D70" i="6"/>
  <c r="E70" i="6" s="1"/>
  <c r="D65" i="6"/>
  <c r="E65" i="6" s="1"/>
  <c r="J64" i="6"/>
  <c r="K64" i="6" s="1"/>
  <c r="J55" i="6"/>
  <c r="K55" i="6" s="1"/>
  <c r="D54" i="6"/>
  <c r="E54" i="6" s="1"/>
  <c r="D49" i="6"/>
  <c r="E49" i="6" s="1"/>
  <c r="J48" i="6"/>
  <c r="K48" i="6" s="1"/>
  <c r="J39" i="6"/>
  <c r="K39" i="6" s="1"/>
  <c r="D38" i="6"/>
  <c r="E38" i="6" s="1"/>
  <c r="D33" i="6"/>
  <c r="E33" i="6" s="1"/>
  <c r="J32" i="6"/>
  <c r="K32" i="6" s="1"/>
  <c r="J23" i="6"/>
  <c r="K23" i="6" s="1"/>
  <c r="D22" i="6"/>
  <c r="E22" i="6" s="1"/>
  <c r="D17" i="6"/>
  <c r="E17" i="6" s="1"/>
  <c r="J16" i="6"/>
  <c r="K16" i="6" s="1"/>
  <c r="J98" i="6"/>
  <c r="K98" i="6" s="1"/>
  <c r="J77" i="6"/>
  <c r="K77" i="6" s="1"/>
  <c r="J74" i="6"/>
  <c r="K74" i="6" s="1"/>
  <c r="D72" i="6"/>
  <c r="E72" i="6" s="1"/>
  <c r="D63" i="6"/>
  <c r="E63" i="6" s="1"/>
  <c r="J61" i="6"/>
  <c r="K61" i="6" s="1"/>
  <c r="J58" i="6"/>
  <c r="K58" i="6" s="1"/>
  <c r="D56" i="6"/>
  <c r="E56" i="6" s="1"/>
  <c r="D47" i="6"/>
  <c r="E47" i="6" s="1"/>
  <c r="J45" i="6"/>
  <c r="K45" i="6" s="1"/>
  <c r="J42" i="6"/>
  <c r="K42" i="6" s="1"/>
  <c r="D40" i="6"/>
  <c r="E40" i="6" s="1"/>
  <c r="D31" i="6"/>
  <c r="E31" i="6" s="1"/>
  <c r="J29" i="6"/>
  <c r="K29" i="6" s="1"/>
  <c r="J26" i="6"/>
  <c r="K26" i="6" s="1"/>
  <c r="D24" i="6"/>
  <c r="E24" i="6" s="1"/>
  <c r="D15" i="6"/>
  <c r="E15" i="6" s="1"/>
  <c r="J13" i="6"/>
  <c r="K13" i="6" s="1"/>
  <c r="J10" i="6"/>
  <c r="K10" i="6" s="1"/>
  <c r="D8" i="6"/>
  <c r="E8" i="6" s="1"/>
  <c r="D87" i="6"/>
  <c r="E87" i="6" s="1"/>
  <c r="J85" i="6"/>
  <c r="K85" i="6" s="1"/>
  <c r="J81" i="6"/>
  <c r="K81" i="6" s="1"/>
  <c r="J76" i="6"/>
  <c r="K76" i="6" s="1"/>
  <c r="J75" i="6"/>
  <c r="K75" i="6" s="1"/>
  <c r="D69" i="6"/>
  <c r="E69" i="6" s="1"/>
  <c r="D66" i="6"/>
  <c r="E66" i="6" s="1"/>
  <c r="J60" i="6"/>
  <c r="K60" i="6" s="1"/>
  <c r="J59" i="6"/>
  <c r="K59" i="6" s="1"/>
  <c r="D53" i="6"/>
  <c r="E53" i="6" s="1"/>
  <c r="D50" i="6"/>
  <c r="E50" i="6" s="1"/>
  <c r="J44" i="6"/>
  <c r="K44" i="6" s="1"/>
  <c r="J43" i="6"/>
  <c r="K43" i="6" s="1"/>
  <c r="D37" i="6"/>
  <c r="E37" i="6" s="1"/>
  <c r="D34" i="6"/>
  <c r="E34" i="6" s="1"/>
  <c r="J28" i="6"/>
  <c r="K28" i="6" s="1"/>
  <c r="J27" i="6"/>
  <c r="K27" i="6" s="1"/>
  <c r="D103" i="6"/>
  <c r="E103" i="6" s="1"/>
  <c r="D86" i="6"/>
  <c r="E86" i="6" s="1"/>
  <c r="J70" i="6"/>
  <c r="K70" i="6" s="1"/>
  <c r="D68" i="6"/>
  <c r="E68" i="6" s="1"/>
  <c r="D67" i="6"/>
  <c r="E67" i="6" s="1"/>
  <c r="J65" i="6"/>
  <c r="K65" i="6" s="1"/>
  <c r="J54" i="6"/>
  <c r="K54" i="6" s="1"/>
  <c r="D52" i="6"/>
  <c r="E52" i="6" s="1"/>
  <c r="D51" i="6"/>
  <c r="E51" i="6" s="1"/>
  <c r="J49" i="6"/>
  <c r="K49" i="6" s="1"/>
  <c r="J38" i="6"/>
  <c r="K38" i="6" s="1"/>
  <c r="D36" i="6"/>
  <c r="E36" i="6" s="1"/>
  <c r="D35" i="6"/>
  <c r="E35" i="6" s="1"/>
  <c r="J33" i="6"/>
  <c r="K33" i="6" s="1"/>
  <c r="J22" i="6"/>
  <c r="K22" i="6" s="1"/>
  <c r="D20" i="6"/>
  <c r="E20" i="6" s="1"/>
  <c r="D19" i="6"/>
  <c r="E19" i="6" s="1"/>
  <c r="J17" i="6"/>
  <c r="K17" i="6" s="1"/>
  <c r="D7" i="6"/>
  <c r="E7" i="6" s="1"/>
  <c r="F8" i="6" s="1"/>
  <c r="D81" i="6"/>
  <c r="E81" i="6" s="1"/>
  <c r="D73" i="6"/>
  <c r="E73" i="6" s="1"/>
  <c r="J72" i="6"/>
  <c r="K72" i="6" s="1"/>
  <c r="J63" i="6"/>
  <c r="K63" i="6" s="1"/>
  <c r="D62" i="6"/>
  <c r="E62" i="6" s="1"/>
  <c r="D57" i="6"/>
  <c r="E57" i="6" s="1"/>
  <c r="J56" i="6"/>
  <c r="K56" i="6" s="1"/>
  <c r="J47" i="6"/>
  <c r="K47" i="6" s="1"/>
  <c r="D46" i="6"/>
  <c r="E46" i="6" s="1"/>
  <c r="D41" i="6"/>
  <c r="E41" i="6" s="1"/>
  <c r="J40" i="6"/>
  <c r="K40" i="6" s="1"/>
  <c r="J31" i="6"/>
  <c r="K31" i="6" s="1"/>
  <c r="D30" i="6"/>
  <c r="E30" i="6" s="1"/>
  <c r="D25" i="6"/>
  <c r="E25" i="6" s="1"/>
  <c r="J24" i="6"/>
  <c r="K24" i="6" s="1"/>
  <c r="J15" i="6"/>
  <c r="K15" i="6" s="1"/>
  <c r="D14" i="6"/>
  <c r="E14" i="6" s="1"/>
  <c r="D9" i="6"/>
  <c r="E9" i="6" s="1"/>
  <c r="J8" i="6"/>
  <c r="K8" i="6" s="1"/>
  <c r="D96" i="6"/>
  <c r="E96" i="6" s="1"/>
  <c r="D83" i="6"/>
  <c r="E83" i="6" s="1"/>
  <c r="J80" i="6"/>
  <c r="K80" i="6" s="1"/>
  <c r="D71" i="6"/>
  <c r="E71" i="6" s="1"/>
  <c r="J69" i="6"/>
  <c r="K69" i="6" s="1"/>
  <c r="J66" i="6"/>
  <c r="K66" i="6" s="1"/>
  <c r="D64" i="6"/>
  <c r="E64" i="6" s="1"/>
  <c r="D55" i="6"/>
  <c r="E55" i="6" s="1"/>
  <c r="J53" i="6"/>
  <c r="K53" i="6" s="1"/>
  <c r="J50" i="6"/>
  <c r="K50" i="6" s="1"/>
  <c r="D48" i="6"/>
  <c r="E48" i="6" s="1"/>
  <c r="D39" i="6"/>
  <c r="E39" i="6" s="1"/>
  <c r="J37" i="6"/>
  <c r="K37" i="6" s="1"/>
  <c r="J34" i="6"/>
  <c r="K34" i="6" s="1"/>
  <c r="D32" i="6"/>
  <c r="E32" i="6" s="1"/>
  <c r="D23" i="6"/>
  <c r="E23" i="6" s="1"/>
  <c r="J21" i="6"/>
  <c r="K21" i="6" s="1"/>
  <c r="J18" i="6"/>
  <c r="K18" i="6" s="1"/>
  <c r="D16" i="6"/>
  <c r="E16" i="6" s="1"/>
  <c r="D16" i="7"/>
  <c r="E16" i="7" s="1"/>
  <c r="D77" i="6"/>
  <c r="E77" i="6" s="1"/>
  <c r="D74" i="6"/>
  <c r="E74" i="6" s="1"/>
  <c r="J68" i="6"/>
  <c r="K68" i="6" s="1"/>
  <c r="J67" i="6"/>
  <c r="K67" i="6" s="1"/>
  <c r="D61" i="6"/>
  <c r="E61" i="6" s="1"/>
  <c r="D58" i="6"/>
  <c r="E58" i="6" s="1"/>
  <c r="J52" i="6"/>
  <c r="K52" i="6" s="1"/>
  <c r="J51" i="6"/>
  <c r="K51" i="6" s="1"/>
  <c r="D45" i="6"/>
  <c r="E45" i="6" s="1"/>
  <c r="D42" i="6"/>
  <c r="E42" i="6" s="1"/>
  <c r="J36" i="6"/>
  <c r="K36" i="6" s="1"/>
  <c r="J35" i="6"/>
  <c r="K35" i="6" s="1"/>
  <c r="D29" i="6"/>
  <c r="E29" i="6" s="1"/>
  <c r="D26" i="6"/>
  <c r="E26" i="6" s="1"/>
  <c r="J20" i="6"/>
  <c r="K20" i="6" s="1"/>
  <c r="J19" i="6"/>
  <c r="K19" i="6" s="1"/>
  <c r="D13" i="6"/>
  <c r="E13" i="6" s="1"/>
  <c r="D10" i="6"/>
  <c r="E10" i="6" s="1"/>
  <c r="J101" i="6"/>
  <c r="K101" i="6" s="1"/>
  <c r="J82" i="6"/>
  <c r="K82" i="6" s="1"/>
  <c r="D80" i="6"/>
  <c r="E80" i="6" s="1"/>
  <c r="J11" i="6"/>
  <c r="K11" i="6" s="1"/>
  <c r="J41" i="6"/>
  <c r="K41" i="6" s="1"/>
  <c r="J62" i="6"/>
  <c r="K62" i="6" s="1"/>
  <c r="V10" i="5" l="1"/>
  <c r="V17" i="5"/>
  <c r="V15" i="5"/>
  <c r="V18" i="5"/>
  <c r="V16" i="5"/>
  <c r="V14" i="5"/>
  <c r="B29" i="14"/>
  <c r="V19" i="5"/>
  <c r="V11" i="5"/>
  <c r="V13" i="5"/>
  <c r="U12" i="5"/>
  <c r="U15" i="5"/>
  <c r="U18" i="5"/>
  <c r="U16" i="5"/>
  <c r="U17" i="5"/>
  <c r="U10" i="5"/>
  <c r="U19" i="5"/>
  <c r="U11" i="5"/>
  <c r="U13" i="5"/>
  <c r="R15" i="5"/>
  <c r="F23" i="2" s="1"/>
  <c r="F18" i="2"/>
  <c r="T10" i="5"/>
  <c r="T15" i="5"/>
  <c r="J109" i="6"/>
  <c r="K108" i="6"/>
  <c r="E108" i="7"/>
  <c r="D109" i="7"/>
  <c r="F9" i="8"/>
  <c r="G8" i="8" s="1"/>
  <c r="G7" i="8"/>
  <c r="G7" i="7"/>
  <c r="F9" i="7"/>
  <c r="G8" i="7" s="1"/>
  <c r="E108" i="8"/>
  <c r="D109" i="8"/>
  <c r="R18" i="5"/>
  <c r="R17" i="5"/>
  <c r="R16" i="5"/>
  <c r="F24" i="2" s="1"/>
  <c r="R13" i="5"/>
  <c r="F21" i="2" s="1"/>
  <c r="R12" i="5"/>
  <c r="F20" i="2" s="1"/>
  <c r="R19" i="5"/>
  <c r="F27" i="2" s="1"/>
  <c r="R20" i="5"/>
  <c r="E108" i="6"/>
  <c r="D109" i="6"/>
  <c r="P8" i="7"/>
  <c r="M7" i="7"/>
  <c r="L9" i="7"/>
  <c r="M8" i="7" s="1"/>
  <c r="J109" i="8"/>
  <c r="K108" i="8"/>
  <c r="L9" i="6"/>
  <c r="M7" i="6"/>
  <c r="P8" i="6"/>
  <c r="G7" i="6"/>
  <c r="F9" i="6"/>
  <c r="K108" i="7"/>
  <c r="J109" i="7"/>
  <c r="T19" i="5"/>
  <c r="T18" i="5"/>
  <c r="T17" i="5"/>
  <c r="T16" i="5"/>
  <c r="T14" i="5"/>
  <c r="T13" i="5"/>
  <c r="T12" i="5"/>
  <c r="S18" i="5"/>
  <c r="S17" i="5"/>
  <c r="S16" i="5"/>
  <c r="S15" i="5"/>
  <c r="S14" i="5"/>
  <c r="S13" i="5"/>
  <c r="S12" i="5"/>
  <c r="S11" i="5"/>
  <c r="S19" i="5"/>
  <c r="L9" i="8"/>
  <c r="M7" i="8"/>
  <c r="P8" i="8"/>
  <c r="R14" i="5"/>
  <c r="F22" i="2" s="1"/>
  <c r="R11" i="5"/>
  <c r="F19" i="2" s="1"/>
  <c r="F25" i="2" l="1"/>
  <c r="F26" i="2"/>
  <c r="K109" i="7"/>
  <c r="J110" i="7"/>
  <c r="S8" i="6"/>
  <c r="P9" i="6"/>
  <c r="L10" i="6"/>
  <c r="F10" i="7"/>
  <c r="G9" i="7" s="1"/>
  <c r="E109" i="7"/>
  <c r="D110" i="7"/>
  <c r="P9" i="8"/>
  <c r="L10" i="8"/>
  <c r="F10" i="6"/>
  <c r="M8" i="6"/>
  <c r="S8" i="7"/>
  <c r="G8" i="6"/>
  <c r="E109" i="6"/>
  <c r="D110" i="6"/>
  <c r="K109" i="6"/>
  <c r="J110" i="6"/>
  <c r="K109" i="8"/>
  <c r="J110" i="8"/>
  <c r="E109" i="8"/>
  <c r="D110" i="8"/>
  <c r="M8" i="8"/>
  <c r="S8" i="8"/>
  <c r="L10" i="7"/>
  <c r="M9" i="7" s="1"/>
  <c r="P9" i="7"/>
  <c r="F10" i="8"/>
  <c r="G9" i="8" s="1"/>
  <c r="E110" i="7" l="1"/>
  <c r="D111" i="7"/>
  <c r="F11" i="6"/>
  <c r="T7" i="6"/>
  <c r="D111" i="8"/>
  <c r="E110" i="8"/>
  <c r="D111" i="6"/>
  <c r="E110" i="6"/>
  <c r="G9" i="6"/>
  <c r="S9" i="7"/>
  <c r="T8" i="7" s="1"/>
  <c r="V8" i="7" s="1"/>
  <c r="F11" i="7"/>
  <c r="L11" i="7"/>
  <c r="M10" i="7" s="1"/>
  <c r="P10" i="7"/>
  <c r="K110" i="8"/>
  <c r="J111" i="8"/>
  <c r="J111" i="7"/>
  <c r="K110" i="7"/>
  <c r="T7" i="8"/>
  <c r="L11" i="8"/>
  <c r="P10" i="8"/>
  <c r="L11" i="6"/>
  <c r="M10" i="6" s="1"/>
  <c r="P10" i="6"/>
  <c r="T7" i="7"/>
  <c r="S9" i="8"/>
  <c r="S9" i="6"/>
  <c r="F11" i="8"/>
  <c r="G10" i="8" s="1"/>
  <c r="K110" i="6"/>
  <c r="J111" i="6"/>
  <c r="M9" i="8"/>
  <c r="M9" i="6"/>
  <c r="J112" i="7" l="1"/>
  <c r="K111" i="7"/>
  <c r="F12" i="7"/>
  <c r="G11" i="7" s="1"/>
  <c r="D112" i="6"/>
  <c r="E111" i="6"/>
  <c r="J112" i="6"/>
  <c r="K111" i="6"/>
  <c r="V7" i="8"/>
  <c r="J112" i="8"/>
  <c r="K111" i="8"/>
  <c r="G10" i="7"/>
  <c r="D112" i="8"/>
  <c r="E111" i="8"/>
  <c r="F12" i="6"/>
  <c r="S10" i="8"/>
  <c r="L12" i="8"/>
  <c r="M11" i="8" s="1"/>
  <c r="P11" i="8"/>
  <c r="V7" i="7"/>
  <c r="S10" i="6"/>
  <c r="G10" i="6"/>
  <c r="AD8" i="7"/>
  <c r="AC8" i="7"/>
  <c r="T8" i="8"/>
  <c r="V7" i="6"/>
  <c r="AC7" i="6" s="1"/>
  <c r="L12" i="6"/>
  <c r="M11" i="6" s="1"/>
  <c r="P11" i="6"/>
  <c r="M10" i="8"/>
  <c r="S10" i="7"/>
  <c r="T9" i="7" s="1"/>
  <c r="F12" i="8"/>
  <c r="L12" i="7"/>
  <c r="M11" i="7" s="1"/>
  <c r="P11" i="7"/>
  <c r="T8" i="6"/>
  <c r="D112" i="7"/>
  <c r="E111" i="7"/>
  <c r="V9" i="7" l="1"/>
  <c r="E112" i="7"/>
  <c r="D113" i="7"/>
  <c r="V8" i="6"/>
  <c r="J113" i="8"/>
  <c r="K112" i="8"/>
  <c r="L13" i="7"/>
  <c r="M12" i="7" s="1"/>
  <c r="P12" i="7"/>
  <c r="F13" i="8"/>
  <c r="G12" i="8" s="1"/>
  <c r="S11" i="6"/>
  <c r="T10" i="6" s="1"/>
  <c r="V10" i="6" s="1"/>
  <c r="V8" i="8"/>
  <c r="AC7" i="7"/>
  <c r="F13" i="6"/>
  <c r="G12" i="6" s="1"/>
  <c r="T9" i="8"/>
  <c r="F13" i="7"/>
  <c r="G12" i="7" s="1"/>
  <c r="G11" i="8"/>
  <c r="S11" i="7"/>
  <c r="T10" i="7" s="1"/>
  <c r="P12" i="6"/>
  <c r="L13" i="6"/>
  <c r="G11" i="6"/>
  <c r="AC7" i="8"/>
  <c r="K112" i="7"/>
  <c r="J113" i="7"/>
  <c r="K112" i="6"/>
  <c r="J113" i="6"/>
  <c r="S11" i="8"/>
  <c r="E112" i="8"/>
  <c r="D113" i="8"/>
  <c r="T9" i="6"/>
  <c r="P12" i="8"/>
  <c r="L13" i="8"/>
  <c r="M12" i="8" s="1"/>
  <c r="E112" i="6"/>
  <c r="D113" i="6"/>
  <c r="V10" i="7" l="1"/>
  <c r="P13" i="6"/>
  <c r="L14" i="6"/>
  <c r="M13" i="6" s="1"/>
  <c r="AF10" i="6"/>
  <c r="AE10" i="6"/>
  <c r="AC10" i="6"/>
  <c r="AD10" i="6"/>
  <c r="K113" i="8"/>
  <c r="J114" i="8"/>
  <c r="M12" i="6"/>
  <c r="F14" i="8"/>
  <c r="D114" i="7"/>
  <c r="E113" i="7"/>
  <c r="F14" i="7"/>
  <c r="T10" i="8"/>
  <c r="AE9" i="7"/>
  <c r="AD9" i="7"/>
  <c r="AC9" i="7"/>
  <c r="E113" i="6"/>
  <c r="D114" i="6"/>
  <c r="S12" i="8"/>
  <c r="K113" i="7"/>
  <c r="J114" i="7"/>
  <c r="AD8" i="8"/>
  <c r="AC8" i="8"/>
  <c r="S12" i="7"/>
  <c r="T11" i="7" s="1"/>
  <c r="V11" i="7" s="1"/>
  <c r="K113" i="6"/>
  <c r="J114" i="6"/>
  <c r="P13" i="8"/>
  <c r="L14" i="8"/>
  <c r="M13" i="8" s="1"/>
  <c r="S12" i="6"/>
  <c r="V9" i="6"/>
  <c r="V9" i="8"/>
  <c r="E113" i="8"/>
  <c r="D114" i="8"/>
  <c r="L14" i="7"/>
  <c r="P13" i="7"/>
  <c r="F14" i="6"/>
  <c r="AD8" i="6"/>
  <c r="AC8" i="6"/>
  <c r="F15" i="6" l="1"/>
  <c r="G14" i="6" s="1"/>
  <c r="D115" i="7"/>
  <c r="E114" i="7"/>
  <c r="S13" i="7"/>
  <c r="T12" i="7" s="1"/>
  <c r="D115" i="8"/>
  <c r="E114" i="8"/>
  <c r="G13" i="6"/>
  <c r="D115" i="6"/>
  <c r="E114" i="6"/>
  <c r="V10" i="8"/>
  <c r="AD9" i="6"/>
  <c r="AC9" i="6"/>
  <c r="AE9" i="6"/>
  <c r="F15" i="8"/>
  <c r="G14" i="8" s="1"/>
  <c r="L15" i="7"/>
  <c r="P14" i="7"/>
  <c r="T11" i="6"/>
  <c r="K114" i="8"/>
  <c r="J115" i="8"/>
  <c r="P14" i="6"/>
  <c r="L15" i="6"/>
  <c r="AD9" i="8"/>
  <c r="AC9" i="8"/>
  <c r="AE9" i="8"/>
  <c r="P14" i="8"/>
  <c r="L15" i="8"/>
  <c r="M14" i="8" s="1"/>
  <c r="F15" i="7"/>
  <c r="G14" i="7" s="1"/>
  <c r="S13" i="6"/>
  <c r="AG11" i="7"/>
  <c r="AD11" i="7"/>
  <c r="AC11" i="7"/>
  <c r="AF11" i="7"/>
  <c r="AE11" i="7"/>
  <c r="S13" i="8"/>
  <c r="T12" i="8" s="1"/>
  <c r="V12" i="8" s="1"/>
  <c r="G13" i="7"/>
  <c r="T11" i="8"/>
  <c r="M13" i="7"/>
  <c r="K114" i="6"/>
  <c r="J115" i="6"/>
  <c r="K114" i="7"/>
  <c r="J115" i="7"/>
  <c r="G13" i="8"/>
  <c r="AF10" i="7"/>
  <c r="AE10" i="7"/>
  <c r="AD10" i="7"/>
  <c r="AC10" i="7"/>
  <c r="V12" i="7" l="1"/>
  <c r="S14" i="7"/>
  <c r="T13" i="7" s="1"/>
  <c r="V13" i="7" s="1"/>
  <c r="AF10" i="8"/>
  <c r="AE10" i="8"/>
  <c r="AD10" i="8"/>
  <c r="AC10" i="8"/>
  <c r="L16" i="6"/>
  <c r="P15" i="6"/>
  <c r="P15" i="7"/>
  <c r="L16" i="7"/>
  <c r="M15" i="7" s="1"/>
  <c r="S14" i="6"/>
  <c r="T13" i="6" s="1"/>
  <c r="V13" i="6" s="1"/>
  <c r="M14" i="7"/>
  <c r="E115" i="6"/>
  <c r="D116" i="6"/>
  <c r="S14" i="8"/>
  <c r="M14" i="6"/>
  <c r="T12" i="6"/>
  <c r="AG12" i="8"/>
  <c r="AC12" i="8"/>
  <c r="AD12" i="8"/>
  <c r="AH12" i="8"/>
  <c r="AF12" i="8"/>
  <c r="AE12" i="8"/>
  <c r="E115" i="7"/>
  <c r="D116" i="7"/>
  <c r="L16" i="8"/>
  <c r="M15" i="8" s="1"/>
  <c r="P15" i="8"/>
  <c r="J116" i="8"/>
  <c r="K115" i="8"/>
  <c r="F16" i="8"/>
  <c r="G15" i="8" s="1"/>
  <c r="E115" i="8"/>
  <c r="D116" i="8"/>
  <c r="J116" i="6"/>
  <c r="K115" i="6"/>
  <c r="V11" i="6"/>
  <c r="K115" i="7"/>
  <c r="J116" i="7"/>
  <c r="V11" i="8"/>
  <c r="F16" i="7"/>
  <c r="F16" i="6"/>
  <c r="E116" i="6" l="1"/>
  <c r="D117" i="6"/>
  <c r="F17" i="6"/>
  <c r="G16" i="6" s="1"/>
  <c r="J117" i="7"/>
  <c r="K116" i="7"/>
  <c r="K116" i="8"/>
  <c r="J117" i="8"/>
  <c r="S15" i="7"/>
  <c r="T14" i="7" s="1"/>
  <c r="V14" i="7" s="1"/>
  <c r="AF13" i="6"/>
  <c r="AE13" i="6"/>
  <c r="AC13" i="6"/>
  <c r="AI13" i="6"/>
  <c r="AH13" i="6"/>
  <c r="AD13" i="6"/>
  <c r="AG13" i="6"/>
  <c r="J117" i="6"/>
  <c r="K116" i="6"/>
  <c r="S15" i="6"/>
  <c r="T14" i="6" s="1"/>
  <c r="V14" i="6" s="1"/>
  <c r="V12" i="6"/>
  <c r="AG12" i="6" s="1"/>
  <c r="F17" i="7"/>
  <c r="G16" i="7" s="1"/>
  <c r="D117" i="8"/>
  <c r="E116" i="8"/>
  <c r="L17" i="6"/>
  <c r="M16" i="6" s="1"/>
  <c r="P16" i="6"/>
  <c r="G15" i="7"/>
  <c r="S15" i="8"/>
  <c r="T14" i="8" s="1"/>
  <c r="M15" i="6"/>
  <c r="AG11" i="6"/>
  <c r="AF11" i="6"/>
  <c r="AD11" i="6"/>
  <c r="AC11" i="6"/>
  <c r="AE11" i="6"/>
  <c r="L17" i="8"/>
  <c r="M16" i="8" s="1"/>
  <c r="P16" i="8"/>
  <c r="AG13" i="7"/>
  <c r="AF13" i="7"/>
  <c r="AI13" i="7"/>
  <c r="AH13" i="7"/>
  <c r="AE13" i="7"/>
  <c r="AD13" i="7"/>
  <c r="AC13" i="7"/>
  <c r="F17" i="8"/>
  <c r="G16" i="8" s="1"/>
  <c r="AG11" i="8"/>
  <c r="AC11" i="8"/>
  <c r="AF11" i="8"/>
  <c r="AE11" i="8"/>
  <c r="AD11" i="8"/>
  <c r="G15" i="6"/>
  <c r="E116" i="7"/>
  <c r="D117" i="7"/>
  <c r="T13" i="8"/>
  <c r="L17" i="7"/>
  <c r="M16" i="7" s="1"/>
  <c r="P16" i="7"/>
  <c r="AH12" i="7"/>
  <c r="AG12" i="7"/>
  <c r="AF12" i="7"/>
  <c r="AE12" i="7"/>
  <c r="AC12" i="7"/>
  <c r="AD12" i="7"/>
  <c r="V14" i="8" l="1"/>
  <c r="V13" i="8"/>
  <c r="K117" i="6"/>
  <c r="J118" i="6"/>
  <c r="K117" i="7"/>
  <c r="J118" i="7"/>
  <c r="L18" i="8"/>
  <c r="M17" i="8" s="1"/>
  <c r="P17" i="8"/>
  <c r="P17" i="7"/>
  <c r="L18" i="7"/>
  <c r="S16" i="8"/>
  <c r="T15" i="8" s="1"/>
  <c r="V15" i="8" s="1"/>
  <c r="F18" i="7"/>
  <c r="G17" i="7" s="1"/>
  <c r="F18" i="6"/>
  <c r="G17" i="6" s="1"/>
  <c r="E117" i="7"/>
  <c r="D118" i="7"/>
  <c r="S16" i="6"/>
  <c r="T15" i="6" s="1"/>
  <c r="AF12" i="6"/>
  <c r="AD12" i="6"/>
  <c r="AC12" i="6"/>
  <c r="AH12" i="6"/>
  <c r="AE12" i="6"/>
  <c r="AE14" i="7"/>
  <c r="AD14" i="7"/>
  <c r="AC14" i="7"/>
  <c r="AJ14" i="7"/>
  <c r="AI14" i="7"/>
  <c r="AH14" i="7"/>
  <c r="AG14" i="7"/>
  <c r="AF14" i="7"/>
  <c r="L18" i="6"/>
  <c r="M17" i="6" s="1"/>
  <c r="P17" i="6"/>
  <c r="E117" i="6"/>
  <c r="D118" i="6"/>
  <c r="S16" i="7"/>
  <c r="F18" i="8"/>
  <c r="AD14" i="6"/>
  <c r="AC14" i="6"/>
  <c r="AI14" i="6"/>
  <c r="AH14" i="6"/>
  <c r="AG14" i="6"/>
  <c r="AF14" i="6"/>
  <c r="AJ14" i="6"/>
  <c r="AE14" i="6"/>
  <c r="D118" i="8"/>
  <c r="E117" i="8"/>
  <c r="K117" i="8"/>
  <c r="J118" i="8"/>
  <c r="P18" i="7" l="1"/>
  <c r="L19" i="7"/>
  <c r="AF13" i="8"/>
  <c r="AI13" i="8"/>
  <c r="AD13" i="8"/>
  <c r="AC13" i="8"/>
  <c r="AH13" i="8"/>
  <c r="AG13" i="8"/>
  <c r="AE13" i="8"/>
  <c r="S17" i="7"/>
  <c r="T16" i="7" s="1"/>
  <c r="V16" i="7" s="1"/>
  <c r="D119" i="8"/>
  <c r="E118" i="8"/>
  <c r="P18" i="6"/>
  <c r="L19" i="6"/>
  <c r="M18" i="6" s="1"/>
  <c r="M17" i="7"/>
  <c r="F19" i="8"/>
  <c r="K118" i="8"/>
  <c r="J119" i="8"/>
  <c r="S17" i="6"/>
  <c r="S17" i="8"/>
  <c r="K118" i="6"/>
  <c r="J119" i="6"/>
  <c r="G17" i="8"/>
  <c r="D119" i="6"/>
  <c r="E118" i="6"/>
  <c r="F19" i="6"/>
  <c r="G18" i="6" s="1"/>
  <c r="F19" i="7"/>
  <c r="G18" i="7" s="1"/>
  <c r="P18" i="8"/>
  <c r="L19" i="8"/>
  <c r="M18" i="8" s="1"/>
  <c r="J119" i="7"/>
  <c r="K118" i="7"/>
  <c r="V15" i="6"/>
  <c r="AI15" i="8"/>
  <c r="AE15" i="8"/>
  <c r="AD15" i="8"/>
  <c r="AJ15" i="8"/>
  <c r="AH15" i="8"/>
  <c r="AG15" i="8"/>
  <c r="AF15" i="8"/>
  <c r="AC15" i="8"/>
  <c r="AK15" i="8"/>
  <c r="E118" i="7"/>
  <c r="D119" i="7"/>
  <c r="T16" i="8"/>
  <c r="T15" i="7"/>
  <c r="AD14" i="8"/>
  <c r="AH14" i="8"/>
  <c r="AG14" i="8"/>
  <c r="AC14" i="8"/>
  <c r="AJ14" i="8"/>
  <c r="AI14" i="8"/>
  <c r="AF14" i="8"/>
  <c r="AE14" i="8"/>
  <c r="D120" i="7" l="1"/>
  <c r="E119" i="7"/>
  <c r="AF16" i="7"/>
  <c r="AE16" i="7"/>
  <c r="AL16" i="7"/>
  <c r="AK16" i="7"/>
  <c r="AJ16" i="7"/>
  <c r="AI16" i="7"/>
  <c r="AH16" i="7"/>
  <c r="AG16" i="7"/>
  <c r="AD16" i="7"/>
  <c r="AC16" i="7"/>
  <c r="D120" i="8"/>
  <c r="E119" i="8"/>
  <c r="AI15" i="6"/>
  <c r="AH15" i="6"/>
  <c r="AF15" i="6"/>
  <c r="AE15" i="6"/>
  <c r="AD15" i="6"/>
  <c r="AK15" i="6"/>
  <c r="AC15" i="6"/>
  <c r="AJ15" i="6"/>
  <c r="AG15" i="6"/>
  <c r="F20" i="6"/>
  <c r="G19" i="6" s="1"/>
  <c r="S18" i="6"/>
  <c r="T17" i="6" s="1"/>
  <c r="V17" i="6" s="1"/>
  <c r="S18" i="8"/>
  <c r="T17" i="8" s="1"/>
  <c r="P19" i="7"/>
  <c r="L20" i="7"/>
  <c r="M19" i="7" s="1"/>
  <c r="L20" i="8"/>
  <c r="M19" i="8" s="1"/>
  <c r="P19" i="8"/>
  <c r="V16" i="8"/>
  <c r="D120" i="6"/>
  <c r="E119" i="6"/>
  <c r="M18" i="7"/>
  <c r="J120" i="7"/>
  <c r="K119" i="7"/>
  <c r="J120" i="8"/>
  <c r="K119" i="8"/>
  <c r="V15" i="7"/>
  <c r="T16" i="6"/>
  <c r="P19" i="6"/>
  <c r="L20" i="6"/>
  <c r="F20" i="8"/>
  <c r="G19" i="8" s="1"/>
  <c r="F20" i="7"/>
  <c r="J120" i="6"/>
  <c r="K119" i="6"/>
  <c r="G18" i="8"/>
  <c r="S18" i="7"/>
  <c r="T17" i="7" s="1"/>
  <c r="V17" i="7" s="1"/>
  <c r="P20" i="6" l="1"/>
  <c r="L21" i="6"/>
  <c r="M20" i="6" s="1"/>
  <c r="J121" i="8"/>
  <c r="K120" i="8"/>
  <c r="E120" i="6"/>
  <c r="D121" i="6"/>
  <c r="P20" i="7"/>
  <c r="L21" i="7"/>
  <c r="M20" i="7" s="1"/>
  <c r="E120" i="8"/>
  <c r="D121" i="8"/>
  <c r="K120" i="6"/>
  <c r="J121" i="6"/>
  <c r="M19" i="6"/>
  <c r="S19" i="6"/>
  <c r="K120" i="7"/>
  <c r="J121" i="7"/>
  <c r="AE16" i="8"/>
  <c r="AI16" i="8"/>
  <c r="AH16" i="8"/>
  <c r="AL16" i="8"/>
  <c r="AK16" i="8"/>
  <c r="AG16" i="8"/>
  <c r="AF16" i="8"/>
  <c r="AD16" i="8"/>
  <c r="AC16" i="8"/>
  <c r="AJ16" i="8"/>
  <c r="AH17" i="6"/>
  <c r="AG17" i="6"/>
  <c r="AM17" i="6"/>
  <c r="AE17" i="6"/>
  <c r="AL17" i="6"/>
  <c r="AD17" i="6"/>
  <c r="AK17" i="6"/>
  <c r="AC17" i="6"/>
  <c r="AJ17" i="6"/>
  <c r="AI17" i="6"/>
  <c r="AF17" i="6"/>
  <c r="S19" i="7"/>
  <c r="T18" i="7" s="1"/>
  <c r="F21" i="7"/>
  <c r="G20" i="7" s="1"/>
  <c r="G19" i="7"/>
  <c r="V16" i="6"/>
  <c r="F21" i="8"/>
  <c r="G20" i="8" s="1"/>
  <c r="V17" i="8"/>
  <c r="S19" i="8"/>
  <c r="AI17" i="7"/>
  <c r="AH17" i="7"/>
  <c r="AE17" i="7"/>
  <c r="AD17" i="7"/>
  <c r="AM17" i="7"/>
  <c r="AC17" i="7"/>
  <c r="AL17" i="7"/>
  <c r="AK17" i="7"/>
  <c r="AJ17" i="7"/>
  <c r="AG17" i="7"/>
  <c r="AF17" i="7"/>
  <c r="AJ15" i="7"/>
  <c r="AI15" i="7"/>
  <c r="AH15" i="7"/>
  <c r="AG15" i="7"/>
  <c r="AF15" i="7"/>
  <c r="AE15" i="7"/>
  <c r="AD15" i="7"/>
  <c r="AC15" i="7"/>
  <c r="AK15" i="7"/>
  <c r="L21" i="8"/>
  <c r="P20" i="8"/>
  <c r="F21" i="6"/>
  <c r="G20" i="6" s="1"/>
  <c r="E120" i="7"/>
  <c r="D121" i="7"/>
  <c r="K121" i="8" l="1"/>
  <c r="J122" i="8"/>
  <c r="V18" i="7"/>
  <c r="P21" i="7"/>
  <c r="L22" i="7"/>
  <c r="M21" i="7" s="1"/>
  <c r="AE16" i="6"/>
  <c r="AL16" i="6"/>
  <c r="AD16" i="6"/>
  <c r="AJ16" i="6"/>
  <c r="AI16" i="6"/>
  <c r="AH16" i="6"/>
  <c r="AG16" i="6"/>
  <c r="AK16" i="6"/>
  <c r="AF16" i="6"/>
  <c r="AC16" i="6"/>
  <c r="E121" i="8"/>
  <c r="D122" i="8"/>
  <c r="S20" i="7"/>
  <c r="T19" i="7" s="1"/>
  <c r="D122" i="7"/>
  <c r="E121" i="7"/>
  <c r="P21" i="6"/>
  <c r="L22" i="6"/>
  <c r="F22" i="7"/>
  <c r="T18" i="6"/>
  <c r="E121" i="6"/>
  <c r="D122" i="6"/>
  <c r="S20" i="6"/>
  <c r="T19" i="6" s="1"/>
  <c r="AH17" i="8"/>
  <c r="AL17" i="8"/>
  <c r="AD17" i="8"/>
  <c r="AK17" i="8"/>
  <c r="AC17" i="8"/>
  <c r="AI17" i="8"/>
  <c r="AG17" i="8"/>
  <c r="AE17" i="8"/>
  <c r="AM17" i="8"/>
  <c r="AJ17" i="8"/>
  <c r="AF17" i="8"/>
  <c r="S20" i="8"/>
  <c r="P21" i="8"/>
  <c r="L22" i="8"/>
  <c r="F22" i="6"/>
  <c r="G21" i="6" s="1"/>
  <c r="M20" i="8"/>
  <c r="T18" i="8"/>
  <c r="F22" i="8"/>
  <c r="G21" i="8" s="1"/>
  <c r="K121" i="7"/>
  <c r="J122" i="7"/>
  <c r="K121" i="6"/>
  <c r="J122" i="6"/>
  <c r="V19" i="6" l="1"/>
  <c r="F23" i="7"/>
  <c r="G22" i="7" s="1"/>
  <c r="AK18" i="7"/>
  <c r="AC18" i="7"/>
  <c r="AJ18" i="7"/>
  <c r="AG18" i="7"/>
  <c r="AF18" i="7"/>
  <c r="AE18" i="7"/>
  <c r="AN18" i="7"/>
  <c r="AD18" i="7"/>
  <c r="AM18" i="7"/>
  <c r="AL18" i="7"/>
  <c r="AH18" i="7"/>
  <c r="AI18" i="7"/>
  <c r="L23" i="6"/>
  <c r="P22" i="6"/>
  <c r="K122" i="7"/>
  <c r="J123" i="7"/>
  <c r="D123" i="6"/>
  <c r="E122" i="6"/>
  <c r="S21" i="6"/>
  <c r="T20" i="6" s="1"/>
  <c r="V20" i="6" s="1"/>
  <c r="G21" i="7"/>
  <c r="J123" i="8"/>
  <c r="K122" i="8"/>
  <c r="D123" i="7"/>
  <c r="E122" i="7"/>
  <c r="V19" i="7"/>
  <c r="F23" i="8"/>
  <c r="G22" i="8" s="1"/>
  <c r="F23" i="6"/>
  <c r="G22" i="6" s="1"/>
  <c r="T19" i="8"/>
  <c r="D123" i="8"/>
  <c r="E122" i="8"/>
  <c r="K122" i="6"/>
  <c r="J123" i="6"/>
  <c r="S21" i="8"/>
  <c r="T20" i="8" s="1"/>
  <c r="V18" i="6"/>
  <c r="S21" i="7"/>
  <c r="T20" i="7" s="1"/>
  <c r="V18" i="8"/>
  <c r="L23" i="8"/>
  <c r="P22" i="8"/>
  <c r="M21" i="8"/>
  <c r="M21" i="6"/>
  <c r="L23" i="7"/>
  <c r="M22" i="7" s="1"/>
  <c r="P22" i="7"/>
  <c r="V20" i="8" l="1"/>
  <c r="S22" i="7"/>
  <c r="S22" i="8"/>
  <c r="T21" i="8" s="1"/>
  <c r="E123" i="6"/>
  <c r="D124" i="6"/>
  <c r="AJ18" i="8"/>
  <c r="AN18" i="8"/>
  <c r="AF18" i="8"/>
  <c r="AM18" i="8"/>
  <c r="AE18" i="8"/>
  <c r="AD18" i="8"/>
  <c r="AC18" i="8"/>
  <c r="AL18" i="8"/>
  <c r="AK18" i="8"/>
  <c r="AI18" i="8"/>
  <c r="AH18" i="8"/>
  <c r="AG18" i="8"/>
  <c r="V20" i="7"/>
  <c r="D124" i="8"/>
  <c r="E123" i="8"/>
  <c r="S22" i="6"/>
  <c r="F24" i="7"/>
  <c r="G23" i="7" s="1"/>
  <c r="AL19" i="7"/>
  <c r="AD19" i="7"/>
  <c r="AK19" i="7"/>
  <c r="AC19" i="7"/>
  <c r="AH19" i="7"/>
  <c r="AG19" i="7"/>
  <c r="AF19" i="7"/>
  <c r="AO19" i="7"/>
  <c r="AE19" i="7"/>
  <c r="AN19" i="7"/>
  <c r="AM19" i="7"/>
  <c r="AJ19" i="7"/>
  <c r="AI19" i="7"/>
  <c r="L24" i="6"/>
  <c r="M23" i="6" s="1"/>
  <c r="P23" i="6"/>
  <c r="T21" i="7"/>
  <c r="M22" i="6"/>
  <c r="AJ18" i="6"/>
  <c r="AI18" i="6"/>
  <c r="AG18" i="6"/>
  <c r="AN18" i="6"/>
  <c r="AF18" i="6"/>
  <c r="AM18" i="6"/>
  <c r="AE18" i="6"/>
  <c r="AL18" i="6"/>
  <c r="AD18" i="6"/>
  <c r="AK18" i="6"/>
  <c r="AH18" i="6"/>
  <c r="AC18" i="6"/>
  <c r="D124" i="7"/>
  <c r="E123" i="7"/>
  <c r="AK19" i="6"/>
  <c r="AC19" i="6"/>
  <c r="AJ19" i="6"/>
  <c r="AH19" i="6"/>
  <c r="AO19" i="6"/>
  <c r="AG19" i="6"/>
  <c r="AN19" i="6"/>
  <c r="AF19" i="6"/>
  <c r="AM19" i="6"/>
  <c r="AE19" i="6"/>
  <c r="AL19" i="6"/>
  <c r="AI19" i="6"/>
  <c r="AD19" i="6"/>
  <c r="AK20" i="6"/>
  <c r="AC20" i="6"/>
  <c r="AJ20" i="6"/>
  <c r="AP20" i="6"/>
  <c r="AH20" i="6"/>
  <c r="AO20" i="6"/>
  <c r="AG20" i="6"/>
  <c r="AN20" i="6"/>
  <c r="AF20" i="6"/>
  <c r="AM20" i="6"/>
  <c r="AE20" i="6"/>
  <c r="AL20" i="6"/>
  <c r="AI20" i="6"/>
  <c r="AD20" i="6"/>
  <c r="L24" i="7"/>
  <c r="P23" i="7"/>
  <c r="V19" i="8"/>
  <c r="J124" i="6"/>
  <c r="K123" i="6"/>
  <c r="F24" i="6"/>
  <c r="G23" i="6" s="1"/>
  <c r="T21" i="6"/>
  <c r="V21" i="6" s="1"/>
  <c r="P23" i="8"/>
  <c r="L24" i="8"/>
  <c r="M22" i="8"/>
  <c r="F24" i="8"/>
  <c r="G23" i="8" s="1"/>
  <c r="K123" i="8"/>
  <c r="J124" i="8"/>
  <c r="J124" i="7"/>
  <c r="K123" i="7"/>
  <c r="V21" i="8" l="1"/>
  <c r="S23" i="7"/>
  <c r="T22" i="7" s="1"/>
  <c r="J125" i="6"/>
  <c r="K124" i="6"/>
  <c r="L25" i="7"/>
  <c r="M24" i="7" s="1"/>
  <c r="P24" i="7"/>
  <c r="D125" i="7"/>
  <c r="E124" i="7"/>
  <c r="V21" i="7"/>
  <c r="F25" i="7"/>
  <c r="G24" i="7" s="1"/>
  <c r="M23" i="7"/>
  <c r="AL20" i="7"/>
  <c r="AD20" i="7"/>
  <c r="AK20" i="7"/>
  <c r="AC20" i="7"/>
  <c r="AH20" i="7"/>
  <c r="AG20" i="7"/>
  <c r="AP20" i="7"/>
  <c r="AF20" i="7"/>
  <c r="AO20" i="7"/>
  <c r="AE20" i="7"/>
  <c r="AN20" i="7"/>
  <c r="AM20" i="7"/>
  <c r="AJ20" i="7"/>
  <c r="AI20" i="7"/>
  <c r="L25" i="8"/>
  <c r="M24" i="8" s="1"/>
  <c r="P24" i="8"/>
  <c r="AK20" i="8"/>
  <c r="AC20" i="8"/>
  <c r="AO20" i="8"/>
  <c r="AG20" i="8"/>
  <c r="AN20" i="8"/>
  <c r="AF20" i="8"/>
  <c r="AE20" i="8"/>
  <c r="AD20" i="8"/>
  <c r="AM20" i="8"/>
  <c r="AL20" i="8"/>
  <c r="AJ20" i="8"/>
  <c r="AI20" i="8"/>
  <c r="AH20" i="8"/>
  <c r="AP20" i="8"/>
  <c r="AJ21" i="6"/>
  <c r="AQ21" i="6"/>
  <c r="AI21" i="6"/>
  <c r="AO21" i="6"/>
  <c r="AG21" i="6"/>
  <c r="AN21" i="6"/>
  <c r="AF21" i="6"/>
  <c r="AM21" i="6"/>
  <c r="AE21" i="6"/>
  <c r="AL21" i="6"/>
  <c r="AD21" i="6"/>
  <c r="AP21" i="6"/>
  <c r="AK21" i="6"/>
  <c r="AH21" i="6"/>
  <c r="AC21" i="6"/>
  <c r="K124" i="8"/>
  <c r="J125" i="8"/>
  <c r="S23" i="8"/>
  <c r="F25" i="8"/>
  <c r="M23" i="8"/>
  <c r="F25" i="6"/>
  <c r="S23" i="6"/>
  <c r="E124" i="6"/>
  <c r="D125" i="6"/>
  <c r="J125" i="7"/>
  <c r="K124" i="7"/>
  <c r="AK19" i="8"/>
  <c r="AC19" i="8"/>
  <c r="AO19" i="8"/>
  <c r="AG19" i="8"/>
  <c r="AN19" i="8"/>
  <c r="AF19" i="8"/>
  <c r="AL19" i="8"/>
  <c r="AJ19" i="8"/>
  <c r="AH19" i="8"/>
  <c r="AE19" i="8"/>
  <c r="AD19" i="8"/>
  <c r="AI19" i="8"/>
  <c r="AM19" i="8"/>
  <c r="L25" i="6"/>
  <c r="P24" i="6"/>
  <c r="E124" i="8"/>
  <c r="D125" i="8"/>
  <c r="AK21" i="7" l="1"/>
  <c r="AC21" i="7"/>
  <c r="AJ21" i="7"/>
  <c r="AQ21" i="7"/>
  <c r="AG21" i="7"/>
  <c r="AP21" i="7"/>
  <c r="AF21" i="7"/>
  <c r="AO21" i="7"/>
  <c r="AE21" i="7"/>
  <c r="AN21" i="7"/>
  <c r="AD21" i="7"/>
  <c r="AM21" i="7"/>
  <c r="AL21" i="7"/>
  <c r="AI21" i="7"/>
  <c r="AH21" i="7"/>
  <c r="F26" i="6"/>
  <c r="K125" i="7"/>
  <c r="J126" i="7"/>
  <c r="F26" i="8"/>
  <c r="G25" i="8" s="1"/>
  <c r="S24" i="7"/>
  <c r="T23" i="7" s="1"/>
  <c r="E125" i="8"/>
  <c r="D126" i="8"/>
  <c r="G24" i="8"/>
  <c r="L26" i="7"/>
  <c r="P25" i="7"/>
  <c r="V22" i="7"/>
  <c r="S24" i="8"/>
  <c r="T23" i="8" s="1"/>
  <c r="V23" i="8" s="1"/>
  <c r="F26" i="7"/>
  <c r="G25" i="7" s="1"/>
  <c r="AJ21" i="8"/>
  <c r="AN21" i="8"/>
  <c r="AF21" i="8"/>
  <c r="AM21" i="8"/>
  <c r="AE21" i="8"/>
  <c r="AK21" i="8"/>
  <c r="AI21" i="8"/>
  <c r="AG21" i="8"/>
  <c r="AQ21" i="8"/>
  <c r="AD21" i="8"/>
  <c r="AP21" i="8"/>
  <c r="AC21" i="8"/>
  <c r="AO21" i="8"/>
  <c r="AL21" i="8"/>
  <c r="AH21" i="8"/>
  <c r="S24" i="6"/>
  <c r="T22" i="8"/>
  <c r="T22" i="6"/>
  <c r="L26" i="8"/>
  <c r="M25" i="8" s="1"/>
  <c r="P25" i="8"/>
  <c r="K125" i="6"/>
  <c r="J126" i="6"/>
  <c r="P25" i="6"/>
  <c r="L26" i="6"/>
  <c r="G24" i="6"/>
  <c r="E125" i="7"/>
  <c r="D126" i="7"/>
  <c r="J126" i="8"/>
  <c r="K125" i="8"/>
  <c r="M24" i="6"/>
  <c r="D126" i="6"/>
  <c r="E125" i="6"/>
  <c r="S25" i="7" l="1"/>
  <c r="S25" i="6"/>
  <c r="T24" i="6" s="1"/>
  <c r="V24" i="6" s="1"/>
  <c r="L27" i="7"/>
  <c r="M26" i="7" s="1"/>
  <c r="P26" i="7"/>
  <c r="V22" i="6"/>
  <c r="F27" i="8"/>
  <c r="G26" i="8" s="1"/>
  <c r="F27" i="6"/>
  <c r="D127" i="6"/>
  <c r="E127" i="6" s="1"/>
  <c r="E126" i="6"/>
  <c r="V22" i="8"/>
  <c r="G25" i="6"/>
  <c r="K126" i="7"/>
  <c r="J127" i="7"/>
  <c r="K127" i="7" s="1"/>
  <c r="V23" i="7"/>
  <c r="K126" i="6"/>
  <c r="J127" i="6"/>
  <c r="K127" i="6" s="1"/>
  <c r="AQ22" i="7"/>
  <c r="AI22" i="7"/>
  <c r="AP22" i="7"/>
  <c r="AH22" i="7"/>
  <c r="AO22" i="7"/>
  <c r="AE22" i="7"/>
  <c r="AN22" i="7"/>
  <c r="AD22" i="7"/>
  <c r="AM22" i="7"/>
  <c r="AC22" i="7"/>
  <c r="AL22" i="7"/>
  <c r="AK22" i="7"/>
  <c r="AJ22" i="7"/>
  <c r="AR22" i="7"/>
  <c r="AF22" i="7"/>
  <c r="AG22" i="7"/>
  <c r="D127" i="8"/>
  <c r="E127" i="8" s="1"/>
  <c r="E126" i="8"/>
  <c r="K126" i="8"/>
  <c r="J127" i="8"/>
  <c r="K127" i="8" s="1"/>
  <c r="S25" i="8"/>
  <c r="M25" i="7"/>
  <c r="T23" i="6"/>
  <c r="AM23" i="8"/>
  <c r="AE23" i="8"/>
  <c r="AQ23" i="8"/>
  <c r="AI23" i="8"/>
  <c r="AP23" i="8"/>
  <c r="AH23" i="8"/>
  <c r="AS23" i="8"/>
  <c r="AF23" i="8"/>
  <c r="AR23" i="8"/>
  <c r="AD23" i="8"/>
  <c r="AN23" i="8"/>
  <c r="AL23" i="8"/>
  <c r="AK23" i="8"/>
  <c r="AJ23" i="8"/>
  <c r="AG23" i="8"/>
  <c r="AC23" i="8"/>
  <c r="AO23" i="8"/>
  <c r="L27" i="6"/>
  <c r="M26" i="6" s="1"/>
  <c r="P26" i="6"/>
  <c r="D127" i="7"/>
  <c r="E127" i="7" s="1"/>
  <c r="E126" i="7"/>
  <c r="M25" i="6"/>
  <c r="L27" i="8"/>
  <c r="M26" i="8" s="1"/>
  <c r="P26" i="8"/>
  <c r="F27" i="7"/>
  <c r="G26" i="7" s="1"/>
  <c r="T24" i="7"/>
  <c r="AN23" i="7" l="1"/>
  <c r="AF23" i="7"/>
  <c r="AM23" i="7"/>
  <c r="AE23" i="7"/>
  <c r="AL23" i="7"/>
  <c r="AK23" i="7"/>
  <c r="AJ23" i="7"/>
  <c r="AS23" i="7"/>
  <c r="AI23" i="7"/>
  <c r="AR23" i="7"/>
  <c r="AH23" i="7"/>
  <c r="AQ23" i="7"/>
  <c r="AG23" i="7"/>
  <c r="AO23" i="7"/>
  <c r="AD23" i="7"/>
  <c r="AC23" i="7"/>
  <c r="AP23" i="7"/>
  <c r="V23" i="6"/>
  <c r="S26" i="7"/>
  <c r="AP22" i="8"/>
  <c r="AH22" i="8"/>
  <c r="AL22" i="8"/>
  <c r="AD22" i="8"/>
  <c r="AK22" i="8"/>
  <c r="AC22" i="8"/>
  <c r="AO22" i="8"/>
  <c r="AN22" i="8"/>
  <c r="AJ22" i="8"/>
  <c r="AI22" i="8"/>
  <c r="AG22" i="8"/>
  <c r="AR22" i="8"/>
  <c r="AF22" i="8"/>
  <c r="AM22" i="8"/>
  <c r="AE22" i="8"/>
  <c r="AQ22" i="8"/>
  <c r="F28" i="8"/>
  <c r="P27" i="7"/>
  <c r="L28" i="7"/>
  <c r="AQ24" i="6"/>
  <c r="AI24" i="6"/>
  <c r="AP24" i="6"/>
  <c r="AH24" i="6"/>
  <c r="AO24" i="6"/>
  <c r="AG24" i="6"/>
  <c r="AN24" i="6"/>
  <c r="AF24" i="6"/>
  <c r="AM24" i="6"/>
  <c r="AE24" i="6"/>
  <c r="AT24" i="6"/>
  <c r="AL24" i="6"/>
  <c r="AD24" i="6"/>
  <c r="AS24" i="6"/>
  <c r="AK24" i="6"/>
  <c r="AC24" i="6"/>
  <c r="AR24" i="6"/>
  <c r="AJ24" i="6"/>
  <c r="V24" i="7"/>
  <c r="F28" i="7"/>
  <c r="G27" i="7" s="1"/>
  <c r="F28" i="6"/>
  <c r="T24" i="8"/>
  <c r="AP22" i="6"/>
  <c r="AH22" i="6"/>
  <c r="AO22" i="6"/>
  <c r="AG22" i="6"/>
  <c r="AN22" i="6"/>
  <c r="AF22" i="6"/>
  <c r="AM22" i="6"/>
  <c r="AE22" i="6"/>
  <c r="AL22" i="6"/>
  <c r="AD22" i="6"/>
  <c r="AK22" i="6"/>
  <c r="AC22" i="6"/>
  <c r="AR22" i="6"/>
  <c r="AJ22" i="6"/>
  <c r="AQ22" i="6"/>
  <c r="AI22" i="6"/>
  <c r="S26" i="8"/>
  <c r="S26" i="6"/>
  <c r="T25" i="6" s="1"/>
  <c r="L28" i="8"/>
  <c r="M27" i="8" s="1"/>
  <c r="P27" i="8"/>
  <c r="L28" i="6"/>
  <c r="M27" i="6" s="1"/>
  <c r="P27" i="6"/>
  <c r="G26" i="6"/>
  <c r="V25" i="6" l="1"/>
  <c r="F29" i="7"/>
  <c r="S27" i="7"/>
  <c r="T26" i="7" s="1"/>
  <c r="V26" i="7" s="1"/>
  <c r="F29" i="8"/>
  <c r="G28" i="8" s="1"/>
  <c r="S27" i="6"/>
  <c r="T26" i="6" s="1"/>
  <c r="V26" i="6" s="1"/>
  <c r="P28" i="6"/>
  <c r="L29" i="6"/>
  <c r="M28" i="6" s="1"/>
  <c r="V24" i="8"/>
  <c r="G27" i="8"/>
  <c r="F29" i="6"/>
  <c r="G28" i="6" s="1"/>
  <c r="AT24" i="7"/>
  <c r="AL24" i="7"/>
  <c r="AD24" i="7"/>
  <c r="AR24" i="7"/>
  <c r="AJ24" i="7"/>
  <c r="AQ24" i="7"/>
  <c r="AI24" i="7"/>
  <c r="AM24" i="7"/>
  <c r="AK24" i="7"/>
  <c r="AH24" i="7"/>
  <c r="AG24" i="7"/>
  <c r="AS24" i="7"/>
  <c r="AF24" i="7"/>
  <c r="AP24" i="7"/>
  <c r="AE24" i="7"/>
  <c r="AO24" i="7"/>
  <c r="AN24" i="7"/>
  <c r="AC24" i="7"/>
  <c r="AM23" i="6"/>
  <c r="AE23" i="6"/>
  <c r="AL23" i="6"/>
  <c r="AD23" i="6"/>
  <c r="AS23" i="6"/>
  <c r="AK23" i="6"/>
  <c r="AC23" i="6"/>
  <c r="AR23" i="6"/>
  <c r="AJ23" i="6"/>
  <c r="AQ23" i="6"/>
  <c r="AI23" i="6"/>
  <c r="AP23" i="6"/>
  <c r="AH23" i="6"/>
  <c r="AO23" i="6"/>
  <c r="AG23" i="6"/>
  <c r="AN23" i="6"/>
  <c r="AF23" i="6"/>
  <c r="G27" i="6"/>
  <c r="P28" i="7"/>
  <c r="L29" i="7"/>
  <c r="M28" i="7" s="1"/>
  <c r="P28" i="8"/>
  <c r="L29" i="8"/>
  <c r="M28" i="8" s="1"/>
  <c r="S27" i="8"/>
  <c r="T25" i="8"/>
  <c r="M27" i="7"/>
  <c r="T25" i="7"/>
  <c r="L30" i="7" l="1"/>
  <c r="M29" i="7" s="1"/>
  <c r="P29" i="7"/>
  <c r="AS26" i="7"/>
  <c r="AK26" i="7"/>
  <c r="AC26" i="7"/>
  <c r="AQ26" i="7"/>
  <c r="AI26" i="7"/>
  <c r="AO26" i="7"/>
  <c r="AG26" i="7"/>
  <c r="AV26" i="7"/>
  <c r="AN26" i="7"/>
  <c r="AF26" i="7"/>
  <c r="AH26" i="7"/>
  <c r="AU26" i="7"/>
  <c r="AE26" i="7"/>
  <c r="AT26" i="7"/>
  <c r="AD26" i="7"/>
  <c r="AR26" i="7"/>
  <c r="AP26" i="7"/>
  <c r="AM26" i="7"/>
  <c r="AJ26" i="7"/>
  <c r="AL26" i="7"/>
  <c r="S28" i="7"/>
  <c r="T27" i="7" s="1"/>
  <c r="V27" i="7" s="1"/>
  <c r="S28" i="6"/>
  <c r="V25" i="7"/>
  <c r="AT25" i="6"/>
  <c r="AL25" i="6"/>
  <c r="AD25" i="6"/>
  <c r="AS25" i="6"/>
  <c r="AK25" i="6"/>
  <c r="AC25" i="6"/>
  <c r="AR25" i="6"/>
  <c r="AJ25" i="6"/>
  <c r="AQ25" i="6"/>
  <c r="AI25" i="6"/>
  <c r="AP25" i="6"/>
  <c r="AH25" i="6"/>
  <c r="AO25" i="6"/>
  <c r="AG25" i="6"/>
  <c r="AN25" i="6"/>
  <c r="AF25" i="6"/>
  <c r="AM25" i="6"/>
  <c r="AE25" i="6"/>
  <c r="AU25" i="6"/>
  <c r="P29" i="8"/>
  <c r="L30" i="8"/>
  <c r="M29" i="8" s="1"/>
  <c r="AV26" i="6"/>
  <c r="AN26" i="6"/>
  <c r="AF26" i="6"/>
  <c r="AU26" i="6"/>
  <c r="AM26" i="6"/>
  <c r="AE26" i="6"/>
  <c r="AT26" i="6"/>
  <c r="AL26" i="6"/>
  <c r="AD26" i="6"/>
  <c r="AS26" i="6"/>
  <c r="AK26" i="6"/>
  <c r="AC26" i="6"/>
  <c r="AR26" i="6"/>
  <c r="AJ26" i="6"/>
  <c r="AQ26" i="6"/>
  <c r="AI26" i="6"/>
  <c r="AP26" i="6"/>
  <c r="AH26" i="6"/>
  <c r="AO26" i="6"/>
  <c r="AG26" i="6"/>
  <c r="T26" i="8"/>
  <c r="V25" i="8"/>
  <c r="F30" i="7"/>
  <c r="G29" i="7" s="1"/>
  <c r="AQ24" i="8"/>
  <c r="AI24" i="8"/>
  <c r="AM24" i="8"/>
  <c r="AE24" i="8"/>
  <c r="AT24" i="8"/>
  <c r="AL24" i="8"/>
  <c r="AD24" i="8"/>
  <c r="AH24" i="8"/>
  <c r="AS24" i="8"/>
  <c r="AG24" i="8"/>
  <c r="AP24" i="8"/>
  <c r="AC24" i="8"/>
  <c r="AO24" i="8"/>
  <c r="AN24" i="8"/>
  <c r="AK24" i="8"/>
  <c r="AR24" i="8"/>
  <c r="AJ24" i="8"/>
  <c r="AF24" i="8"/>
  <c r="G28" i="7"/>
  <c r="S28" i="8"/>
  <c r="F30" i="6"/>
  <c r="G29" i="6" s="1"/>
  <c r="P29" i="6"/>
  <c r="L30" i="6"/>
  <c r="M29" i="6" s="1"/>
  <c r="F30" i="8"/>
  <c r="T27" i="6" l="1"/>
  <c r="L31" i="8"/>
  <c r="P30" i="8"/>
  <c r="F31" i="7"/>
  <c r="AT27" i="7"/>
  <c r="AL27" i="7"/>
  <c r="AD27" i="7"/>
  <c r="AR27" i="7"/>
  <c r="AJ27" i="7"/>
  <c r="AP27" i="7"/>
  <c r="AH27" i="7"/>
  <c r="AW27" i="7"/>
  <c r="AO27" i="7"/>
  <c r="AG27" i="7"/>
  <c r="AQ27" i="7"/>
  <c r="AN27" i="7"/>
  <c r="AM27" i="7"/>
  <c r="AK27" i="7"/>
  <c r="AI27" i="7"/>
  <c r="AV27" i="7"/>
  <c r="AF27" i="7"/>
  <c r="AU27" i="7"/>
  <c r="AS27" i="7"/>
  <c r="AE27" i="7"/>
  <c r="AC27" i="7"/>
  <c r="F31" i="8"/>
  <c r="G30" i="8" s="1"/>
  <c r="V26" i="8"/>
  <c r="G29" i="8"/>
  <c r="AQ25" i="7"/>
  <c r="AO25" i="7"/>
  <c r="AG25" i="7"/>
  <c r="AU25" i="7"/>
  <c r="AM25" i="7"/>
  <c r="AE25" i="7"/>
  <c r="AT25" i="7"/>
  <c r="AL25" i="7"/>
  <c r="AD25" i="7"/>
  <c r="AN25" i="7"/>
  <c r="AK25" i="7"/>
  <c r="AJ25" i="7"/>
  <c r="AI25" i="7"/>
  <c r="AH25" i="7"/>
  <c r="AS25" i="7"/>
  <c r="AF25" i="7"/>
  <c r="AC25" i="7"/>
  <c r="AR25" i="7"/>
  <c r="AP25" i="7"/>
  <c r="S29" i="7"/>
  <c r="T28" i="7" s="1"/>
  <c r="V28" i="7" s="1"/>
  <c r="L31" i="6"/>
  <c r="M30" i="6" s="1"/>
  <c r="P30" i="6"/>
  <c r="S29" i="8"/>
  <c r="T28" i="8" s="1"/>
  <c r="S29" i="6"/>
  <c r="T28" i="6" s="1"/>
  <c r="F31" i="6"/>
  <c r="G30" i="6" s="1"/>
  <c r="L31" i="7"/>
  <c r="M30" i="7" s="1"/>
  <c r="P30" i="7"/>
  <c r="AT25" i="8"/>
  <c r="AL25" i="8"/>
  <c r="AD25" i="8"/>
  <c r="AP25" i="8"/>
  <c r="AH25" i="8"/>
  <c r="AO25" i="8"/>
  <c r="AG25" i="8"/>
  <c r="AJ25" i="8"/>
  <c r="AU25" i="8"/>
  <c r="AI25" i="8"/>
  <c r="AR25" i="8"/>
  <c r="AE25" i="8"/>
  <c r="AQ25" i="8"/>
  <c r="AC25" i="8"/>
  <c r="AN25" i="8"/>
  <c r="AM25" i="8"/>
  <c r="AF25" i="8"/>
  <c r="AS25" i="8"/>
  <c r="AK25" i="8"/>
  <c r="T27" i="8"/>
  <c r="V28" i="8" l="1"/>
  <c r="V28" i="6"/>
  <c r="F32" i="7"/>
  <c r="G31" i="7" s="1"/>
  <c r="S30" i="6"/>
  <c r="T29" i="6" s="1"/>
  <c r="V29" i="6" s="1"/>
  <c r="S30" i="8"/>
  <c r="T29" i="8" s="1"/>
  <c r="V29" i="8" s="1"/>
  <c r="L32" i="6"/>
  <c r="P31" i="6"/>
  <c r="AV26" i="8"/>
  <c r="AN26" i="8"/>
  <c r="AF26" i="8"/>
  <c r="AR26" i="8"/>
  <c r="AJ26" i="8"/>
  <c r="AQ26" i="8"/>
  <c r="AI26" i="8"/>
  <c r="AK26" i="8"/>
  <c r="AU26" i="8"/>
  <c r="AH26" i="8"/>
  <c r="AS26" i="8"/>
  <c r="AE26" i="8"/>
  <c r="AP26" i="8"/>
  <c r="AD26" i="8"/>
  <c r="AO26" i="8"/>
  <c r="AC26" i="8"/>
  <c r="AM26" i="8"/>
  <c r="AT26" i="8"/>
  <c r="AL26" i="8"/>
  <c r="AG26" i="8"/>
  <c r="P31" i="8"/>
  <c r="L32" i="8"/>
  <c r="F32" i="6"/>
  <c r="G31" i="6" s="1"/>
  <c r="M30" i="8"/>
  <c r="F32" i="8"/>
  <c r="G31" i="8" s="1"/>
  <c r="V27" i="8"/>
  <c r="P31" i="7"/>
  <c r="L32" i="7"/>
  <c r="V27" i="6"/>
  <c r="AT28" i="7"/>
  <c r="AL28" i="7"/>
  <c r="AD28" i="7"/>
  <c r="AR28" i="7"/>
  <c r="AJ28" i="7"/>
  <c r="AX28" i="7"/>
  <c r="AP28" i="7"/>
  <c r="AH28" i="7"/>
  <c r="AW28" i="7"/>
  <c r="AO28" i="7"/>
  <c r="AG28" i="7"/>
  <c r="AI28" i="7"/>
  <c r="AV28" i="7"/>
  <c r="AF28" i="7"/>
  <c r="AU28" i="7"/>
  <c r="AE28" i="7"/>
  <c r="AS28" i="7"/>
  <c r="AC28" i="7"/>
  <c r="AQ28" i="7"/>
  <c r="AN28" i="7"/>
  <c r="AM28" i="7"/>
  <c r="AK28" i="7"/>
  <c r="S30" i="7"/>
  <c r="T29" i="7" s="1"/>
  <c r="G30" i="7"/>
  <c r="V29" i="7" l="1"/>
  <c r="AW27" i="8"/>
  <c r="AO27" i="8"/>
  <c r="AG27" i="8"/>
  <c r="AT27" i="8"/>
  <c r="AS27" i="8"/>
  <c r="AK27" i="8"/>
  <c r="AC27" i="8"/>
  <c r="AR27" i="8"/>
  <c r="AJ27" i="8"/>
  <c r="AI27" i="8"/>
  <c r="AV27" i="8"/>
  <c r="AH27" i="8"/>
  <c r="AQ27" i="8"/>
  <c r="AE27" i="8"/>
  <c r="AP27" i="8"/>
  <c r="AD27" i="8"/>
  <c r="AN27" i="8"/>
  <c r="AM27" i="8"/>
  <c r="AL27" i="8"/>
  <c r="AF27" i="8"/>
  <c r="AU27" i="8"/>
  <c r="S31" i="6"/>
  <c r="T30" i="6" s="1"/>
  <c r="P32" i="8"/>
  <c r="L33" i="8"/>
  <c r="M32" i="8" s="1"/>
  <c r="L33" i="6"/>
  <c r="P32" i="6"/>
  <c r="F33" i="8"/>
  <c r="G32" i="8" s="1"/>
  <c r="M31" i="8"/>
  <c r="M31" i="6"/>
  <c r="AW28" i="6"/>
  <c r="AO28" i="6"/>
  <c r="AG28" i="6"/>
  <c r="AV28" i="6"/>
  <c r="AN28" i="6"/>
  <c r="AF28" i="6"/>
  <c r="AU28" i="6"/>
  <c r="AM28" i="6"/>
  <c r="AE28" i="6"/>
  <c r="AT28" i="6"/>
  <c r="AL28" i="6"/>
  <c r="AD28" i="6"/>
  <c r="AS28" i="6"/>
  <c r="AK28" i="6"/>
  <c r="AC28" i="6"/>
  <c r="AR28" i="6"/>
  <c r="AJ28" i="6"/>
  <c r="AQ28" i="6"/>
  <c r="AI28" i="6"/>
  <c r="AX28" i="6"/>
  <c r="AP28" i="6"/>
  <c r="AH28" i="6"/>
  <c r="P32" i="7"/>
  <c r="L33" i="7"/>
  <c r="M32" i="7" s="1"/>
  <c r="AV29" i="8"/>
  <c r="AN29" i="8"/>
  <c r="AF29" i="8"/>
  <c r="AS29" i="8"/>
  <c r="AK29" i="8"/>
  <c r="AC29" i="8"/>
  <c r="AR29" i="8"/>
  <c r="AJ29" i="8"/>
  <c r="AY29" i="8"/>
  <c r="AQ29" i="8"/>
  <c r="AI29" i="8"/>
  <c r="AW29" i="8"/>
  <c r="AG29" i="8"/>
  <c r="AU29" i="8"/>
  <c r="AE29" i="8"/>
  <c r="AP29" i="8"/>
  <c r="AO29" i="8"/>
  <c r="AM29" i="8"/>
  <c r="AL29" i="8"/>
  <c r="AT29" i="8"/>
  <c r="AH29" i="8"/>
  <c r="AD29" i="8"/>
  <c r="AX29" i="8"/>
  <c r="S31" i="8"/>
  <c r="T30" i="8" s="1"/>
  <c r="AW27" i="6"/>
  <c r="AO27" i="6"/>
  <c r="AG27" i="6"/>
  <c r="AV27" i="6"/>
  <c r="AN27" i="6"/>
  <c r="AF27" i="6"/>
  <c r="AU27" i="6"/>
  <c r="AM27" i="6"/>
  <c r="AE27" i="6"/>
  <c r="AT27" i="6"/>
  <c r="AL27" i="6"/>
  <c r="AD27" i="6"/>
  <c r="AS27" i="6"/>
  <c r="AK27" i="6"/>
  <c r="AC27" i="6"/>
  <c r="AR27" i="6"/>
  <c r="AJ27" i="6"/>
  <c r="AQ27" i="6"/>
  <c r="AI27" i="6"/>
  <c r="AP27" i="6"/>
  <c r="AH27" i="6"/>
  <c r="M31" i="7"/>
  <c r="AV29" i="6"/>
  <c r="AN29" i="6"/>
  <c r="AF29" i="6"/>
  <c r="AU29" i="6"/>
  <c r="AM29" i="6"/>
  <c r="AE29" i="6"/>
  <c r="AT29" i="6"/>
  <c r="AL29" i="6"/>
  <c r="AD29" i="6"/>
  <c r="AS29" i="6"/>
  <c r="AK29" i="6"/>
  <c r="AC29" i="6"/>
  <c r="AR29" i="6"/>
  <c r="AJ29" i="6"/>
  <c r="AY29" i="6"/>
  <c r="AQ29" i="6"/>
  <c r="AI29" i="6"/>
  <c r="AX29" i="6"/>
  <c r="AP29" i="6"/>
  <c r="AH29" i="6"/>
  <c r="AW29" i="6"/>
  <c r="AO29" i="6"/>
  <c r="AG29" i="6"/>
  <c r="AW28" i="8"/>
  <c r="AO28" i="8"/>
  <c r="AG28" i="8"/>
  <c r="AT28" i="8"/>
  <c r="AL28" i="8"/>
  <c r="AD28" i="8"/>
  <c r="AS28" i="8"/>
  <c r="AK28" i="8"/>
  <c r="AC28" i="8"/>
  <c r="AR28" i="8"/>
  <c r="AJ28" i="8"/>
  <c r="AP28" i="8"/>
  <c r="AN28" i="8"/>
  <c r="AI28" i="8"/>
  <c r="AX28" i="8"/>
  <c r="AH28" i="8"/>
  <c r="AV28" i="8"/>
  <c r="AF28" i="8"/>
  <c r="AU28" i="8"/>
  <c r="AE28" i="8"/>
  <c r="AQ28" i="8"/>
  <c r="AM28" i="8"/>
  <c r="S31" i="7"/>
  <c r="T30" i="7" s="1"/>
  <c r="F33" i="6"/>
  <c r="F33" i="7"/>
  <c r="G32" i="7" s="1"/>
  <c r="V30" i="7" l="1"/>
  <c r="S32" i="6"/>
  <c r="T31" i="6" s="1"/>
  <c r="F34" i="7"/>
  <c r="V30" i="6"/>
  <c r="L34" i="6"/>
  <c r="P33" i="6"/>
  <c r="V30" i="8"/>
  <c r="L34" i="8"/>
  <c r="P33" i="8"/>
  <c r="F34" i="6"/>
  <c r="G33" i="6" s="1"/>
  <c r="AS29" i="7"/>
  <c r="AK29" i="7"/>
  <c r="AC29" i="7"/>
  <c r="AY29" i="7"/>
  <c r="AQ29" i="7"/>
  <c r="AI29" i="7"/>
  <c r="AW29" i="7"/>
  <c r="AO29" i="7"/>
  <c r="AG29" i="7"/>
  <c r="AV29" i="7"/>
  <c r="AN29" i="7"/>
  <c r="AF29" i="7"/>
  <c r="AP29" i="7"/>
  <c r="AM29" i="7"/>
  <c r="AL29" i="7"/>
  <c r="AJ29" i="7"/>
  <c r="AX29" i="7"/>
  <c r="AH29" i="7"/>
  <c r="AU29" i="7"/>
  <c r="AE29" i="7"/>
  <c r="AR29" i="7"/>
  <c r="AD29" i="7"/>
  <c r="AT29" i="7"/>
  <c r="F34" i="8"/>
  <c r="G33" i="8" s="1"/>
  <c r="G32" i="6"/>
  <c r="L34" i="7"/>
  <c r="P33" i="7"/>
  <c r="S32" i="8"/>
  <c r="S32" i="7"/>
  <c r="T31" i="7" s="1"/>
  <c r="V31" i="7" s="1"/>
  <c r="M32" i="6"/>
  <c r="S33" i="7" l="1"/>
  <c r="T32" i="7" s="1"/>
  <c r="V32" i="7" s="1"/>
  <c r="AT30" i="6"/>
  <c r="AL30" i="6"/>
  <c r="AD30" i="6"/>
  <c r="AS30" i="6"/>
  <c r="AK30" i="6"/>
  <c r="AC30" i="6"/>
  <c r="AZ30" i="6"/>
  <c r="AR30" i="6"/>
  <c r="AJ30" i="6"/>
  <c r="AY30" i="6"/>
  <c r="AQ30" i="6"/>
  <c r="AI30" i="6"/>
  <c r="AX30" i="6"/>
  <c r="AP30" i="6"/>
  <c r="AH30" i="6"/>
  <c r="AW30" i="6"/>
  <c r="AO30" i="6"/>
  <c r="AG30" i="6"/>
  <c r="AV30" i="6"/>
  <c r="AN30" i="6"/>
  <c r="AF30" i="6"/>
  <c r="AE30" i="6"/>
  <c r="AU30" i="6"/>
  <c r="AM30" i="6"/>
  <c r="AY30" i="7"/>
  <c r="AQ30" i="7"/>
  <c r="AI30" i="7"/>
  <c r="AW30" i="7"/>
  <c r="AO30" i="7"/>
  <c r="AG30" i="7"/>
  <c r="AU30" i="7"/>
  <c r="AM30" i="7"/>
  <c r="AE30" i="7"/>
  <c r="AT30" i="7"/>
  <c r="AL30" i="7"/>
  <c r="AD30" i="7"/>
  <c r="AV30" i="7"/>
  <c r="AF30" i="7"/>
  <c r="AS30" i="7"/>
  <c r="AC30" i="7"/>
  <c r="AR30" i="7"/>
  <c r="AP30" i="7"/>
  <c r="AN30" i="7"/>
  <c r="AK30" i="7"/>
  <c r="AZ30" i="7"/>
  <c r="AX30" i="7"/>
  <c r="AJ30" i="7"/>
  <c r="AH30" i="7"/>
  <c r="P34" i="7"/>
  <c r="L35" i="7"/>
  <c r="M34" i="7" s="1"/>
  <c r="F35" i="8"/>
  <c r="F35" i="6"/>
  <c r="G34" i="6" s="1"/>
  <c r="S33" i="6"/>
  <c r="T32" i="6" s="1"/>
  <c r="AV31" i="7"/>
  <c r="AN31" i="7"/>
  <c r="AF31" i="7"/>
  <c r="AT31" i="7"/>
  <c r="AL31" i="7"/>
  <c r="AD31" i="7"/>
  <c r="AZ31" i="7"/>
  <c r="AR31" i="7"/>
  <c r="AJ31" i="7"/>
  <c r="AY31" i="7"/>
  <c r="AQ31" i="7"/>
  <c r="AI31" i="7"/>
  <c r="BA31" i="7"/>
  <c r="AK31" i="7"/>
  <c r="AX31" i="7"/>
  <c r="AH31" i="7"/>
  <c r="AW31" i="7"/>
  <c r="AG31" i="7"/>
  <c r="AU31" i="7"/>
  <c r="AE31" i="7"/>
  <c r="AS31" i="7"/>
  <c r="AC31" i="7"/>
  <c r="AP31" i="7"/>
  <c r="AO31" i="7"/>
  <c r="AM31" i="7"/>
  <c r="S33" i="8"/>
  <c r="T32" i="8" s="1"/>
  <c r="V32" i="8" s="1"/>
  <c r="AT30" i="8"/>
  <c r="AL30" i="8"/>
  <c r="AD30" i="8"/>
  <c r="AY30" i="8"/>
  <c r="AQ30" i="8"/>
  <c r="AI30" i="8"/>
  <c r="AX30" i="8"/>
  <c r="AP30" i="8"/>
  <c r="AH30" i="8"/>
  <c r="AW30" i="8"/>
  <c r="AO30" i="8"/>
  <c r="AG30" i="8"/>
  <c r="AM30" i="8"/>
  <c r="AK30" i="8"/>
  <c r="AV30" i="8"/>
  <c r="AF30" i="8"/>
  <c r="AU30" i="8"/>
  <c r="AE30" i="8"/>
  <c r="AS30" i="8"/>
  <c r="AC30" i="8"/>
  <c r="AR30" i="8"/>
  <c r="AN30" i="8"/>
  <c r="AJ30" i="8"/>
  <c r="AZ30" i="8"/>
  <c r="P34" i="6"/>
  <c r="L35" i="6"/>
  <c r="M34" i="6" s="1"/>
  <c r="M33" i="6"/>
  <c r="F35" i="7"/>
  <c r="G34" i="7" s="1"/>
  <c r="P34" i="8"/>
  <c r="L35" i="8"/>
  <c r="M34" i="8" s="1"/>
  <c r="V31" i="6"/>
  <c r="G33" i="7"/>
  <c r="T31" i="8"/>
  <c r="M33" i="8"/>
  <c r="M33" i="7"/>
  <c r="S34" i="7" l="1"/>
  <c r="T33" i="7" s="1"/>
  <c r="F36" i="7"/>
  <c r="L36" i="8"/>
  <c r="M35" i="8" s="1"/>
  <c r="P35" i="8"/>
  <c r="F36" i="6"/>
  <c r="AZ32" i="7"/>
  <c r="AR32" i="7"/>
  <c r="AJ32" i="7"/>
  <c r="AX32" i="7"/>
  <c r="AP32" i="7"/>
  <c r="AH32" i="7"/>
  <c r="AW32" i="7"/>
  <c r="AO32" i="7"/>
  <c r="AG32" i="7"/>
  <c r="AV32" i="7"/>
  <c r="AN32" i="7"/>
  <c r="AF32" i="7"/>
  <c r="AU32" i="7"/>
  <c r="AM32" i="7"/>
  <c r="AE32" i="7"/>
  <c r="AS32" i="7"/>
  <c r="AQ32" i="7"/>
  <c r="AL32" i="7"/>
  <c r="AK32" i="7"/>
  <c r="BB32" i="7"/>
  <c r="AI32" i="7"/>
  <c r="BA32" i="7"/>
  <c r="AD32" i="7"/>
  <c r="AT32" i="7"/>
  <c r="AC32" i="7"/>
  <c r="AY32" i="7"/>
  <c r="S34" i="8"/>
  <c r="T33" i="8" s="1"/>
  <c r="V33" i="8" s="1"/>
  <c r="F36" i="8"/>
  <c r="G35" i="8" s="1"/>
  <c r="S34" i="6"/>
  <c r="T33" i="6" s="1"/>
  <c r="V32" i="6"/>
  <c r="G34" i="8"/>
  <c r="V31" i="8"/>
  <c r="AU32" i="8"/>
  <c r="AM32" i="8"/>
  <c r="AE32" i="8"/>
  <c r="AZ32" i="8"/>
  <c r="AR32" i="8"/>
  <c r="AJ32" i="8"/>
  <c r="AY32" i="8"/>
  <c r="AQ32" i="8"/>
  <c r="AI32" i="8"/>
  <c r="AX32" i="8"/>
  <c r="AP32" i="8"/>
  <c r="AH32" i="8"/>
  <c r="AV32" i="8"/>
  <c r="AF32" i="8"/>
  <c r="AT32" i="8"/>
  <c r="AD32" i="8"/>
  <c r="AO32" i="8"/>
  <c r="AN32" i="8"/>
  <c r="BB32" i="8"/>
  <c r="AL32" i="8"/>
  <c r="BA32" i="8"/>
  <c r="AK32" i="8"/>
  <c r="AS32" i="8"/>
  <c r="AG32" i="8"/>
  <c r="AW32" i="8"/>
  <c r="AC32" i="8"/>
  <c r="AY31" i="6"/>
  <c r="AQ31" i="6"/>
  <c r="AI31" i="6"/>
  <c r="AX31" i="6"/>
  <c r="AP31" i="6"/>
  <c r="AH31" i="6"/>
  <c r="AW31" i="6"/>
  <c r="AO31" i="6"/>
  <c r="AG31" i="6"/>
  <c r="AV31" i="6"/>
  <c r="AN31" i="6"/>
  <c r="AF31" i="6"/>
  <c r="AU31" i="6"/>
  <c r="AM31" i="6"/>
  <c r="AE31" i="6"/>
  <c r="AT31" i="6"/>
  <c r="AL31" i="6"/>
  <c r="AD31" i="6"/>
  <c r="BA31" i="6"/>
  <c r="AS31" i="6"/>
  <c r="AK31" i="6"/>
  <c r="AC31" i="6"/>
  <c r="AZ31" i="6"/>
  <c r="AR31" i="6"/>
  <c r="AJ31" i="6"/>
  <c r="P35" i="6"/>
  <c r="L36" i="6"/>
  <c r="L36" i="7"/>
  <c r="M35" i="7" s="1"/>
  <c r="P35" i="7"/>
  <c r="AX33" i="8" l="1"/>
  <c r="AP33" i="8"/>
  <c r="AH33" i="8"/>
  <c r="BC33" i="8"/>
  <c r="AU33" i="8"/>
  <c r="AM33" i="8"/>
  <c r="AE33" i="8"/>
  <c r="BB33" i="8"/>
  <c r="AT33" i="8"/>
  <c r="AL33" i="8"/>
  <c r="AD33" i="8"/>
  <c r="BA33" i="8"/>
  <c r="AS33" i="8"/>
  <c r="AK33" i="8"/>
  <c r="AC33" i="8"/>
  <c r="AY33" i="8"/>
  <c r="AI33" i="8"/>
  <c r="AW33" i="8"/>
  <c r="AG33" i="8"/>
  <c r="AR33" i="8"/>
  <c r="AQ33" i="8"/>
  <c r="AO33" i="8"/>
  <c r="AN33" i="8"/>
  <c r="AZ33" i="8"/>
  <c r="AJ33" i="8"/>
  <c r="AF33" i="8"/>
  <c r="AV33" i="8"/>
  <c r="S35" i="6"/>
  <c r="T34" i="6" s="1"/>
  <c r="V34" i="6" s="1"/>
  <c r="V33" i="6"/>
  <c r="V33" i="7"/>
  <c r="F37" i="7"/>
  <c r="G36" i="7" s="1"/>
  <c r="L37" i="8"/>
  <c r="M36" i="8" s="1"/>
  <c r="P36" i="8"/>
  <c r="F37" i="6"/>
  <c r="G36" i="6" s="1"/>
  <c r="G35" i="7"/>
  <c r="F37" i="8"/>
  <c r="G36" i="8" s="1"/>
  <c r="G35" i="6"/>
  <c r="AU32" i="6"/>
  <c r="AM32" i="6"/>
  <c r="AE32" i="6"/>
  <c r="BB32" i="6"/>
  <c r="AT32" i="6"/>
  <c r="AL32" i="6"/>
  <c r="AD32" i="6"/>
  <c r="BA32" i="6"/>
  <c r="AS32" i="6"/>
  <c r="AK32" i="6"/>
  <c r="AC32" i="6"/>
  <c r="AZ32" i="6"/>
  <c r="AR32" i="6"/>
  <c r="AJ32" i="6"/>
  <c r="AY32" i="6"/>
  <c r="AQ32" i="6"/>
  <c r="AI32" i="6"/>
  <c r="AX32" i="6"/>
  <c r="AP32" i="6"/>
  <c r="AH32" i="6"/>
  <c r="AW32" i="6"/>
  <c r="AO32" i="6"/>
  <c r="AG32" i="6"/>
  <c r="AV32" i="6"/>
  <c r="AN32" i="6"/>
  <c r="AF32" i="6"/>
  <c r="AY31" i="8"/>
  <c r="AQ31" i="8"/>
  <c r="AI31" i="8"/>
  <c r="AV31" i="8"/>
  <c r="AN31" i="8"/>
  <c r="AF31" i="8"/>
  <c r="AU31" i="8"/>
  <c r="AM31" i="8"/>
  <c r="AE31" i="8"/>
  <c r="AT31" i="8"/>
  <c r="AL31" i="8"/>
  <c r="AD31" i="8"/>
  <c r="AR31" i="8"/>
  <c r="AP31" i="8"/>
  <c r="BA31" i="8"/>
  <c r="AK31" i="8"/>
  <c r="AZ31" i="8"/>
  <c r="AJ31" i="8"/>
  <c r="AX31" i="8"/>
  <c r="AH31" i="8"/>
  <c r="AW31" i="8"/>
  <c r="AG31" i="8"/>
  <c r="AS31" i="8"/>
  <c r="AO31" i="8"/>
  <c r="AC31" i="8"/>
  <c r="L37" i="7"/>
  <c r="M36" i="7" s="1"/>
  <c r="P36" i="7"/>
  <c r="P36" i="6"/>
  <c r="L37" i="6"/>
  <c r="M36" i="6" s="1"/>
  <c r="S35" i="7"/>
  <c r="T34" i="7" s="1"/>
  <c r="M35" i="6"/>
  <c r="S35" i="8"/>
  <c r="T34" i="8" s="1"/>
  <c r="V34" i="8" s="1"/>
  <c r="P37" i="8" l="1"/>
  <c r="L38" i="8"/>
  <c r="M37" i="8" s="1"/>
  <c r="AX33" i="6"/>
  <c r="AP33" i="6"/>
  <c r="AH33" i="6"/>
  <c r="AW33" i="6"/>
  <c r="AO33" i="6"/>
  <c r="AG33" i="6"/>
  <c r="AV33" i="6"/>
  <c r="AN33" i="6"/>
  <c r="AF33" i="6"/>
  <c r="BC33" i="6"/>
  <c r="AU33" i="6"/>
  <c r="AM33" i="6"/>
  <c r="AE33" i="6"/>
  <c r="BB33" i="6"/>
  <c r="AT33" i="6"/>
  <c r="AL33" i="6"/>
  <c r="AD33" i="6"/>
  <c r="BA33" i="6"/>
  <c r="AS33" i="6"/>
  <c r="AK33" i="6"/>
  <c r="AC33" i="6"/>
  <c r="AZ33" i="6"/>
  <c r="AR33" i="6"/>
  <c r="AJ33" i="6"/>
  <c r="AY33" i="6"/>
  <c r="AQ33" i="6"/>
  <c r="AI33" i="6"/>
  <c r="BC33" i="7"/>
  <c r="AU33" i="7"/>
  <c r="AM33" i="7"/>
  <c r="AE33" i="7"/>
  <c r="BA33" i="7"/>
  <c r="AS33" i="7"/>
  <c r="AK33" i="7"/>
  <c r="AC33" i="7"/>
  <c r="AZ33" i="7"/>
  <c r="AR33" i="7"/>
  <c r="AJ33" i="7"/>
  <c r="AY33" i="7"/>
  <c r="AQ33" i="7"/>
  <c r="AI33" i="7"/>
  <c r="AX33" i="7"/>
  <c r="AP33" i="7"/>
  <c r="AH33" i="7"/>
  <c r="AO33" i="7"/>
  <c r="AN33" i="7"/>
  <c r="AL33" i="7"/>
  <c r="AG33" i="7"/>
  <c r="BB33" i="7"/>
  <c r="AF33" i="7"/>
  <c r="AW33" i="7"/>
  <c r="AD33" i="7"/>
  <c r="AV33" i="7"/>
  <c r="AT33" i="7"/>
  <c r="S36" i="6"/>
  <c r="F38" i="8"/>
  <c r="G37" i="8" s="1"/>
  <c r="V34" i="7"/>
  <c r="S36" i="7"/>
  <c r="F38" i="7"/>
  <c r="G37" i="7" s="1"/>
  <c r="F38" i="6"/>
  <c r="G37" i="6" s="1"/>
  <c r="AZ34" i="6"/>
  <c r="AR34" i="6"/>
  <c r="AJ34" i="6"/>
  <c r="AY34" i="6"/>
  <c r="AQ34" i="6"/>
  <c r="AI34" i="6"/>
  <c r="AX34" i="6"/>
  <c r="AP34" i="6"/>
  <c r="AH34" i="6"/>
  <c r="AW34" i="6"/>
  <c r="AO34" i="6"/>
  <c r="AG34" i="6"/>
  <c r="BD34" i="6"/>
  <c r="AV34" i="6"/>
  <c r="AN34" i="6"/>
  <c r="AF34" i="6"/>
  <c r="BC34" i="6"/>
  <c r="AU34" i="6"/>
  <c r="AM34" i="6"/>
  <c r="AE34" i="6"/>
  <c r="BB34" i="6"/>
  <c r="AT34" i="6"/>
  <c r="AL34" i="6"/>
  <c r="AD34" i="6"/>
  <c r="AS34" i="6"/>
  <c r="AK34" i="6"/>
  <c r="AC34" i="6"/>
  <c r="BA34" i="6"/>
  <c r="AZ34" i="8"/>
  <c r="AR34" i="8"/>
  <c r="AJ34" i="8"/>
  <c r="AW34" i="8"/>
  <c r="AO34" i="8"/>
  <c r="AG34" i="8"/>
  <c r="BD34" i="8"/>
  <c r="AV34" i="8"/>
  <c r="AN34" i="8"/>
  <c r="AF34" i="8"/>
  <c r="BC34" i="8"/>
  <c r="AU34" i="8"/>
  <c r="AM34" i="8"/>
  <c r="AE34" i="8"/>
  <c r="BA34" i="8"/>
  <c r="AK34" i="8"/>
  <c r="AY34" i="8"/>
  <c r="AI34" i="8"/>
  <c r="AT34" i="8"/>
  <c r="AD34" i="8"/>
  <c r="AS34" i="8"/>
  <c r="AC34" i="8"/>
  <c r="AQ34" i="8"/>
  <c r="AP34" i="8"/>
  <c r="BB34" i="8"/>
  <c r="AX34" i="8"/>
  <c r="AL34" i="8"/>
  <c r="AH34" i="8"/>
  <c r="P37" i="7"/>
  <c r="L38" i="7"/>
  <c r="P37" i="6"/>
  <c r="L38" i="6"/>
  <c r="M37" i="6" s="1"/>
  <c r="S36" i="8"/>
  <c r="S37" i="7" l="1"/>
  <c r="AW34" i="7"/>
  <c r="AO34" i="7"/>
  <c r="AG34" i="7"/>
  <c r="BC34" i="7"/>
  <c r="AU34" i="7"/>
  <c r="AM34" i="7"/>
  <c r="AE34" i="7"/>
  <c r="BB34" i="7"/>
  <c r="AT34" i="7"/>
  <c r="AL34" i="7"/>
  <c r="AD34" i="7"/>
  <c r="BA34" i="7"/>
  <c r="AS34" i="7"/>
  <c r="AK34" i="7"/>
  <c r="AC34" i="7"/>
  <c r="AZ34" i="7"/>
  <c r="AR34" i="7"/>
  <c r="AJ34" i="7"/>
  <c r="AN34" i="7"/>
  <c r="AI34" i="7"/>
  <c r="BD34" i="7"/>
  <c r="AH34" i="7"/>
  <c r="AY34" i="7"/>
  <c r="AF34" i="7"/>
  <c r="AX34" i="7"/>
  <c r="AV34" i="7"/>
  <c r="AP34" i="7"/>
  <c r="AQ34" i="7"/>
  <c r="L39" i="6"/>
  <c r="P38" i="6"/>
  <c r="S37" i="6"/>
  <c r="T35" i="6"/>
  <c r="F39" i="6"/>
  <c r="G38" i="6" s="1"/>
  <c r="F39" i="7"/>
  <c r="G38" i="7" s="1"/>
  <c r="L39" i="8"/>
  <c r="P38" i="8"/>
  <c r="S37" i="8"/>
  <c r="L39" i="7"/>
  <c r="P38" i="7"/>
  <c r="T36" i="7"/>
  <c r="V36" i="7" s="1"/>
  <c r="F39" i="8"/>
  <c r="G38" i="8" s="1"/>
  <c r="M37" i="7"/>
  <c r="T35" i="7"/>
  <c r="T35" i="8"/>
  <c r="L40" i="6" l="1"/>
  <c r="M39" i="6" s="1"/>
  <c r="P39" i="6"/>
  <c r="S38" i="7"/>
  <c r="T37" i="7" s="1"/>
  <c r="BF36" i="7"/>
  <c r="AX36" i="7"/>
  <c r="AP36" i="7"/>
  <c r="AH36" i="7"/>
  <c r="BD36" i="7"/>
  <c r="AV36" i="7"/>
  <c r="AN36" i="7"/>
  <c r="AF36" i="7"/>
  <c r="BC36" i="7"/>
  <c r="AU36" i="7"/>
  <c r="AM36" i="7"/>
  <c r="AE36" i="7"/>
  <c r="BB36" i="7"/>
  <c r="AT36" i="7"/>
  <c r="AL36" i="7"/>
  <c r="AD36" i="7"/>
  <c r="BA36" i="7"/>
  <c r="AS36" i="7"/>
  <c r="AK36" i="7"/>
  <c r="AC36" i="7"/>
  <c r="AY36" i="7"/>
  <c r="AW36" i="7"/>
  <c r="AR36" i="7"/>
  <c r="AQ36" i="7"/>
  <c r="AO36" i="7"/>
  <c r="AJ36" i="7"/>
  <c r="BE36" i="7"/>
  <c r="AZ36" i="7"/>
  <c r="AG36" i="7"/>
  <c r="AI36" i="7"/>
  <c r="F40" i="7"/>
  <c r="M38" i="6"/>
  <c r="P39" i="7"/>
  <c r="L40" i="7"/>
  <c r="M39" i="7" s="1"/>
  <c r="V35" i="7"/>
  <c r="S38" i="8"/>
  <c r="V35" i="8"/>
  <c r="T36" i="8"/>
  <c r="P39" i="8"/>
  <c r="L40" i="8"/>
  <c r="T36" i="6"/>
  <c r="S38" i="6"/>
  <c r="T37" i="6" s="1"/>
  <c r="V37" i="6" s="1"/>
  <c r="F40" i="6"/>
  <c r="G39" i="6" s="1"/>
  <c r="F40" i="8"/>
  <c r="G39" i="8" s="1"/>
  <c r="M38" i="7"/>
  <c r="M38" i="8"/>
  <c r="V35" i="6"/>
  <c r="V37" i="7" l="1"/>
  <c r="S39" i="7"/>
  <c r="L41" i="8"/>
  <c r="P40" i="8"/>
  <c r="M39" i="8"/>
  <c r="S39" i="6"/>
  <c r="F41" i="6"/>
  <c r="BA35" i="6"/>
  <c r="AS35" i="6"/>
  <c r="AK35" i="6"/>
  <c r="AC35" i="6"/>
  <c r="AZ35" i="6"/>
  <c r="AR35" i="6"/>
  <c r="AJ35" i="6"/>
  <c r="AY35" i="6"/>
  <c r="AQ35" i="6"/>
  <c r="AI35" i="6"/>
  <c r="AX35" i="6"/>
  <c r="AP35" i="6"/>
  <c r="AH35" i="6"/>
  <c r="BE35" i="6"/>
  <c r="AW35" i="6"/>
  <c r="AO35" i="6"/>
  <c r="AG35" i="6"/>
  <c r="BD35" i="6"/>
  <c r="AV35" i="6"/>
  <c r="AN35" i="6"/>
  <c r="AF35" i="6"/>
  <c r="BC35" i="6"/>
  <c r="AU35" i="6"/>
  <c r="AM35" i="6"/>
  <c r="AE35" i="6"/>
  <c r="BB35" i="6"/>
  <c r="AT35" i="6"/>
  <c r="AL35" i="6"/>
  <c r="AD35" i="6"/>
  <c r="V36" i="6"/>
  <c r="AX35" i="7"/>
  <c r="AP35" i="7"/>
  <c r="AH35" i="7"/>
  <c r="BD35" i="7"/>
  <c r="AV35" i="7"/>
  <c r="AN35" i="7"/>
  <c r="AF35" i="7"/>
  <c r="BC35" i="7"/>
  <c r="AU35" i="7"/>
  <c r="AM35" i="7"/>
  <c r="AE35" i="7"/>
  <c r="BB35" i="7"/>
  <c r="AT35" i="7"/>
  <c r="AL35" i="7"/>
  <c r="AD35" i="7"/>
  <c r="BA35" i="7"/>
  <c r="AS35" i="7"/>
  <c r="AK35" i="7"/>
  <c r="AC35" i="7"/>
  <c r="BE35" i="7"/>
  <c r="AI35" i="7"/>
  <c r="AZ35" i="7"/>
  <c r="AG35" i="7"/>
  <c r="AY35" i="7"/>
  <c r="AW35" i="7"/>
  <c r="AR35" i="7"/>
  <c r="AQ35" i="7"/>
  <c r="AO35" i="7"/>
  <c r="AJ35" i="7"/>
  <c r="L41" i="6"/>
  <c r="P40" i="6"/>
  <c r="AZ37" i="6"/>
  <c r="AR37" i="6"/>
  <c r="AJ37" i="6"/>
  <c r="BG37" i="6"/>
  <c r="AY37" i="6"/>
  <c r="AQ37" i="6"/>
  <c r="AI37" i="6"/>
  <c r="BF37" i="6"/>
  <c r="AX37" i="6"/>
  <c r="AP37" i="6"/>
  <c r="AH37" i="6"/>
  <c r="BE37" i="6"/>
  <c r="AW37" i="6"/>
  <c r="AO37" i="6"/>
  <c r="AG37" i="6"/>
  <c r="BD37" i="6"/>
  <c r="AV37" i="6"/>
  <c r="AN37" i="6"/>
  <c r="AF37" i="6"/>
  <c r="BC37" i="6"/>
  <c r="AU37" i="6"/>
  <c r="AM37" i="6"/>
  <c r="AE37" i="6"/>
  <c r="BB37" i="6"/>
  <c r="AT37" i="6"/>
  <c r="AL37" i="6"/>
  <c r="AD37" i="6"/>
  <c r="AC37" i="6"/>
  <c r="BA37" i="6"/>
  <c r="AS37" i="6"/>
  <c r="AK37" i="6"/>
  <c r="S39" i="8"/>
  <c r="T38" i="8" s="1"/>
  <c r="F41" i="7"/>
  <c r="G40" i="7" s="1"/>
  <c r="F41" i="8"/>
  <c r="G40" i="8" s="1"/>
  <c r="V36" i="8"/>
  <c r="BA35" i="8"/>
  <c r="AS35" i="8"/>
  <c r="AK35" i="8"/>
  <c r="AC35" i="8"/>
  <c r="AX35" i="8"/>
  <c r="AP35" i="8"/>
  <c r="AH35" i="8"/>
  <c r="BE35" i="8"/>
  <c r="AW35" i="8"/>
  <c r="AO35" i="8"/>
  <c r="AG35" i="8"/>
  <c r="BD35" i="8"/>
  <c r="AV35" i="8"/>
  <c r="AN35" i="8"/>
  <c r="AF35" i="8"/>
  <c r="BB35" i="8"/>
  <c r="AL35" i="8"/>
  <c r="AZ35" i="8"/>
  <c r="AJ35" i="8"/>
  <c r="AU35" i="8"/>
  <c r="AE35" i="8"/>
  <c r="AT35" i="8"/>
  <c r="AD35" i="8"/>
  <c r="AR35" i="8"/>
  <c r="AQ35" i="8"/>
  <c r="AI35" i="8"/>
  <c r="BC35" i="8"/>
  <c r="AY35" i="8"/>
  <c r="AM35" i="8"/>
  <c r="L41" i="7"/>
  <c r="P40" i="7"/>
  <c r="G39" i="7"/>
  <c r="T37" i="8"/>
  <c r="V38" i="8" l="1"/>
  <c r="BA36" i="8"/>
  <c r="AS36" i="8"/>
  <c r="AK36" i="8"/>
  <c r="AC36" i="8"/>
  <c r="BF36" i="8"/>
  <c r="AX36" i="8"/>
  <c r="AP36" i="8"/>
  <c r="AH36" i="8"/>
  <c r="BE36" i="8"/>
  <c r="AW36" i="8"/>
  <c r="AO36" i="8"/>
  <c r="AG36" i="8"/>
  <c r="BD36" i="8"/>
  <c r="AV36" i="8"/>
  <c r="AN36" i="8"/>
  <c r="AF36" i="8"/>
  <c r="BB36" i="8"/>
  <c r="AL36" i="8"/>
  <c r="AZ36" i="8"/>
  <c r="AJ36" i="8"/>
  <c r="AU36" i="8"/>
  <c r="AE36" i="8"/>
  <c r="AT36" i="8"/>
  <c r="AD36" i="8"/>
  <c r="AR36" i="8"/>
  <c r="AQ36" i="8"/>
  <c r="AY36" i="8"/>
  <c r="AM36" i="8"/>
  <c r="BC36" i="8"/>
  <c r="AI36" i="8"/>
  <c r="L42" i="8"/>
  <c r="P41" i="8"/>
  <c r="S40" i="6"/>
  <c r="T39" i="6" s="1"/>
  <c r="V39" i="6" s="1"/>
  <c r="BA36" i="6"/>
  <c r="AS36" i="6"/>
  <c r="AK36" i="6"/>
  <c r="AC36" i="6"/>
  <c r="AZ36" i="6"/>
  <c r="AR36" i="6"/>
  <c r="AJ36" i="6"/>
  <c r="AY36" i="6"/>
  <c r="AQ36" i="6"/>
  <c r="AI36" i="6"/>
  <c r="BF36" i="6"/>
  <c r="AX36" i="6"/>
  <c r="AP36" i="6"/>
  <c r="AH36" i="6"/>
  <c r="BE36" i="6"/>
  <c r="AW36" i="6"/>
  <c r="AO36" i="6"/>
  <c r="AG36" i="6"/>
  <c r="BD36" i="6"/>
  <c r="AV36" i="6"/>
  <c r="AN36" i="6"/>
  <c r="AF36" i="6"/>
  <c r="BC36" i="6"/>
  <c r="AU36" i="6"/>
  <c r="AM36" i="6"/>
  <c r="AE36" i="6"/>
  <c r="BB36" i="6"/>
  <c r="AT36" i="6"/>
  <c r="AL36" i="6"/>
  <c r="AD36" i="6"/>
  <c r="F42" i="6"/>
  <c r="P41" i="7"/>
  <c r="L42" i="7"/>
  <c r="M41" i="7" s="1"/>
  <c r="F42" i="8"/>
  <c r="G41" i="8" s="1"/>
  <c r="P41" i="6"/>
  <c r="L42" i="6"/>
  <c r="M41" i="6" s="1"/>
  <c r="V37" i="8"/>
  <c r="M40" i="6"/>
  <c r="S40" i="8"/>
  <c r="S40" i="7"/>
  <c r="T38" i="6"/>
  <c r="T38" i="7"/>
  <c r="G40" i="6"/>
  <c r="M40" i="7"/>
  <c r="F42" i="7"/>
  <c r="G41" i="7" s="1"/>
  <c r="M40" i="8"/>
  <c r="BE37" i="7"/>
  <c r="AW37" i="7"/>
  <c r="AO37" i="7"/>
  <c r="AG37" i="7"/>
  <c r="BC37" i="7"/>
  <c r="AU37" i="7"/>
  <c r="AM37" i="7"/>
  <c r="AE37" i="7"/>
  <c r="BB37" i="7"/>
  <c r="AT37" i="7"/>
  <c r="AL37" i="7"/>
  <c r="AD37" i="7"/>
  <c r="BA37" i="7"/>
  <c r="AS37" i="7"/>
  <c r="AK37" i="7"/>
  <c r="AC37" i="7"/>
  <c r="AZ37" i="7"/>
  <c r="AR37" i="7"/>
  <c r="AJ37" i="7"/>
  <c r="AQ37" i="7"/>
  <c r="AP37" i="7"/>
  <c r="BG37" i="7"/>
  <c r="AN37" i="7"/>
  <c r="BF37" i="7"/>
  <c r="AI37" i="7"/>
  <c r="BD37" i="7"/>
  <c r="AH37" i="7"/>
  <c r="AY37" i="7"/>
  <c r="AF37" i="7"/>
  <c r="AX37" i="7"/>
  <c r="AV37" i="7"/>
  <c r="BC39" i="6" l="1"/>
  <c r="AU39" i="6"/>
  <c r="AM39" i="6"/>
  <c r="AE39" i="6"/>
  <c r="BB39" i="6"/>
  <c r="AT39" i="6"/>
  <c r="AL39" i="6"/>
  <c r="AD39" i="6"/>
  <c r="BI39" i="6"/>
  <c r="BA39" i="6"/>
  <c r="AS39" i="6"/>
  <c r="AK39" i="6"/>
  <c r="AC39" i="6"/>
  <c r="BH39" i="6"/>
  <c r="AZ39" i="6"/>
  <c r="AR39" i="6"/>
  <c r="AJ39" i="6"/>
  <c r="BG39" i="6"/>
  <c r="AY39" i="6"/>
  <c r="AQ39" i="6"/>
  <c r="AI39" i="6"/>
  <c r="BF39" i="6"/>
  <c r="AX39" i="6"/>
  <c r="AP39" i="6"/>
  <c r="AH39" i="6"/>
  <c r="BE39" i="6"/>
  <c r="AW39" i="6"/>
  <c r="AO39" i="6"/>
  <c r="AG39" i="6"/>
  <c r="BD39" i="6"/>
  <c r="AV39" i="6"/>
  <c r="AN39" i="6"/>
  <c r="AF39" i="6"/>
  <c r="S41" i="7"/>
  <c r="S41" i="6"/>
  <c r="T40" i="6" s="1"/>
  <c r="F43" i="6"/>
  <c r="V38" i="7"/>
  <c r="V38" i="6"/>
  <c r="G41" i="6"/>
  <c r="AZ37" i="8"/>
  <c r="AR37" i="8"/>
  <c r="AJ37" i="8"/>
  <c r="BE37" i="8"/>
  <c r="AW37" i="8"/>
  <c r="AO37" i="8"/>
  <c r="AG37" i="8"/>
  <c r="BD37" i="8"/>
  <c r="AV37" i="8"/>
  <c r="AN37" i="8"/>
  <c r="AF37" i="8"/>
  <c r="BC37" i="8"/>
  <c r="AU37" i="8"/>
  <c r="AM37" i="8"/>
  <c r="AE37" i="8"/>
  <c r="BA37" i="8"/>
  <c r="AK37" i="8"/>
  <c r="AY37" i="8"/>
  <c r="AI37" i="8"/>
  <c r="AT37" i="8"/>
  <c r="AD37" i="8"/>
  <c r="AS37" i="8"/>
  <c r="AC37" i="8"/>
  <c r="BG37" i="8"/>
  <c r="AQ37" i="8"/>
  <c r="BF37" i="8"/>
  <c r="AP37" i="8"/>
  <c r="BB37" i="8"/>
  <c r="AL37" i="8"/>
  <c r="AH37" i="8"/>
  <c r="AX37" i="8"/>
  <c r="F43" i="8"/>
  <c r="S41" i="8"/>
  <c r="T40" i="8" s="1"/>
  <c r="V40" i="8" s="1"/>
  <c r="BF38" i="8"/>
  <c r="AX38" i="8"/>
  <c r="AP38" i="8"/>
  <c r="AH38" i="8"/>
  <c r="BC38" i="8"/>
  <c r="AU38" i="8"/>
  <c r="AM38" i="8"/>
  <c r="AE38" i="8"/>
  <c r="BB38" i="8"/>
  <c r="AT38" i="8"/>
  <c r="AL38" i="8"/>
  <c r="AD38" i="8"/>
  <c r="BA38" i="8"/>
  <c r="AS38" i="8"/>
  <c r="AK38" i="8"/>
  <c r="AC38" i="8"/>
  <c r="AY38" i="8"/>
  <c r="AI38" i="8"/>
  <c r="AW38" i="8"/>
  <c r="AG38" i="8"/>
  <c r="BH38" i="8"/>
  <c r="AR38" i="8"/>
  <c r="BG38" i="8"/>
  <c r="AQ38" i="8"/>
  <c r="BE38" i="8"/>
  <c r="AO38" i="8"/>
  <c r="BD38" i="8"/>
  <c r="AN38" i="8"/>
  <c r="AZ38" i="8"/>
  <c r="AV38" i="8"/>
  <c r="AJ38" i="8"/>
  <c r="AF38" i="8"/>
  <c r="T39" i="7"/>
  <c r="L43" i="8"/>
  <c r="P42" i="8"/>
  <c r="F43" i="7"/>
  <c r="T39" i="8"/>
  <c r="L43" i="6"/>
  <c r="P42" i="6"/>
  <c r="L43" i="7"/>
  <c r="M42" i="7" s="1"/>
  <c r="P42" i="7"/>
  <c r="M41" i="8"/>
  <c r="V40" i="6" l="1"/>
  <c r="L44" i="6"/>
  <c r="M43" i="6" s="1"/>
  <c r="P43" i="6"/>
  <c r="L44" i="8"/>
  <c r="M43" i="8" s="1"/>
  <c r="P43" i="8"/>
  <c r="F44" i="6"/>
  <c r="S42" i="8"/>
  <c r="T41" i="8" s="1"/>
  <c r="V41" i="8" s="1"/>
  <c r="BG40" i="8"/>
  <c r="AY40" i="8"/>
  <c r="AQ40" i="8"/>
  <c r="AI40" i="8"/>
  <c r="BD40" i="8"/>
  <c r="AV40" i="8"/>
  <c r="AN40" i="8"/>
  <c r="AF40" i="8"/>
  <c r="BC40" i="8"/>
  <c r="AU40" i="8"/>
  <c r="AM40" i="8"/>
  <c r="AE40" i="8"/>
  <c r="BJ40" i="8"/>
  <c r="BB40" i="8"/>
  <c r="AT40" i="8"/>
  <c r="AL40" i="8"/>
  <c r="AD40" i="8"/>
  <c r="BH40" i="8"/>
  <c r="AR40" i="8"/>
  <c r="BF40" i="8"/>
  <c r="AP40" i="8"/>
  <c r="BA40" i="8"/>
  <c r="AK40" i="8"/>
  <c r="AZ40" i="8"/>
  <c r="AJ40" i="8"/>
  <c r="AX40" i="8"/>
  <c r="AH40" i="8"/>
  <c r="AW40" i="8"/>
  <c r="AG40" i="8"/>
  <c r="AO40" i="8"/>
  <c r="AC40" i="8"/>
  <c r="BI40" i="8"/>
  <c r="BE40" i="8"/>
  <c r="AS40" i="8"/>
  <c r="BF38" i="6"/>
  <c r="AX38" i="6"/>
  <c r="AP38" i="6"/>
  <c r="AH38" i="6"/>
  <c r="BE38" i="6"/>
  <c r="AW38" i="6"/>
  <c r="AO38" i="6"/>
  <c r="AG38" i="6"/>
  <c r="BD38" i="6"/>
  <c r="AV38" i="6"/>
  <c r="AN38" i="6"/>
  <c r="AF38" i="6"/>
  <c r="BC38" i="6"/>
  <c r="AU38" i="6"/>
  <c r="AM38" i="6"/>
  <c r="AE38" i="6"/>
  <c r="BB38" i="6"/>
  <c r="AT38" i="6"/>
  <c r="AL38" i="6"/>
  <c r="AD38" i="6"/>
  <c r="BA38" i="6"/>
  <c r="AS38" i="6"/>
  <c r="AK38" i="6"/>
  <c r="AC38" i="6"/>
  <c r="BH38" i="6"/>
  <c r="AZ38" i="6"/>
  <c r="AR38" i="6"/>
  <c r="AJ38" i="6"/>
  <c r="AQ38" i="6"/>
  <c r="AI38" i="6"/>
  <c r="BG38" i="6"/>
  <c r="AY38" i="6"/>
  <c r="G42" i="6"/>
  <c r="V39" i="8"/>
  <c r="V39" i="7"/>
  <c r="F44" i="7"/>
  <c r="G43" i="7" s="1"/>
  <c r="F44" i="8"/>
  <c r="G43" i="8" s="1"/>
  <c r="P43" i="7"/>
  <c r="L44" i="7"/>
  <c r="M43" i="7" s="1"/>
  <c r="G42" i="7"/>
  <c r="G42" i="8"/>
  <c r="BC38" i="7"/>
  <c r="AU38" i="7"/>
  <c r="AM38" i="7"/>
  <c r="AE38" i="7"/>
  <c r="BA38" i="7"/>
  <c r="AS38" i="7"/>
  <c r="AK38" i="7"/>
  <c r="AC38" i="7"/>
  <c r="BH38" i="7"/>
  <c r="AZ38" i="7"/>
  <c r="AR38" i="7"/>
  <c r="AJ38" i="7"/>
  <c r="BG38" i="7"/>
  <c r="AY38" i="7"/>
  <c r="AQ38" i="7"/>
  <c r="AI38" i="7"/>
  <c r="BF38" i="7"/>
  <c r="AX38" i="7"/>
  <c r="AP38" i="7"/>
  <c r="AH38" i="7"/>
  <c r="BE38" i="7"/>
  <c r="AL38" i="7"/>
  <c r="BD38" i="7"/>
  <c r="AG38" i="7"/>
  <c r="BB38" i="7"/>
  <c r="AF38" i="7"/>
  <c r="AW38" i="7"/>
  <c r="AD38" i="7"/>
  <c r="AV38" i="7"/>
  <c r="AT38" i="7"/>
  <c r="AO38" i="7"/>
  <c r="AN38" i="7"/>
  <c r="M42" i="6"/>
  <c r="M42" i="8"/>
  <c r="S42" i="7"/>
  <c r="T41" i="7" s="1"/>
  <c r="V41" i="7" s="1"/>
  <c r="S42" i="6"/>
  <c r="T41" i="6" s="1"/>
  <c r="V41" i="6" s="1"/>
  <c r="T40" i="7"/>
  <c r="BJ41" i="6" l="1"/>
  <c r="BB41" i="6"/>
  <c r="AT41" i="6"/>
  <c r="AL41" i="6"/>
  <c r="AD41" i="6"/>
  <c r="BI41" i="6"/>
  <c r="BA41" i="6"/>
  <c r="AS41" i="6"/>
  <c r="AK41" i="6"/>
  <c r="AC41" i="6"/>
  <c r="BH41" i="6"/>
  <c r="AZ41" i="6"/>
  <c r="AR41" i="6"/>
  <c r="AJ41" i="6"/>
  <c r="BG41" i="6"/>
  <c r="AY41" i="6"/>
  <c r="AQ41" i="6"/>
  <c r="AI41" i="6"/>
  <c r="BF41" i="6"/>
  <c r="AX41" i="6"/>
  <c r="AP41" i="6"/>
  <c r="AH41" i="6"/>
  <c r="BE41" i="6"/>
  <c r="AW41" i="6"/>
  <c r="AO41" i="6"/>
  <c r="AG41" i="6"/>
  <c r="BD41" i="6"/>
  <c r="AV41" i="6"/>
  <c r="AN41" i="6"/>
  <c r="AF41" i="6"/>
  <c r="BK41" i="6"/>
  <c r="BC41" i="6"/>
  <c r="AU41" i="6"/>
  <c r="AM41" i="6"/>
  <c r="AE41" i="6"/>
  <c r="BJ41" i="8"/>
  <c r="BB41" i="8"/>
  <c r="AT41" i="8"/>
  <c r="AL41" i="8"/>
  <c r="AD41" i="8"/>
  <c r="BG41" i="8"/>
  <c r="AY41" i="8"/>
  <c r="AQ41" i="8"/>
  <c r="AI41" i="8"/>
  <c r="BF41" i="8"/>
  <c r="AX41" i="8"/>
  <c r="AP41" i="8"/>
  <c r="AH41" i="8"/>
  <c r="BE41" i="8"/>
  <c r="AW41" i="8"/>
  <c r="AO41" i="8"/>
  <c r="AG41" i="8"/>
  <c r="BC41" i="8"/>
  <c r="AM41" i="8"/>
  <c r="BA41" i="8"/>
  <c r="AK41" i="8"/>
  <c r="AV41" i="8"/>
  <c r="AF41" i="8"/>
  <c r="BK41" i="8"/>
  <c r="AU41" i="8"/>
  <c r="AE41" i="8"/>
  <c r="BI41" i="8"/>
  <c r="AS41" i="8"/>
  <c r="AC41" i="8"/>
  <c r="BH41" i="8"/>
  <c r="AR41" i="8"/>
  <c r="AZ41" i="8"/>
  <c r="AN41" i="8"/>
  <c r="BD41" i="8"/>
  <c r="AJ41" i="8"/>
  <c r="S43" i="8"/>
  <c r="V40" i="7"/>
  <c r="P44" i="8"/>
  <c r="L45" i="8"/>
  <c r="M44" i="8" s="1"/>
  <c r="F45" i="8"/>
  <c r="G44" i="8" s="1"/>
  <c r="P44" i="7"/>
  <c r="L45" i="7"/>
  <c r="M44" i="7" s="1"/>
  <c r="F45" i="6"/>
  <c r="G44" i="6" s="1"/>
  <c r="BH41" i="7"/>
  <c r="AZ41" i="7"/>
  <c r="AR41" i="7"/>
  <c r="AJ41" i="7"/>
  <c r="BG41" i="7"/>
  <c r="AY41" i="7"/>
  <c r="AQ41" i="7"/>
  <c r="AI41" i="7"/>
  <c r="BE41" i="7"/>
  <c r="AW41" i="7"/>
  <c r="AO41" i="7"/>
  <c r="AG41" i="7"/>
  <c r="BD41" i="7"/>
  <c r="AV41" i="7"/>
  <c r="AN41" i="7"/>
  <c r="AF41" i="7"/>
  <c r="BK41" i="7"/>
  <c r="BC41" i="7"/>
  <c r="AU41" i="7"/>
  <c r="AM41" i="7"/>
  <c r="AE41" i="7"/>
  <c r="BJ41" i="7"/>
  <c r="BB41" i="7"/>
  <c r="AT41" i="7"/>
  <c r="AL41" i="7"/>
  <c r="AD41" i="7"/>
  <c r="BI41" i="7"/>
  <c r="AC41" i="7"/>
  <c r="BF41" i="7"/>
  <c r="BA41" i="7"/>
  <c r="AX41" i="7"/>
  <c r="AS41" i="7"/>
  <c r="AP41" i="7"/>
  <c r="AK41" i="7"/>
  <c r="AH41" i="7"/>
  <c r="BH39" i="7"/>
  <c r="AZ39" i="7"/>
  <c r="AR39" i="7"/>
  <c r="AJ39" i="7"/>
  <c r="BF39" i="7"/>
  <c r="AX39" i="7"/>
  <c r="AP39" i="7"/>
  <c r="AH39" i="7"/>
  <c r="BE39" i="7"/>
  <c r="AW39" i="7"/>
  <c r="AO39" i="7"/>
  <c r="AG39" i="7"/>
  <c r="BD39" i="7"/>
  <c r="AV39" i="7"/>
  <c r="AN39" i="7"/>
  <c r="AF39" i="7"/>
  <c r="BC39" i="7"/>
  <c r="AU39" i="7"/>
  <c r="AM39" i="7"/>
  <c r="AE39" i="7"/>
  <c r="AY39" i="7"/>
  <c r="AC39" i="7"/>
  <c r="AT39" i="7"/>
  <c r="AS39" i="7"/>
  <c r="AQ39" i="7"/>
  <c r="BI39" i="7"/>
  <c r="AL39" i="7"/>
  <c r="BG39" i="7"/>
  <c r="AK39" i="7"/>
  <c r="BB39" i="7"/>
  <c r="AI39" i="7"/>
  <c r="BA39" i="7"/>
  <c r="AD39" i="7"/>
  <c r="G43" i="6"/>
  <c r="BC39" i="8"/>
  <c r="AU39" i="8"/>
  <c r="AM39" i="8"/>
  <c r="AE39" i="8"/>
  <c r="BH39" i="8"/>
  <c r="AZ39" i="8"/>
  <c r="AR39" i="8"/>
  <c r="AJ39" i="8"/>
  <c r="BG39" i="8"/>
  <c r="AY39" i="8"/>
  <c r="AQ39" i="8"/>
  <c r="AI39" i="8"/>
  <c r="BF39" i="8"/>
  <c r="AX39" i="8"/>
  <c r="AP39" i="8"/>
  <c r="AH39" i="8"/>
  <c r="AV39" i="8"/>
  <c r="AF39" i="8"/>
  <c r="AT39" i="8"/>
  <c r="AD39" i="8"/>
  <c r="BE39" i="8"/>
  <c r="AO39" i="8"/>
  <c r="BD39" i="8"/>
  <c r="AN39" i="8"/>
  <c r="BB39" i="8"/>
  <c r="AL39" i="8"/>
  <c r="BA39" i="8"/>
  <c r="AK39" i="8"/>
  <c r="AC39" i="8"/>
  <c r="BI39" i="8"/>
  <c r="AW39" i="8"/>
  <c r="AS39" i="8"/>
  <c r="AG39" i="8"/>
  <c r="S43" i="6"/>
  <c r="F45" i="7"/>
  <c r="S43" i="7"/>
  <c r="P44" i="6"/>
  <c r="L45" i="6"/>
  <c r="M44" i="6" s="1"/>
  <c r="BG40" i="6"/>
  <c r="AY40" i="6"/>
  <c r="AQ40" i="6"/>
  <c r="AI40" i="6"/>
  <c r="BF40" i="6"/>
  <c r="AX40" i="6"/>
  <c r="AP40" i="6"/>
  <c r="AH40" i="6"/>
  <c r="BE40" i="6"/>
  <c r="AW40" i="6"/>
  <c r="AO40" i="6"/>
  <c r="AG40" i="6"/>
  <c r="BD40" i="6"/>
  <c r="AV40" i="6"/>
  <c r="AN40" i="6"/>
  <c r="AF40" i="6"/>
  <c r="BC40" i="6"/>
  <c r="AU40" i="6"/>
  <c r="AM40" i="6"/>
  <c r="AE40" i="6"/>
  <c r="BJ40" i="6"/>
  <c r="BB40" i="6"/>
  <c r="AT40" i="6"/>
  <c r="AL40" i="6"/>
  <c r="AD40" i="6"/>
  <c r="BI40" i="6"/>
  <c r="BA40" i="6"/>
  <c r="AS40" i="6"/>
  <c r="AK40" i="6"/>
  <c r="AC40" i="6"/>
  <c r="BH40" i="6"/>
  <c r="AZ40" i="6"/>
  <c r="AR40" i="6"/>
  <c r="AJ40" i="6"/>
  <c r="S44" i="7" l="1"/>
  <c r="S44" i="6"/>
  <c r="F46" i="6"/>
  <c r="G45" i="6" s="1"/>
  <c r="T42" i="6"/>
  <c r="P45" i="8"/>
  <c r="L46" i="8"/>
  <c r="M45" i="8" s="1"/>
  <c r="BE40" i="7"/>
  <c r="AW40" i="7"/>
  <c r="AO40" i="7"/>
  <c r="AG40" i="7"/>
  <c r="BD40" i="7"/>
  <c r="AV40" i="7"/>
  <c r="AN40" i="7"/>
  <c r="AF40" i="7"/>
  <c r="BJ40" i="7"/>
  <c r="BB40" i="7"/>
  <c r="AT40" i="7"/>
  <c r="AL40" i="7"/>
  <c r="AD40" i="7"/>
  <c r="BI40" i="7"/>
  <c r="BA40" i="7"/>
  <c r="AS40" i="7"/>
  <c r="AK40" i="7"/>
  <c r="AC40" i="7"/>
  <c r="BH40" i="7"/>
  <c r="AZ40" i="7"/>
  <c r="AR40" i="7"/>
  <c r="AJ40" i="7"/>
  <c r="BG40" i="7"/>
  <c r="AY40" i="7"/>
  <c r="AQ40" i="7"/>
  <c r="AI40" i="7"/>
  <c r="AX40" i="7"/>
  <c r="AU40" i="7"/>
  <c r="AP40" i="7"/>
  <c r="AM40" i="7"/>
  <c r="AH40" i="7"/>
  <c r="AE40" i="7"/>
  <c r="BF40" i="7"/>
  <c r="BC40" i="7"/>
  <c r="F46" i="7"/>
  <c r="G45" i="7" s="1"/>
  <c r="T42" i="7"/>
  <c r="G44" i="7"/>
  <c r="S44" i="8"/>
  <c r="P45" i="6"/>
  <c r="L46" i="6"/>
  <c r="M45" i="6" s="1"/>
  <c r="L46" i="7"/>
  <c r="P45" i="7"/>
  <c r="F46" i="8"/>
  <c r="T42" i="8"/>
  <c r="L47" i="7" l="1"/>
  <c r="M46" i="7" s="1"/>
  <c r="P46" i="7"/>
  <c r="V42" i="8"/>
  <c r="T43" i="8"/>
  <c r="F47" i="8"/>
  <c r="G46" i="8" s="1"/>
  <c r="G45" i="8"/>
  <c r="V42" i="7"/>
  <c r="T43" i="7"/>
  <c r="S45" i="7"/>
  <c r="T43" i="6"/>
  <c r="L47" i="6"/>
  <c r="P46" i="6"/>
  <c r="S45" i="6"/>
  <c r="T44" i="6" s="1"/>
  <c r="P46" i="8"/>
  <c r="L47" i="8"/>
  <c r="M46" i="8" s="1"/>
  <c r="V42" i="6"/>
  <c r="M45" i="7"/>
  <c r="F47" i="7"/>
  <c r="G46" i="7" s="1"/>
  <c r="S45" i="8"/>
  <c r="F47" i="6"/>
  <c r="V44" i="6" l="1"/>
  <c r="F48" i="6"/>
  <c r="G47" i="6" s="1"/>
  <c r="G46" i="6"/>
  <c r="S46" i="8"/>
  <c r="T45" i="8" s="1"/>
  <c r="V45" i="8" s="1"/>
  <c r="L48" i="6"/>
  <c r="P47" i="6"/>
  <c r="V43" i="8"/>
  <c r="S46" i="6"/>
  <c r="T45" i="6" s="1"/>
  <c r="V45" i="6" s="1"/>
  <c r="V43" i="6"/>
  <c r="S46" i="7"/>
  <c r="T45" i="7" s="1"/>
  <c r="V45" i="7" s="1"/>
  <c r="L48" i="8"/>
  <c r="M47" i="8" s="1"/>
  <c r="P47" i="8"/>
  <c r="L48" i="7"/>
  <c r="P47" i="7"/>
  <c r="BJ42" i="7"/>
  <c r="BB42" i="7"/>
  <c r="AT42" i="7"/>
  <c r="AL42" i="7"/>
  <c r="AD42" i="7"/>
  <c r="BI42" i="7"/>
  <c r="BA42" i="7"/>
  <c r="AS42" i="7"/>
  <c r="AK42" i="7"/>
  <c r="AC42" i="7"/>
  <c r="BG42" i="7"/>
  <c r="AY42" i="7"/>
  <c r="AQ42" i="7"/>
  <c r="AI42" i="7"/>
  <c r="BF42" i="7"/>
  <c r="AX42" i="7"/>
  <c r="AP42" i="7"/>
  <c r="AH42" i="7"/>
  <c r="BE42" i="7"/>
  <c r="AW42" i="7"/>
  <c r="AO42" i="7"/>
  <c r="AG42" i="7"/>
  <c r="BL42" i="7"/>
  <c r="BD42" i="7"/>
  <c r="AV42" i="7"/>
  <c r="AN42" i="7"/>
  <c r="AF42" i="7"/>
  <c r="AM42" i="7"/>
  <c r="AJ42" i="7"/>
  <c r="BK42" i="7"/>
  <c r="AE42" i="7"/>
  <c r="BH42" i="7"/>
  <c r="BC42" i="7"/>
  <c r="AZ42" i="7"/>
  <c r="AU42" i="7"/>
  <c r="AR42" i="7"/>
  <c r="T44" i="7"/>
  <c r="BL42" i="6"/>
  <c r="BD42" i="6"/>
  <c r="AV42" i="6"/>
  <c r="AN42" i="6"/>
  <c r="AF42" i="6"/>
  <c r="BK42" i="6"/>
  <c r="BC42" i="6"/>
  <c r="AU42" i="6"/>
  <c r="AM42" i="6"/>
  <c r="AE42" i="6"/>
  <c r="BJ42" i="6"/>
  <c r="BB42" i="6"/>
  <c r="AT42" i="6"/>
  <c r="AL42" i="6"/>
  <c r="AD42" i="6"/>
  <c r="BI42" i="6"/>
  <c r="BA42" i="6"/>
  <c r="AS42" i="6"/>
  <c r="AK42" i="6"/>
  <c r="AC42" i="6"/>
  <c r="BH42" i="6"/>
  <c r="AZ42" i="6"/>
  <c r="AR42" i="6"/>
  <c r="AJ42" i="6"/>
  <c r="BG42" i="6"/>
  <c r="AY42" i="6"/>
  <c r="AQ42" i="6"/>
  <c r="AI42" i="6"/>
  <c r="BF42" i="6"/>
  <c r="AX42" i="6"/>
  <c r="AP42" i="6"/>
  <c r="AH42" i="6"/>
  <c r="BE42" i="6"/>
  <c r="AW42" i="6"/>
  <c r="AO42" i="6"/>
  <c r="AG42" i="6"/>
  <c r="M46" i="6"/>
  <c r="V43" i="7"/>
  <c r="T44" i="8"/>
  <c r="BL42" i="8"/>
  <c r="BD42" i="8"/>
  <c r="AV42" i="8"/>
  <c r="AN42" i="8"/>
  <c r="AF42" i="8"/>
  <c r="BI42" i="8"/>
  <c r="BA42" i="8"/>
  <c r="AS42" i="8"/>
  <c r="AK42" i="8"/>
  <c r="AC42" i="8"/>
  <c r="BH42" i="8"/>
  <c r="AZ42" i="8"/>
  <c r="AR42" i="8"/>
  <c r="AJ42" i="8"/>
  <c r="BG42" i="8"/>
  <c r="AY42" i="8"/>
  <c r="AQ42" i="8"/>
  <c r="AI42" i="8"/>
  <c r="AW42" i="8"/>
  <c r="AG42" i="8"/>
  <c r="BK42" i="8"/>
  <c r="AU42" i="8"/>
  <c r="AE42" i="8"/>
  <c r="BF42" i="8"/>
  <c r="AP42" i="8"/>
  <c r="BE42" i="8"/>
  <c r="AO42" i="8"/>
  <c r="BC42" i="8"/>
  <c r="AM42" i="8"/>
  <c r="BB42" i="8"/>
  <c r="AL42" i="8"/>
  <c r="BJ42" i="8"/>
  <c r="AX42" i="8"/>
  <c r="AH42" i="8"/>
  <c r="AD42" i="8"/>
  <c r="AT42" i="8"/>
  <c r="F48" i="7"/>
  <c r="F48" i="8"/>
  <c r="G47" i="8" s="1"/>
  <c r="BJ45" i="7" l="1"/>
  <c r="BB45" i="7"/>
  <c r="AT45" i="7"/>
  <c r="AL45" i="7"/>
  <c r="AD45" i="7"/>
  <c r="BI45" i="7"/>
  <c r="BA45" i="7"/>
  <c r="AS45" i="7"/>
  <c r="AK45" i="7"/>
  <c r="AC45" i="7"/>
  <c r="BO45" i="7"/>
  <c r="BG45" i="7"/>
  <c r="AY45" i="7"/>
  <c r="AQ45" i="7"/>
  <c r="AI45" i="7"/>
  <c r="BN45" i="7"/>
  <c r="BF45" i="7"/>
  <c r="AX45" i="7"/>
  <c r="AP45" i="7"/>
  <c r="AH45" i="7"/>
  <c r="BM45" i="7"/>
  <c r="BE45" i="7"/>
  <c r="AW45" i="7"/>
  <c r="AO45" i="7"/>
  <c r="AG45" i="7"/>
  <c r="BL45" i="7"/>
  <c r="BD45" i="7"/>
  <c r="AV45" i="7"/>
  <c r="AN45" i="7"/>
  <c r="AF45" i="7"/>
  <c r="BK45" i="7"/>
  <c r="AE45" i="7"/>
  <c r="BH45" i="7"/>
  <c r="BC45" i="7"/>
  <c r="AZ45" i="7"/>
  <c r="AU45" i="7"/>
  <c r="AR45" i="7"/>
  <c r="AM45" i="7"/>
  <c r="AJ45" i="7"/>
  <c r="S47" i="7"/>
  <c r="T46" i="7" s="1"/>
  <c r="BM43" i="8"/>
  <c r="BE43" i="8"/>
  <c r="AW43" i="8"/>
  <c r="AO43" i="8"/>
  <c r="AG43" i="8"/>
  <c r="BJ43" i="8"/>
  <c r="BB43" i="8"/>
  <c r="AT43" i="8"/>
  <c r="AL43" i="8"/>
  <c r="AD43" i="8"/>
  <c r="BI43" i="8"/>
  <c r="BA43" i="8"/>
  <c r="AS43" i="8"/>
  <c r="AK43" i="8"/>
  <c r="AC43" i="8"/>
  <c r="BH43" i="8"/>
  <c r="AZ43" i="8"/>
  <c r="AR43" i="8"/>
  <c r="AJ43" i="8"/>
  <c r="BG43" i="8"/>
  <c r="AY43" i="8"/>
  <c r="BK43" i="8"/>
  <c r="AP43" i="8"/>
  <c r="BF43" i="8"/>
  <c r="AN43" i="8"/>
  <c r="BC43" i="8"/>
  <c r="AI43" i="8"/>
  <c r="AX43" i="8"/>
  <c r="AH43" i="8"/>
  <c r="AV43" i="8"/>
  <c r="AF43" i="8"/>
  <c r="AU43" i="8"/>
  <c r="AE43" i="8"/>
  <c r="BL43" i="8"/>
  <c r="AQ43" i="8"/>
  <c r="AM43" i="8"/>
  <c r="BD43" i="8"/>
  <c r="BK43" i="7"/>
  <c r="BC43" i="7"/>
  <c r="AU43" i="7"/>
  <c r="AM43" i="7"/>
  <c r="AE43" i="7"/>
  <c r="BJ43" i="7"/>
  <c r="BB43" i="7"/>
  <c r="AT43" i="7"/>
  <c r="AL43" i="7"/>
  <c r="AD43" i="7"/>
  <c r="BH43" i="7"/>
  <c r="AZ43" i="7"/>
  <c r="AR43" i="7"/>
  <c r="AJ43" i="7"/>
  <c r="BG43" i="7"/>
  <c r="AY43" i="7"/>
  <c r="AQ43" i="7"/>
  <c r="AI43" i="7"/>
  <c r="BF43" i="7"/>
  <c r="AX43" i="7"/>
  <c r="AP43" i="7"/>
  <c r="AH43" i="7"/>
  <c r="BM43" i="7"/>
  <c r="BE43" i="7"/>
  <c r="AW43" i="7"/>
  <c r="AO43" i="7"/>
  <c r="AG43" i="7"/>
  <c r="AV43" i="7"/>
  <c r="AS43" i="7"/>
  <c r="AN43" i="7"/>
  <c r="AK43" i="7"/>
  <c r="BL43" i="7"/>
  <c r="AF43" i="7"/>
  <c r="BI43" i="7"/>
  <c r="AC43" i="7"/>
  <c r="BD43" i="7"/>
  <c r="BA43" i="7"/>
  <c r="V44" i="7"/>
  <c r="P48" i="7"/>
  <c r="L49" i="7"/>
  <c r="M48" i="7" s="1"/>
  <c r="S47" i="6"/>
  <c r="T46" i="6" s="1"/>
  <c r="V44" i="8"/>
  <c r="BL45" i="8"/>
  <c r="BD45" i="8"/>
  <c r="AV45" i="8"/>
  <c r="AN45" i="8"/>
  <c r="AF45" i="8"/>
  <c r="BI45" i="8"/>
  <c r="BA45" i="8"/>
  <c r="AS45" i="8"/>
  <c r="AK45" i="8"/>
  <c r="AC45" i="8"/>
  <c r="BH45" i="8"/>
  <c r="AZ45" i="8"/>
  <c r="AR45" i="8"/>
  <c r="AJ45" i="8"/>
  <c r="BO45" i="8"/>
  <c r="BG45" i="8"/>
  <c r="AY45" i="8"/>
  <c r="AQ45" i="8"/>
  <c r="AI45" i="8"/>
  <c r="BN45" i="8"/>
  <c r="BF45" i="8"/>
  <c r="AX45" i="8"/>
  <c r="AP45" i="8"/>
  <c r="AH45" i="8"/>
  <c r="BC45" i="8"/>
  <c r="AG45" i="8"/>
  <c r="BB45" i="8"/>
  <c r="AE45" i="8"/>
  <c r="AU45" i="8"/>
  <c r="BM45" i="8"/>
  <c r="AT45" i="8"/>
  <c r="BK45" i="8"/>
  <c r="AO45" i="8"/>
  <c r="BJ45" i="8"/>
  <c r="AM45" i="8"/>
  <c r="AW45" i="8"/>
  <c r="AL45" i="8"/>
  <c r="AD45" i="8"/>
  <c r="BE45" i="8"/>
  <c r="L49" i="6"/>
  <c r="P48" i="6"/>
  <c r="F49" i="6"/>
  <c r="F49" i="8"/>
  <c r="M47" i="6"/>
  <c r="BM43" i="6"/>
  <c r="BE43" i="6"/>
  <c r="AW43" i="6"/>
  <c r="AO43" i="6"/>
  <c r="AG43" i="6"/>
  <c r="BL43" i="6"/>
  <c r="BD43" i="6"/>
  <c r="AV43" i="6"/>
  <c r="AN43" i="6"/>
  <c r="AF43" i="6"/>
  <c r="BK43" i="6"/>
  <c r="BC43" i="6"/>
  <c r="AU43" i="6"/>
  <c r="AM43" i="6"/>
  <c r="AE43" i="6"/>
  <c r="BJ43" i="6"/>
  <c r="BB43" i="6"/>
  <c r="AT43" i="6"/>
  <c r="AL43" i="6"/>
  <c r="AD43" i="6"/>
  <c r="BI43" i="6"/>
  <c r="BA43" i="6"/>
  <c r="AS43" i="6"/>
  <c r="AK43" i="6"/>
  <c r="AC43" i="6"/>
  <c r="BH43" i="6"/>
  <c r="AZ43" i="6"/>
  <c r="AR43" i="6"/>
  <c r="AJ43" i="6"/>
  <c r="BG43" i="6"/>
  <c r="AY43" i="6"/>
  <c r="AQ43" i="6"/>
  <c r="AI43" i="6"/>
  <c r="AH43" i="6"/>
  <c r="BF43" i="6"/>
  <c r="AX43" i="6"/>
  <c r="AP43" i="6"/>
  <c r="F49" i="7"/>
  <c r="G48" i="7" s="1"/>
  <c r="G47" i="7"/>
  <c r="S47" i="8"/>
  <c r="T46" i="8" s="1"/>
  <c r="V46" i="8" s="1"/>
  <c r="BM44" i="6"/>
  <c r="BE44" i="6"/>
  <c r="AW44" i="6"/>
  <c r="AO44" i="6"/>
  <c r="AG44" i="6"/>
  <c r="BL44" i="6"/>
  <c r="BD44" i="6"/>
  <c r="AV44" i="6"/>
  <c r="AN44" i="6"/>
  <c r="AF44" i="6"/>
  <c r="BK44" i="6"/>
  <c r="BC44" i="6"/>
  <c r="AU44" i="6"/>
  <c r="AM44" i="6"/>
  <c r="AE44" i="6"/>
  <c r="BJ44" i="6"/>
  <c r="BB44" i="6"/>
  <c r="AT44" i="6"/>
  <c r="AL44" i="6"/>
  <c r="AD44" i="6"/>
  <c r="BI44" i="6"/>
  <c r="BA44" i="6"/>
  <c r="AS44" i="6"/>
  <c r="AK44" i="6"/>
  <c r="AC44" i="6"/>
  <c r="BH44" i="6"/>
  <c r="AZ44" i="6"/>
  <c r="AR44" i="6"/>
  <c r="AJ44" i="6"/>
  <c r="BG44" i="6"/>
  <c r="AY44" i="6"/>
  <c r="AQ44" i="6"/>
  <c r="AI44" i="6"/>
  <c r="AP44" i="6"/>
  <c r="AH44" i="6"/>
  <c r="BN44" i="6"/>
  <c r="BF44" i="6"/>
  <c r="AX44" i="6"/>
  <c r="BL45" i="6"/>
  <c r="BD45" i="6"/>
  <c r="AV45" i="6"/>
  <c r="AN45" i="6"/>
  <c r="AF45" i="6"/>
  <c r="BK45" i="6"/>
  <c r="BC45" i="6"/>
  <c r="AU45" i="6"/>
  <c r="AM45" i="6"/>
  <c r="AE45" i="6"/>
  <c r="BJ45" i="6"/>
  <c r="BB45" i="6"/>
  <c r="AT45" i="6"/>
  <c r="AL45" i="6"/>
  <c r="AD45" i="6"/>
  <c r="BI45" i="6"/>
  <c r="BA45" i="6"/>
  <c r="AS45" i="6"/>
  <c r="AK45" i="6"/>
  <c r="AC45" i="6"/>
  <c r="BH45" i="6"/>
  <c r="AZ45" i="6"/>
  <c r="AR45" i="6"/>
  <c r="AJ45" i="6"/>
  <c r="BO45" i="6"/>
  <c r="BG45" i="6"/>
  <c r="AY45" i="6"/>
  <c r="AQ45" i="6"/>
  <c r="AI45" i="6"/>
  <c r="BN45" i="6"/>
  <c r="BF45" i="6"/>
  <c r="AX45" i="6"/>
  <c r="AP45" i="6"/>
  <c r="AH45" i="6"/>
  <c r="AW45" i="6"/>
  <c r="AO45" i="6"/>
  <c r="AG45" i="6"/>
  <c r="BM45" i="6"/>
  <c r="BE45" i="6"/>
  <c r="M47" i="7"/>
  <c r="P48" i="8"/>
  <c r="L49" i="8"/>
  <c r="M48" i="8" s="1"/>
  <c r="BJ46" i="8" l="1"/>
  <c r="BB46" i="8"/>
  <c r="AT46" i="8"/>
  <c r="AL46" i="8"/>
  <c r="AD46" i="8"/>
  <c r="BO46" i="8"/>
  <c r="BG46" i="8"/>
  <c r="AY46" i="8"/>
  <c r="AQ46" i="8"/>
  <c r="AI46" i="8"/>
  <c r="BN46" i="8"/>
  <c r="BF46" i="8"/>
  <c r="AX46" i="8"/>
  <c r="AP46" i="8"/>
  <c r="AH46" i="8"/>
  <c r="BM46" i="8"/>
  <c r="BE46" i="8"/>
  <c r="AW46" i="8"/>
  <c r="AO46" i="8"/>
  <c r="AG46" i="8"/>
  <c r="BL46" i="8"/>
  <c r="BD46" i="8"/>
  <c r="AV46" i="8"/>
  <c r="AN46" i="8"/>
  <c r="AF46" i="8"/>
  <c r="BI46" i="8"/>
  <c r="AM46" i="8"/>
  <c r="BH46" i="8"/>
  <c r="AK46" i="8"/>
  <c r="BA46" i="8"/>
  <c r="AE46" i="8"/>
  <c r="AZ46" i="8"/>
  <c r="AC46" i="8"/>
  <c r="AU46" i="8"/>
  <c r="BP46" i="8"/>
  <c r="AS46" i="8"/>
  <c r="BK46" i="8"/>
  <c r="AR46" i="8"/>
  <c r="AJ46" i="8"/>
  <c r="BC46" i="8"/>
  <c r="F50" i="6"/>
  <c r="G49" i="6" s="1"/>
  <c r="V46" i="7"/>
  <c r="S48" i="8"/>
  <c r="S48" i="7"/>
  <c r="T47" i="7" s="1"/>
  <c r="G48" i="6"/>
  <c r="F50" i="8"/>
  <c r="G49" i="8" s="1"/>
  <c r="V46" i="6"/>
  <c r="L50" i="6"/>
  <c r="P49" i="6"/>
  <c r="M48" i="6"/>
  <c r="BM44" i="8"/>
  <c r="BE44" i="8"/>
  <c r="AW44" i="8"/>
  <c r="AO44" i="8"/>
  <c r="AG44" i="8"/>
  <c r="BJ44" i="8"/>
  <c r="BB44" i="8"/>
  <c r="AT44" i="8"/>
  <c r="AL44" i="8"/>
  <c r="AD44" i="8"/>
  <c r="BI44" i="8"/>
  <c r="BA44" i="8"/>
  <c r="AS44" i="8"/>
  <c r="AK44" i="8"/>
  <c r="AC44" i="8"/>
  <c r="BH44" i="8"/>
  <c r="AZ44" i="8"/>
  <c r="AR44" i="8"/>
  <c r="AJ44" i="8"/>
  <c r="BG44" i="8"/>
  <c r="AY44" i="8"/>
  <c r="AQ44" i="8"/>
  <c r="AI44" i="8"/>
  <c r="AV44" i="8"/>
  <c r="BN44" i="8"/>
  <c r="AU44" i="8"/>
  <c r="BK44" i="8"/>
  <c r="AN44" i="8"/>
  <c r="BF44" i="8"/>
  <c r="AM44" i="8"/>
  <c r="BD44" i="8"/>
  <c r="AH44" i="8"/>
  <c r="BC44" i="8"/>
  <c r="AF44" i="8"/>
  <c r="BL44" i="8"/>
  <c r="AX44" i="8"/>
  <c r="AP44" i="8"/>
  <c r="AE44" i="8"/>
  <c r="BK44" i="7"/>
  <c r="BC44" i="7"/>
  <c r="AU44" i="7"/>
  <c r="AM44" i="7"/>
  <c r="AE44" i="7"/>
  <c r="BJ44" i="7"/>
  <c r="BB44" i="7"/>
  <c r="AT44" i="7"/>
  <c r="AL44" i="7"/>
  <c r="AD44" i="7"/>
  <c r="BH44" i="7"/>
  <c r="AZ44" i="7"/>
  <c r="AR44" i="7"/>
  <c r="AJ44" i="7"/>
  <c r="BG44" i="7"/>
  <c r="AY44" i="7"/>
  <c r="AQ44" i="7"/>
  <c r="AI44" i="7"/>
  <c r="BN44" i="7"/>
  <c r="BF44" i="7"/>
  <c r="AX44" i="7"/>
  <c r="AP44" i="7"/>
  <c r="AH44" i="7"/>
  <c r="BM44" i="7"/>
  <c r="BE44" i="7"/>
  <c r="AW44" i="7"/>
  <c r="AO44" i="7"/>
  <c r="AG44" i="7"/>
  <c r="BD44" i="7"/>
  <c r="BA44" i="7"/>
  <c r="AV44" i="7"/>
  <c r="AS44" i="7"/>
  <c r="AN44" i="7"/>
  <c r="AK44" i="7"/>
  <c r="BL44" i="7"/>
  <c r="AF44" i="7"/>
  <c r="AC44" i="7"/>
  <c r="BI44" i="7"/>
  <c r="G48" i="8"/>
  <c r="L50" i="7"/>
  <c r="P49" i="7"/>
  <c r="F50" i="7"/>
  <c r="L50" i="8"/>
  <c r="P49" i="8"/>
  <c r="S48" i="6"/>
  <c r="T47" i="6" s="1"/>
  <c r="F51" i="7" l="1"/>
  <c r="G50" i="7" s="1"/>
  <c r="V47" i="7"/>
  <c r="BP46" i="7"/>
  <c r="BH46" i="7"/>
  <c r="AZ46" i="7"/>
  <c r="AR46" i="7"/>
  <c r="AJ46" i="7"/>
  <c r="BO46" i="7"/>
  <c r="BG46" i="7"/>
  <c r="AY46" i="7"/>
  <c r="AQ46" i="7"/>
  <c r="AI46" i="7"/>
  <c r="BM46" i="7"/>
  <c r="BE46" i="7"/>
  <c r="AW46" i="7"/>
  <c r="AO46" i="7"/>
  <c r="AG46" i="7"/>
  <c r="BL46" i="7"/>
  <c r="BD46" i="7"/>
  <c r="AV46" i="7"/>
  <c r="AN46" i="7"/>
  <c r="AF46" i="7"/>
  <c r="BK46" i="7"/>
  <c r="BC46" i="7"/>
  <c r="AU46" i="7"/>
  <c r="AM46" i="7"/>
  <c r="AE46" i="7"/>
  <c r="BJ46" i="7"/>
  <c r="BB46" i="7"/>
  <c r="AT46" i="7"/>
  <c r="AL46" i="7"/>
  <c r="AD46" i="7"/>
  <c r="AK46" i="7"/>
  <c r="BN46" i="7"/>
  <c r="AH46" i="7"/>
  <c r="BI46" i="7"/>
  <c r="AC46" i="7"/>
  <c r="BF46" i="7"/>
  <c r="BA46" i="7"/>
  <c r="AX46" i="7"/>
  <c r="AS46" i="7"/>
  <c r="AP46" i="7"/>
  <c r="G49" i="7"/>
  <c r="BJ46" i="6"/>
  <c r="BB46" i="6"/>
  <c r="AT46" i="6"/>
  <c r="AL46" i="6"/>
  <c r="AD46" i="6"/>
  <c r="BI46" i="6"/>
  <c r="BA46" i="6"/>
  <c r="AS46" i="6"/>
  <c r="AK46" i="6"/>
  <c r="AC46" i="6"/>
  <c r="BP46" i="6"/>
  <c r="BH46" i="6"/>
  <c r="AZ46" i="6"/>
  <c r="AR46" i="6"/>
  <c r="AJ46" i="6"/>
  <c r="BO46" i="6"/>
  <c r="BG46" i="6"/>
  <c r="AY46" i="6"/>
  <c r="AQ46" i="6"/>
  <c r="AI46" i="6"/>
  <c r="BN46" i="6"/>
  <c r="BF46" i="6"/>
  <c r="AX46" i="6"/>
  <c r="AP46" i="6"/>
  <c r="AH46" i="6"/>
  <c r="BM46" i="6"/>
  <c r="BE46" i="6"/>
  <c r="AW46" i="6"/>
  <c r="AO46" i="6"/>
  <c r="AG46" i="6"/>
  <c r="BL46" i="6"/>
  <c r="BD46" i="6"/>
  <c r="AV46" i="6"/>
  <c r="AN46" i="6"/>
  <c r="AF46" i="6"/>
  <c r="BC46" i="6"/>
  <c r="AU46" i="6"/>
  <c r="AM46" i="6"/>
  <c r="AE46" i="6"/>
  <c r="BK46" i="6"/>
  <c r="S49" i="6"/>
  <c r="T48" i="6" s="1"/>
  <c r="P50" i="6"/>
  <c r="L51" i="6"/>
  <c r="P50" i="7"/>
  <c r="L51" i="7"/>
  <c r="M50" i="7" s="1"/>
  <c r="S49" i="8"/>
  <c r="T48" i="8" s="1"/>
  <c r="V48" i="8" s="1"/>
  <c r="M49" i="7"/>
  <c r="P50" i="8"/>
  <c r="L51" i="8"/>
  <c r="M50" i="8" s="1"/>
  <c r="M49" i="6"/>
  <c r="F51" i="6"/>
  <c r="G50" i="6" s="1"/>
  <c r="V47" i="6"/>
  <c r="M49" i="8"/>
  <c r="S49" i="7"/>
  <c r="T48" i="7" s="1"/>
  <c r="F51" i="8"/>
  <c r="G50" i="8" s="1"/>
  <c r="T47" i="8"/>
  <c r="V48" i="6" l="1"/>
  <c r="F52" i="6"/>
  <c r="P51" i="7"/>
  <c r="L52" i="7"/>
  <c r="M51" i="7" s="1"/>
  <c r="BK48" i="8"/>
  <c r="BC48" i="8"/>
  <c r="AU48" i="8"/>
  <c r="AM48" i="8"/>
  <c r="AE48" i="8"/>
  <c r="BP48" i="8"/>
  <c r="BH48" i="8"/>
  <c r="AZ48" i="8"/>
  <c r="AR48" i="8"/>
  <c r="AJ48" i="8"/>
  <c r="BO48" i="8"/>
  <c r="BG48" i="8"/>
  <c r="AY48" i="8"/>
  <c r="AQ48" i="8"/>
  <c r="AI48" i="8"/>
  <c r="BN48" i="8"/>
  <c r="BF48" i="8"/>
  <c r="AX48" i="8"/>
  <c r="AP48" i="8"/>
  <c r="AH48" i="8"/>
  <c r="BM48" i="8"/>
  <c r="BE48" i="8"/>
  <c r="AW48" i="8"/>
  <c r="AO48" i="8"/>
  <c r="AG48" i="8"/>
  <c r="BR48" i="8"/>
  <c r="AV48" i="8"/>
  <c r="AC48" i="8"/>
  <c r="BQ48" i="8"/>
  <c r="AT48" i="8"/>
  <c r="BJ48" i="8"/>
  <c r="AN48" i="8"/>
  <c r="BI48" i="8"/>
  <c r="AL48" i="8"/>
  <c r="BD48" i="8"/>
  <c r="AK48" i="8"/>
  <c r="BB48" i="8"/>
  <c r="AF48" i="8"/>
  <c r="AS48" i="8"/>
  <c r="AD48" i="8"/>
  <c r="BL48" i="8"/>
  <c r="BA48" i="8"/>
  <c r="F52" i="7"/>
  <c r="G51" i="7" s="1"/>
  <c r="P51" i="6"/>
  <c r="L52" i="6"/>
  <c r="M51" i="6" s="1"/>
  <c r="V47" i="8"/>
  <c r="F52" i="8"/>
  <c r="G51" i="8" s="1"/>
  <c r="S50" i="7"/>
  <c r="T49" i="7" s="1"/>
  <c r="V49" i="7" s="1"/>
  <c r="M50" i="6"/>
  <c r="V48" i="7"/>
  <c r="L52" i="8"/>
  <c r="P51" i="8"/>
  <c r="BO47" i="6"/>
  <c r="BG47" i="6"/>
  <c r="AY47" i="6"/>
  <c r="AQ47" i="6"/>
  <c r="AI47" i="6"/>
  <c r="BN47" i="6"/>
  <c r="BF47" i="6"/>
  <c r="AX47" i="6"/>
  <c r="AP47" i="6"/>
  <c r="AH47" i="6"/>
  <c r="BM47" i="6"/>
  <c r="BE47" i="6"/>
  <c r="AW47" i="6"/>
  <c r="AO47" i="6"/>
  <c r="AG47" i="6"/>
  <c r="BL47" i="6"/>
  <c r="BD47" i="6"/>
  <c r="AV47" i="6"/>
  <c r="AN47" i="6"/>
  <c r="AF47" i="6"/>
  <c r="BK47" i="6"/>
  <c r="BC47" i="6"/>
  <c r="AU47" i="6"/>
  <c r="AM47" i="6"/>
  <c r="AE47" i="6"/>
  <c r="BJ47" i="6"/>
  <c r="BB47" i="6"/>
  <c r="AT47" i="6"/>
  <c r="AL47" i="6"/>
  <c r="AD47" i="6"/>
  <c r="BQ47" i="6"/>
  <c r="BI47" i="6"/>
  <c r="BA47" i="6"/>
  <c r="AS47" i="6"/>
  <c r="AK47" i="6"/>
  <c r="AC47" i="6"/>
  <c r="BH47" i="6"/>
  <c r="AZ47" i="6"/>
  <c r="AR47" i="6"/>
  <c r="AJ47" i="6"/>
  <c r="BP47" i="6"/>
  <c r="S50" i="8"/>
  <c r="T49" i="8" s="1"/>
  <c r="S50" i="6"/>
  <c r="T49" i="6" s="1"/>
  <c r="BM47" i="7"/>
  <c r="BE47" i="7"/>
  <c r="AW47" i="7"/>
  <c r="AO47" i="7"/>
  <c r="AG47" i="7"/>
  <c r="BL47" i="7"/>
  <c r="BD47" i="7"/>
  <c r="AV47" i="7"/>
  <c r="AN47" i="7"/>
  <c r="AF47" i="7"/>
  <c r="BJ47" i="7"/>
  <c r="BB47" i="7"/>
  <c r="AT47" i="7"/>
  <c r="AL47" i="7"/>
  <c r="AD47" i="7"/>
  <c r="BQ47" i="7"/>
  <c r="BI47" i="7"/>
  <c r="BA47" i="7"/>
  <c r="AS47" i="7"/>
  <c r="AK47" i="7"/>
  <c r="AC47" i="7"/>
  <c r="BP47" i="7"/>
  <c r="BH47" i="7"/>
  <c r="AZ47" i="7"/>
  <c r="AR47" i="7"/>
  <c r="AJ47" i="7"/>
  <c r="BO47" i="7"/>
  <c r="BG47" i="7"/>
  <c r="AY47" i="7"/>
  <c r="AQ47" i="7"/>
  <c r="AI47" i="7"/>
  <c r="AP47" i="7"/>
  <c r="AM47" i="7"/>
  <c r="BN47" i="7"/>
  <c r="AH47" i="7"/>
  <c r="BK47" i="7"/>
  <c r="AE47" i="7"/>
  <c r="BF47" i="7"/>
  <c r="BC47" i="7"/>
  <c r="AX47" i="7"/>
  <c r="AU47" i="7"/>
  <c r="V49" i="8" l="1"/>
  <c r="V49" i="6"/>
  <c r="S51" i="7"/>
  <c r="T50" i="7" s="1"/>
  <c r="BQ48" i="7"/>
  <c r="BI48" i="7"/>
  <c r="BA48" i="7"/>
  <c r="AS48" i="7"/>
  <c r="AK48" i="7"/>
  <c r="AC48" i="7"/>
  <c r="BP48" i="7"/>
  <c r="BH48" i="7"/>
  <c r="AZ48" i="7"/>
  <c r="AR48" i="7"/>
  <c r="AJ48" i="7"/>
  <c r="BN48" i="7"/>
  <c r="BF48" i="7"/>
  <c r="AX48" i="7"/>
  <c r="AP48" i="7"/>
  <c r="AH48" i="7"/>
  <c r="BM48" i="7"/>
  <c r="BE48" i="7"/>
  <c r="AW48" i="7"/>
  <c r="AO48" i="7"/>
  <c r="AG48" i="7"/>
  <c r="BL48" i="7"/>
  <c r="BD48" i="7"/>
  <c r="AV48" i="7"/>
  <c r="AN48" i="7"/>
  <c r="AF48" i="7"/>
  <c r="BK48" i="7"/>
  <c r="BC48" i="7"/>
  <c r="AU48" i="7"/>
  <c r="AM48" i="7"/>
  <c r="AE48" i="7"/>
  <c r="AT48" i="7"/>
  <c r="AQ48" i="7"/>
  <c r="BR48" i="7"/>
  <c r="AL48" i="7"/>
  <c r="BO48" i="7"/>
  <c r="AI48" i="7"/>
  <c r="BJ48" i="7"/>
  <c r="AD48" i="7"/>
  <c r="BG48" i="7"/>
  <c r="BB48" i="7"/>
  <c r="AY48" i="7"/>
  <c r="BL49" i="7"/>
  <c r="BD49" i="7"/>
  <c r="AV49" i="7"/>
  <c r="AN49" i="7"/>
  <c r="AF49" i="7"/>
  <c r="BS49" i="7"/>
  <c r="BK49" i="7"/>
  <c r="BC49" i="7"/>
  <c r="AU49" i="7"/>
  <c r="AM49" i="7"/>
  <c r="AE49" i="7"/>
  <c r="BQ49" i="7"/>
  <c r="BI49" i="7"/>
  <c r="BA49" i="7"/>
  <c r="AS49" i="7"/>
  <c r="AK49" i="7"/>
  <c r="AC49" i="7"/>
  <c r="BP49" i="7"/>
  <c r="BH49" i="7"/>
  <c r="AZ49" i="7"/>
  <c r="AR49" i="7"/>
  <c r="AJ49" i="7"/>
  <c r="BO49" i="7"/>
  <c r="BG49" i="7"/>
  <c r="AY49" i="7"/>
  <c r="AQ49" i="7"/>
  <c r="AI49" i="7"/>
  <c r="BN49" i="7"/>
  <c r="BF49" i="7"/>
  <c r="AX49" i="7"/>
  <c r="AP49" i="7"/>
  <c r="AH49" i="7"/>
  <c r="AW49" i="7"/>
  <c r="AT49" i="7"/>
  <c r="AO49" i="7"/>
  <c r="BR49" i="7"/>
  <c r="AL49" i="7"/>
  <c r="BM49" i="7"/>
  <c r="AG49" i="7"/>
  <c r="BJ49" i="7"/>
  <c r="AD49" i="7"/>
  <c r="BE49" i="7"/>
  <c r="BB49" i="7"/>
  <c r="F53" i="8"/>
  <c r="G52" i="8" s="1"/>
  <c r="P52" i="6"/>
  <c r="L53" i="6"/>
  <c r="M52" i="6" s="1"/>
  <c r="F53" i="7"/>
  <c r="G52" i="7" s="1"/>
  <c r="BK48" i="6"/>
  <c r="BC48" i="6"/>
  <c r="AU48" i="6"/>
  <c r="AM48" i="6"/>
  <c r="AE48" i="6"/>
  <c r="BR48" i="6"/>
  <c r="BJ48" i="6"/>
  <c r="BB48" i="6"/>
  <c r="AT48" i="6"/>
  <c r="AL48" i="6"/>
  <c r="AD48" i="6"/>
  <c r="BQ48" i="6"/>
  <c r="BI48" i="6"/>
  <c r="BA48" i="6"/>
  <c r="AS48" i="6"/>
  <c r="AK48" i="6"/>
  <c r="AC48" i="6"/>
  <c r="BP48" i="6"/>
  <c r="BH48" i="6"/>
  <c r="AZ48" i="6"/>
  <c r="AR48" i="6"/>
  <c r="AJ48" i="6"/>
  <c r="BO48" i="6"/>
  <c r="BG48" i="6"/>
  <c r="AY48" i="6"/>
  <c r="AQ48" i="6"/>
  <c r="AI48" i="6"/>
  <c r="BN48" i="6"/>
  <c r="BF48" i="6"/>
  <c r="AX48" i="6"/>
  <c r="AP48" i="6"/>
  <c r="AH48" i="6"/>
  <c r="BM48" i="6"/>
  <c r="BE48" i="6"/>
  <c r="AW48" i="6"/>
  <c r="AO48" i="6"/>
  <c r="AG48" i="6"/>
  <c r="BL48" i="6"/>
  <c r="BD48" i="6"/>
  <c r="AV48" i="6"/>
  <c r="AN48" i="6"/>
  <c r="AF48" i="6"/>
  <c r="L53" i="7"/>
  <c r="M52" i="7" s="1"/>
  <c r="P52" i="7"/>
  <c r="S51" i="8"/>
  <c r="T50" i="8" s="1"/>
  <c r="BO47" i="8"/>
  <c r="BG47" i="8"/>
  <c r="AY47" i="8"/>
  <c r="AQ47" i="8"/>
  <c r="AI47" i="8"/>
  <c r="BL47" i="8"/>
  <c r="BD47" i="8"/>
  <c r="AV47" i="8"/>
  <c r="AN47" i="8"/>
  <c r="AF47" i="8"/>
  <c r="BK47" i="8"/>
  <c r="BC47" i="8"/>
  <c r="AU47" i="8"/>
  <c r="AM47" i="8"/>
  <c r="AE47" i="8"/>
  <c r="BJ47" i="8"/>
  <c r="BB47" i="8"/>
  <c r="AT47" i="8"/>
  <c r="AL47" i="8"/>
  <c r="AD47" i="8"/>
  <c r="BQ47" i="8"/>
  <c r="BI47" i="8"/>
  <c r="BA47" i="8"/>
  <c r="AS47" i="8"/>
  <c r="AK47" i="8"/>
  <c r="AC47" i="8"/>
  <c r="BN47" i="8"/>
  <c r="AR47" i="8"/>
  <c r="BM47" i="8"/>
  <c r="AP47" i="8"/>
  <c r="BF47" i="8"/>
  <c r="AJ47" i="8"/>
  <c r="BE47" i="8"/>
  <c r="AH47" i="8"/>
  <c r="AZ47" i="8"/>
  <c r="AG47" i="8"/>
  <c r="AX47" i="8"/>
  <c r="BP47" i="8"/>
  <c r="BH47" i="8"/>
  <c r="AW47" i="8"/>
  <c r="AO47" i="8"/>
  <c r="L53" i="8"/>
  <c r="M52" i="8" s="1"/>
  <c r="P52" i="8"/>
  <c r="F53" i="6"/>
  <c r="G52" i="6" s="1"/>
  <c r="M51" i="8"/>
  <c r="S51" i="6"/>
  <c r="T50" i="6" s="1"/>
  <c r="V50" i="6" s="1"/>
  <c r="G51" i="6"/>
  <c r="V50" i="7" l="1"/>
  <c r="V50" i="8"/>
  <c r="BP50" i="6"/>
  <c r="BH50" i="6"/>
  <c r="AZ50" i="6"/>
  <c r="AR50" i="6"/>
  <c r="AJ50" i="6"/>
  <c r="BO50" i="6"/>
  <c r="BG50" i="6"/>
  <c r="AY50" i="6"/>
  <c r="AQ50" i="6"/>
  <c r="AI50" i="6"/>
  <c r="BN50" i="6"/>
  <c r="BF50" i="6"/>
  <c r="AX50" i="6"/>
  <c r="AP50" i="6"/>
  <c r="AH50" i="6"/>
  <c r="BM50" i="6"/>
  <c r="BE50" i="6"/>
  <c r="AW50" i="6"/>
  <c r="AO50" i="6"/>
  <c r="AG50" i="6"/>
  <c r="BT50" i="6"/>
  <c r="BL50" i="6"/>
  <c r="BD50" i="6"/>
  <c r="AV50" i="6"/>
  <c r="AN50" i="6"/>
  <c r="AF50" i="6"/>
  <c r="BS50" i="6"/>
  <c r="BK50" i="6"/>
  <c r="BC50" i="6"/>
  <c r="AU50" i="6"/>
  <c r="AM50" i="6"/>
  <c r="AE50" i="6"/>
  <c r="BR50" i="6"/>
  <c r="BJ50" i="6"/>
  <c r="BB50" i="6"/>
  <c r="AT50" i="6"/>
  <c r="AL50" i="6"/>
  <c r="AD50" i="6"/>
  <c r="BQ50" i="6"/>
  <c r="BI50" i="6"/>
  <c r="BA50" i="6"/>
  <c r="AS50" i="6"/>
  <c r="AK50" i="6"/>
  <c r="AC50" i="6"/>
  <c r="P53" i="8"/>
  <c r="L54" i="8"/>
  <c r="P53" i="6"/>
  <c r="L54" i="6"/>
  <c r="M53" i="6" s="1"/>
  <c r="F54" i="6"/>
  <c r="G53" i="6" s="1"/>
  <c r="S52" i="7"/>
  <c r="S52" i="6"/>
  <c r="BN49" i="6"/>
  <c r="BF49" i="6"/>
  <c r="AX49" i="6"/>
  <c r="AP49" i="6"/>
  <c r="AH49" i="6"/>
  <c r="BM49" i="6"/>
  <c r="BE49" i="6"/>
  <c r="AW49" i="6"/>
  <c r="AO49" i="6"/>
  <c r="AG49" i="6"/>
  <c r="BL49" i="6"/>
  <c r="BD49" i="6"/>
  <c r="AV49" i="6"/>
  <c r="AN49" i="6"/>
  <c r="AF49" i="6"/>
  <c r="BS49" i="6"/>
  <c r="BK49" i="6"/>
  <c r="BC49" i="6"/>
  <c r="AU49" i="6"/>
  <c r="AM49" i="6"/>
  <c r="AE49" i="6"/>
  <c r="BR49" i="6"/>
  <c r="BJ49" i="6"/>
  <c r="BB49" i="6"/>
  <c r="AT49" i="6"/>
  <c r="AL49" i="6"/>
  <c r="AD49" i="6"/>
  <c r="BQ49" i="6"/>
  <c r="BI49" i="6"/>
  <c r="BA49" i="6"/>
  <c r="AS49" i="6"/>
  <c r="AK49" i="6"/>
  <c r="AC49" i="6"/>
  <c r="BP49" i="6"/>
  <c r="BH49" i="6"/>
  <c r="AZ49" i="6"/>
  <c r="AR49" i="6"/>
  <c r="AJ49" i="6"/>
  <c r="BO49" i="6"/>
  <c r="BG49" i="6"/>
  <c r="AY49" i="6"/>
  <c r="AQ49" i="6"/>
  <c r="AI49" i="6"/>
  <c r="BN49" i="8"/>
  <c r="BF49" i="8"/>
  <c r="AX49" i="8"/>
  <c r="AP49" i="8"/>
  <c r="AH49" i="8"/>
  <c r="BS49" i="8"/>
  <c r="BK49" i="8"/>
  <c r="BC49" i="8"/>
  <c r="AU49" i="8"/>
  <c r="AM49" i="8"/>
  <c r="AE49" i="8"/>
  <c r="BR49" i="8"/>
  <c r="BJ49" i="8"/>
  <c r="BB49" i="8"/>
  <c r="AT49" i="8"/>
  <c r="AL49" i="8"/>
  <c r="AD49" i="8"/>
  <c r="BQ49" i="8"/>
  <c r="BI49" i="8"/>
  <c r="BA49" i="8"/>
  <c r="AS49" i="8"/>
  <c r="AK49" i="8"/>
  <c r="AC49" i="8"/>
  <c r="BP49" i="8"/>
  <c r="BH49" i="8"/>
  <c r="AZ49" i="8"/>
  <c r="AR49" i="8"/>
  <c r="AJ49" i="8"/>
  <c r="AY49" i="8"/>
  <c r="AF49" i="8"/>
  <c r="AW49" i="8"/>
  <c r="BM49" i="8"/>
  <c r="AQ49" i="8"/>
  <c r="BL49" i="8"/>
  <c r="AO49" i="8"/>
  <c r="BG49" i="8"/>
  <c r="AN49" i="8"/>
  <c r="BE49" i="8"/>
  <c r="AI49" i="8"/>
  <c r="BO49" i="8"/>
  <c r="BD49" i="8"/>
  <c r="AG49" i="8"/>
  <c r="AV49" i="8"/>
  <c r="T51" i="6"/>
  <c r="V51" i="6" s="1"/>
  <c r="P53" i="7"/>
  <c r="L54" i="7"/>
  <c r="M53" i="7" s="1"/>
  <c r="S52" i="8"/>
  <c r="T51" i="8" s="1"/>
  <c r="V51" i="8" s="1"/>
  <c r="F54" i="7"/>
  <c r="G53" i="7" s="1"/>
  <c r="F54" i="8"/>
  <c r="G53" i="8" s="1"/>
  <c r="BQ51" i="6" l="1"/>
  <c r="BI51" i="6"/>
  <c r="BA51" i="6"/>
  <c r="AS51" i="6"/>
  <c r="AK51" i="6"/>
  <c r="AC51" i="6"/>
  <c r="BP51" i="6"/>
  <c r="BH51" i="6"/>
  <c r="AZ51" i="6"/>
  <c r="AR51" i="6"/>
  <c r="AJ51" i="6"/>
  <c r="BO51" i="6"/>
  <c r="BG51" i="6"/>
  <c r="AY51" i="6"/>
  <c r="AQ51" i="6"/>
  <c r="AI51" i="6"/>
  <c r="BN51" i="6"/>
  <c r="BF51" i="6"/>
  <c r="AX51" i="6"/>
  <c r="AP51" i="6"/>
  <c r="AH51" i="6"/>
  <c r="BU51" i="6"/>
  <c r="BM51" i="6"/>
  <c r="BE51" i="6"/>
  <c r="AW51" i="6"/>
  <c r="AO51" i="6"/>
  <c r="AG51" i="6"/>
  <c r="BT51" i="6"/>
  <c r="BL51" i="6"/>
  <c r="BD51" i="6"/>
  <c r="AV51" i="6"/>
  <c r="AN51" i="6"/>
  <c r="AF51" i="6"/>
  <c r="BS51" i="6"/>
  <c r="BK51" i="6"/>
  <c r="BC51" i="6"/>
  <c r="AU51" i="6"/>
  <c r="AM51" i="6"/>
  <c r="AE51" i="6"/>
  <c r="BR51" i="6"/>
  <c r="BJ51" i="6"/>
  <c r="BB51" i="6"/>
  <c r="AT51" i="6"/>
  <c r="AL51" i="6"/>
  <c r="AD51" i="6"/>
  <c r="L55" i="8"/>
  <c r="M54" i="8" s="1"/>
  <c r="P54" i="8"/>
  <c r="BP50" i="8"/>
  <c r="BH50" i="8"/>
  <c r="AZ50" i="8"/>
  <c r="AR50" i="8"/>
  <c r="AJ50" i="8"/>
  <c r="BM50" i="8"/>
  <c r="BE50" i="8"/>
  <c r="AW50" i="8"/>
  <c r="AO50" i="8"/>
  <c r="AG50" i="8"/>
  <c r="BT50" i="8"/>
  <c r="BL50" i="8"/>
  <c r="BD50" i="8"/>
  <c r="AV50" i="8"/>
  <c r="AN50" i="8"/>
  <c r="AF50" i="8"/>
  <c r="BS50" i="8"/>
  <c r="BK50" i="8"/>
  <c r="BC50" i="8"/>
  <c r="AU50" i="8"/>
  <c r="AM50" i="8"/>
  <c r="AE50" i="8"/>
  <c r="BR50" i="8"/>
  <c r="BJ50" i="8"/>
  <c r="BB50" i="8"/>
  <c r="AT50" i="8"/>
  <c r="AL50" i="8"/>
  <c r="AD50" i="8"/>
  <c r="BA50" i="8"/>
  <c r="AH50" i="8"/>
  <c r="AY50" i="8"/>
  <c r="AC50" i="8"/>
  <c r="BO50" i="8"/>
  <c r="AS50" i="8"/>
  <c r="BN50" i="8"/>
  <c r="AQ50" i="8"/>
  <c r="BI50" i="8"/>
  <c r="AP50" i="8"/>
  <c r="BG50" i="8"/>
  <c r="AK50" i="8"/>
  <c r="BF50" i="8"/>
  <c r="AX50" i="8"/>
  <c r="AI50" i="8"/>
  <c r="BQ50" i="8"/>
  <c r="F55" i="7"/>
  <c r="G54" i="7" s="1"/>
  <c r="S53" i="8"/>
  <c r="T52" i="8" s="1"/>
  <c r="BQ51" i="8"/>
  <c r="BI51" i="8"/>
  <c r="BA51" i="8"/>
  <c r="AS51" i="8"/>
  <c r="AK51" i="8"/>
  <c r="AC51" i="8"/>
  <c r="BN51" i="8"/>
  <c r="BF51" i="8"/>
  <c r="AX51" i="8"/>
  <c r="AP51" i="8"/>
  <c r="AH51" i="8"/>
  <c r="BU51" i="8"/>
  <c r="BM51" i="8"/>
  <c r="BE51" i="8"/>
  <c r="AW51" i="8"/>
  <c r="AO51" i="8"/>
  <c r="AG51" i="8"/>
  <c r="BT51" i="8"/>
  <c r="BL51" i="8"/>
  <c r="BD51" i="8"/>
  <c r="AV51" i="8"/>
  <c r="AN51" i="8"/>
  <c r="AF51" i="8"/>
  <c r="BS51" i="8"/>
  <c r="BK51" i="8"/>
  <c r="BC51" i="8"/>
  <c r="AU51" i="8"/>
  <c r="AM51" i="8"/>
  <c r="AE51" i="8"/>
  <c r="BB51" i="8"/>
  <c r="AI51" i="8"/>
  <c r="AZ51" i="8"/>
  <c r="AD51" i="8"/>
  <c r="BP51" i="8"/>
  <c r="AT51" i="8"/>
  <c r="BO51" i="8"/>
  <c r="AR51" i="8"/>
  <c r="BJ51" i="8"/>
  <c r="AQ51" i="8"/>
  <c r="BH51" i="8"/>
  <c r="AL51" i="8"/>
  <c r="BR51" i="8"/>
  <c r="BG51" i="8"/>
  <c r="AY51" i="8"/>
  <c r="AJ51" i="8"/>
  <c r="L55" i="7"/>
  <c r="P54" i="7"/>
  <c r="L55" i="6"/>
  <c r="P54" i="6"/>
  <c r="T51" i="7"/>
  <c r="S53" i="7"/>
  <c r="F55" i="6"/>
  <c r="G54" i="6" s="1"/>
  <c r="S53" i="6"/>
  <c r="T52" i="6" s="1"/>
  <c r="BN50" i="7"/>
  <c r="BF50" i="7"/>
  <c r="AX50" i="7"/>
  <c r="AP50" i="7"/>
  <c r="AH50" i="7"/>
  <c r="BM50" i="7"/>
  <c r="BE50" i="7"/>
  <c r="AW50" i="7"/>
  <c r="AO50" i="7"/>
  <c r="AG50" i="7"/>
  <c r="BS50" i="7"/>
  <c r="BK50" i="7"/>
  <c r="BC50" i="7"/>
  <c r="AU50" i="7"/>
  <c r="AM50" i="7"/>
  <c r="AE50" i="7"/>
  <c r="BR50" i="7"/>
  <c r="BJ50" i="7"/>
  <c r="BB50" i="7"/>
  <c r="AT50" i="7"/>
  <c r="AL50" i="7"/>
  <c r="AD50" i="7"/>
  <c r="BQ50" i="7"/>
  <c r="BI50" i="7"/>
  <c r="BA50" i="7"/>
  <c r="AS50" i="7"/>
  <c r="AK50" i="7"/>
  <c r="AC50" i="7"/>
  <c r="BP50" i="7"/>
  <c r="BH50" i="7"/>
  <c r="AZ50" i="7"/>
  <c r="AR50" i="7"/>
  <c r="AJ50" i="7"/>
  <c r="AY50" i="7"/>
  <c r="AV50" i="7"/>
  <c r="AQ50" i="7"/>
  <c r="BT50" i="7"/>
  <c r="AN50" i="7"/>
  <c r="BO50" i="7"/>
  <c r="AI50" i="7"/>
  <c r="BL50" i="7"/>
  <c r="AF50" i="7"/>
  <c r="BG50" i="7"/>
  <c r="BD50" i="7"/>
  <c r="F55" i="8"/>
  <c r="M53" i="8"/>
  <c r="V52" i="6" l="1"/>
  <c r="V51" i="7"/>
  <c r="P55" i="7"/>
  <c r="L56" i="7"/>
  <c r="M55" i="7" s="1"/>
  <c r="V52" i="8"/>
  <c r="S54" i="7"/>
  <c r="T53" i="7" s="1"/>
  <c r="V53" i="7" s="1"/>
  <c r="L56" i="8"/>
  <c r="M55" i="8" s="1"/>
  <c r="P55" i="8"/>
  <c r="F56" i="6"/>
  <c r="S54" i="6"/>
  <c r="T53" i="6" s="1"/>
  <c r="V53" i="6" s="1"/>
  <c r="F56" i="8"/>
  <c r="G55" i="8" s="1"/>
  <c r="L56" i="6"/>
  <c r="M55" i="6" s="1"/>
  <c r="P55" i="6"/>
  <c r="T52" i="7"/>
  <c r="M54" i="6"/>
  <c r="M54" i="7"/>
  <c r="G54" i="8"/>
  <c r="F56" i="7"/>
  <c r="G55" i="7" s="1"/>
  <c r="S54" i="8"/>
  <c r="T53" i="8" s="1"/>
  <c r="V53" i="8" l="1"/>
  <c r="L57" i="8"/>
  <c r="M56" i="8" s="1"/>
  <c r="P56" i="8"/>
  <c r="V52" i="7"/>
  <c r="S55" i="7"/>
  <c r="BQ52" i="6"/>
  <c r="BI52" i="6"/>
  <c r="BA52" i="6"/>
  <c r="AS52" i="6"/>
  <c r="AK52" i="6"/>
  <c r="AC52" i="6"/>
  <c r="BP52" i="6"/>
  <c r="BH52" i="6"/>
  <c r="AZ52" i="6"/>
  <c r="AR52" i="6"/>
  <c r="AJ52" i="6"/>
  <c r="BO52" i="6"/>
  <c r="BG52" i="6"/>
  <c r="AY52" i="6"/>
  <c r="AQ52" i="6"/>
  <c r="AI52" i="6"/>
  <c r="BV52" i="6"/>
  <c r="BN52" i="6"/>
  <c r="BF52" i="6"/>
  <c r="AX52" i="6"/>
  <c r="AP52" i="6"/>
  <c r="AH52" i="6"/>
  <c r="BU52" i="6"/>
  <c r="BM52" i="6"/>
  <c r="BE52" i="6"/>
  <c r="AW52" i="6"/>
  <c r="AO52" i="6"/>
  <c r="AG52" i="6"/>
  <c r="BT52" i="6"/>
  <c r="BL52" i="6"/>
  <c r="BD52" i="6"/>
  <c r="AV52" i="6"/>
  <c r="AN52" i="6"/>
  <c r="AF52" i="6"/>
  <c r="BS52" i="6"/>
  <c r="BK52" i="6"/>
  <c r="BC52" i="6"/>
  <c r="AU52" i="6"/>
  <c r="AM52" i="6"/>
  <c r="AE52" i="6"/>
  <c r="BR52" i="6"/>
  <c r="BJ52" i="6"/>
  <c r="BB52" i="6"/>
  <c r="AT52" i="6"/>
  <c r="AL52" i="6"/>
  <c r="AD52" i="6"/>
  <c r="S55" i="8"/>
  <c r="T54" i="8" s="1"/>
  <c r="V54" i="8" s="1"/>
  <c r="F57" i="6"/>
  <c r="G56" i="6" s="1"/>
  <c r="BO51" i="7"/>
  <c r="BG51" i="7"/>
  <c r="AY51" i="7"/>
  <c r="AQ51" i="7"/>
  <c r="AI51" i="7"/>
  <c r="BN51" i="7"/>
  <c r="BF51" i="7"/>
  <c r="AX51" i="7"/>
  <c r="AP51" i="7"/>
  <c r="AH51" i="7"/>
  <c r="BT51" i="7"/>
  <c r="BL51" i="7"/>
  <c r="BD51" i="7"/>
  <c r="AV51" i="7"/>
  <c r="AN51" i="7"/>
  <c r="AF51" i="7"/>
  <c r="BS51" i="7"/>
  <c r="BK51" i="7"/>
  <c r="BC51" i="7"/>
  <c r="AU51" i="7"/>
  <c r="AM51" i="7"/>
  <c r="AE51" i="7"/>
  <c r="BR51" i="7"/>
  <c r="BJ51" i="7"/>
  <c r="BB51" i="7"/>
  <c r="AT51" i="7"/>
  <c r="AL51" i="7"/>
  <c r="AD51" i="7"/>
  <c r="BQ51" i="7"/>
  <c r="BI51" i="7"/>
  <c r="BA51" i="7"/>
  <c r="AS51" i="7"/>
  <c r="AK51" i="7"/>
  <c r="AC51" i="7"/>
  <c r="AZ51" i="7"/>
  <c r="AW51" i="7"/>
  <c r="AR51" i="7"/>
  <c r="BU51" i="7"/>
  <c r="AO51" i="7"/>
  <c r="BP51" i="7"/>
  <c r="AJ51" i="7"/>
  <c r="BM51" i="7"/>
  <c r="AG51" i="7"/>
  <c r="BH51" i="7"/>
  <c r="BE51" i="7"/>
  <c r="BP53" i="6"/>
  <c r="BH53" i="6"/>
  <c r="AZ53" i="6"/>
  <c r="AR53" i="6"/>
  <c r="AJ53" i="6"/>
  <c r="BW53" i="6"/>
  <c r="BO53" i="6"/>
  <c r="BG53" i="6"/>
  <c r="AY53" i="6"/>
  <c r="AQ53" i="6"/>
  <c r="AI53" i="6"/>
  <c r="BV53" i="6"/>
  <c r="BN53" i="6"/>
  <c r="BF53" i="6"/>
  <c r="AX53" i="6"/>
  <c r="AP53" i="6"/>
  <c r="AH53" i="6"/>
  <c r="BU53" i="6"/>
  <c r="BM53" i="6"/>
  <c r="BE53" i="6"/>
  <c r="AW53" i="6"/>
  <c r="AO53" i="6"/>
  <c r="AG53" i="6"/>
  <c r="BT53" i="6"/>
  <c r="BL53" i="6"/>
  <c r="BD53" i="6"/>
  <c r="AV53" i="6"/>
  <c r="AN53" i="6"/>
  <c r="AF53" i="6"/>
  <c r="BS53" i="6"/>
  <c r="BK53" i="6"/>
  <c r="BC53" i="6"/>
  <c r="AU53" i="6"/>
  <c r="AM53" i="6"/>
  <c r="AE53" i="6"/>
  <c r="BR53" i="6"/>
  <c r="BJ53" i="6"/>
  <c r="BB53" i="6"/>
  <c r="AT53" i="6"/>
  <c r="AL53" i="6"/>
  <c r="AD53" i="6"/>
  <c r="BQ53" i="6"/>
  <c r="BI53" i="6"/>
  <c r="BA53" i="6"/>
  <c r="AS53" i="6"/>
  <c r="AK53" i="6"/>
  <c r="AC53" i="6"/>
  <c r="G55" i="6"/>
  <c r="P56" i="7"/>
  <c r="L57" i="7"/>
  <c r="F57" i="7"/>
  <c r="G56" i="7" s="1"/>
  <c r="S55" i="6"/>
  <c r="T54" i="6" s="1"/>
  <c r="F57" i="8"/>
  <c r="BQ52" i="8"/>
  <c r="BI52" i="8"/>
  <c r="BA52" i="8"/>
  <c r="AS52" i="8"/>
  <c r="AK52" i="8"/>
  <c r="AC52" i="8"/>
  <c r="BV52" i="8"/>
  <c r="BN52" i="8"/>
  <c r="BF52" i="8"/>
  <c r="AX52" i="8"/>
  <c r="AP52" i="8"/>
  <c r="AH52" i="8"/>
  <c r="BU52" i="8"/>
  <c r="BM52" i="8"/>
  <c r="BE52" i="8"/>
  <c r="AW52" i="8"/>
  <c r="AO52" i="8"/>
  <c r="AG52" i="8"/>
  <c r="BT52" i="8"/>
  <c r="BL52" i="8"/>
  <c r="BD52" i="8"/>
  <c r="AV52" i="8"/>
  <c r="AN52" i="8"/>
  <c r="AF52" i="8"/>
  <c r="BS52" i="8"/>
  <c r="BK52" i="8"/>
  <c r="BC52" i="8"/>
  <c r="AU52" i="8"/>
  <c r="AM52" i="8"/>
  <c r="AE52" i="8"/>
  <c r="BB52" i="8"/>
  <c r="AI52" i="8"/>
  <c r="AZ52" i="8"/>
  <c r="AD52" i="8"/>
  <c r="BP52" i="8"/>
  <c r="AT52" i="8"/>
  <c r="BO52" i="8"/>
  <c r="AR52" i="8"/>
  <c r="BJ52" i="8"/>
  <c r="AQ52" i="8"/>
  <c r="BH52" i="8"/>
  <c r="AL52" i="8"/>
  <c r="AY52" i="8"/>
  <c r="AJ52" i="8"/>
  <c r="BR52" i="8"/>
  <c r="BG52" i="8"/>
  <c r="L57" i="6"/>
  <c r="P56" i="6"/>
  <c r="BV53" i="7"/>
  <c r="BN53" i="7"/>
  <c r="BF53" i="7"/>
  <c r="AX53" i="7"/>
  <c r="AP53" i="7"/>
  <c r="AH53" i="7"/>
  <c r="BU53" i="7"/>
  <c r="BM53" i="7"/>
  <c r="BE53" i="7"/>
  <c r="AW53" i="7"/>
  <c r="AO53" i="7"/>
  <c r="AG53" i="7"/>
  <c r="BS53" i="7"/>
  <c r="BK53" i="7"/>
  <c r="BC53" i="7"/>
  <c r="AU53" i="7"/>
  <c r="AM53" i="7"/>
  <c r="AE53" i="7"/>
  <c r="BR53" i="7"/>
  <c r="BJ53" i="7"/>
  <c r="BB53" i="7"/>
  <c r="AT53" i="7"/>
  <c r="AL53" i="7"/>
  <c r="AD53" i="7"/>
  <c r="BQ53" i="7"/>
  <c r="BI53" i="7"/>
  <c r="BA53" i="7"/>
  <c r="AS53" i="7"/>
  <c r="AK53" i="7"/>
  <c r="AC53" i="7"/>
  <c r="BP53" i="7"/>
  <c r="BH53" i="7"/>
  <c r="AZ53" i="7"/>
  <c r="AR53" i="7"/>
  <c r="AJ53" i="7"/>
  <c r="AY53" i="7"/>
  <c r="AV53" i="7"/>
  <c r="BW53" i="7"/>
  <c r="AQ53" i="7"/>
  <c r="BT53" i="7"/>
  <c r="AN53" i="7"/>
  <c r="BO53" i="7"/>
  <c r="AI53" i="7"/>
  <c r="BL53" i="7"/>
  <c r="AF53" i="7"/>
  <c r="BG53" i="7"/>
  <c r="BD53" i="7"/>
  <c r="P57" i="6" l="1"/>
  <c r="L58" i="6"/>
  <c r="M57" i="6" s="1"/>
  <c r="S56" i="6"/>
  <c r="M56" i="6"/>
  <c r="F58" i="8"/>
  <c r="L58" i="7"/>
  <c r="M57" i="7" s="1"/>
  <c r="P57" i="7"/>
  <c r="G56" i="8"/>
  <c r="M56" i="7"/>
  <c r="F58" i="6"/>
  <c r="BO52" i="7"/>
  <c r="BG52" i="7"/>
  <c r="AY52" i="7"/>
  <c r="AQ52" i="7"/>
  <c r="AI52" i="7"/>
  <c r="BV52" i="7"/>
  <c r="BN52" i="7"/>
  <c r="BF52" i="7"/>
  <c r="AX52" i="7"/>
  <c r="AP52" i="7"/>
  <c r="AH52" i="7"/>
  <c r="BT52" i="7"/>
  <c r="BL52" i="7"/>
  <c r="BD52" i="7"/>
  <c r="AV52" i="7"/>
  <c r="AN52" i="7"/>
  <c r="AF52" i="7"/>
  <c r="BS52" i="7"/>
  <c r="BK52" i="7"/>
  <c r="BC52" i="7"/>
  <c r="AU52" i="7"/>
  <c r="AM52" i="7"/>
  <c r="AE52" i="7"/>
  <c r="BR52" i="7"/>
  <c r="BJ52" i="7"/>
  <c r="BB52" i="7"/>
  <c r="AT52" i="7"/>
  <c r="AL52" i="7"/>
  <c r="AD52" i="7"/>
  <c r="BQ52" i="7"/>
  <c r="BI52" i="7"/>
  <c r="BA52" i="7"/>
  <c r="AS52" i="7"/>
  <c r="AK52" i="7"/>
  <c r="AC52" i="7"/>
  <c r="AZ52" i="7"/>
  <c r="AW52" i="7"/>
  <c r="AR52" i="7"/>
  <c r="BU52" i="7"/>
  <c r="AO52" i="7"/>
  <c r="BP52" i="7"/>
  <c r="AJ52" i="7"/>
  <c r="BM52" i="7"/>
  <c r="AG52" i="7"/>
  <c r="BH52" i="7"/>
  <c r="BE52" i="7"/>
  <c r="BP53" i="8"/>
  <c r="BH53" i="8"/>
  <c r="AZ53" i="8"/>
  <c r="AR53" i="8"/>
  <c r="AJ53" i="8"/>
  <c r="BU53" i="8"/>
  <c r="BM53" i="8"/>
  <c r="BE53" i="8"/>
  <c r="AW53" i="8"/>
  <c r="AO53" i="8"/>
  <c r="AG53" i="8"/>
  <c r="BT53" i="8"/>
  <c r="BL53" i="8"/>
  <c r="BD53" i="8"/>
  <c r="AV53" i="8"/>
  <c r="AN53" i="8"/>
  <c r="AF53" i="8"/>
  <c r="BS53" i="8"/>
  <c r="BK53" i="8"/>
  <c r="BC53" i="8"/>
  <c r="AU53" i="8"/>
  <c r="AM53" i="8"/>
  <c r="AE53" i="8"/>
  <c r="BR53" i="8"/>
  <c r="BJ53" i="8"/>
  <c r="BB53" i="8"/>
  <c r="AT53" i="8"/>
  <c r="AL53" i="8"/>
  <c r="AD53" i="8"/>
  <c r="BW53" i="8"/>
  <c r="BA53" i="8"/>
  <c r="AH53" i="8"/>
  <c r="BV53" i="8"/>
  <c r="AY53" i="8"/>
  <c r="AC53" i="8"/>
  <c r="BO53" i="8"/>
  <c r="AS53" i="8"/>
  <c r="BN53" i="8"/>
  <c r="AQ53" i="8"/>
  <c r="BI53" i="8"/>
  <c r="AP53" i="8"/>
  <c r="BG53" i="8"/>
  <c r="AK53" i="8"/>
  <c r="BQ53" i="8"/>
  <c r="BF53" i="8"/>
  <c r="AI53" i="8"/>
  <c r="AX53" i="8"/>
  <c r="V54" i="6"/>
  <c r="BV54" i="8"/>
  <c r="BN54" i="8"/>
  <c r="BF54" i="8"/>
  <c r="AX54" i="8"/>
  <c r="AP54" i="8"/>
  <c r="AH54" i="8"/>
  <c r="BS54" i="8"/>
  <c r="BK54" i="8"/>
  <c r="BC54" i="8"/>
  <c r="AU54" i="8"/>
  <c r="AM54" i="8"/>
  <c r="AE54" i="8"/>
  <c r="BR54" i="8"/>
  <c r="BJ54" i="8"/>
  <c r="BB54" i="8"/>
  <c r="AT54" i="8"/>
  <c r="AL54" i="8"/>
  <c r="AD54" i="8"/>
  <c r="BQ54" i="8"/>
  <c r="BI54" i="8"/>
  <c r="BA54" i="8"/>
  <c r="AS54" i="8"/>
  <c r="AK54" i="8"/>
  <c r="AC54" i="8"/>
  <c r="BX54" i="8"/>
  <c r="BP54" i="8"/>
  <c r="BH54" i="8"/>
  <c r="AZ54" i="8"/>
  <c r="AR54" i="8"/>
  <c r="AJ54" i="8"/>
  <c r="BU54" i="8"/>
  <c r="AY54" i="8"/>
  <c r="AF54" i="8"/>
  <c r="BT54" i="8"/>
  <c r="AW54" i="8"/>
  <c r="BM54" i="8"/>
  <c r="AQ54" i="8"/>
  <c r="BL54" i="8"/>
  <c r="AO54" i="8"/>
  <c r="BG54" i="8"/>
  <c r="AN54" i="8"/>
  <c r="BE54" i="8"/>
  <c r="AI54" i="8"/>
  <c r="BW54" i="8"/>
  <c r="BD54" i="8"/>
  <c r="AV54" i="8"/>
  <c r="AG54" i="8"/>
  <c r="BO54" i="8"/>
  <c r="S56" i="7"/>
  <c r="T54" i="7"/>
  <c r="T55" i="6"/>
  <c r="V55" i="6" s="1"/>
  <c r="S56" i="8"/>
  <c r="F58" i="7"/>
  <c r="L58" i="8"/>
  <c r="P57" i="8"/>
  <c r="P58" i="8" l="1"/>
  <c r="L59" i="8"/>
  <c r="L59" i="7"/>
  <c r="M58" i="7" s="1"/>
  <c r="P58" i="7"/>
  <c r="S57" i="8"/>
  <c r="M57" i="8"/>
  <c r="BV54" i="6"/>
  <c r="BN54" i="6"/>
  <c r="BF54" i="6"/>
  <c r="AX54" i="6"/>
  <c r="AP54" i="6"/>
  <c r="AH54" i="6"/>
  <c r="BU54" i="6"/>
  <c r="BM54" i="6"/>
  <c r="BE54" i="6"/>
  <c r="AW54" i="6"/>
  <c r="AO54" i="6"/>
  <c r="AG54" i="6"/>
  <c r="BT54" i="6"/>
  <c r="BL54" i="6"/>
  <c r="BD54" i="6"/>
  <c r="AV54" i="6"/>
  <c r="AN54" i="6"/>
  <c r="AF54" i="6"/>
  <c r="BS54" i="6"/>
  <c r="BK54" i="6"/>
  <c r="BC54" i="6"/>
  <c r="AU54" i="6"/>
  <c r="AM54" i="6"/>
  <c r="AE54" i="6"/>
  <c r="BR54" i="6"/>
  <c r="BJ54" i="6"/>
  <c r="BB54" i="6"/>
  <c r="AT54" i="6"/>
  <c r="AL54" i="6"/>
  <c r="AD54" i="6"/>
  <c r="BQ54" i="6"/>
  <c r="BI54" i="6"/>
  <c r="BA54" i="6"/>
  <c r="AS54" i="6"/>
  <c r="AK54" i="6"/>
  <c r="AC54" i="6"/>
  <c r="BX54" i="6"/>
  <c r="BP54" i="6"/>
  <c r="BH54" i="6"/>
  <c r="AZ54" i="6"/>
  <c r="AR54" i="6"/>
  <c r="AJ54" i="6"/>
  <c r="BO54" i="6"/>
  <c r="BG54" i="6"/>
  <c r="AY54" i="6"/>
  <c r="AQ54" i="6"/>
  <c r="AI54" i="6"/>
  <c r="BW54" i="6"/>
  <c r="S57" i="6"/>
  <c r="T56" i="6" s="1"/>
  <c r="V56" i="6" s="1"/>
  <c r="BS55" i="6"/>
  <c r="BK55" i="6"/>
  <c r="BC55" i="6"/>
  <c r="AU55" i="6"/>
  <c r="AM55" i="6"/>
  <c r="AE55" i="6"/>
  <c r="BR55" i="6"/>
  <c r="BJ55" i="6"/>
  <c r="BB55" i="6"/>
  <c r="AT55" i="6"/>
  <c r="AL55" i="6"/>
  <c r="AD55" i="6"/>
  <c r="BY55" i="6"/>
  <c r="BQ55" i="6"/>
  <c r="BI55" i="6"/>
  <c r="BA55" i="6"/>
  <c r="AS55" i="6"/>
  <c r="AK55" i="6"/>
  <c r="AC55" i="6"/>
  <c r="BX55" i="6"/>
  <c r="BP55" i="6"/>
  <c r="BH55" i="6"/>
  <c r="AZ55" i="6"/>
  <c r="AR55" i="6"/>
  <c r="AJ55" i="6"/>
  <c r="BW55" i="6"/>
  <c r="BO55" i="6"/>
  <c r="BG55" i="6"/>
  <c r="AY55" i="6"/>
  <c r="AQ55" i="6"/>
  <c r="AI55" i="6"/>
  <c r="BV55" i="6"/>
  <c r="BN55" i="6"/>
  <c r="BF55" i="6"/>
  <c r="AX55" i="6"/>
  <c r="AP55" i="6"/>
  <c r="AH55" i="6"/>
  <c r="BU55" i="6"/>
  <c r="BM55" i="6"/>
  <c r="BE55" i="6"/>
  <c r="AW55" i="6"/>
  <c r="AO55" i="6"/>
  <c r="AG55" i="6"/>
  <c r="BL55" i="6"/>
  <c r="BD55" i="6"/>
  <c r="AV55" i="6"/>
  <c r="AN55" i="6"/>
  <c r="AF55" i="6"/>
  <c r="BT55" i="6"/>
  <c r="V54" i="7"/>
  <c r="F59" i="8"/>
  <c r="G58" i="8" s="1"/>
  <c r="F59" i="6"/>
  <c r="G58" i="6" s="1"/>
  <c r="G57" i="8"/>
  <c r="F59" i="7"/>
  <c r="G57" i="6"/>
  <c r="G57" i="7"/>
  <c r="S57" i="7"/>
  <c r="T55" i="7"/>
  <c r="T55" i="8"/>
  <c r="L59" i="6"/>
  <c r="M58" i="6" s="1"/>
  <c r="P58" i="6"/>
  <c r="S58" i="7" l="1"/>
  <c r="T57" i="7" s="1"/>
  <c r="V57" i="7" s="1"/>
  <c r="BT54" i="7"/>
  <c r="BL54" i="7"/>
  <c r="BD54" i="7"/>
  <c r="AV54" i="7"/>
  <c r="AN54" i="7"/>
  <c r="AF54" i="7"/>
  <c r="BS54" i="7"/>
  <c r="BK54" i="7"/>
  <c r="BC54" i="7"/>
  <c r="AU54" i="7"/>
  <c r="AM54" i="7"/>
  <c r="AE54" i="7"/>
  <c r="BQ54" i="7"/>
  <c r="BI54" i="7"/>
  <c r="BA54" i="7"/>
  <c r="AS54" i="7"/>
  <c r="AK54" i="7"/>
  <c r="AC54" i="7"/>
  <c r="BX54" i="7"/>
  <c r="BP54" i="7"/>
  <c r="BH54" i="7"/>
  <c r="AZ54" i="7"/>
  <c r="AR54" i="7"/>
  <c r="AJ54" i="7"/>
  <c r="BW54" i="7"/>
  <c r="BO54" i="7"/>
  <c r="BG54" i="7"/>
  <c r="AY54" i="7"/>
  <c r="AQ54" i="7"/>
  <c r="AI54" i="7"/>
  <c r="BV54" i="7"/>
  <c r="BN54" i="7"/>
  <c r="BF54" i="7"/>
  <c r="AX54" i="7"/>
  <c r="AP54" i="7"/>
  <c r="AH54" i="7"/>
  <c r="AW54" i="7"/>
  <c r="AT54" i="7"/>
  <c r="BU54" i="7"/>
  <c r="AO54" i="7"/>
  <c r="BR54" i="7"/>
  <c r="AL54" i="7"/>
  <c r="BM54" i="7"/>
  <c r="AG54" i="7"/>
  <c r="BJ54" i="7"/>
  <c r="AD54" i="7"/>
  <c r="BE54" i="7"/>
  <c r="BB54" i="7"/>
  <c r="P59" i="8"/>
  <c r="L60" i="8"/>
  <c r="F60" i="7"/>
  <c r="G58" i="7"/>
  <c r="F60" i="8"/>
  <c r="BW56" i="6"/>
  <c r="BO56" i="6"/>
  <c r="BG56" i="6"/>
  <c r="AY56" i="6"/>
  <c r="AQ56" i="6"/>
  <c r="AI56" i="6"/>
  <c r="BV56" i="6"/>
  <c r="BN56" i="6"/>
  <c r="BF56" i="6"/>
  <c r="AX56" i="6"/>
  <c r="AP56" i="6"/>
  <c r="AH56" i="6"/>
  <c r="BU56" i="6"/>
  <c r="BM56" i="6"/>
  <c r="BE56" i="6"/>
  <c r="AW56" i="6"/>
  <c r="AO56" i="6"/>
  <c r="AG56" i="6"/>
  <c r="BT56" i="6"/>
  <c r="BL56" i="6"/>
  <c r="BD56" i="6"/>
  <c r="AV56" i="6"/>
  <c r="AN56" i="6"/>
  <c r="AF56" i="6"/>
  <c r="BS56" i="6"/>
  <c r="BK56" i="6"/>
  <c r="BC56" i="6"/>
  <c r="AU56" i="6"/>
  <c r="AM56" i="6"/>
  <c r="AE56" i="6"/>
  <c r="BZ56" i="6"/>
  <c r="BR56" i="6"/>
  <c r="BJ56" i="6"/>
  <c r="BB56" i="6"/>
  <c r="AT56" i="6"/>
  <c r="AL56" i="6"/>
  <c r="AD56" i="6"/>
  <c r="BY56" i="6"/>
  <c r="BQ56" i="6"/>
  <c r="BI56" i="6"/>
  <c r="BA56" i="6"/>
  <c r="AS56" i="6"/>
  <c r="AK56" i="6"/>
  <c r="AC56" i="6"/>
  <c r="BH56" i="6"/>
  <c r="AZ56" i="6"/>
  <c r="AR56" i="6"/>
  <c r="AJ56" i="6"/>
  <c r="BX56" i="6"/>
  <c r="BP56" i="6"/>
  <c r="M58" i="8"/>
  <c r="S58" i="6"/>
  <c r="T57" i="6" s="1"/>
  <c r="V55" i="8"/>
  <c r="T56" i="8"/>
  <c r="L60" i="7"/>
  <c r="M59" i="7" s="1"/>
  <c r="P59" i="7"/>
  <c r="L60" i="6"/>
  <c r="M59" i="6" s="1"/>
  <c r="P59" i="6"/>
  <c r="V55" i="7"/>
  <c r="F60" i="6"/>
  <c r="S58" i="8"/>
  <c r="T57" i="8" s="1"/>
  <c r="T56" i="7"/>
  <c r="V57" i="8" l="1"/>
  <c r="V57" i="6"/>
  <c r="F61" i="7"/>
  <c r="BR55" i="8"/>
  <c r="BV55" i="8"/>
  <c r="BN55" i="8"/>
  <c r="BF55" i="8"/>
  <c r="BU55" i="8"/>
  <c r="BM55" i="8"/>
  <c r="BT55" i="8"/>
  <c r="BL55" i="8"/>
  <c r="BD55" i="8"/>
  <c r="BP55" i="8"/>
  <c r="BC55" i="8"/>
  <c r="AU55" i="8"/>
  <c r="AM55" i="8"/>
  <c r="AE55" i="8"/>
  <c r="BY55" i="8"/>
  <c r="BJ55" i="8"/>
  <c r="AZ55" i="8"/>
  <c r="AR55" i="8"/>
  <c r="AJ55" i="8"/>
  <c r="BX55" i="8"/>
  <c r="BI55" i="8"/>
  <c r="AY55" i="8"/>
  <c r="AQ55" i="8"/>
  <c r="AI55" i="8"/>
  <c r="BW55" i="8"/>
  <c r="BH55" i="8"/>
  <c r="AX55" i="8"/>
  <c r="AP55" i="8"/>
  <c r="AH55" i="8"/>
  <c r="BS55" i="8"/>
  <c r="BG55" i="8"/>
  <c r="AW55" i="8"/>
  <c r="AO55" i="8"/>
  <c r="AG55" i="8"/>
  <c r="AV55" i="8"/>
  <c r="AC55" i="8"/>
  <c r="AT55" i="8"/>
  <c r="BO55" i="8"/>
  <c r="AN55" i="8"/>
  <c r="BK55" i="8"/>
  <c r="AL55" i="8"/>
  <c r="BE55" i="8"/>
  <c r="AK55" i="8"/>
  <c r="BB55" i="8"/>
  <c r="AF55" i="8"/>
  <c r="BQ55" i="8"/>
  <c r="BA55" i="8"/>
  <c r="AS55" i="8"/>
  <c r="AD55" i="8"/>
  <c r="S59" i="7"/>
  <c r="T58" i="7" s="1"/>
  <c r="P60" i="8"/>
  <c r="L61" i="8"/>
  <c r="M60" i="8" s="1"/>
  <c r="V56" i="7"/>
  <c r="V56" i="8"/>
  <c r="F61" i="8"/>
  <c r="G60" i="8" s="1"/>
  <c r="M59" i="8"/>
  <c r="BW57" i="7"/>
  <c r="BO57" i="7"/>
  <c r="BG57" i="7"/>
  <c r="AY57" i="7"/>
  <c r="AQ57" i="7"/>
  <c r="AI57" i="7"/>
  <c r="CA57" i="7"/>
  <c r="BS57" i="7"/>
  <c r="BK57" i="7"/>
  <c r="BC57" i="7"/>
  <c r="AU57" i="7"/>
  <c r="AM57" i="7"/>
  <c r="AE57" i="7"/>
  <c r="BZ57" i="7"/>
  <c r="BR57" i="7"/>
  <c r="BJ57" i="7"/>
  <c r="BB57" i="7"/>
  <c r="AT57" i="7"/>
  <c r="AL57" i="7"/>
  <c r="AD57" i="7"/>
  <c r="BY57" i="7"/>
  <c r="BQ57" i="7"/>
  <c r="BI57" i="7"/>
  <c r="BA57" i="7"/>
  <c r="AS57" i="7"/>
  <c r="AK57" i="7"/>
  <c r="AC57" i="7"/>
  <c r="BU57" i="7"/>
  <c r="BE57" i="7"/>
  <c r="AO57" i="7"/>
  <c r="BT57" i="7"/>
  <c r="BD57" i="7"/>
  <c r="AN57" i="7"/>
  <c r="BN57" i="7"/>
  <c r="AX57" i="7"/>
  <c r="AH57" i="7"/>
  <c r="BM57" i="7"/>
  <c r="AW57" i="7"/>
  <c r="AG57" i="7"/>
  <c r="BL57" i="7"/>
  <c r="AV57" i="7"/>
  <c r="AF57" i="7"/>
  <c r="BX57" i="7"/>
  <c r="BH57" i="7"/>
  <c r="AR57" i="7"/>
  <c r="BV57" i="7"/>
  <c r="BP57" i="7"/>
  <c r="BF57" i="7"/>
  <c r="AZ57" i="7"/>
  <c r="AP57" i="7"/>
  <c r="AJ57" i="7"/>
  <c r="S59" i="6"/>
  <c r="T58" i="6" s="1"/>
  <c r="G59" i="8"/>
  <c r="L61" i="7"/>
  <c r="M60" i="7" s="1"/>
  <c r="P60" i="7"/>
  <c r="F61" i="6"/>
  <c r="G60" i="6" s="1"/>
  <c r="P60" i="6"/>
  <c r="L61" i="6"/>
  <c r="S59" i="8"/>
  <c r="T58" i="8" s="1"/>
  <c r="V58" i="8" s="1"/>
  <c r="BX55" i="7"/>
  <c r="BP55" i="7"/>
  <c r="BH55" i="7"/>
  <c r="BT55" i="7"/>
  <c r="BL55" i="7"/>
  <c r="BD55" i="7"/>
  <c r="BS55" i="7"/>
  <c r="BK55" i="7"/>
  <c r="BC55" i="7"/>
  <c r="BR55" i="7"/>
  <c r="BN55" i="7"/>
  <c r="BA55" i="7"/>
  <c r="AS55" i="7"/>
  <c r="AK55" i="7"/>
  <c r="AC55" i="7"/>
  <c r="BM55" i="7"/>
  <c r="AZ55" i="7"/>
  <c r="AR55" i="7"/>
  <c r="AJ55" i="7"/>
  <c r="BW55" i="7"/>
  <c r="BI55" i="7"/>
  <c r="AX55" i="7"/>
  <c r="AP55" i="7"/>
  <c r="AH55" i="7"/>
  <c r="BV55" i="7"/>
  <c r="BG55" i="7"/>
  <c r="AW55" i="7"/>
  <c r="AO55" i="7"/>
  <c r="AG55" i="7"/>
  <c r="BU55" i="7"/>
  <c r="BF55" i="7"/>
  <c r="AV55" i="7"/>
  <c r="AN55" i="7"/>
  <c r="AF55" i="7"/>
  <c r="BQ55" i="7"/>
  <c r="BE55" i="7"/>
  <c r="AU55" i="7"/>
  <c r="AM55" i="7"/>
  <c r="AE55" i="7"/>
  <c r="AT55" i="7"/>
  <c r="AQ55" i="7"/>
  <c r="AL55" i="7"/>
  <c r="BY55" i="7"/>
  <c r="AI55" i="7"/>
  <c r="BO55" i="7"/>
  <c r="AD55" i="7"/>
  <c r="BJ55" i="7"/>
  <c r="BB55" i="7"/>
  <c r="AY55" i="7"/>
  <c r="G59" i="6"/>
  <c r="G59" i="7"/>
  <c r="V58" i="6" l="1"/>
  <c r="S60" i="6"/>
  <c r="P61" i="6"/>
  <c r="L62" i="6"/>
  <c r="M61" i="6" s="1"/>
  <c r="BT56" i="7"/>
  <c r="BL56" i="7"/>
  <c r="BD56" i="7"/>
  <c r="AV56" i="7"/>
  <c r="AN56" i="7"/>
  <c r="AF56" i="7"/>
  <c r="BX56" i="7"/>
  <c r="BP56" i="7"/>
  <c r="BH56" i="7"/>
  <c r="AZ56" i="7"/>
  <c r="AR56" i="7"/>
  <c r="AJ56" i="7"/>
  <c r="BW56" i="7"/>
  <c r="BO56" i="7"/>
  <c r="BG56" i="7"/>
  <c r="AY56" i="7"/>
  <c r="AQ56" i="7"/>
  <c r="AI56" i="7"/>
  <c r="BV56" i="7"/>
  <c r="BN56" i="7"/>
  <c r="BF56" i="7"/>
  <c r="AX56" i="7"/>
  <c r="AP56" i="7"/>
  <c r="AH56" i="7"/>
  <c r="BZ56" i="7"/>
  <c r="BJ56" i="7"/>
  <c r="AT56" i="7"/>
  <c r="AD56" i="7"/>
  <c r="BY56" i="7"/>
  <c r="BI56" i="7"/>
  <c r="AS56" i="7"/>
  <c r="AC56" i="7"/>
  <c r="BS56" i="7"/>
  <c r="BC56" i="7"/>
  <c r="AM56" i="7"/>
  <c r="BR56" i="7"/>
  <c r="BB56" i="7"/>
  <c r="AL56" i="7"/>
  <c r="BQ56" i="7"/>
  <c r="BA56" i="7"/>
  <c r="AK56" i="7"/>
  <c r="BM56" i="7"/>
  <c r="AW56" i="7"/>
  <c r="AG56" i="7"/>
  <c r="AE56" i="7"/>
  <c r="BU56" i="7"/>
  <c r="BK56" i="7"/>
  <c r="BE56" i="7"/>
  <c r="AU56" i="7"/>
  <c r="AO56" i="7"/>
  <c r="P61" i="8"/>
  <c r="L62" i="8"/>
  <c r="M61" i="8" s="1"/>
  <c r="P61" i="7"/>
  <c r="L62" i="7"/>
  <c r="M61" i="7" s="1"/>
  <c r="F62" i="6"/>
  <c r="G61" i="6" s="1"/>
  <c r="V58" i="7"/>
  <c r="S60" i="8"/>
  <c r="F62" i="7"/>
  <c r="BZ57" i="6"/>
  <c r="BR57" i="6"/>
  <c r="BJ57" i="6"/>
  <c r="BB57" i="6"/>
  <c r="AT57" i="6"/>
  <c r="AL57" i="6"/>
  <c r="AD57" i="6"/>
  <c r="BY57" i="6"/>
  <c r="BQ57" i="6"/>
  <c r="BI57" i="6"/>
  <c r="BA57" i="6"/>
  <c r="AS57" i="6"/>
  <c r="AK57" i="6"/>
  <c r="AC57" i="6"/>
  <c r="BX57" i="6"/>
  <c r="BP57" i="6"/>
  <c r="BH57" i="6"/>
  <c r="AZ57" i="6"/>
  <c r="AR57" i="6"/>
  <c r="AJ57" i="6"/>
  <c r="BW57" i="6"/>
  <c r="BO57" i="6"/>
  <c r="BG57" i="6"/>
  <c r="AY57" i="6"/>
  <c r="AQ57" i="6"/>
  <c r="AI57" i="6"/>
  <c r="BV57" i="6"/>
  <c r="BN57" i="6"/>
  <c r="BF57" i="6"/>
  <c r="AX57" i="6"/>
  <c r="AP57" i="6"/>
  <c r="AH57" i="6"/>
  <c r="BU57" i="6"/>
  <c r="BM57" i="6"/>
  <c r="BE57" i="6"/>
  <c r="AW57" i="6"/>
  <c r="AO57" i="6"/>
  <c r="AG57" i="6"/>
  <c r="BT57" i="6"/>
  <c r="BL57" i="6"/>
  <c r="BD57" i="6"/>
  <c r="AV57" i="6"/>
  <c r="AN57" i="6"/>
  <c r="AF57" i="6"/>
  <c r="BC57" i="6"/>
  <c r="AU57" i="6"/>
  <c r="AM57" i="6"/>
  <c r="AE57" i="6"/>
  <c r="CA57" i="6"/>
  <c r="BS57" i="6"/>
  <c r="BK57" i="6"/>
  <c r="BV56" i="8"/>
  <c r="BN56" i="8"/>
  <c r="BF56" i="8"/>
  <c r="AX56" i="8"/>
  <c r="AP56" i="8"/>
  <c r="AH56" i="8"/>
  <c r="BS56" i="8"/>
  <c r="BK56" i="8"/>
  <c r="BC56" i="8"/>
  <c r="AU56" i="8"/>
  <c r="AM56" i="8"/>
  <c r="AE56" i="8"/>
  <c r="BZ56" i="8"/>
  <c r="BR56" i="8"/>
  <c r="BJ56" i="8"/>
  <c r="BB56" i="8"/>
  <c r="AT56" i="8"/>
  <c r="AL56" i="8"/>
  <c r="AD56" i="8"/>
  <c r="BY56" i="8"/>
  <c r="BQ56" i="8"/>
  <c r="BI56" i="8"/>
  <c r="BA56" i="8"/>
  <c r="AS56" i="8"/>
  <c r="AK56" i="8"/>
  <c r="AC56" i="8"/>
  <c r="BX56" i="8"/>
  <c r="BP56" i="8"/>
  <c r="BH56" i="8"/>
  <c r="AZ56" i="8"/>
  <c r="AR56" i="8"/>
  <c r="AJ56" i="8"/>
  <c r="BG56" i="8"/>
  <c r="AN56" i="8"/>
  <c r="BU56" i="8"/>
  <c r="AY56" i="8"/>
  <c r="AF56" i="8"/>
  <c r="BT56" i="8"/>
  <c r="AW56" i="8"/>
  <c r="BO56" i="8"/>
  <c r="AV56" i="8"/>
  <c r="BM56" i="8"/>
  <c r="AQ56" i="8"/>
  <c r="BW56" i="8"/>
  <c r="BL56" i="8"/>
  <c r="BD56" i="8"/>
  <c r="AO56" i="8"/>
  <c r="AI56" i="8"/>
  <c r="AG56" i="8"/>
  <c r="BE56" i="8"/>
  <c r="G60" i="7"/>
  <c r="CA58" i="8"/>
  <c r="BS58" i="8"/>
  <c r="BK58" i="8"/>
  <c r="BC58" i="8"/>
  <c r="AU58" i="8"/>
  <c r="AM58" i="8"/>
  <c r="AE58" i="8"/>
  <c r="BX58" i="8"/>
  <c r="BP58" i="8"/>
  <c r="BH58" i="8"/>
  <c r="AZ58" i="8"/>
  <c r="AR58" i="8"/>
  <c r="AJ58" i="8"/>
  <c r="BW58" i="8"/>
  <c r="BO58" i="8"/>
  <c r="BG58" i="8"/>
  <c r="AY58" i="8"/>
  <c r="AQ58" i="8"/>
  <c r="AI58" i="8"/>
  <c r="BV58" i="8"/>
  <c r="BN58" i="8"/>
  <c r="BF58" i="8"/>
  <c r="AX58" i="8"/>
  <c r="AP58" i="8"/>
  <c r="AH58" i="8"/>
  <c r="BU58" i="8"/>
  <c r="BM58" i="8"/>
  <c r="BE58" i="8"/>
  <c r="AW58" i="8"/>
  <c r="AO58" i="8"/>
  <c r="AG58" i="8"/>
  <c r="BR58" i="8"/>
  <c r="AV58" i="8"/>
  <c r="AC58" i="8"/>
  <c r="BJ58" i="8"/>
  <c r="AN58" i="8"/>
  <c r="CB58" i="8"/>
  <c r="BI58" i="8"/>
  <c r="AL58" i="8"/>
  <c r="BZ58" i="8"/>
  <c r="BD58" i="8"/>
  <c r="AK58" i="8"/>
  <c r="BY58" i="8"/>
  <c r="BB58" i="8"/>
  <c r="AF58" i="8"/>
  <c r="AT58" i="8"/>
  <c r="AS58" i="8"/>
  <c r="BT58" i="8"/>
  <c r="BQ58" i="8"/>
  <c r="BL58" i="8"/>
  <c r="BA58" i="8"/>
  <c r="AD58" i="8"/>
  <c r="M60" i="6"/>
  <c r="S60" i="7"/>
  <c r="T59" i="7" s="1"/>
  <c r="T59" i="6"/>
  <c r="V59" i="6" s="1"/>
  <c r="F62" i="8"/>
  <c r="BY57" i="8"/>
  <c r="BQ57" i="8"/>
  <c r="BI57" i="8"/>
  <c r="BA57" i="8"/>
  <c r="AS57" i="8"/>
  <c r="AK57" i="8"/>
  <c r="AC57" i="8"/>
  <c r="BV57" i="8"/>
  <c r="BN57" i="8"/>
  <c r="BF57" i="8"/>
  <c r="AX57" i="8"/>
  <c r="AP57" i="8"/>
  <c r="AH57" i="8"/>
  <c r="BU57" i="8"/>
  <c r="BM57" i="8"/>
  <c r="BE57" i="8"/>
  <c r="AW57" i="8"/>
  <c r="AO57" i="8"/>
  <c r="AG57" i="8"/>
  <c r="BT57" i="8"/>
  <c r="BL57" i="8"/>
  <c r="BD57" i="8"/>
  <c r="AV57" i="8"/>
  <c r="AN57" i="8"/>
  <c r="AF57" i="8"/>
  <c r="CA57" i="8"/>
  <c r="BS57" i="8"/>
  <c r="BK57" i="8"/>
  <c r="BC57" i="8"/>
  <c r="AU57" i="8"/>
  <c r="AM57" i="8"/>
  <c r="AE57" i="8"/>
  <c r="BX57" i="8"/>
  <c r="BB57" i="8"/>
  <c r="AI57" i="8"/>
  <c r="BP57" i="8"/>
  <c r="AT57" i="8"/>
  <c r="BO57" i="8"/>
  <c r="AR57" i="8"/>
  <c r="BJ57" i="8"/>
  <c r="AQ57" i="8"/>
  <c r="BH57" i="8"/>
  <c r="AL57" i="8"/>
  <c r="BG57" i="8"/>
  <c r="AZ57" i="8"/>
  <c r="AJ57" i="8"/>
  <c r="AD57" i="8"/>
  <c r="BZ57" i="8"/>
  <c r="BW57" i="8"/>
  <c r="AY57" i="8"/>
  <c r="BR57" i="8"/>
  <c r="CC59" i="6" l="1"/>
  <c r="BU59" i="6"/>
  <c r="BM59" i="6"/>
  <c r="BE59" i="6"/>
  <c r="AW59" i="6"/>
  <c r="AO59" i="6"/>
  <c r="AG59" i="6"/>
  <c r="CB59" i="6"/>
  <c r="BT59" i="6"/>
  <c r="BL59" i="6"/>
  <c r="BD59" i="6"/>
  <c r="AV59" i="6"/>
  <c r="AN59" i="6"/>
  <c r="AF59" i="6"/>
  <c r="CA59" i="6"/>
  <c r="BS59" i="6"/>
  <c r="BK59" i="6"/>
  <c r="BC59" i="6"/>
  <c r="AU59" i="6"/>
  <c r="AM59" i="6"/>
  <c r="AE59" i="6"/>
  <c r="BZ59" i="6"/>
  <c r="BR59" i="6"/>
  <c r="BJ59" i="6"/>
  <c r="BB59" i="6"/>
  <c r="AT59" i="6"/>
  <c r="AL59" i="6"/>
  <c r="AD59" i="6"/>
  <c r="BY59" i="6"/>
  <c r="BQ59" i="6"/>
  <c r="BI59" i="6"/>
  <c r="BA59" i="6"/>
  <c r="AS59" i="6"/>
  <c r="AK59" i="6"/>
  <c r="AC59" i="6"/>
  <c r="BX59" i="6"/>
  <c r="BP59" i="6"/>
  <c r="BH59" i="6"/>
  <c r="AZ59" i="6"/>
  <c r="AR59" i="6"/>
  <c r="AJ59" i="6"/>
  <c r="BW59" i="6"/>
  <c r="BO59" i="6"/>
  <c r="BG59" i="6"/>
  <c r="AY59" i="6"/>
  <c r="AQ59" i="6"/>
  <c r="AI59" i="6"/>
  <c r="AP59" i="6"/>
  <c r="AH59" i="6"/>
  <c r="BV59" i="6"/>
  <c r="BN59" i="6"/>
  <c r="BF59" i="6"/>
  <c r="AX59" i="6"/>
  <c r="S61" i="7"/>
  <c r="T60" i="7" s="1"/>
  <c r="BY58" i="7"/>
  <c r="BQ58" i="7"/>
  <c r="BI58" i="7"/>
  <c r="BA58" i="7"/>
  <c r="AS58" i="7"/>
  <c r="AK58" i="7"/>
  <c r="AC58" i="7"/>
  <c r="BU58" i="7"/>
  <c r="BM58" i="7"/>
  <c r="BE58" i="7"/>
  <c r="AW58" i="7"/>
  <c r="AO58" i="7"/>
  <c r="AG58" i="7"/>
  <c r="CB58" i="7"/>
  <c r="BT58" i="7"/>
  <c r="BL58" i="7"/>
  <c r="BD58" i="7"/>
  <c r="AV58" i="7"/>
  <c r="AN58" i="7"/>
  <c r="AF58" i="7"/>
  <c r="CA58" i="7"/>
  <c r="BS58" i="7"/>
  <c r="BK58" i="7"/>
  <c r="BC58" i="7"/>
  <c r="AU58" i="7"/>
  <c r="AM58" i="7"/>
  <c r="AE58" i="7"/>
  <c r="BO58" i="7"/>
  <c r="AY58" i="7"/>
  <c r="AI58" i="7"/>
  <c r="BN58" i="7"/>
  <c r="AX58" i="7"/>
  <c r="AH58" i="7"/>
  <c r="BX58" i="7"/>
  <c r="BH58" i="7"/>
  <c r="AR58" i="7"/>
  <c r="BW58" i="7"/>
  <c r="BG58" i="7"/>
  <c r="AQ58" i="7"/>
  <c r="BV58" i="7"/>
  <c r="BF58" i="7"/>
  <c r="AP58" i="7"/>
  <c r="BR58" i="7"/>
  <c r="BB58" i="7"/>
  <c r="AL58" i="7"/>
  <c r="BZ58" i="7"/>
  <c r="BP58" i="7"/>
  <c r="BJ58" i="7"/>
  <c r="AZ58" i="7"/>
  <c r="AT58" i="7"/>
  <c r="AJ58" i="7"/>
  <c r="AD58" i="7"/>
  <c r="F63" i="6"/>
  <c r="G62" i="6" s="1"/>
  <c r="V59" i="7"/>
  <c r="L63" i="6"/>
  <c r="M62" i="6" s="1"/>
  <c r="P62" i="6"/>
  <c r="S61" i="6"/>
  <c r="T60" i="6" s="1"/>
  <c r="CB58" i="6"/>
  <c r="BT58" i="6"/>
  <c r="BL58" i="6"/>
  <c r="BD58" i="6"/>
  <c r="AV58" i="6"/>
  <c r="AN58" i="6"/>
  <c r="AF58" i="6"/>
  <c r="CA58" i="6"/>
  <c r="BS58" i="6"/>
  <c r="BK58" i="6"/>
  <c r="BC58" i="6"/>
  <c r="AU58" i="6"/>
  <c r="AM58" i="6"/>
  <c r="AE58" i="6"/>
  <c r="BZ58" i="6"/>
  <c r="BR58" i="6"/>
  <c r="BJ58" i="6"/>
  <c r="BB58" i="6"/>
  <c r="AT58" i="6"/>
  <c r="AL58" i="6"/>
  <c r="AD58" i="6"/>
  <c r="BY58" i="6"/>
  <c r="BQ58" i="6"/>
  <c r="BI58" i="6"/>
  <c r="BA58" i="6"/>
  <c r="AS58" i="6"/>
  <c r="AK58" i="6"/>
  <c r="AC58" i="6"/>
  <c r="BX58" i="6"/>
  <c r="BP58" i="6"/>
  <c r="BH58" i="6"/>
  <c r="AZ58" i="6"/>
  <c r="AR58" i="6"/>
  <c r="AJ58" i="6"/>
  <c r="BW58" i="6"/>
  <c r="BO58" i="6"/>
  <c r="BG58" i="6"/>
  <c r="AY58" i="6"/>
  <c r="AQ58" i="6"/>
  <c r="AI58" i="6"/>
  <c r="BV58" i="6"/>
  <c r="BN58" i="6"/>
  <c r="BF58" i="6"/>
  <c r="AX58" i="6"/>
  <c r="AP58" i="6"/>
  <c r="AH58" i="6"/>
  <c r="AW58" i="6"/>
  <c r="AO58" i="6"/>
  <c r="AG58" i="6"/>
  <c r="BU58" i="6"/>
  <c r="BM58" i="6"/>
  <c r="BE58" i="6"/>
  <c r="F63" i="8"/>
  <c r="F63" i="7"/>
  <c r="S61" i="8"/>
  <c r="T60" i="8" s="1"/>
  <c r="G61" i="8"/>
  <c r="G61" i="7"/>
  <c r="T59" i="8"/>
  <c r="L63" i="7"/>
  <c r="M62" i="7" s="1"/>
  <c r="P62" i="7"/>
  <c r="L63" i="8"/>
  <c r="P62" i="8"/>
  <c r="V60" i="8" l="1"/>
  <c r="F64" i="7"/>
  <c r="G63" i="7" s="1"/>
  <c r="V60" i="7"/>
  <c r="V60" i="6"/>
  <c r="S62" i="7"/>
  <c r="T61" i="7" s="1"/>
  <c r="V61" i="7" s="1"/>
  <c r="S62" i="6"/>
  <c r="T61" i="6" s="1"/>
  <c r="L64" i="8"/>
  <c r="M63" i="8" s="1"/>
  <c r="P63" i="8"/>
  <c r="M62" i="8"/>
  <c r="F64" i="8"/>
  <c r="L64" i="6"/>
  <c r="M63" i="6" s="1"/>
  <c r="P63" i="6"/>
  <c r="F64" i="6"/>
  <c r="G62" i="8"/>
  <c r="V59" i="8"/>
  <c r="G62" i="7"/>
  <c r="L64" i="7"/>
  <c r="M63" i="7" s="1"/>
  <c r="P63" i="7"/>
  <c r="S62" i="8"/>
  <c r="T61" i="8" s="1"/>
  <c r="BZ59" i="7"/>
  <c r="BR59" i="7"/>
  <c r="BJ59" i="7"/>
  <c r="BB59" i="7"/>
  <c r="AT59" i="7"/>
  <c r="AL59" i="7"/>
  <c r="AD59" i="7"/>
  <c r="BV59" i="7"/>
  <c r="BN59" i="7"/>
  <c r="BF59" i="7"/>
  <c r="AX59" i="7"/>
  <c r="AP59" i="7"/>
  <c r="AH59" i="7"/>
  <c r="CC59" i="7"/>
  <c r="BU59" i="7"/>
  <c r="BM59" i="7"/>
  <c r="BE59" i="7"/>
  <c r="AW59" i="7"/>
  <c r="AO59" i="7"/>
  <c r="AG59" i="7"/>
  <c r="CB59" i="7"/>
  <c r="BT59" i="7"/>
  <c r="BL59" i="7"/>
  <c r="BD59" i="7"/>
  <c r="AV59" i="7"/>
  <c r="AN59" i="7"/>
  <c r="AF59" i="7"/>
  <c r="BX59" i="7"/>
  <c r="BH59" i="7"/>
  <c r="AR59" i="7"/>
  <c r="BW59" i="7"/>
  <c r="BG59" i="7"/>
  <c r="AQ59" i="7"/>
  <c r="BQ59" i="7"/>
  <c r="BA59" i="7"/>
  <c r="AK59" i="7"/>
  <c r="BP59" i="7"/>
  <c r="AZ59" i="7"/>
  <c r="AJ59" i="7"/>
  <c r="BO59" i="7"/>
  <c r="AY59" i="7"/>
  <c r="AI59" i="7"/>
  <c r="CA59" i="7"/>
  <c r="BK59" i="7"/>
  <c r="AU59" i="7"/>
  <c r="AE59" i="7"/>
  <c r="BY59" i="7"/>
  <c r="BS59" i="7"/>
  <c r="BI59" i="7"/>
  <c r="BC59" i="7"/>
  <c r="AS59" i="7"/>
  <c r="AM59" i="7"/>
  <c r="AC59" i="7"/>
  <c r="V61" i="8" l="1"/>
  <c r="L65" i="8"/>
  <c r="P64" i="8"/>
  <c r="S63" i="6"/>
  <c r="T62" i="6" s="1"/>
  <c r="V62" i="6" s="1"/>
  <c r="F65" i="8"/>
  <c r="G64" i="8" s="1"/>
  <c r="BZ60" i="7"/>
  <c r="BR60" i="7"/>
  <c r="BJ60" i="7"/>
  <c r="BB60" i="7"/>
  <c r="AT60" i="7"/>
  <c r="AL60" i="7"/>
  <c r="AD60" i="7"/>
  <c r="CD60" i="7"/>
  <c r="BV60" i="7"/>
  <c r="BN60" i="7"/>
  <c r="BF60" i="7"/>
  <c r="AX60" i="7"/>
  <c r="AP60" i="7"/>
  <c r="AH60" i="7"/>
  <c r="CC60" i="7"/>
  <c r="BU60" i="7"/>
  <c r="BM60" i="7"/>
  <c r="BE60" i="7"/>
  <c r="AW60" i="7"/>
  <c r="AO60" i="7"/>
  <c r="AG60" i="7"/>
  <c r="CB60" i="7"/>
  <c r="BT60" i="7"/>
  <c r="BL60" i="7"/>
  <c r="BD60" i="7"/>
  <c r="AV60" i="7"/>
  <c r="AN60" i="7"/>
  <c r="AF60" i="7"/>
  <c r="BP60" i="7"/>
  <c r="AZ60" i="7"/>
  <c r="AJ60" i="7"/>
  <c r="BO60" i="7"/>
  <c r="AY60" i="7"/>
  <c r="AI60" i="7"/>
  <c r="BY60" i="7"/>
  <c r="BI60" i="7"/>
  <c r="AS60" i="7"/>
  <c r="AC60" i="7"/>
  <c r="BX60" i="7"/>
  <c r="BH60" i="7"/>
  <c r="AR60" i="7"/>
  <c r="BW60" i="7"/>
  <c r="BG60" i="7"/>
  <c r="AQ60" i="7"/>
  <c r="BS60" i="7"/>
  <c r="BC60" i="7"/>
  <c r="AM60" i="7"/>
  <c r="BQ60" i="7"/>
  <c r="BK60" i="7"/>
  <c r="BA60" i="7"/>
  <c r="AU60" i="7"/>
  <c r="AK60" i="7"/>
  <c r="AE60" i="7"/>
  <c r="CA60" i="7"/>
  <c r="F65" i="6"/>
  <c r="S63" i="7"/>
  <c r="CB59" i="8"/>
  <c r="BT59" i="8"/>
  <c r="BL59" i="8"/>
  <c r="BD59" i="8"/>
  <c r="AV59" i="8"/>
  <c r="AN59" i="8"/>
  <c r="AF59" i="8"/>
  <c r="BY59" i="8"/>
  <c r="BQ59" i="8"/>
  <c r="BI59" i="8"/>
  <c r="BA59" i="8"/>
  <c r="AS59" i="8"/>
  <c r="AK59" i="8"/>
  <c r="AC59" i="8"/>
  <c r="BX59" i="8"/>
  <c r="BP59" i="8"/>
  <c r="BH59" i="8"/>
  <c r="AZ59" i="8"/>
  <c r="AR59" i="8"/>
  <c r="AJ59" i="8"/>
  <c r="BW59" i="8"/>
  <c r="BO59" i="8"/>
  <c r="BG59" i="8"/>
  <c r="AY59" i="8"/>
  <c r="AQ59" i="8"/>
  <c r="AI59" i="8"/>
  <c r="BV59" i="8"/>
  <c r="BN59" i="8"/>
  <c r="BF59" i="8"/>
  <c r="AX59" i="8"/>
  <c r="AP59" i="8"/>
  <c r="AH59" i="8"/>
  <c r="BK59" i="8"/>
  <c r="AO59" i="8"/>
  <c r="BZ59" i="8"/>
  <c r="BC59" i="8"/>
  <c r="AG59" i="8"/>
  <c r="BU59" i="8"/>
  <c r="BB59" i="8"/>
  <c r="AE59" i="8"/>
  <c r="BS59" i="8"/>
  <c r="AW59" i="8"/>
  <c r="AD59" i="8"/>
  <c r="BR59" i="8"/>
  <c r="AU59" i="8"/>
  <c r="AL59" i="8"/>
  <c r="CC59" i="8"/>
  <c r="BM59" i="8"/>
  <c r="BJ59" i="8"/>
  <c r="BE59" i="8"/>
  <c r="AT59" i="8"/>
  <c r="AM59" i="8"/>
  <c r="CA59" i="8"/>
  <c r="L65" i="6"/>
  <c r="P64" i="6"/>
  <c r="G63" i="8"/>
  <c r="P64" i="7"/>
  <c r="L65" i="7"/>
  <c r="M64" i="7" s="1"/>
  <c r="BY61" i="7"/>
  <c r="BQ61" i="7"/>
  <c r="BI61" i="7"/>
  <c r="BA61" i="7"/>
  <c r="AS61" i="7"/>
  <c r="AK61" i="7"/>
  <c r="AC61" i="7"/>
  <c r="CD61" i="7"/>
  <c r="BV61" i="7"/>
  <c r="BN61" i="7"/>
  <c r="BF61" i="7"/>
  <c r="CC61" i="7"/>
  <c r="BU61" i="7"/>
  <c r="BM61" i="7"/>
  <c r="BE61" i="7"/>
  <c r="AW61" i="7"/>
  <c r="AO61" i="7"/>
  <c r="AG61" i="7"/>
  <c r="CB61" i="7"/>
  <c r="BT61" i="7"/>
  <c r="BL61" i="7"/>
  <c r="BD61" i="7"/>
  <c r="AV61" i="7"/>
  <c r="AN61" i="7"/>
  <c r="AF61" i="7"/>
  <c r="CA61" i="7"/>
  <c r="BS61" i="7"/>
  <c r="BK61" i="7"/>
  <c r="BC61" i="7"/>
  <c r="AU61" i="7"/>
  <c r="AM61" i="7"/>
  <c r="AE61" i="7"/>
  <c r="CE61" i="7"/>
  <c r="BH61" i="7"/>
  <c r="AQ61" i="7"/>
  <c r="BZ61" i="7"/>
  <c r="BG61" i="7"/>
  <c r="AP61" i="7"/>
  <c r="BW61" i="7"/>
  <c r="AZ61" i="7"/>
  <c r="AJ61" i="7"/>
  <c r="BR61" i="7"/>
  <c r="AY61" i="7"/>
  <c r="AI61" i="7"/>
  <c r="BP61" i="7"/>
  <c r="AX61" i="7"/>
  <c r="AH61" i="7"/>
  <c r="BO61" i="7"/>
  <c r="AT61" i="7"/>
  <c r="AD61" i="7"/>
  <c r="BJ61" i="7"/>
  <c r="BB61" i="7"/>
  <c r="AR61" i="7"/>
  <c r="AL61" i="7"/>
  <c r="BX61" i="7"/>
  <c r="CC60" i="6"/>
  <c r="BU60" i="6"/>
  <c r="BM60" i="6"/>
  <c r="BE60" i="6"/>
  <c r="AW60" i="6"/>
  <c r="AO60" i="6"/>
  <c r="AG60" i="6"/>
  <c r="CB60" i="6"/>
  <c r="BT60" i="6"/>
  <c r="BL60" i="6"/>
  <c r="BD60" i="6"/>
  <c r="AV60" i="6"/>
  <c r="AN60" i="6"/>
  <c r="AF60" i="6"/>
  <c r="CA60" i="6"/>
  <c r="BS60" i="6"/>
  <c r="BK60" i="6"/>
  <c r="BC60" i="6"/>
  <c r="AU60" i="6"/>
  <c r="AM60" i="6"/>
  <c r="AE60" i="6"/>
  <c r="BZ60" i="6"/>
  <c r="BR60" i="6"/>
  <c r="BJ60" i="6"/>
  <c r="BB60" i="6"/>
  <c r="AT60" i="6"/>
  <c r="AL60" i="6"/>
  <c r="AD60" i="6"/>
  <c r="BY60" i="6"/>
  <c r="BQ60" i="6"/>
  <c r="BI60" i="6"/>
  <c r="BA60" i="6"/>
  <c r="AS60" i="6"/>
  <c r="AK60" i="6"/>
  <c r="AC60" i="6"/>
  <c r="BX60" i="6"/>
  <c r="BP60" i="6"/>
  <c r="BH60" i="6"/>
  <c r="AZ60" i="6"/>
  <c r="AR60" i="6"/>
  <c r="AJ60" i="6"/>
  <c r="BW60" i="6"/>
  <c r="BO60" i="6"/>
  <c r="BG60" i="6"/>
  <c r="AY60" i="6"/>
  <c r="AQ60" i="6"/>
  <c r="AI60" i="6"/>
  <c r="AH60" i="6"/>
  <c r="CD60" i="6"/>
  <c r="BV60" i="6"/>
  <c r="BN60" i="6"/>
  <c r="BF60" i="6"/>
  <c r="AX60" i="6"/>
  <c r="AP60" i="6"/>
  <c r="G63" i="6"/>
  <c r="F65" i="7"/>
  <c r="G64" i="7" s="1"/>
  <c r="V61" i="6"/>
  <c r="S63" i="8"/>
  <c r="CB60" i="8"/>
  <c r="BT60" i="8"/>
  <c r="BL60" i="8"/>
  <c r="BD60" i="8"/>
  <c r="AV60" i="8"/>
  <c r="AN60" i="8"/>
  <c r="AF60" i="8"/>
  <c r="BY60" i="8"/>
  <c r="BQ60" i="8"/>
  <c r="BI60" i="8"/>
  <c r="BA60" i="8"/>
  <c r="AS60" i="8"/>
  <c r="AK60" i="8"/>
  <c r="AC60" i="8"/>
  <c r="BX60" i="8"/>
  <c r="BP60" i="8"/>
  <c r="BH60" i="8"/>
  <c r="AZ60" i="8"/>
  <c r="AR60" i="8"/>
  <c r="AJ60" i="8"/>
  <c r="BW60" i="8"/>
  <c r="BO60" i="8"/>
  <c r="BG60" i="8"/>
  <c r="AY60" i="8"/>
  <c r="AQ60" i="8"/>
  <c r="AI60" i="8"/>
  <c r="CD60" i="8"/>
  <c r="BV60" i="8"/>
  <c r="BN60" i="8"/>
  <c r="BF60" i="8"/>
  <c r="AX60" i="8"/>
  <c r="AP60" i="8"/>
  <c r="AH60" i="8"/>
  <c r="BZ60" i="8"/>
  <c r="BC60" i="8"/>
  <c r="AG60" i="8"/>
  <c r="BR60" i="8"/>
  <c r="AU60" i="8"/>
  <c r="BM60" i="8"/>
  <c r="AT60" i="8"/>
  <c r="BK60" i="8"/>
  <c r="AO60" i="8"/>
  <c r="CC60" i="8"/>
  <c r="BJ60" i="8"/>
  <c r="AM60" i="8"/>
  <c r="BU60" i="8"/>
  <c r="BS60" i="8"/>
  <c r="BB60" i="8"/>
  <c r="AW60" i="8"/>
  <c r="AL60" i="8"/>
  <c r="AE60" i="8"/>
  <c r="BE60" i="8"/>
  <c r="AD60" i="8"/>
  <c r="CA60" i="8"/>
  <c r="S64" i="6" l="1"/>
  <c r="T63" i="6" s="1"/>
  <c r="L66" i="6"/>
  <c r="P65" i="6"/>
  <c r="CB61" i="6"/>
  <c r="BT61" i="6"/>
  <c r="BL61" i="6"/>
  <c r="BD61" i="6"/>
  <c r="AV61" i="6"/>
  <c r="AN61" i="6"/>
  <c r="AF61" i="6"/>
  <c r="CA61" i="6"/>
  <c r="BS61" i="6"/>
  <c r="BK61" i="6"/>
  <c r="BC61" i="6"/>
  <c r="AU61" i="6"/>
  <c r="AM61" i="6"/>
  <c r="AE61" i="6"/>
  <c r="BZ61" i="6"/>
  <c r="BR61" i="6"/>
  <c r="BJ61" i="6"/>
  <c r="BB61" i="6"/>
  <c r="AT61" i="6"/>
  <c r="AL61" i="6"/>
  <c r="AD61" i="6"/>
  <c r="BY61" i="6"/>
  <c r="BQ61" i="6"/>
  <c r="BI61" i="6"/>
  <c r="BA61" i="6"/>
  <c r="AS61" i="6"/>
  <c r="AK61" i="6"/>
  <c r="AC61" i="6"/>
  <c r="BX61" i="6"/>
  <c r="BP61" i="6"/>
  <c r="BH61" i="6"/>
  <c r="AZ61" i="6"/>
  <c r="AR61" i="6"/>
  <c r="AJ61" i="6"/>
  <c r="CE61" i="6"/>
  <c r="BW61" i="6"/>
  <c r="BO61" i="6"/>
  <c r="BG61" i="6"/>
  <c r="AY61" i="6"/>
  <c r="AQ61" i="6"/>
  <c r="AI61" i="6"/>
  <c r="CD61" i="6"/>
  <c r="BV61" i="6"/>
  <c r="BN61" i="6"/>
  <c r="BF61" i="6"/>
  <c r="AX61" i="6"/>
  <c r="AP61" i="6"/>
  <c r="AH61" i="6"/>
  <c r="CC61" i="6"/>
  <c r="BU61" i="6"/>
  <c r="BM61" i="6"/>
  <c r="BE61" i="6"/>
  <c r="AW61" i="6"/>
  <c r="AO61" i="6"/>
  <c r="AG61" i="6"/>
  <c r="BZ62" i="6"/>
  <c r="BR62" i="6"/>
  <c r="BJ62" i="6"/>
  <c r="BB62" i="6"/>
  <c r="AT62" i="6"/>
  <c r="AL62" i="6"/>
  <c r="AD62" i="6"/>
  <c r="BY62" i="6"/>
  <c r="BQ62" i="6"/>
  <c r="BI62" i="6"/>
  <c r="BA62" i="6"/>
  <c r="AS62" i="6"/>
  <c r="AK62" i="6"/>
  <c r="AC62" i="6"/>
  <c r="CF62" i="6"/>
  <c r="BX62" i="6"/>
  <c r="BP62" i="6"/>
  <c r="BH62" i="6"/>
  <c r="AZ62" i="6"/>
  <c r="AR62" i="6"/>
  <c r="AJ62" i="6"/>
  <c r="CE62" i="6"/>
  <c r="BW62" i="6"/>
  <c r="BO62" i="6"/>
  <c r="BG62" i="6"/>
  <c r="AY62" i="6"/>
  <c r="AQ62" i="6"/>
  <c r="AI62" i="6"/>
  <c r="CD62" i="6"/>
  <c r="BV62" i="6"/>
  <c r="BN62" i="6"/>
  <c r="BF62" i="6"/>
  <c r="AX62" i="6"/>
  <c r="AP62" i="6"/>
  <c r="AH62" i="6"/>
  <c r="CC62" i="6"/>
  <c r="BU62" i="6"/>
  <c r="BM62" i="6"/>
  <c r="BE62" i="6"/>
  <c r="AW62" i="6"/>
  <c r="AO62" i="6"/>
  <c r="AG62" i="6"/>
  <c r="CB62" i="6"/>
  <c r="BT62" i="6"/>
  <c r="BL62" i="6"/>
  <c r="BD62" i="6"/>
  <c r="AV62" i="6"/>
  <c r="AN62" i="6"/>
  <c r="AF62" i="6"/>
  <c r="CA62" i="6"/>
  <c r="BS62" i="6"/>
  <c r="BK62" i="6"/>
  <c r="BC62" i="6"/>
  <c r="AU62" i="6"/>
  <c r="AM62" i="6"/>
  <c r="AE62" i="6"/>
  <c r="F66" i="6"/>
  <c r="G65" i="6" s="1"/>
  <c r="T62" i="8"/>
  <c r="L66" i="7"/>
  <c r="M65" i="7" s="1"/>
  <c r="P65" i="7"/>
  <c r="G64" i="6"/>
  <c r="T62" i="7"/>
  <c r="P65" i="8"/>
  <c r="L66" i="8"/>
  <c r="M65" i="8" s="1"/>
  <c r="S64" i="7"/>
  <c r="T63" i="7" s="1"/>
  <c r="S64" i="8"/>
  <c r="CA61" i="8"/>
  <c r="BS61" i="8"/>
  <c r="BK61" i="8"/>
  <c r="BC61" i="8"/>
  <c r="AU61" i="8"/>
  <c r="AM61" i="8"/>
  <c r="AE61" i="8"/>
  <c r="BX61" i="8"/>
  <c r="BP61" i="8"/>
  <c r="BH61" i="8"/>
  <c r="AZ61" i="8"/>
  <c r="AR61" i="8"/>
  <c r="AJ61" i="8"/>
  <c r="CE61" i="8"/>
  <c r="BW61" i="8"/>
  <c r="BO61" i="8"/>
  <c r="BG61" i="8"/>
  <c r="AY61" i="8"/>
  <c r="AQ61" i="8"/>
  <c r="AI61" i="8"/>
  <c r="CD61" i="8"/>
  <c r="BV61" i="8"/>
  <c r="BN61" i="8"/>
  <c r="BF61" i="8"/>
  <c r="AX61" i="8"/>
  <c r="AP61" i="8"/>
  <c r="AH61" i="8"/>
  <c r="CC61" i="8"/>
  <c r="BU61" i="8"/>
  <c r="BM61" i="8"/>
  <c r="BE61" i="8"/>
  <c r="AW61" i="8"/>
  <c r="AO61" i="8"/>
  <c r="AG61" i="8"/>
  <c r="BQ61" i="8"/>
  <c r="AT61" i="8"/>
  <c r="CB61" i="8"/>
  <c r="BI61" i="8"/>
  <c r="AL61" i="8"/>
  <c r="BZ61" i="8"/>
  <c r="BD61" i="8"/>
  <c r="AK61" i="8"/>
  <c r="BY61" i="8"/>
  <c r="BB61" i="8"/>
  <c r="AF61" i="8"/>
  <c r="BT61" i="8"/>
  <c r="BA61" i="8"/>
  <c r="AD61" i="8"/>
  <c r="BJ61" i="8"/>
  <c r="AV61" i="8"/>
  <c r="AN61" i="8"/>
  <c r="AC61" i="8"/>
  <c r="BR61" i="8"/>
  <c r="BL61" i="8"/>
  <c r="AS61" i="8"/>
  <c r="F66" i="7"/>
  <c r="G65" i="7" s="1"/>
  <c r="M64" i="8"/>
  <c r="M64" i="6"/>
  <c r="F66" i="8"/>
  <c r="V63" i="7" l="1"/>
  <c r="P66" i="6"/>
  <c r="L67" i="6"/>
  <c r="V62" i="8"/>
  <c r="M65" i="6"/>
  <c r="L67" i="8"/>
  <c r="M66" i="8" s="1"/>
  <c r="P66" i="8"/>
  <c r="V63" i="6"/>
  <c r="S65" i="7"/>
  <c r="T64" i="7" s="1"/>
  <c r="V64" i="7" s="1"/>
  <c r="T63" i="8"/>
  <c r="S65" i="8"/>
  <c r="T64" i="8" s="1"/>
  <c r="V64" i="8" s="1"/>
  <c r="P66" i="7"/>
  <c r="L67" i="7"/>
  <c r="M66" i="7" s="1"/>
  <c r="F67" i="8"/>
  <c r="G66" i="8" s="1"/>
  <c r="S65" i="6"/>
  <c r="F67" i="7"/>
  <c r="G66" i="7" s="1"/>
  <c r="G65" i="8"/>
  <c r="V62" i="7"/>
  <c r="F67" i="6"/>
  <c r="G66" i="6" s="1"/>
  <c r="CE62" i="7" l="1"/>
  <c r="BW62" i="7"/>
  <c r="BO62" i="7"/>
  <c r="BG62" i="7"/>
  <c r="AY62" i="7"/>
  <c r="AQ62" i="7"/>
  <c r="AI62" i="7"/>
  <c r="CB62" i="7"/>
  <c r="BT62" i="7"/>
  <c r="BL62" i="7"/>
  <c r="BD62" i="7"/>
  <c r="AV62" i="7"/>
  <c r="AN62" i="7"/>
  <c r="AF62" i="7"/>
  <c r="CA62" i="7"/>
  <c r="BS62" i="7"/>
  <c r="BK62" i="7"/>
  <c r="BC62" i="7"/>
  <c r="AU62" i="7"/>
  <c r="AM62" i="7"/>
  <c r="AE62" i="7"/>
  <c r="BZ62" i="7"/>
  <c r="BR62" i="7"/>
  <c r="BJ62" i="7"/>
  <c r="BB62" i="7"/>
  <c r="AT62" i="7"/>
  <c r="AL62" i="7"/>
  <c r="AD62" i="7"/>
  <c r="BY62" i="7"/>
  <c r="BQ62" i="7"/>
  <c r="BI62" i="7"/>
  <c r="BA62" i="7"/>
  <c r="AS62" i="7"/>
  <c r="AK62" i="7"/>
  <c r="AC62" i="7"/>
  <c r="BU62" i="7"/>
  <c r="AX62" i="7"/>
  <c r="BP62" i="7"/>
  <c r="AW62" i="7"/>
  <c r="CF62" i="7"/>
  <c r="BM62" i="7"/>
  <c r="AP62" i="7"/>
  <c r="CD62" i="7"/>
  <c r="BH62" i="7"/>
  <c r="AO62" i="7"/>
  <c r="CC62" i="7"/>
  <c r="BF62" i="7"/>
  <c r="AJ62" i="7"/>
  <c r="BX62" i="7"/>
  <c r="BE62" i="7"/>
  <c r="AH62" i="7"/>
  <c r="BV62" i="7"/>
  <c r="BN62" i="7"/>
  <c r="AZ62" i="7"/>
  <c r="AR62" i="7"/>
  <c r="AG62" i="7"/>
  <c r="S66" i="7"/>
  <c r="T65" i="7" s="1"/>
  <c r="S66" i="8"/>
  <c r="T65" i="8" s="1"/>
  <c r="CH64" i="8"/>
  <c r="BZ64" i="8"/>
  <c r="BR64" i="8"/>
  <c r="BJ64" i="8"/>
  <c r="BB64" i="8"/>
  <c r="AT64" i="8"/>
  <c r="AL64" i="8"/>
  <c r="AD64" i="8"/>
  <c r="CE64" i="8"/>
  <c r="BW64" i="8"/>
  <c r="BO64" i="8"/>
  <c r="BG64" i="8"/>
  <c r="AY64" i="8"/>
  <c r="AQ64" i="8"/>
  <c r="AI64" i="8"/>
  <c r="CD64" i="8"/>
  <c r="BV64" i="8"/>
  <c r="BN64" i="8"/>
  <c r="BF64" i="8"/>
  <c r="AX64" i="8"/>
  <c r="AP64" i="8"/>
  <c r="AH64" i="8"/>
  <c r="CC64" i="8"/>
  <c r="BU64" i="8"/>
  <c r="BM64" i="8"/>
  <c r="BE64" i="8"/>
  <c r="AW64" i="8"/>
  <c r="AO64" i="8"/>
  <c r="AG64" i="8"/>
  <c r="CB64" i="8"/>
  <c r="BT64" i="8"/>
  <c r="BL64" i="8"/>
  <c r="BD64" i="8"/>
  <c r="AV64" i="8"/>
  <c r="AN64" i="8"/>
  <c r="AF64" i="8"/>
  <c r="BY64" i="8"/>
  <c r="BC64" i="8"/>
  <c r="AJ64" i="8"/>
  <c r="BQ64" i="8"/>
  <c r="AU64" i="8"/>
  <c r="BP64" i="8"/>
  <c r="AS64" i="8"/>
  <c r="CG64" i="8"/>
  <c r="BK64" i="8"/>
  <c r="AR64" i="8"/>
  <c r="CF64" i="8"/>
  <c r="BI64" i="8"/>
  <c r="AM64" i="8"/>
  <c r="BH64" i="8"/>
  <c r="BA64" i="8"/>
  <c r="AK64" i="8"/>
  <c r="AE64" i="8"/>
  <c r="CA64" i="8"/>
  <c r="AC64" i="8"/>
  <c r="BX64" i="8"/>
  <c r="BS64" i="8"/>
  <c r="AZ64" i="8"/>
  <c r="L68" i="8"/>
  <c r="M67" i="8" s="1"/>
  <c r="P67" i="8"/>
  <c r="F68" i="8"/>
  <c r="G67" i="8" s="1"/>
  <c r="P67" i="6"/>
  <c r="L68" i="6"/>
  <c r="F68" i="7"/>
  <c r="CF64" i="7"/>
  <c r="BX64" i="7"/>
  <c r="BP64" i="7"/>
  <c r="BH64" i="7"/>
  <c r="AZ64" i="7"/>
  <c r="AR64" i="7"/>
  <c r="AJ64" i="7"/>
  <c r="CC64" i="7"/>
  <c r="BU64" i="7"/>
  <c r="BM64" i="7"/>
  <c r="BE64" i="7"/>
  <c r="AW64" i="7"/>
  <c r="AO64" i="7"/>
  <c r="AG64" i="7"/>
  <c r="CB64" i="7"/>
  <c r="BT64" i="7"/>
  <c r="BL64" i="7"/>
  <c r="BD64" i="7"/>
  <c r="AV64" i="7"/>
  <c r="AN64" i="7"/>
  <c r="AF64" i="7"/>
  <c r="CA64" i="7"/>
  <c r="BS64" i="7"/>
  <c r="BK64" i="7"/>
  <c r="BC64" i="7"/>
  <c r="AU64" i="7"/>
  <c r="AM64" i="7"/>
  <c r="AE64" i="7"/>
  <c r="CH64" i="7"/>
  <c r="BZ64" i="7"/>
  <c r="BR64" i="7"/>
  <c r="BJ64" i="7"/>
  <c r="BB64" i="7"/>
  <c r="AT64" i="7"/>
  <c r="AL64" i="7"/>
  <c r="AD64" i="7"/>
  <c r="BQ64" i="7"/>
  <c r="AX64" i="7"/>
  <c r="BO64" i="7"/>
  <c r="AS64" i="7"/>
  <c r="CE64" i="7"/>
  <c r="BI64" i="7"/>
  <c r="AP64" i="7"/>
  <c r="CD64" i="7"/>
  <c r="BG64" i="7"/>
  <c r="AK64" i="7"/>
  <c r="BY64" i="7"/>
  <c r="BF64" i="7"/>
  <c r="AI64" i="7"/>
  <c r="BW64" i="7"/>
  <c r="BA64" i="7"/>
  <c r="AH64" i="7"/>
  <c r="CG64" i="7"/>
  <c r="BV64" i="7"/>
  <c r="BN64" i="7"/>
  <c r="AY64" i="7"/>
  <c r="AQ64" i="7"/>
  <c r="AC64" i="7"/>
  <c r="V63" i="8"/>
  <c r="BY62" i="8"/>
  <c r="BQ62" i="8"/>
  <c r="BI62" i="8"/>
  <c r="BA62" i="8"/>
  <c r="AS62" i="8"/>
  <c r="AK62" i="8"/>
  <c r="AC62" i="8"/>
  <c r="CD62" i="8"/>
  <c r="BV62" i="8"/>
  <c r="BN62" i="8"/>
  <c r="BF62" i="8"/>
  <c r="AX62" i="8"/>
  <c r="AP62" i="8"/>
  <c r="AH62" i="8"/>
  <c r="CC62" i="8"/>
  <c r="BU62" i="8"/>
  <c r="BM62" i="8"/>
  <c r="BE62" i="8"/>
  <c r="AW62" i="8"/>
  <c r="AO62" i="8"/>
  <c r="AG62" i="8"/>
  <c r="CB62" i="8"/>
  <c r="BT62" i="8"/>
  <c r="BL62" i="8"/>
  <c r="BD62" i="8"/>
  <c r="AV62" i="8"/>
  <c r="AN62" i="8"/>
  <c r="AF62" i="8"/>
  <c r="CA62" i="8"/>
  <c r="BS62" i="8"/>
  <c r="BK62" i="8"/>
  <c r="BC62" i="8"/>
  <c r="AU62" i="8"/>
  <c r="AM62" i="8"/>
  <c r="AE62" i="8"/>
  <c r="BZ62" i="8"/>
  <c r="BG62" i="8"/>
  <c r="AJ62" i="8"/>
  <c r="BR62" i="8"/>
  <c r="AY62" i="8"/>
  <c r="BP62" i="8"/>
  <c r="AT62" i="8"/>
  <c r="BO62" i="8"/>
  <c r="AR62" i="8"/>
  <c r="CF62" i="8"/>
  <c r="BJ62" i="8"/>
  <c r="AQ62" i="8"/>
  <c r="AL62" i="8"/>
  <c r="AI62" i="8"/>
  <c r="BX62" i="8"/>
  <c r="BW62" i="8"/>
  <c r="BH62" i="8"/>
  <c r="BB62" i="8"/>
  <c r="AZ62" i="8"/>
  <c r="AD62" i="8"/>
  <c r="CE62" i="8"/>
  <c r="M66" i="6"/>
  <c r="CE63" i="6"/>
  <c r="BW63" i="6"/>
  <c r="BO63" i="6"/>
  <c r="BG63" i="6"/>
  <c r="AY63" i="6"/>
  <c r="AQ63" i="6"/>
  <c r="AI63" i="6"/>
  <c r="CD63" i="6"/>
  <c r="BV63" i="6"/>
  <c r="BN63" i="6"/>
  <c r="BF63" i="6"/>
  <c r="AX63" i="6"/>
  <c r="AP63" i="6"/>
  <c r="AH63" i="6"/>
  <c r="CC63" i="6"/>
  <c r="BU63" i="6"/>
  <c r="BM63" i="6"/>
  <c r="BE63" i="6"/>
  <c r="AW63" i="6"/>
  <c r="AO63" i="6"/>
  <c r="AG63" i="6"/>
  <c r="CB63" i="6"/>
  <c r="BT63" i="6"/>
  <c r="BL63" i="6"/>
  <c r="BD63" i="6"/>
  <c r="AV63" i="6"/>
  <c r="AN63" i="6"/>
  <c r="AF63" i="6"/>
  <c r="CA63" i="6"/>
  <c r="BS63" i="6"/>
  <c r="BK63" i="6"/>
  <c r="BC63" i="6"/>
  <c r="AU63" i="6"/>
  <c r="AM63" i="6"/>
  <c r="AE63" i="6"/>
  <c r="BZ63" i="6"/>
  <c r="BR63" i="6"/>
  <c r="BJ63" i="6"/>
  <c r="BB63" i="6"/>
  <c r="AT63" i="6"/>
  <c r="AL63" i="6"/>
  <c r="AD63" i="6"/>
  <c r="CG63" i="6"/>
  <c r="BY63" i="6"/>
  <c r="BQ63" i="6"/>
  <c r="BI63" i="6"/>
  <c r="BA63" i="6"/>
  <c r="AS63" i="6"/>
  <c r="AK63" i="6"/>
  <c r="AC63" i="6"/>
  <c r="BP63" i="6"/>
  <c r="BH63" i="6"/>
  <c r="AZ63" i="6"/>
  <c r="AR63" i="6"/>
  <c r="AJ63" i="6"/>
  <c r="CF63" i="6"/>
  <c r="BX63" i="6"/>
  <c r="F68" i="6"/>
  <c r="P67" i="7"/>
  <c r="L68" i="7"/>
  <c r="S66" i="6"/>
  <c r="T64" i="6"/>
  <c r="CB63" i="7"/>
  <c r="BT63" i="7"/>
  <c r="BL63" i="7"/>
  <c r="BD63" i="7"/>
  <c r="AV63" i="7"/>
  <c r="AN63" i="7"/>
  <c r="AF63" i="7"/>
  <c r="CG63" i="7"/>
  <c r="BY63" i="7"/>
  <c r="BQ63" i="7"/>
  <c r="BI63" i="7"/>
  <c r="BA63" i="7"/>
  <c r="AS63" i="7"/>
  <c r="AK63" i="7"/>
  <c r="AC63" i="7"/>
  <c r="CF63" i="7"/>
  <c r="BX63" i="7"/>
  <c r="BP63" i="7"/>
  <c r="BH63" i="7"/>
  <c r="AZ63" i="7"/>
  <c r="AR63" i="7"/>
  <c r="AJ63" i="7"/>
  <c r="CE63" i="7"/>
  <c r="BW63" i="7"/>
  <c r="BO63" i="7"/>
  <c r="BG63" i="7"/>
  <c r="AY63" i="7"/>
  <c r="AQ63" i="7"/>
  <c r="AI63" i="7"/>
  <c r="CD63" i="7"/>
  <c r="BV63" i="7"/>
  <c r="BN63" i="7"/>
  <c r="BF63" i="7"/>
  <c r="AX63" i="7"/>
  <c r="AP63" i="7"/>
  <c r="AH63" i="7"/>
  <c r="CC63" i="7"/>
  <c r="BJ63" i="7"/>
  <c r="AM63" i="7"/>
  <c r="CA63" i="7"/>
  <c r="BE63" i="7"/>
  <c r="AL63" i="7"/>
  <c r="BU63" i="7"/>
  <c r="BB63" i="7"/>
  <c r="AE63" i="7"/>
  <c r="BS63" i="7"/>
  <c r="AW63" i="7"/>
  <c r="AD63" i="7"/>
  <c r="BR63" i="7"/>
  <c r="AU63" i="7"/>
  <c r="BM63" i="7"/>
  <c r="AT63" i="7"/>
  <c r="BZ63" i="7"/>
  <c r="BK63" i="7"/>
  <c r="BC63" i="7"/>
  <c r="AO63" i="7"/>
  <c r="AG63" i="7"/>
  <c r="S67" i="6" l="1"/>
  <c r="T66" i="6" s="1"/>
  <c r="V66" i="6" s="1"/>
  <c r="L69" i="8"/>
  <c r="M68" i="8" s="1"/>
  <c r="P68" i="8"/>
  <c r="V64" i="6"/>
  <c r="CD63" i="8"/>
  <c r="BV63" i="8"/>
  <c r="BN63" i="8"/>
  <c r="BF63" i="8"/>
  <c r="AX63" i="8"/>
  <c r="AP63" i="8"/>
  <c r="AH63" i="8"/>
  <c r="CA63" i="8"/>
  <c r="BS63" i="8"/>
  <c r="BK63" i="8"/>
  <c r="BC63" i="8"/>
  <c r="AU63" i="8"/>
  <c r="AM63" i="8"/>
  <c r="AE63" i="8"/>
  <c r="BZ63" i="8"/>
  <c r="BR63" i="8"/>
  <c r="BJ63" i="8"/>
  <c r="BB63" i="8"/>
  <c r="AT63" i="8"/>
  <c r="AL63" i="8"/>
  <c r="AD63" i="8"/>
  <c r="CG63" i="8"/>
  <c r="BY63" i="8"/>
  <c r="BQ63" i="8"/>
  <c r="BI63" i="8"/>
  <c r="BA63" i="8"/>
  <c r="AS63" i="8"/>
  <c r="AK63" i="8"/>
  <c r="AC63" i="8"/>
  <c r="CF63" i="8"/>
  <c r="BX63" i="8"/>
  <c r="BP63" i="8"/>
  <c r="BH63" i="8"/>
  <c r="AZ63" i="8"/>
  <c r="AR63" i="8"/>
  <c r="AJ63" i="8"/>
  <c r="BO63" i="8"/>
  <c r="AV63" i="8"/>
  <c r="CC63" i="8"/>
  <c r="BG63" i="8"/>
  <c r="AN63" i="8"/>
  <c r="CB63" i="8"/>
  <c r="BE63" i="8"/>
  <c r="AI63" i="8"/>
  <c r="BW63" i="8"/>
  <c r="BD63" i="8"/>
  <c r="AG63" i="8"/>
  <c r="BU63" i="8"/>
  <c r="AY63" i="8"/>
  <c r="AF63" i="8"/>
  <c r="CE63" i="8"/>
  <c r="BT63" i="8"/>
  <c r="BL63" i="8"/>
  <c r="AW63" i="8"/>
  <c r="AQ63" i="8"/>
  <c r="AO63" i="8"/>
  <c r="BM63" i="8"/>
  <c r="F69" i="7"/>
  <c r="G68" i="7" s="1"/>
  <c r="V65" i="7"/>
  <c r="T65" i="6"/>
  <c r="L69" i="7"/>
  <c r="M68" i="7" s="1"/>
  <c r="P68" i="7"/>
  <c r="G67" i="7"/>
  <c r="F69" i="6"/>
  <c r="G68" i="6" s="1"/>
  <c r="V65" i="8"/>
  <c r="S67" i="7"/>
  <c r="G67" i="6"/>
  <c r="P68" i="6"/>
  <c r="L69" i="6"/>
  <c r="M68" i="6" s="1"/>
  <c r="M67" i="7"/>
  <c r="M67" i="6"/>
  <c r="F69" i="8"/>
  <c r="G68" i="8" s="1"/>
  <c r="S67" i="8"/>
  <c r="CI65" i="7" l="1"/>
  <c r="CA65" i="7"/>
  <c r="BS65" i="7"/>
  <c r="BK65" i="7"/>
  <c r="BC65" i="7"/>
  <c r="AU65" i="7"/>
  <c r="AM65" i="7"/>
  <c r="AE65" i="7"/>
  <c r="CF65" i="7"/>
  <c r="BX65" i="7"/>
  <c r="BP65" i="7"/>
  <c r="BH65" i="7"/>
  <c r="AZ65" i="7"/>
  <c r="AR65" i="7"/>
  <c r="AJ65" i="7"/>
  <c r="CE65" i="7"/>
  <c r="BW65" i="7"/>
  <c r="BO65" i="7"/>
  <c r="BG65" i="7"/>
  <c r="AY65" i="7"/>
  <c r="AQ65" i="7"/>
  <c r="AI65" i="7"/>
  <c r="CD65" i="7"/>
  <c r="BV65" i="7"/>
  <c r="BN65" i="7"/>
  <c r="BF65" i="7"/>
  <c r="AX65" i="7"/>
  <c r="AP65" i="7"/>
  <c r="AH65" i="7"/>
  <c r="CC65" i="7"/>
  <c r="BU65" i="7"/>
  <c r="BM65" i="7"/>
  <c r="BE65" i="7"/>
  <c r="AW65" i="7"/>
  <c r="AO65" i="7"/>
  <c r="AG65" i="7"/>
  <c r="BZ65" i="7"/>
  <c r="BD65" i="7"/>
  <c r="AK65" i="7"/>
  <c r="BY65" i="7"/>
  <c r="BB65" i="7"/>
  <c r="AF65" i="7"/>
  <c r="BR65" i="7"/>
  <c r="AV65" i="7"/>
  <c r="AC65" i="7"/>
  <c r="BQ65" i="7"/>
  <c r="AT65" i="7"/>
  <c r="CH65" i="7"/>
  <c r="BL65" i="7"/>
  <c r="AS65" i="7"/>
  <c r="CG65" i="7"/>
  <c r="BJ65" i="7"/>
  <c r="AN65" i="7"/>
  <c r="CB65" i="7"/>
  <c r="BT65" i="7"/>
  <c r="BI65" i="7"/>
  <c r="BA65" i="7"/>
  <c r="AL65" i="7"/>
  <c r="AD65" i="7"/>
  <c r="S68" i="8"/>
  <c r="T67" i="8" s="1"/>
  <c r="V67" i="8" s="1"/>
  <c r="CF66" i="6"/>
  <c r="BX66" i="6"/>
  <c r="BP66" i="6"/>
  <c r="BH66" i="6"/>
  <c r="AZ66" i="6"/>
  <c r="AR66" i="6"/>
  <c r="AJ66" i="6"/>
  <c r="CE66" i="6"/>
  <c r="BW66" i="6"/>
  <c r="BO66" i="6"/>
  <c r="BG66" i="6"/>
  <c r="AY66" i="6"/>
  <c r="AQ66" i="6"/>
  <c r="AI66" i="6"/>
  <c r="CD66" i="6"/>
  <c r="BV66" i="6"/>
  <c r="BN66" i="6"/>
  <c r="BF66" i="6"/>
  <c r="AX66" i="6"/>
  <c r="AP66" i="6"/>
  <c r="AH66" i="6"/>
  <c r="CC66" i="6"/>
  <c r="BU66" i="6"/>
  <c r="BM66" i="6"/>
  <c r="BE66" i="6"/>
  <c r="AW66" i="6"/>
  <c r="AO66" i="6"/>
  <c r="AG66" i="6"/>
  <c r="CJ66" i="6"/>
  <c r="CB66" i="6"/>
  <c r="BT66" i="6"/>
  <c r="BL66" i="6"/>
  <c r="BD66" i="6"/>
  <c r="AV66" i="6"/>
  <c r="AN66" i="6"/>
  <c r="AF66" i="6"/>
  <c r="CI66" i="6"/>
  <c r="CA66" i="6"/>
  <c r="BS66" i="6"/>
  <c r="BK66" i="6"/>
  <c r="BC66" i="6"/>
  <c r="AU66" i="6"/>
  <c r="AM66" i="6"/>
  <c r="AE66" i="6"/>
  <c r="CH66" i="6"/>
  <c r="BZ66" i="6"/>
  <c r="BR66" i="6"/>
  <c r="BJ66" i="6"/>
  <c r="BB66" i="6"/>
  <c r="AT66" i="6"/>
  <c r="AL66" i="6"/>
  <c r="AD66" i="6"/>
  <c r="AC66" i="6"/>
  <c r="CG66" i="6"/>
  <c r="BY66" i="6"/>
  <c r="BQ66" i="6"/>
  <c r="BI66" i="6"/>
  <c r="BA66" i="6"/>
  <c r="AS66" i="6"/>
  <c r="AK66" i="6"/>
  <c r="CA64" i="6"/>
  <c r="BS64" i="6"/>
  <c r="BK64" i="6"/>
  <c r="BC64" i="6"/>
  <c r="AU64" i="6"/>
  <c r="AM64" i="6"/>
  <c r="AE64" i="6"/>
  <c r="CH64" i="6"/>
  <c r="BZ64" i="6"/>
  <c r="BR64" i="6"/>
  <c r="BJ64" i="6"/>
  <c r="BB64" i="6"/>
  <c r="AT64" i="6"/>
  <c r="AL64" i="6"/>
  <c r="AD64" i="6"/>
  <c r="CG64" i="6"/>
  <c r="BY64" i="6"/>
  <c r="BQ64" i="6"/>
  <c r="BI64" i="6"/>
  <c r="BA64" i="6"/>
  <c r="AS64" i="6"/>
  <c r="AK64" i="6"/>
  <c r="AC64" i="6"/>
  <c r="CF64" i="6"/>
  <c r="BX64" i="6"/>
  <c r="BP64" i="6"/>
  <c r="BH64" i="6"/>
  <c r="AZ64" i="6"/>
  <c r="AR64" i="6"/>
  <c r="AJ64" i="6"/>
  <c r="CE64" i="6"/>
  <c r="BW64" i="6"/>
  <c r="BO64" i="6"/>
  <c r="BG64" i="6"/>
  <c r="AY64" i="6"/>
  <c r="AQ64" i="6"/>
  <c r="AI64" i="6"/>
  <c r="CD64" i="6"/>
  <c r="BV64" i="6"/>
  <c r="BN64" i="6"/>
  <c r="BF64" i="6"/>
  <c r="AX64" i="6"/>
  <c r="AP64" i="6"/>
  <c r="AH64" i="6"/>
  <c r="CC64" i="6"/>
  <c r="BU64" i="6"/>
  <c r="BM64" i="6"/>
  <c r="BE64" i="6"/>
  <c r="AW64" i="6"/>
  <c r="AO64" i="6"/>
  <c r="AG64" i="6"/>
  <c r="BD64" i="6"/>
  <c r="AV64" i="6"/>
  <c r="AN64" i="6"/>
  <c r="AF64" i="6"/>
  <c r="CB64" i="6"/>
  <c r="BT64" i="6"/>
  <c r="BL64" i="6"/>
  <c r="S68" i="7"/>
  <c r="P69" i="8"/>
  <c r="L70" i="8"/>
  <c r="F70" i="8"/>
  <c r="G69" i="8" s="1"/>
  <c r="F70" i="6"/>
  <c r="G69" i="6" s="1"/>
  <c r="F70" i="7"/>
  <c r="S68" i="6"/>
  <c r="T67" i="6" s="1"/>
  <c r="V67" i="6" s="1"/>
  <c r="P69" i="7"/>
  <c r="L70" i="7"/>
  <c r="M69" i="7" s="1"/>
  <c r="P69" i="6"/>
  <c r="L70" i="6"/>
  <c r="M69" i="6" s="1"/>
  <c r="V65" i="6"/>
  <c r="T66" i="7"/>
  <c r="T66" i="8"/>
  <c r="CC65" i="8"/>
  <c r="BU65" i="8"/>
  <c r="BM65" i="8"/>
  <c r="BE65" i="8"/>
  <c r="AW65" i="8"/>
  <c r="AO65" i="8"/>
  <c r="AG65" i="8"/>
  <c r="CH65" i="8"/>
  <c r="BZ65" i="8"/>
  <c r="BR65" i="8"/>
  <c r="BJ65" i="8"/>
  <c r="BB65" i="8"/>
  <c r="AT65" i="8"/>
  <c r="AL65" i="8"/>
  <c r="AD65" i="8"/>
  <c r="CG65" i="8"/>
  <c r="BY65" i="8"/>
  <c r="BQ65" i="8"/>
  <c r="BI65" i="8"/>
  <c r="BA65" i="8"/>
  <c r="AS65" i="8"/>
  <c r="AK65" i="8"/>
  <c r="AC65" i="8"/>
  <c r="CF65" i="8"/>
  <c r="BX65" i="8"/>
  <c r="BP65" i="8"/>
  <c r="BH65" i="8"/>
  <c r="AZ65" i="8"/>
  <c r="AR65" i="8"/>
  <c r="AJ65" i="8"/>
  <c r="CE65" i="8"/>
  <c r="BW65" i="8"/>
  <c r="BO65" i="8"/>
  <c r="BG65" i="8"/>
  <c r="AY65" i="8"/>
  <c r="AQ65" i="8"/>
  <c r="AI65" i="8"/>
  <c r="CI65" i="8"/>
  <c r="BL65" i="8"/>
  <c r="AP65" i="8"/>
  <c r="CA65" i="8"/>
  <c r="BD65" i="8"/>
  <c r="AH65" i="8"/>
  <c r="BV65" i="8"/>
  <c r="BC65" i="8"/>
  <c r="AF65" i="8"/>
  <c r="BT65" i="8"/>
  <c r="AX65" i="8"/>
  <c r="AE65" i="8"/>
  <c r="BS65" i="8"/>
  <c r="AV65" i="8"/>
  <c r="AN65" i="8"/>
  <c r="AM65" i="8"/>
  <c r="CB65" i="8"/>
  <c r="BN65" i="8"/>
  <c r="BK65" i="8"/>
  <c r="BF65" i="8"/>
  <c r="AU65" i="8"/>
  <c r="CD65" i="8"/>
  <c r="F71" i="7" l="1"/>
  <c r="CD65" i="6"/>
  <c r="BV65" i="6"/>
  <c r="BN65" i="6"/>
  <c r="BF65" i="6"/>
  <c r="AX65" i="6"/>
  <c r="AP65" i="6"/>
  <c r="AH65" i="6"/>
  <c r="CC65" i="6"/>
  <c r="BU65" i="6"/>
  <c r="BM65" i="6"/>
  <c r="BE65" i="6"/>
  <c r="AW65" i="6"/>
  <c r="AO65" i="6"/>
  <c r="AG65" i="6"/>
  <c r="CB65" i="6"/>
  <c r="BT65" i="6"/>
  <c r="BL65" i="6"/>
  <c r="BD65" i="6"/>
  <c r="AV65" i="6"/>
  <c r="AN65" i="6"/>
  <c r="AF65" i="6"/>
  <c r="CI65" i="6"/>
  <c r="CA65" i="6"/>
  <c r="BS65" i="6"/>
  <c r="BK65" i="6"/>
  <c r="BC65" i="6"/>
  <c r="AU65" i="6"/>
  <c r="AM65" i="6"/>
  <c r="AE65" i="6"/>
  <c r="CH65" i="6"/>
  <c r="BZ65" i="6"/>
  <c r="BR65" i="6"/>
  <c r="BJ65" i="6"/>
  <c r="BB65" i="6"/>
  <c r="AT65" i="6"/>
  <c r="AL65" i="6"/>
  <c r="AD65" i="6"/>
  <c r="CG65" i="6"/>
  <c r="BY65" i="6"/>
  <c r="BQ65" i="6"/>
  <c r="BI65" i="6"/>
  <c r="BA65" i="6"/>
  <c r="AS65" i="6"/>
  <c r="AK65" i="6"/>
  <c r="AC65" i="6"/>
  <c r="CF65" i="6"/>
  <c r="BX65" i="6"/>
  <c r="BP65" i="6"/>
  <c r="BH65" i="6"/>
  <c r="AZ65" i="6"/>
  <c r="AR65" i="6"/>
  <c r="AJ65" i="6"/>
  <c r="AQ65" i="6"/>
  <c r="AI65" i="6"/>
  <c r="CE65" i="6"/>
  <c r="BW65" i="6"/>
  <c r="BO65" i="6"/>
  <c r="BG65" i="6"/>
  <c r="AY65" i="6"/>
  <c r="S69" i="8"/>
  <c r="T68" i="8" s="1"/>
  <c r="V68" i="8" s="1"/>
  <c r="CG67" i="8"/>
  <c r="BY67" i="8"/>
  <c r="BQ67" i="8"/>
  <c r="BI67" i="8"/>
  <c r="BA67" i="8"/>
  <c r="AS67" i="8"/>
  <c r="AK67" i="8"/>
  <c r="AC67" i="8"/>
  <c r="CD67" i="8"/>
  <c r="BV67" i="8"/>
  <c r="BN67" i="8"/>
  <c r="BF67" i="8"/>
  <c r="AX67" i="8"/>
  <c r="AP67" i="8"/>
  <c r="AH67" i="8"/>
  <c r="CK67" i="8"/>
  <c r="CC67" i="8"/>
  <c r="BU67" i="8"/>
  <c r="BM67" i="8"/>
  <c r="BE67" i="8"/>
  <c r="AW67" i="8"/>
  <c r="AO67" i="8"/>
  <c r="AG67" i="8"/>
  <c r="CJ67" i="8"/>
  <c r="CB67" i="8"/>
  <c r="BT67" i="8"/>
  <c r="BL67" i="8"/>
  <c r="BD67" i="8"/>
  <c r="AV67" i="8"/>
  <c r="AN67" i="8"/>
  <c r="CI67" i="8"/>
  <c r="CA67" i="8"/>
  <c r="BS67" i="8"/>
  <c r="BK67" i="8"/>
  <c r="BC67" i="8"/>
  <c r="AU67" i="8"/>
  <c r="AM67" i="8"/>
  <c r="BW67" i="8"/>
  <c r="AZ67" i="8"/>
  <c r="AF67" i="8"/>
  <c r="CH67" i="8"/>
  <c r="BO67" i="8"/>
  <c r="AR67" i="8"/>
  <c r="CF67" i="8"/>
  <c r="BJ67" i="8"/>
  <c r="AQ67" i="8"/>
  <c r="CE67" i="8"/>
  <c r="BH67" i="8"/>
  <c r="AL67" i="8"/>
  <c r="BZ67" i="8"/>
  <c r="BG67" i="8"/>
  <c r="AJ67" i="8"/>
  <c r="AY67" i="8"/>
  <c r="AE67" i="8"/>
  <c r="BX67" i="8"/>
  <c r="AD67" i="8"/>
  <c r="BR67" i="8"/>
  <c r="BP67" i="8"/>
  <c r="AT67" i="8"/>
  <c r="AI67" i="8"/>
  <c r="BB67" i="8"/>
  <c r="F71" i="6"/>
  <c r="G70" i="6" s="1"/>
  <c r="CG67" i="6"/>
  <c r="BY67" i="6"/>
  <c r="BQ67" i="6"/>
  <c r="BI67" i="6"/>
  <c r="BA67" i="6"/>
  <c r="AS67" i="6"/>
  <c r="AK67" i="6"/>
  <c r="AC67" i="6"/>
  <c r="CF67" i="6"/>
  <c r="BX67" i="6"/>
  <c r="BP67" i="6"/>
  <c r="BH67" i="6"/>
  <c r="AZ67" i="6"/>
  <c r="AR67" i="6"/>
  <c r="AJ67" i="6"/>
  <c r="CE67" i="6"/>
  <c r="BW67" i="6"/>
  <c r="BO67" i="6"/>
  <c r="BG67" i="6"/>
  <c r="AY67" i="6"/>
  <c r="AQ67" i="6"/>
  <c r="AI67" i="6"/>
  <c r="CD67" i="6"/>
  <c r="BV67" i="6"/>
  <c r="BN67" i="6"/>
  <c r="BF67" i="6"/>
  <c r="AX67" i="6"/>
  <c r="AP67" i="6"/>
  <c r="AH67" i="6"/>
  <c r="CK67" i="6"/>
  <c r="CC67" i="6"/>
  <c r="BU67" i="6"/>
  <c r="BM67" i="6"/>
  <c r="BE67" i="6"/>
  <c r="AW67" i="6"/>
  <c r="AO67" i="6"/>
  <c r="AG67" i="6"/>
  <c r="CJ67" i="6"/>
  <c r="CB67" i="6"/>
  <c r="BT67" i="6"/>
  <c r="BL67" i="6"/>
  <c r="BD67" i="6"/>
  <c r="AV67" i="6"/>
  <c r="AN67" i="6"/>
  <c r="AF67" i="6"/>
  <c r="CI67" i="6"/>
  <c r="CA67" i="6"/>
  <c r="BS67" i="6"/>
  <c r="BK67" i="6"/>
  <c r="BC67" i="6"/>
  <c r="AU67" i="6"/>
  <c r="AM67" i="6"/>
  <c r="AE67" i="6"/>
  <c r="BZ67" i="6"/>
  <c r="BR67" i="6"/>
  <c r="BJ67" i="6"/>
  <c r="BB67" i="6"/>
  <c r="AT67" i="6"/>
  <c r="AL67" i="6"/>
  <c r="AD67" i="6"/>
  <c r="CH67" i="6"/>
  <c r="L71" i="6"/>
  <c r="P70" i="6"/>
  <c r="L71" i="7"/>
  <c r="M70" i="7" s="1"/>
  <c r="P70" i="7"/>
  <c r="G69" i="7"/>
  <c r="F71" i="8"/>
  <c r="G70" i="8" s="1"/>
  <c r="L71" i="8"/>
  <c r="P70" i="8"/>
  <c r="V66" i="8"/>
  <c r="V66" i="7"/>
  <c r="S69" i="6"/>
  <c r="T68" i="6" s="1"/>
  <c r="S69" i="7"/>
  <c r="M69" i="8"/>
  <c r="T67" i="7"/>
  <c r="V68" i="6" l="1"/>
  <c r="P71" i="8"/>
  <c r="L72" i="8"/>
  <c r="M71" i="8" s="1"/>
  <c r="S70" i="7"/>
  <c r="T69" i="7" s="1"/>
  <c r="V69" i="7" s="1"/>
  <c r="M70" i="8"/>
  <c r="P71" i="7"/>
  <c r="L72" i="7"/>
  <c r="M71" i="7" s="1"/>
  <c r="F72" i="7"/>
  <c r="V67" i="7"/>
  <c r="CE66" i="8"/>
  <c r="BW66" i="8"/>
  <c r="BO66" i="8"/>
  <c r="BG66" i="8"/>
  <c r="AY66" i="8"/>
  <c r="AQ66" i="8"/>
  <c r="AI66" i="8"/>
  <c r="CJ66" i="8"/>
  <c r="CB66" i="8"/>
  <c r="BT66" i="8"/>
  <c r="BL66" i="8"/>
  <c r="BD66" i="8"/>
  <c r="AV66" i="8"/>
  <c r="AN66" i="8"/>
  <c r="AF66" i="8"/>
  <c r="CI66" i="8"/>
  <c r="CA66" i="8"/>
  <c r="BS66" i="8"/>
  <c r="BK66" i="8"/>
  <c r="BC66" i="8"/>
  <c r="AU66" i="8"/>
  <c r="AM66" i="8"/>
  <c r="AE66" i="8"/>
  <c r="CH66" i="8"/>
  <c r="BZ66" i="8"/>
  <c r="BR66" i="8"/>
  <c r="BJ66" i="8"/>
  <c r="BB66" i="8"/>
  <c r="AT66" i="8"/>
  <c r="AL66" i="8"/>
  <c r="AD66" i="8"/>
  <c r="CG66" i="8"/>
  <c r="BY66" i="8"/>
  <c r="BQ66" i="8"/>
  <c r="BI66" i="8"/>
  <c r="BA66" i="8"/>
  <c r="AS66" i="8"/>
  <c r="AK66" i="8"/>
  <c r="AC66" i="8"/>
  <c r="BU66" i="8"/>
  <c r="AX66" i="8"/>
  <c r="CF66" i="8"/>
  <c r="BM66" i="8"/>
  <c r="AP66" i="8"/>
  <c r="CD66" i="8"/>
  <c r="BH66" i="8"/>
  <c r="AO66" i="8"/>
  <c r="CC66" i="8"/>
  <c r="BF66" i="8"/>
  <c r="AJ66" i="8"/>
  <c r="BX66" i="8"/>
  <c r="BE66" i="8"/>
  <c r="AH66" i="8"/>
  <c r="BV66" i="8"/>
  <c r="BP66" i="8"/>
  <c r="AZ66" i="8"/>
  <c r="AW66" i="8"/>
  <c r="AR66" i="8"/>
  <c r="AG66" i="8"/>
  <c r="BN66" i="8"/>
  <c r="S70" i="6"/>
  <c r="F72" i="6"/>
  <c r="F72" i="8"/>
  <c r="L72" i="6"/>
  <c r="M71" i="6" s="1"/>
  <c r="P71" i="6"/>
  <c r="CG68" i="8"/>
  <c r="BY68" i="8"/>
  <c r="BQ68" i="8"/>
  <c r="BI68" i="8"/>
  <c r="BA68" i="8"/>
  <c r="AS68" i="8"/>
  <c r="AK68" i="8"/>
  <c r="AC68" i="8"/>
  <c r="CL68" i="8"/>
  <c r="CD68" i="8"/>
  <c r="BV68" i="8"/>
  <c r="BN68" i="8"/>
  <c r="BF68" i="8"/>
  <c r="AX68" i="8"/>
  <c r="AP68" i="8"/>
  <c r="AH68" i="8"/>
  <c r="CK68" i="8"/>
  <c r="CC68" i="8"/>
  <c r="BU68" i="8"/>
  <c r="BM68" i="8"/>
  <c r="BE68" i="8"/>
  <c r="AW68" i="8"/>
  <c r="AO68" i="8"/>
  <c r="AG68" i="8"/>
  <c r="CJ68" i="8"/>
  <c r="CB68" i="8"/>
  <c r="BT68" i="8"/>
  <c r="BL68" i="8"/>
  <c r="BD68" i="8"/>
  <c r="AV68" i="8"/>
  <c r="AN68" i="8"/>
  <c r="AF68" i="8"/>
  <c r="CI68" i="8"/>
  <c r="CA68" i="8"/>
  <c r="BS68" i="8"/>
  <c r="BK68" i="8"/>
  <c r="BC68" i="8"/>
  <c r="AU68" i="8"/>
  <c r="AM68" i="8"/>
  <c r="AE68" i="8"/>
  <c r="BZ68" i="8"/>
  <c r="BG68" i="8"/>
  <c r="AJ68" i="8"/>
  <c r="BR68" i="8"/>
  <c r="AY68" i="8"/>
  <c r="BP68" i="8"/>
  <c r="AT68" i="8"/>
  <c r="CH68" i="8"/>
  <c r="BO68" i="8"/>
  <c r="AR68" i="8"/>
  <c r="CF68" i="8"/>
  <c r="BJ68" i="8"/>
  <c r="AQ68" i="8"/>
  <c r="CE68" i="8"/>
  <c r="AD68" i="8"/>
  <c r="BH68" i="8"/>
  <c r="BB68" i="8"/>
  <c r="AZ68" i="8"/>
  <c r="AL68" i="8"/>
  <c r="BX68" i="8"/>
  <c r="BW68" i="8"/>
  <c r="AI68" i="8"/>
  <c r="T69" i="6"/>
  <c r="V69" i="6" s="1"/>
  <c r="CC66" i="7"/>
  <c r="BU66" i="7"/>
  <c r="BM66" i="7"/>
  <c r="BE66" i="7"/>
  <c r="AW66" i="7"/>
  <c r="AO66" i="7"/>
  <c r="AG66" i="7"/>
  <c r="CH66" i="7"/>
  <c r="BZ66" i="7"/>
  <c r="BR66" i="7"/>
  <c r="BJ66" i="7"/>
  <c r="BB66" i="7"/>
  <c r="AT66" i="7"/>
  <c r="AL66" i="7"/>
  <c r="AD66" i="7"/>
  <c r="CG66" i="7"/>
  <c r="BY66" i="7"/>
  <c r="BQ66" i="7"/>
  <c r="BI66" i="7"/>
  <c r="BA66" i="7"/>
  <c r="AS66" i="7"/>
  <c r="AK66" i="7"/>
  <c r="AC66" i="7"/>
  <c r="CF66" i="7"/>
  <c r="BX66" i="7"/>
  <c r="BP66" i="7"/>
  <c r="BH66" i="7"/>
  <c r="AZ66" i="7"/>
  <c r="AR66" i="7"/>
  <c r="AJ66" i="7"/>
  <c r="CE66" i="7"/>
  <c r="BW66" i="7"/>
  <c r="BO66" i="7"/>
  <c r="BG66" i="7"/>
  <c r="AY66" i="7"/>
  <c r="AQ66" i="7"/>
  <c r="AI66" i="7"/>
  <c r="CI66" i="7"/>
  <c r="BL66" i="7"/>
  <c r="AP66" i="7"/>
  <c r="CD66" i="7"/>
  <c r="BK66" i="7"/>
  <c r="AN66" i="7"/>
  <c r="CA66" i="7"/>
  <c r="BD66" i="7"/>
  <c r="AH66" i="7"/>
  <c r="BV66" i="7"/>
  <c r="BC66" i="7"/>
  <c r="AF66" i="7"/>
  <c r="BT66" i="7"/>
  <c r="AX66" i="7"/>
  <c r="AE66" i="7"/>
  <c r="BS66" i="7"/>
  <c r="AV66" i="7"/>
  <c r="CJ66" i="7"/>
  <c r="CB66" i="7"/>
  <c r="BN66" i="7"/>
  <c r="BF66" i="7"/>
  <c r="AU66" i="7"/>
  <c r="AM66" i="7"/>
  <c r="S70" i="8"/>
  <c r="M70" i="6"/>
  <c r="T68" i="7"/>
  <c r="G70" i="7"/>
  <c r="F73" i="7" l="1"/>
  <c r="G72" i="7" s="1"/>
  <c r="F73" i="6"/>
  <c r="G72" i="6" s="1"/>
  <c r="S71" i="8"/>
  <c r="F73" i="8"/>
  <c r="G71" i="6"/>
  <c r="V68" i="7"/>
  <c r="P72" i="7"/>
  <c r="L73" i="7"/>
  <c r="M72" i="7" s="1"/>
  <c r="S71" i="6"/>
  <c r="T70" i="6" s="1"/>
  <c r="CK69" i="7"/>
  <c r="CC69" i="7"/>
  <c r="BU69" i="7"/>
  <c r="BM69" i="7"/>
  <c r="BE69" i="7"/>
  <c r="AW69" i="7"/>
  <c r="AO69" i="7"/>
  <c r="AG69" i="7"/>
  <c r="CH69" i="7"/>
  <c r="BZ69" i="7"/>
  <c r="BR69" i="7"/>
  <c r="BJ69" i="7"/>
  <c r="BB69" i="7"/>
  <c r="AT69" i="7"/>
  <c r="AL69" i="7"/>
  <c r="AD69" i="7"/>
  <c r="CG69" i="7"/>
  <c r="BY69" i="7"/>
  <c r="BQ69" i="7"/>
  <c r="BI69" i="7"/>
  <c r="BA69" i="7"/>
  <c r="AS69" i="7"/>
  <c r="AK69" i="7"/>
  <c r="AC69" i="7"/>
  <c r="CF69" i="7"/>
  <c r="BX69" i="7"/>
  <c r="BP69" i="7"/>
  <c r="BH69" i="7"/>
  <c r="AZ69" i="7"/>
  <c r="AR69" i="7"/>
  <c r="AJ69" i="7"/>
  <c r="CM69" i="7"/>
  <c r="CE69" i="7"/>
  <c r="BW69" i="7"/>
  <c r="BO69" i="7"/>
  <c r="BG69" i="7"/>
  <c r="AY69" i="7"/>
  <c r="AQ69" i="7"/>
  <c r="AI69" i="7"/>
  <c r="CB69" i="7"/>
  <c r="BF69" i="7"/>
  <c r="AM69" i="7"/>
  <c r="CA69" i="7"/>
  <c r="BD69" i="7"/>
  <c r="AH69" i="7"/>
  <c r="BT69" i="7"/>
  <c r="AX69" i="7"/>
  <c r="AE69" i="7"/>
  <c r="CL69" i="7"/>
  <c r="BS69" i="7"/>
  <c r="AV69" i="7"/>
  <c r="CJ69" i="7"/>
  <c r="BN69" i="7"/>
  <c r="AU69" i="7"/>
  <c r="CI69" i="7"/>
  <c r="BL69" i="7"/>
  <c r="AP69" i="7"/>
  <c r="AN69" i="7"/>
  <c r="AF69" i="7"/>
  <c r="CD69" i="7"/>
  <c r="BV69" i="7"/>
  <c r="BK69" i="7"/>
  <c r="BC69" i="7"/>
  <c r="CD67" i="7"/>
  <c r="BV67" i="7"/>
  <c r="BN67" i="7"/>
  <c r="BF67" i="7"/>
  <c r="AX67" i="7"/>
  <c r="AP67" i="7"/>
  <c r="AH67" i="7"/>
  <c r="CI67" i="7"/>
  <c r="CA67" i="7"/>
  <c r="BS67" i="7"/>
  <c r="BK67" i="7"/>
  <c r="BC67" i="7"/>
  <c r="AU67" i="7"/>
  <c r="AM67" i="7"/>
  <c r="AE67" i="7"/>
  <c r="CH67" i="7"/>
  <c r="BZ67" i="7"/>
  <c r="BR67" i="7"/>
  <c r="BJ67" i="7"/>
  <c r="BB67" i="7"/>
  <c r="AT67" i="7"/>
  <c r="AL67" i="7"/>
  <c r="AD67" i="7"/>
  <c r="CG67" i="7"/>
  <c r="BY67" i="7"/>
  <c r="BQ67" i="7"/>
  <c r="BI67" i="7"/>
  <c r="BA67" i="7"/>
  <c r="AS67" i="7"/>
  <c r="AK67" i="7"/>
  <c r="AC67" i="7"/>
  <c r="CF67" i="7"/>
  <c r="BX67" i="7"/>
  <c r="BP67" i="7"/>
  <c r="BH67" i="7"/>
  <c r="AZ67" i="7"/>
  <c r="AR67" i="7"/>
  <c r="AJ67" i="7"/>
  <c r="BT67" i="7"/>
  <c r="AW67" i="7"/>
  <c r="CK67" i="7"/>
  <c r="BO67" i="7"/>
  <c r="AV67" i="7"/>
  <c r="CE67" i="7"/>
  <c r="BL67" i="7"/>
  <c r="AO67" i="7"/>
  <c r="CC67" i="7"/>
  <c r="BG67" i="7"/>
  <c r="AN67" i="7"/>
  <c r="CB67" i="7"/>
  <c r="BE67" i="7"/>
  <c r="AI67" i="7"/>
  <c r="BW67" i="7"/>
  <c r="BD67" i="7"/>
  <c r="AG67" i="7"/>
  <c r="AF67" i="7"/>
  <c r="CJ67" i="7"/>
  <c r="BU67" i="7"/>
  <c r="BM67" i="7"/>
  <c r="AY67" i="7"/>
  <c r="AQ67" i="7"/>
  <c r="CG68" i="6"/>
  <c r="BY68" i="6"/>
  <c r="BQ68" i="6"/>
  <c r="BI68" i="6"/>
  <c r="BA68" i="6"/>
  <c r="AS68" i="6"/>
  <c r="AK68" i="6"/>
  <c r="AC68" i="6"/>
  <c r="CF68" i="6"/>
  <c r="BX68" i="6"/>
  <c r="BP68" i="6"/>
  <c r="BH68" i="6"/>
  <c r="AZ68" i="6"/>
  <c r="AR68" i="6"/>
  <c r="AJ68" i="6"/>
  <c r="CE68" i="6"/>
  <c r="BW68" i="6"/>
  <c r="BO68" i="6"/>
  <c r="BG68" i="6"/>
  <c r="AY68" i="6"/>
  <c r="AQ68" i="6"/>
  <c r="AI68" i="6"/>
  <c r="CL68" i="6"/>
  <c r="CD68" i="6"/>
  <c r="BV68" i="6"/>
  <c r="BN68" i="6"/>
  <c r="BF68" i="6"/>
  <c r="AX68" i="6"/>
  <c r="AP68" i="6"/>
  <c r="AH68" i="6"/>
  <c r="CK68" i="6"/>
  <c r="CC68" i="6"/>
  <c r="BU68" i="6"/>
  <c r="BM68" i="6"/>
  <c r="BE68" i="6"/>
  <c r="AW68" i="6"/>
  <c r="AO68" i="6"/>
  <c r="AG68" i="6"/>
  <c r="CJ68" i="6"/>
  <c r="CB68" i="6"/>
  <c r="BT68" i="6"/>
  <c r="BL68" i="6"/>
  <c r="BD68" i="6"/>
  <c r="AV68" i="6"/>
  <c r="AN68" i="6"/>
  <c r="AF68" i="6"/>
  <c r="CI68" i="6"/>
  <c r="CA68" i="6"/>
  <c r="BS68" i="6"/>
  <c r="BK68" i="6"/>
  <c r="BC68" i="6"/>
  <c r="AU68" i="6"/>
  <c r="AM68" i="6"/>
  <c r="AE68" i="6"/>
  <c r="BJ68" i="6"/>
  <c r="BB68" i="6"/>
  <c r="AT68" i="6"/>
  <c r="AL68" i="6"/>
  <c r="AD68" i="6"/>
  <c r="CH68" i="6"/>
  <c r="BZ68" i="6"/>
  <c r="BR68" i="6"/>
  <c r="T69" i="8"/>
  <c r="CF69" i="6"/>
  <c r="BX69" i="6"/>
  <c r="BP69" i="6"/>
  <c r="BH69" i="6"/>
  <c r="AZ69" i="6"/>
  <c r="AR69" i="6"/>
  <c r="AJ69" i="6"/>
  <c r="CM69" i="6"/>
  <c r="CE69" i="6"/>
  <c r="BW69" i="6"/>
  <c r="BO69" i="6"/>
  <c r="BG69" i="6"/>
  <c r="AY69" i="6"/>
  <c r="AQ69" i="6"/>
  <c r="AI69" i="6"/>
  <c r="CL69" i="6"/>
  <c r="CD69" i="6"/>
  <c r="BV69" i="6"/>
  <c r="BN69" i="6"/>
  <c r="BF69" i="6"/>
  <c r="AX69" i="6"/>
  <c r="AP69" i="6"/>
  <c r="AH69" i="6"/>
  <c r="CK69" i="6"/>
  <c r="CC69" i="6"/>
  <c r="BU69" i="6"/>
  <c r="BM69" i="6"/>
  <c r="BE69" i="6"/>
  <c r="AW69" i="6"/>
  <c r="AO69" i="6"/>
  <c r="AG69" i="6"/>
  <c r="CJ69" i="6"/>
  <c r="CB69" i="6"/>
  <c r="BT69" i="6"/>
  <c r="BL69" i="6"/>
  <c r="BD69" i="6"/>
  <c r="AV69" i="6"/>
  <c r="AN69" i="6"/>
  <c r="AF69" i="6"/>
  <c r="CI69" i="6"/>
  <c r="CA69" i="6"/>
  <c r="BS69" i="6"/>
  <c r="BK69" i="6"/>
  <c r="BC69" i="6"/>
  <c r="AU69" i="6"/>
  <c r="AM69" i="6"/>
  <c r="AE69" i="6"/>
  <c r="CH69" i="6"/>
  <c r="BZ69" i="6"/>
  <c r="BR69" i="6"/>
  <c r="BJ69" i="6"/>
  <c r="BB69" i="6"/>
  <c r="AT69" i="6"/>
  <c r="AL69" i="6"/>
  <c r="AD69" i="6"/>
  <c r="AS69" i="6"/>
  <c r="AK69" i="6"/>
  <c r="AC69" i="6"/>
  <c r="CG69" i="6"/>
  <c r="BY69" i="6"/>
  <c r="BQ69" i="6"/>
  <c r="BI69" i="6"/>
  <c r="BA69" i="6"/>
  <c r="L73" i="6"/>
  <c r="M72" i="6" s="1"/>
  <c r="P72" i="6"/>
  <c r="S71" i="7"/>
  <c r="T70" i="7" s="1"/>
  <c r="G71" i="8"/>
  <c r="G71" i="7"/>
  <c r="L73" i="8"/>
  <c r="M72" i="8" s="1"/>
  <c r="P72" i="8"/>
  <c r="V70" i="7" l="1"/>
  <c r="V69" i="8"/>
  <c r="F74" i="8"/>
  <c r="G73" i="8" s="1"/>
  <c r="V70" i="6"/>
  <c r="S72" i="7"/>
  <c r="T71" i="7" s="1"/>
  <c r="V71" i="7" s="1"/>
  <c r="G72" i="8"/>
  <c r="F74" i="6"/>
  <c r="S72" i="8"/>
  <c r="S72" i="6"/>
  <c r="T71" i="6" s="1"/>
  <c r="CL68" i="7"/>
  <c r="CD68" i="7"/>
  <c r="BV68" i="7"/>
  <c r="BN68" i="7"/>
  <c r="BF68" i="7"/>
  <c r="AX68" i="7"/>
  <c r="AP68" i="7"/>
  <c r="AH68" i="7"/>
  <c r="CI68" i="7"/>
  <c r="CA68" i="7"/>
  <c r="BS68" i="7"/>
  <c r="BK68" i="7"/>
  <c r="BC68" i="7"/>
  <c r="AU68" i="7"/>
  <c r="AM68" i="7"/>
  <c r="AE68" i="7"/>
  <c r="CH68" i="7"/>
  <c r="BZ68" i="7"/>
  <c r="BR68" i="7"/>
  <c r="BJ68" i="7"/>
  <c r="BB68" i="7"/>
  <c r="AT68" i="7"/>
  <c r="AL68" i="7"/>
  <c r="AD68" i="7"/>
  <c r="CG68" i="7"/>
  <c r="BY68" i="7"/>
  <c r="BQ68" i="7"/>
  <c r="BI68" i="7"/>
  <c r="BA68" i="7"/>
  <c r="AS68" i="7"/>
  <c r="AK68" i="7"/>
  <c r="AC68" i="7"/>
  <c r="CF68" i="7"/>
  <c r="BX68" i="7"/>
  <c r="BP68" i="7"/>
  <c r="BH68" i="7"/>
  <c r="AZ68" i="7"/>
  <c r="AR68" i="7"/>
  <c r="AJ68" i="7"/>
  <c r="BW68" i="7"/>
  <c r="BD68" i="7"/>
  <c r="AG68" i="7"/>
  <c r="BU68" i="7"/>
  <c r="AY68" i="7"/>
  <c r="AF68" i="7"/>
  <c r="CK68" i="7"/>
  <c r="BO68" i="7"/>
  <c r="AV68" i="7"/>
  <c r="CJ68" i="7"/>
  <c r="BM68" i="7"/>
  <c r="AQ68" i="7"/>
  <c r="CE68" i="7"/>
  <c r="BL68" i="7"/>
  <c r="AO68" i="7"/>
  <c r="CC68" i="7"/>
  <c r="BG68" i="7"/>
  <c r="AN68" i="7"/>
  <c r="AI68" i="7"/>
  <c r="CB68" i="7"/>
  <c r="BT68" i="7"/>
  <c r="BE68" i="7"/>
  <c r="AW68" i="7"/>
  <c r="T71" i="8"/>
  <c r="V71" i="8" s="1"/>
  <c r="L74" i="8"/>
  <c r="P73" i="8"/>
  <c r="P73" i="6"/>
  <c r="L74" i="6"/>
  <c r="M73" i="6" s="1"/>
  <c r="T70" i="8"/>
  <c r="L74" i="7"/>
  <c r="M73" i="7" s="1"/>
  <c r="P73" i="7"/>
  <c r="F74" i="7"/>
  <c r="V71" i="6" l="1"/>
  <c r="CL70" i="6"/>
  <c r="CD70" i="6"/>
  <c r="BV70" i="6"/>
  <c r="BN70" i="6"/>
  <c r="BF70" i="6"/>
  <c r="AX70" i="6"/>
  <c r="AP70" i="6"/>
  <c r="AH70" i="6"/>
  <c r="CK70" i="6"/>
  <c r="CC70" i="6"/>
  <c r="BU70" i="6"/>
  <c r="BM70" i="6"/>
  <c r="BE70" i="6"/>
  <c r="AW70" i="6"/>
  <c r="AO70" i="6"/>
  <c r="AG70" i="6"/>
  <c r="CJ70" i="6"/>
  <c r="CB70" i="6"/>
  <c r="BT70" i="6"/>
  <c r="BL70" i="6"/>
  <c r="BD70" i="6"/>
  <c r="AV70" i="6"/>
  <c r="AN70" i="6"/>
  <c r="AF70" i="6"/>
  <c r="CI70" i="6"/>
  <c r="CA70" i="6"/>
  <c r="BS70" i="6"/>
  <c r="BK70" i="6"/>
  <c r="BC70" i="6"/>
  <c r="AU70" i="6"/>
  <c r="AM70" i="6"/>
  <c r="AE70" i="6"/>
  <c r="CH70" i="6"/>
  <c r="BZ70" i="6"/>
  <c r="BR70" i="6"/>
  <c r="BJ70" i="6"/>
  <c r="BB70" i="6"/>
  <c r="AT70" i="6"/>
  <c r="AL70" i="6"/>
  <c r="AD70" i="6"/>
  <c r="CG70" i="6"/>
  <c r="BY70" i="6"/>
  <c r="BQ70" i="6"/>
  <c r="BI70" i="6"/>
  <c r="BA70" i="6"/>
  <c r="AS70" i="6"/>
  <c r="AK70" i="6"/>
  <c r="AC70" i="6"/>
  <c r="CN70" i="6"/>
  <c r="CF70" i="6"/>
  <c r="BX70" i="6"/>
  <c r="BP70" i="6"/>
  <c r="BH70" i="6"/>
  <c r="AZ70" i="6"/>
  <c r="AR70" i="6"/>
  <c r="AJ70" i="6"/>
  <c r="CM70" i="6"/>
  <c r="CE70" i="6"/>
  <c r="BW70" i="6"/>
  <c r="BO70" i="6"/>
  <c r="BG70" i="6"/>
  <c r="AY70" i="6"/>
  <c r="AQ70" i="6"/>
  <c r="AI70" i="6"/>
  <c r="F75" i="8"/>
  <c r="G74" i="8" s="1"/>
  <c r="S73" i="6"/>
  <c r="CF69" i="8"/>
  <c r="BX69" i="8"/>
  <c r="BP69" i="8"/>
  <c r="BH69" i="8"/>
  <c r="AZ69" i="8"/>
  <c r="AR69" i="8"/>
  <c r="AJ69" i="8"/>
  <c r="CK69" i="8"/>
  <c r="CC69" i="8"/>
  <c r="BU69" i="8"/>
  <c r="BM69" i="8"/>
  <c r="BE69" i="8"/>
  <c r="AW69" i="8"/>
  <c r="AO69" i="8"/>
  <c r="AG69" i="8"/>
  <c r="CJ69" i="8"/>
  <c r="CB69" i="8"/>
  <c r="BT69" i="8"/>
  <c r="BL69" i="8"/>
  <c r="BD69" i="8"/>
  <c r="AV69" i="8"/>
  <c r="AN69" i="8"/>
  <c r="AF69" i="8"/>
  <c r="CI69" i="8"/>
  <c r="CA69" i="8"/>
  <c r="BS69" i="8"/>
  <c r="BK69" i="8"/>
  <c r="BC69" i="8"/>
  <c r="AU69" i="8"/>
  <c r="AM69" i="8"/>
  <c r="AE69" i="8"/>
  <c r="CH69" i="8"/>
  <c r="BZ69" i="8"/>
  <c r="BR69" i="8"/>
  <c r="BJ69" i="8"/>
  <c r="BB69" i="8"/>
  <c r="AT69" i="8"/>
  <c r="AL69" i="8"/>
  <c r="AD69" i="8"/>
  <c r="CE69" i="8"/>
  <c r="BI69" i="8"/>
  <c r="AP69" i="8"/>
  <c r="BW69" i="8"/>
  <c r="BA69" i="8"/>
  <c r="AH69" i="8"/>
  <c r="BV69" i="8"/>
  <c r="AY69" i="8"/>
  <c r="AC69" i="8"/>
  <c r="CM69" i="8"/>
  <c r="BQ69" i="8"/>
  <c r="AX69" i="8"/>
  <c r="CL69" i="8"/>
  <c r="BO69" i="8"/>
  <c r="AS69" i="8"/>
  <c r="BG69" i="8"/>
  <c r="AK69" i="8"/>
  <c r="CG69" i="8"/>
  <c r="AI69" i="8"/>
  <c r="CD69" i="8"/>
  <c r="BY69" i="8"/>
  <c r="BN69" i="8"/>
  <c r="AQ69" i="8"/>
  <c r="BF69" i="8"/>
  <c r="CI70" i="7"/>
  <c r="CA70" i="7"/>
  <c r="BS70" i="7"/>
  <c r="BK70" i="7"/>
  <c r="BC70" i="7"/>
  <c r="AU70" i="7"/>
  <c r="AM70" i="7"/>
  <c r="AE70" i="7"/>
  <c r="CN70" i="7"/>
  <c r="CF70" i="7"/>
  <c r="BX70" i="7"/>
  <c r="BP70" i="7"/>
  <c r="BH70" i="7"/>
  <c r="AZ70" i="7"/>
  <c r="AR70" i="7"/>
  <c r="AJ70" i="7"/>
  <c r="CM70" i="7"/>
  <c r="CE70" i="7"/>
  <c r="BW70" i="7"/>
  <c r="BO70" i="7"/>
  <c r="BG70" i="7"/>
  <c r="AY70" i="7"/>
  <c r="AQ70" i="7"/>
  <c r="AI70" i="7"/>
  <c r="CL70" i="7"/>
  <c r="CD70" i="7"/>
  <c r="BV70" i="7"/>
  <c r="BN70" i="7"/>
  <c r="BF70" i="7"/>
  <c r="AX70" i="7"/>
  <c r="AP70" i="7"/>
  <c r="AH70" i="7"/>
  <c r="CK70" i="7"/>
  <c r="CC70" i="7"/>
  <c r="BU70" i="7"/>
  <c r="BM70" i="7"/>
  <c r="BE70" i="7"/>
  <c r="AW70" i="7"/>
  <c r="AO70" i="7"/>
  <c r="AG70" i="7"/>
  <c r="CG70" i="7"/>
  <c r="BJ70" i="7"/>
  <c r="AN70" i="7"/>
  <c r="CB70" i="7"/>
  <c r="BI70" i="7"/>
  <c r="AL70" i="7"/>
  <c r="BY70" i="7"/>
  <c r="BB70" i="7"/>
  <c r="AF70" i="7"/>
  <c r="BT70" i="7"/>
  <c r="BA70" i="7"/>
  <c r="AD70" i="7"/>
  <c r="BR70" i="7"/>
  <c r="AV70" i="7"/>
  <c r="AC70" i="7"/>
  <c r="CJ70" i="7"/>
  <c r="BQ70" i="7"/>
  <c r="AT70" i="7"/>
  <c r="AS70" i="7"/>
  <c r="AK70" i="7"/>
  <c r="CH70" i="7"/>
  <c r="BZ70" i="7"/>
  <c r="BL70" i="7"/>
  <c r="BD70" i="7"/>
  <c r="CI71" i="8"/>
  <c r="CA71" i="8"/>
  <c r="BS71" i="8"/>
  <c r="BK71" i="8"/>
  <c r="BC71" i="8"/>
  <c r="AU71" i="8"/>
  <c r="AM71" i="8"/>
  <c r="AE71" i="8"/>
  <c r="CN71" i="8"/>
  <c r="CF71" i="8"/>
  <c r="BX71" i="8"/>
  <c r="BP71" i="8"/>
  <c r="BH71" i="8"/>
  <c r="AZ71" i="8"/>
  <c r="AR71" i="8"/>
  <c r="AJ71" i="8"/>
  <c r="CM71" i="8"/>
  <c r="CE71" i="8"/>
  <c r="BW71" i="8"/>
  <c r="BO71" i="8"/>
  <c r="BG71" i="8"/>
  <c r="AY71" i="8"/>
  <c r="AQ71" i="8"/>
  <c r="AI71" i="8"/>
  <c r="CL71" i="8"/>
  <c r="CD71" i="8"/>
  <c r="BV71" i="8"/>
  <c r="BN71" i="8"/>
  <c r="BF71" i="8"/>
  <c r="AX71" i="8"/>
  <c r="AP71" i="8"/>
  <c r="AH71" i="8"/>
  <c r="CK71" i="8"/>
  <c r="CC71" i="8"/>
  <c r="BU71" i="8"/>
  <c r="BM71" i="8"/>
  <c r="BE71" i="8"/>
  <c r="AW71" i="8"/>
  <c r="AO71" i="8"/>
  <c r="AG71" i="8"/>
  <c r="CJ71" i="8"/>
  <c r="BQ71" i="8"/>
  <c r="AT71" i="8"/>
  <c r="CB71" i="8"/>
  <c r="BI71" i="8"/>
  <c r="AL71" i="8"/>
  <c r="BZ71" i="8"/>
  <c r="BD71" i="8"/>
  <c r="AK71" i="8"/>
  <c r="BY71" i="8"/>
  <c r="BB71" i="8"/>
  <c r="AF71" i="8"/>
  <c r="BT71" i="8"/>
  <c r="BA71" i="8"/>
  <c r="AD71" i="8"/>
  <c r="BL71" i="8"/>
  <c r="AS71" i="8"/>
  <c r="CO71" i="8"/>
  <c r="AN71" i="8"/>
  <c r="CH71" i="8"/>
  <c r="AC71" i="8"/>
  <c r="CG71" i="8"/>
  <c r="BR71" i="8"/>
  <c r="BJ71" i="8"/>
  <c r="AV71" i="8"/>
  <c r="S73" i="8"/>
  <c r="F75" i="6"/>
  <c r="G74" i="6" s="1"/>
  <c r="CN71" i="7"/>
  <c r="CF71" i="7"/>
  <c r="BX71" i="7"/>
  <c r="BP71" i="7"/>
  <c r="BH71" i="7"/>
  <c r="AZ71" i="7"/>
  <c r="AR71" i="7"/>
  <c r="AJ71" i="7"/>
  <c r="CK71" i="7"/>
  <c r="CC71" i="7"/>
  <c r="BU71" i="7"/>
  <c r="BM71" i="7"/>
  <c r="BE71" i="7"/>
  <c r="AW71" i="7"/>
  <c r="AO71" i="7"/>
  <c r="AG71" i="7"/>
  <c r="CJ71" i="7"/>
  <c r="CB71" i="7"/>
  <c r="BT71" i="7"/>
  <c r="BL71" i="7"/>
  <c r="BD71" i="7"/>
  <c r="AV71" i="7"/>
  <c r="AN71" i="7"/>
  <c r="AF71" i="7"/>
  <c r="CI71" i="7"/>
  <c r="CA71" i="7"/>
  <c r="BS71" i="7"/>
  <c r="BK71" i="7"/>
  <c r="BC71" i="7"/>
  <c r="AU71" i="7"/>
  <c r="AM71" i="7"/>
  <c r="AE71" i="7"/>
  <c r="CH71" i="7"/>
  <c r="BZ71" i="7"/>
  <c r="BR71" i="7"/>
  <c r="BJ71" i="7"/>
  <c r="BB71" i="7"/>
  <c r="AT71" i="7"/>
  <c r="AL71" i="7"/>
  <c r="AD71" i="7"/>
  <c r="CG71" i="7"/>
  <c r="BN71" i="7"/>
  <c r="AQ71" i="7"/>
  <c r="CE71" i="7"/>
  <c r="BI71" i="7"/>
  <c r="AP71" i="7"/>
  <c r="BY71" i="7"/>
  <c r="BF71" i="7"/>
  <c r="AI71" i="7"/>
  <c r="BW71" i="7"/>
  <c r="BA71" i="7"/>
  <c r="AH71" i="7"/>
  <c r="CO71" i="7"/>
  <c r="BV71" i="7"/>
  <c r="AY71" i="7"/>
  <c r="AC71" i="7"/>
  <c r="CM71" i="7"/>
  <c r="BQ71" i="7"/>
  <c r="AX71" i="7"/>
  <c r="AS71" i="7"/>
  <c r="AK71" i="7"/>
  <c r="CL71" i="7"/>
  <c r="CD71" i="7"/>
  <c r="BO71" i="7"/>
  <c r="BG71" i="7"/>
  <c r="L75" i="8"/>
  <c r="M74" i="8" s="1"/>
  <c r="P74" i="8"/>
  <c r="G73" i="6"/>
  <c r="L75" i="6"/>
  <c r="P74" i="6"/>
  <c r="L75" i="7"/>
  <c r="P74" i="7"/>
  <c r="M73" i="8"/>
  <c r="T72" i="6"/>
  <c r="V72" i="6" s="1"/>
  <c r="F75" i="7"/>
  <c r="G73" i="7"/>
  <c r="S73" i="7"/>
  <c r="T72" i="7" s="1"/>
  <c r="V70" i="8"/>
  <c r="T72" i="8"/>
  <c r="V72" i="7" l="1"/>
  <c r="L76" i="7"/>
  <c r="P75" i="7"/>
  <c r="L76" i="6"/>
  <c r="M75" i="6" s="1"/>
  <c r="P75" i="6"/>
  <c r="F76" i="7"/>
  <c r="G75" i="7" s="1"/>
  <c r="CM72" i="6"/>
  <c r="CE72" i="6"/>
  <c r="BW72" i="6"/>
  <c r="BO72" i="6"/>
  <c r="BG72" i="6"/>
  <c r="AY72" i="6"/>
  <c r="AQ72" i="6"/>
  <c r="AI72" i="6"/>
  <c r="CL72" i="6"/>
  <c r="CD72" i="6"/>
  <c r="BV72" i="6"/>
  <c r="BN72" i="6"/>
  <c r="BF72" i="6"/>
  <c r="AX72" i="6"/>
  <c r="AP72" i="6"/>
  <c r="AH72" i="6"/>
  <c r="CK72" i="6"/>
  <c r="CC72" i="6"/>
  <c r="BU72" i="6"/>
  <c r="BM72" i="6"/>
  <c r="BE72" i="6"/>
  <c r="AW72" i="6"/>
  <c r="AO72" i="6"/>
  <c r="AG72" i="6"/>
  <c r="CJ72" i="6"/>
  <c r="CB72" i="6"/>
  <c r="BT72" i="6"/>
  <c r="BL72" i="6"/>
  <c r="BD72" i="6"/>
  <c r="AV72" i="6"/>
  <c r="AN72" i="6"/>
  <c r="AF72" i="6"/>
  <c r="CI72" i="6"/>
  <c r="CA72" i="6"/>
  <c r="BS72" i="6"/>
  <c r="BK72" i="6"/>
  <c r="BC72" i="6"/>
  <c r="AU72" i="6"/>
  <c r="AM72" i="6"/>
  <c r="AE72" i="6"/>
  <c r="CP72" i="6"/>
  <c r="CH72" i="6"/>
  <c r="BZ72" i="6"/>
  <c r="BR72" i="6"/>
  <c r="BJ72" i="6"/>
  <c r="BB72" i="6"/>
  <c r="AT72" i="6"/>
  <c r="AL72" i="6"/>
  <c r="AD72" i="6"/>
  <c r="CO72" i="6"/>
  <c r="CG72" i="6"/>
  <c r="BY72" i="6"/>
  <c r="BQ72" i="6"/>
  <c r="BI72" i="6"/>
  <c r="BA72" i="6"/>
  <c r="AS72" i="6"/>
  <c r="AK72" i="6"/>
  <c r="AC72" i="6"/>
  <c r="AZ72" i="6"/>
  <c r="AR72" i="6"/>
  <c r="AJ72" i="6"/>
  <c r="CN72" i="6"/>
  <c r="CF72" i="6"/>
  <c r="BX72" i="6"/>
  <c r="BP72" i="6"/>
  <c r="BH72" i="6"/>
  <c r="M74" i="7"/>
  <c r="F76" i="6"/>
  <c r="CL70" i="8"/>
  <c r="CD70" i="8"/>
  <c r="BV70" i="8"/>
  <c r="BN70" i="8"/>
  <c r="BF70" i="8"/>
  <c r="AX70" i="8"/>
  <c r="AP70" i="8"/>
  <c r="AH70" i="8"/>
  <c r="CI70" i="8"/>
  <c r="CA70" i="8"/>
  <c r="BS70" i="8"/>
  <c r="BK70" i="8"/>
  <c r="BC70" i="8"/>
  <c r="AU70" i="8"/>
  <c r="AM70" i="8"/>
  <c r="AE70" i="8"/>
  <c r="CH70" i="8"/>
  <c r="BZ70" i="8"/>
  <c r="BR70" i="8"/>
  <c r="BJ70" i="8"/>
  <c r="BB70" i="8"/>
  <c r="AT70" i="8"/>
  <c r="AL70" i="8"/>
  <c r="AD70" i="8"/>
  <c r="CG70" i="8"/>
  <c r="BY70" i="8"/>
  <c r="BQ70" i="8"/>
  <c r="BI70" i="8"/>
  <c r="BA70" i="8"/>
  <c r="AS70" i="8"/>
  <c r="AK70" i="8"/>
  <c r="AC70" i="8"/>
  <c r="CN70" i="8"/>
  <c r="CF70" i="8"/>
  <c r="BX70" i="8"/>
  <c r="BP70" i="8"/>
  <c r="BH70" i="8"/>
  <c r="AZ70" i="8"/>
  <c r="AR70" i="8"/>
  <c r="AJ70" i="8"/>
  <c r="CJ70" i="8"/>
  <c r="BM70" i="8"/>
  <c r="AQ70" i="8"/>
  <c r="CB70" i="8"/>
  <c r="BE70" i="8"/>
  <c r="AI70" i="8"/>
  <c r="BW70" i="8"/>
  <c r="BD70" i="8"/>
  <c r="AG70" i="8"/>
  <c r="BU70" i="8"/>
  <c r="AY70" i="8"/>
  <c r="AF70" i="8"/>
  <c r="CM70" i="8"/>
  <c r="BT70" i="8"/>
  <c r="AW70" i="8"/>
  <c r="CK70" i="8"/>
  <c r="AN70" i="8"/>
  <c r="BO70" i="8"/>
  <c r="BL70" i="8"/>
  <c r="BG70" i="8"/>
  <c r="AV70" i="8"/>
  <c r="CE70" i="8"/>
  <c r="CC70" i="8"/>
  <c r="AO70" i="8"/>
  <c r="CI71" i="6"/>
  <c r="CA71" i="6"/>
  <c r="BS71" i="6"/>
  <c r="BK71" i="6"/>
  <c r="BC71" i="6"/>
  <c r="AU71" i="6"/>
  <c r="AM71" i="6"/>
  <c r="AE71" i="6"/>
  <c r="CH71" i="6"/>
  <c r="BZ71" i="6"/>
  <c r="BR71" i="6"/>
  <c r="BJ71" i="6"/>
  <c r="BB71" i="6"/>
  <c r="AT71" i="6"/>
  <c r="AL71" i="6"/>
  <c r="AD71" i="6"/>
  <c r="CO71" i="6"/>
  <c r="CG71" i="6"/>
  <c r="BY71" i="6"/>
  <c r="BQ71" i="6"/>
  <c r="BI71" i="6"/>
  <c r="BA71" i="6"/>
  <c r="AS71" i="6"/>
  <c r="AK71" i="6"/>
  <c r="AC71" i="6"/>
  <c r="CN71" i="6"/>
  <c r="CF71" i="6"/>
  <c r="BX71" i="6"/>
  <c r="BP71" i="6"/>
  <c r="BH71" i="6"/>
  <c r="AZ71" i="6"/>
  <c r="AR71" i="6"/>
  <c r="AJ71" i="6"/>
  <c r="CM71" i="6"/>
  <c r="CE71" i="6"/>
  <c r="BW71" i="6"/>
  <c r="BO71" i="6"/>
  <c r="BG71" i="6"/>
  <c r="AY71" i="6"/>
  <c r="AQ71" i="6"/>
  <c r="AI71" i="6"/>
  <c r="CL71" i="6"/>
  <c r="CD71" i="6"/>
  <c r="BV71" i="6"/>
  <c r="BN71" i="6"/>
  <c r="BF71" i="6"/>
  <c r="AX71" i="6"/>
  <c r="AP71" i="6"/>
  <c r="AH71" i="6"/>
  <c r="CK71" i="6"/>
  <c r="CC71" i="6"/>
  <c r="BU71" i="6"/>
  <c r="BM71" i="6"/>
  <c r="BE71" i="6"/>
  <c r="AW71" i="6"/>
  <c r="AO71" i="6"/>
  <c r="AG71" i="6"/>
  <c r="BT71" i="6"/>
  <c r="BL71" i="6"/>
  <c r="BD71" i="6"/>
  <c r="AV71" i="6"/>
  <c r="AN71" i="6"/>
  <c r="AF71" i="6"/>
  <c r="CJ71" i="6"/>
  <c r="CB71" i="6"/>
  <c r="V72" i="8"/>
  <c r="G74" i="7"/>
  <c r="M74" i="6"/>
  <c r="L76" i="8"/>
  <c r="P75" i="8"/>
  <c r="S74" i="7"/>
  <c r="T73" i="7" s="1"/>
  <c r="V73" i="7" s="1"/>
  <c r="S74" i="8"/>
  <c r="S74" i="6"/>
  <c r="T73" i="6" s="1"/>
  <c r="F76" i="8"/>
  <c r="G75" i="8" s="1"/>
  <c r="V73" i="6" l="1"/>
  <c r="S75" i="7"/>
  <c r="T74" i="7" s="1"/>
  <c r="P76" i="8"/>
  <c r="L77" i="8"/>
  <c r="L77" i="7"/>
  <c r="P76" i="7"/>
  <c r="S75" i="8"/>
  <c r="M75" i="7"/>
  <c r="F77" i="6"/>
  <c r="G76" i="6" s="1"/>
  <c r="CM72" i="8"/>
  <c r="CE72" i="8"/>
  <c r="BW72" i="8"/>
  <c r="BO72" i="8"/>
  <c r="BG72" i="8"/>
  <c r="AY72" i="8"/>
  <c r="AQ72" i="8"/>
  <c r="AI72" i="8"/>
  <c r="CJ72" i="8"/>
  <c r="CB72" i="8"/>
  <c r="BT72" i="8"/>
  <c r="BL72" i="8"/>
  <c r="BD72" i="8"/>
  <c r="AV72" i="8"/>
  <c r="AN72" i="8"/>
  <c r="AF72" i="8"/>
  <c r="CI72" i="8"/>
  <c r="CA72" i="8"/>
  <c r="BS72" i="8"/>
  <c r="BK72" i="8"/>
  <c r="BC72" i="8"/>
  <c r="AU72" i="8"/>
  <c r="AM72" i="8"/>
  <c r="AE72" i="8"/>
  <c r="CP72" i="8"/>
  <c r="CH72" i="8"/>
  <c r="BZ72" i="8"/>
  <c r="BR72" i="8"/>
  <c r="BJ72" i="8"/>
  <c r="BB72" i="8"/>
  <c r="AT72" i="8"/>
  <c r="AL72" i="8"/>
  <c r="AD72" i="8"/>
  <c r="CO72" i="8"/>
  <c r="CG72" i="8"/>
  <c r="BY72" i="8"/>
  <c r="BQ72" i="8"/>
  <c r="BI72" i="8"/>
  <c r="BA72" i="8"/>
  <c r="AS72" i="8"/>
  <c r="AK72" i="8"/>
  <c r="AC72" i="8"/>
  <c r="CL72" i="8"/>
  <c r="BP72" i="8"/>
  <c r="AW72" i="8"/>
  <c r="CD72" i="8"/>
  <c r="BH72" i="8"/>
  <c r="AO72" i="8"/>
  <c r="CC72" i="8"/>
  <c r="BF72" i="8"/>
  <c r="AJ72" i="8"/>
  <c r="BX72" i="8"/>
  <c r="BE72" i="8"/>
  <c r="AH72" i="8"/>
  <c r="BV72" i="8"/>
  <c r="AZ72" i="8"/>
  <c r="AG72" i="8"/>
  <c r="CN72" i="8"/>
  <c r="AP72" i="8"/>
  <c r="BU72" i="8"/>
  <c r="BN72" i="8"/>
  <c r="BM72" i="8"/>
  <c r="AX72" i="8"/>
  <c r="CK72" i="8"/>
  <c r="CF72" i="8"/>
  <c r="AR72" i="8"/>
  <c r="G75" i="6"/>
  <c r="S75" i="6"/>
  <c r="T74" i="6" s="1"/>
  <c r="V74" i="6" s="1"/>
  <c r="CJ72" i="7"/>
  <c r="CB72" i="7"/>
  <c r="BT72" i="7"/>
  <c r="BL72" i="7"/>
  <c r="BD72" i="7"/>
  <c r="AV72" i="7"/>
  <c r="AN72" i="7"/>
  <c r="AF72" i="7"/>
  <c r="CO72" i="7"/>
  <c r="CG72" i="7"/>
  <c r="BY72" i="7"/>
  <c r="BQ72" i="7"/>
  <c r="BI72" i="7"/>
  <c r="BA72" i="7"/>
  <c r="AS72" i="7"/>
  <c r="AK72" i="7"/>
  <c r="AC72" i="7"/>
  <c r="CN72" i="7"/>
  <c r="CF72" i="7"/>
  <c r="BX72" i="7"/>
  <c r="BP72" i="7"/>
  <c r="BH72" i="7"/>
  <c r="AZ72" i="7"/>
  <c r="AR72" i="7"/>
  <c r="AJ72" i="7"/>
  <c r="CM72" i="7"/>
  <c r="CE72" i="7"/>
  <c r="BW72" i="7"/>
  <c r="BO72" i="7"/>
  <c r="BG72" i="7"/>
  <c r="AY72" i="7"/>
  <c r="AQ72" i="7"/>
  <c r="AI72" i="7"/>
  <c r="CL72" i="7"/>
  <c r="CD72" i="7"/>
  <c r="BV72" i="7"/>
  <c r="BN72" i="7"/>
  <c r="BF72" i="7"/>
  <c r="AX72" i="7"/>
  <c r="AP72" i="7"/>
  <c r="AH72" i="7"/>
  <c r="CI72" i="7"/>
  <c r="BM72" i="7"/>
  <c r="AT72" i="7"/>
  <c r="CH72" i="7"/>
  <c r="BK72" i="7"/>
  <c r="AO72" i="7"/>
  <c r="CA72" i="7"/>
  <c r="BE72" i="7"/>
  <c r="AL72" i="7"/>
  <c r="BZ72" i="7"/>
  <c r="BC72" i="7"/>
  <c r="AG72" i="7"/>
  <c r="BU72" i="7"/>
  <c r="BB72" i="7"/>
  <c r="AE72" i="7"/>
  <c r="CP72" i="7"/>
  <c r="BS72" i="7"/>
  <c r="AW72" i="7"/>
  <c r="AD72" i="7"/>
  <c r="AU72" i="7"/>
  <c r="AM72" i="7"/>
  <c r="CK72" i="7"/>
  <c r="CC72" i="7"/>
  <c r="BR72" i="7"/>
  <c r="BJ72" i="7"/>
  <c r="P76" i="6"/>
  <c r="L77" i="6"/>
  <c r="F77" i="8"/>
  <c r="G76" i="8" s="1"/>
  <c r="CM73" i="7"/>
  <c r="CE73" i="7"/>
  <c r="BW73" i="7"/>
  <c r="BO73" i="7"/>
  <c r="BG73" i="7"/>
  <c r="AY73" i="7"/>
  <c r="AQ73" i="7"/>
  <c r="AI73" i="7"/>
  <c r="CJ73" i="7"/>
  <c r="CB73" i="7"/>
  <c r="BT73" i="7"/>
  <c r="BL73" i="7"/>
  <c r="BD73" i="7"/>
  <c r="AV73" i="7"/>
  <c r="AN73" i="7"/>
  <c r="AF73" i="7"/>
  <c r="CQ73" i="7"/>
  <c r="CI73" i="7"/>
  <c r="CA73" i="7"/>
  <c r="BS73" i="7"/>
  <c r="BK73" i="7"/>
  <c r="BC73" i="7"/>
  <c r="AU73" i="7"/>
  <c r="AM73" i="7"/>
  <c r="AE73" i="7"/>
  <c r="CP73" i="7"/>
  <c r="CH73" i="7"/>
  <c r="BZ73" i="7"/>
  <c r="BR73" i="7"/>
  <c r="BJ73" i="7"/>
  <c r="BB73" i="7"/>
  <c r="AT73" i="7"/>
  <c r="AL73" i="7"/>
  <c r="AD73" i="7"/>
  <c r="CO73" i="7"/>
  <c r="CG73" i="7"/>
  <c r="BY73" i="7"/>
  <c r="BQ73" i="7"/>
  <c r="BI73" i="7"/>
  <c r="BA73" i="7"/>
  <c r="AS73" i="7"/>
  <c r="AK73" i="7"/>
  <c r="AC73" i="7"/>
  <c r="CK73" i="7"/>
  <c r="BN73" i="7"/>
  <c r="AR73" i="7"/>
  <c r="CF73" i="7"/>
  <c r="BM73" i="7"/>
  <c r="AP73" i="7"/>
  <c r="CC73" i="7"/>
  <c r="BF73" i="7"/>
  <c r="AJ73" i="7"/>
  <c r="BX73" i="7"/>
  <c r="BE73" i="7"/>
  <c r="AH73" i="7"/>
  <c r="BV73" i="7"/>
  <c r="AZ73" i="7"/>
  <c r="AG73" i="7"/>
  <c r="CN73" i="7"/>
  <c r="BU73" i="7"/>
  <c r="AX73" i="7"/>
  <c r="AW73" i="7"/>
  <c r="AO73" i="7"/>
  <c r="CL73" i="7"/>
  <c r="CD73" i="7"/>
  <c r="BP73" i="7"/>
  <c r="BH73" i="7"/>
  <c r="M75" i="8"/>
  <c r="F77" i="7"/>
  <c r="G76" i="7" s="1"/>
  <c r="T73" i="8"/>
  <c r="L78" i="7" l="1"/>
  <c r="P77" i="7"/>
  <c r="S76" i="6"/>
  <c r="T75" i="6" s="1"/>
  <c r="L78" i="8"/>
  <c r="M77" i="8" s="1"/>
  <c r="P77" i="8"/>
  <c r="F78" i="6"/>
  <c r="G77" i="6" s="1"/>
  <c r="S76" i="8"/>
  <c r="F78" i="8"/>
  <c r="V73" i="8"/>
  <c r="T74" i="8"/>
  <c r="CP73" i="6"/>
  <c r="CH73" i="6"/>
  <c r="BZ73" i="6"/>
  <c r="BR73" i="6"/>
  <c r="BJ73" i="6"/>
  <c r="BB73" i="6"/>
  <c r="AT73" i="6"/>
  <c r="AL73" i="6"/>
  <c r="AD73" i="6"/>
  <c r="CO73" i="6"/>
  <c r="CG73" i="6"/>
  <c r="BY73" i="6"/>
  <c r="BQ73" i="6"/>
  <c r="BI73" i="6"/>
  <c r="BA73" i="6"/>
  <c r="AS73" i="6"/>
  <c r="AK73" i="6"/>
  <c r="AC73" i="6"/>
  <c r="CN73" i="6"/>
  <c r="CF73" i="6"/>
  <c r="BX73" i="6"/>
  <c r="BP73" i="6"/>
  <c r="BH73" i="6"/>
  <c r="AZ73" i="6"/>
  <c r="AR73" i="6"/>
  <c r="AJ73" i="6"/>
  <c r="CM73" i="6"/>
  <c r="CE73" i="6"/>
  <c r="BW73" i="6"/>
  <c r="BO73" i="6"/>
  <c r="BG73" i="6"/>
  <c r="AY73" i="6"/>
  <c r="AQ73" i="6"/>
  <c r="AI73" i="6"/>
  <c r="CL73" i="6"/>
  <c r="CD73" i="6"/>
  <c r="BV73" i="6"/>
  <c r="BN73" i="6"/>
  <c r="BF73" i="6"/>
  <c r="AX73" i="6"/>
  <c r="AP73" i="6"/>
  <c r="AH73" i="6"/>
  <c r="CK73" i="6"/>
  <c r="CC73" i="6"/>
  <c r="BU73" i="6"/>
  <c r="BM73" i="6"/>
  <c r="BE73" i="6"/>
  <c r="AW73" i="6"/>
  <c r="AO73" i="6"/>
  <c r="AG73" i="6"/>
  <c r="CJ73" i="6"/>
  <c r="CB73" i="6"/>
  <c r="BT73" i="6"/>
  <c r="BL73" i="6"/>
  <c r="BD73" i="6"/>
  <c r="AV73" i="6"/>
  <c r="AN73" i="6"/>
  <c r="AF73" i="6"/>
  <c r="CQ73" i="6"/>
  <c r="AE73" i="6"/>
  <c r="CI73" i="6"/>
  <c r="CA73" i="6"/>
  <c r="BS73" i="6"/>
  <c r="BK73" i="6"/>
  <c r="BC73" i="6"/>
  <c r="AU73" i="6"/>
  <c r="AM73" i="6"/>
  <c r="CR74" i="6"/>
  <c r="CJ74" i="6"/>
  <c r="CB74" i="6"/>
  <c r="BT74" i="6"/>
  <c r="BL74" i="6"/>
  <c r="BD74" i="6"/>
  <c r="AV74" i="6"/>
  <c r="AN74" i="6"/>
  <c r="AF74" i="6"/>
  <c r="CQ74" i="6"/>
  <c r="CI74" i="6"/>
  <c r="CA74" i="6"/>
  <c r="BS74" i="6"/>
  <c r="BK74" i="6"/>
  <c r="BC74" i="6"/>
  <c r="AU74" i="6"/>
  <c r="AM74" i="6"/>
  <c r="AE74" i="6"/>
  <c r="CP74" i="6"/>
  <c r="CH74" i="6"/>
  <c r="BZ74" i="6"/>
  <c r="BR74" i="6"/>
  <c r="BJ74" i="6"/>
  <c r="BB74" i="6"/>
  <c r="AT74" i="6"/>
  <c r="AL74" i="6"/>
  <c r="AD74" i="6"/>
  <c r="CO74" i="6"/>
  <c r="CG74" i="6"/>
  <c r="BY74" i="6"/>
  <c r="BQ74" i="6"/>
  <c r="BI74" i="6"/>
  <c r="BA74" i="6"/>
  <c r="AS74" i="6"/>
  <c r="AK74" i="6"/>
  <c r="AC74" i="6"/>
  <c r="CN74" i="6"/>
  <c r="CF74" i="6"/>
  <c r="BX74" i="6"/>
  <c r="BP74" i="6"/>
  <c r="BH74" i="6"/>
  <c r="AZ74" i="6"/>
  <c r="AR74" i="6"/>
  <c r="AJ74" i="6"/>
  <c r="CM74" i="6"/>
  <c r="CE74" i="6"/>
  <c r="BW74" i="6"/>
  <c r="BO74" i="6"/>
  <c r="BG74" i="6"/>
  <c r="AY74" i="6"/>
  <c r="AQ74" i="6"/>
  <c r="AI74" i="6"/>
  <c r="CL74" i="6"/>
  <c r="CD74" i="6"/>
  <c r="BV74" i="6"/>
  <c r="BN74" i="6"/>
  <c r="BF74" i="6"/>
  <c r="AX74" i="6"/>
  <c r="AP74" i="6"/>
  <c r="AH74" i="6"/>
  <c r="BU74" i="6"/>
  <c r="BM74" i="6"/>
  <c r="BE74" i="6"/>
  <c r="AW74" i="6"/>
  <c r="AO74" i="6"/>
  <c r="AG74" i="6"/>
  <c r="CK74" i="6"/>
  <c r="CC74" i="6"/>
  <c r="L78" i="6"/>
  <c r="M77" i="6" s="1"/>
  <c r="P77" i="6"/>
  <c r="S76" i="7"/>
  <c r="F78" i="7"/>
  <c r="G77" i="7" s="1"/>
  <c r="M76" i="6"/>
  <c r="V74" i="7"/>
  <c r="M76" i="7"/>
  <c r="M76" i="8"/>
  <c r="V75" i="6" l="1"/>
  <c r="V74" i="8"/>
  <c r="L79" i="7"/>
  <c r="M78" i="7" s="1"/>
  <c r="P78" i="7"/>
  <c r="CO74" i="7"/>
  <c r="CG74" i="7"/>
  <c r="BY74" i="7"/>
  <c r="BQ74" i="7"/>
  <c r="BI74" i="7"/>
  <c r="BA74" i="7"/>
  <c r="AS74" i="7"/>
  <c r="AK74" i="7"/>
  <c r="AC74" i="7"/>
  <c r="CL74" i="7"/>
  <c r="CD74" i="7"/>
  <c r="BV74" i="7"/>
  <c r="BN74" i="7"/>
  <c r="BF74" i="7"/>
  <c r="AX74" i="7"/>
  <c r="AP74" i="7"/>
  <c r="AH74" i="7"/>
  <c r="CK74" i="7"/>
  <c r="CC74" i="7"/>
  <c r="BU74" i="7"/>
  <c r="BM74" i="7"/>
  <c r="BE74" i="7"/>
  <c r="AW74" i="7"/>
  <c r="AO74" i="7"/>
  <c r="AG74" i="7"/>
  <c r="CR74" i="7"/>
  <c r="CJ74" i="7"/>
  <c r="CB74" i="7"/>
  <c r="BT74" i="7"/>
  <c r="BL74" i="7"/>
  <c r="BD74" i="7"/>
  <c r="AV74" i="7"/>
  <c r="AN74" i="7"/>
  <c r="AF74" i="7"/>
  <c r="CQ74" i="7"/>
  <c r="CI74" i="7"/>
  <c r="CA74" i="7"/>
  <c r="BS74" i="7"/>
  <c r="BK74" i="7"/>
  <c r="BC74" i="7"/>
  <c r="AU74" i="7"/>
  <c r="AM74" i="7"/>
  <c r="AE74" i="7"/>
  <c r="CH74" i="7"/>
  <c r="BO74" i="7"/>
  <c r="AR74" i="7"/>
  <c r="CF74" i="7"/>
  <c r="BJ74" i="7"/>
  <c r="AQ74" i="7"/>
  <c r="BZ74" i="7"/>
  <c r="BG74" i="7"/>
  <c r="AJ74" i="7"/>
  <c r="BX74" i="7"/>
  <c r="BB74" i="7"/>
  <c r="AI74" i="7"/>
  <c r="CP74" i="7"/>
  <c r="BW74" i="7"/>
  <c r="AZ74" i="7"/>
  <c r="AD74" i="7"/>
  <c r="CN74" i="7"/>
  <c r="BR74" i="7"/>
  <c r="AY74" i="7"/>
  <c r="AT74" i="7"/>
  <c r="AL74" i="7"/>
  <c r="CM74" i="7"/>
  <c r="CE74" i="7"/>
  <c r="BP74" i="7"/>
  <c r="BH74" i="7"/>
  <c r="S77" i="7"/>
  <c r="S77" i="6"/>
  <c r="M77" i="7"/>
  <c r="F79" i="8"/>
  <c r="G78" i="8" s="1"/>
  <c r="T76" i="7"/>
  <c r="V76" i="7" s="1"/>
  <c r="L79" i="6"/>
  <c r="M78" i="6" s="1"/>
  <c r="P78" i="6"/>
  <c r="T75" i="8"/>
  <c r="CP73" i="8"/>
  <c r="CH73" i="8"/>
  <c r="BZ73" i="8"/>
  <c r="BR73" i="8"/>
  <c r="BJ73" i="8"/>
  <c r="BB73" i="8"/>
  <c r="AT73" i="8"/>
  <c r="AL73" i="8"/>
  <c r="AD73" i="8"/>
  <c r="CM73" i="8"/>
  <c r="CE73" i="8"/>
  <c r="BW73" i="8"/>
  <c r="BO73" i="8"/>
  <c r="BG73" i="8"/>
  <c r="AY73" i="8"/>
  <c r="AQ73" i="8"/>
  <c r="AI73" i="8"/>
  <c r="CL73" i="8"/>
  <c r="CD73" i="8"/>
  <c r="BV73" i="8"/>
  <c r="BN73" i="8"/>
  <c r="BF73" i="8"/>
  <c r="AX73" i="8"/>
  <c r="AP73" i="8"/>
  <c r="AH73" i="8"/>
  <c r="CK73" i="8"/>
  <c r="CC73" i="8"/>
  <c r="BU73" i="8"/>
  <c r="BM73" i="8"/>
  <c r="BE73" i="8"/>
  <c r="AW73" i="8"/>
  <c r="AO73" i="8"/>
  <c r="AG73" i="8"/>
  <c r="CJ73" i="8"/>
  <c r="CB73" i="8"/>
  <c r="BT73" i="8"/>
  <c r="BL73" i="8"/>
  <c r="BD73" i="8"/>
  <c r="AV73" i="8"/>
  <c r="AN73" i="8"/>
  <c r="AF73" i="8"/>
  <c r="CN73" i="8"/>
  <c r="BQ73" i="8"/>
  <c r="AU73" i="8"/>
  <c r="CF73" i="8"/>
  <c r="BI73" i="8"/>
  <c r="AM73" i="8"/>
  <c r="CA73" i="8"/>
  <c r="BH73" i="8"/>
  <c r="AK73" i="8"/>
  <c r="BY73" i="8"/>
  <c r="BC73" i="8"/>
  <c r="AJ73" i="8"/>
  <c r="CQ73" i="8"/>
  <c r="BX73" i="8"/>
  <c r="BA73" i="8"/>
  <c r="AE73" i="8"/>
  <c r="BP73" i="8"/>
  <c r="AS73" i="8"/>
  <c r="CO73" i="8"/>
  <c r="AR73" i="8"/>
  <c r="CI73" i="8"/>
  <c r="AC73" i="8"/>
  <c r="CG73" i="8"/>
  <c r="BK73" i="8"/>
  <c r="AZ73" i="8"/>
  <c r="BS73" i="8"/>
  <c r="T75" i="7"/>
  <c r="F79" i="6"/>
  <c r="G78" i="6" s="1"/>
  <c r="S77" i="8"/>
  <c r="T76" i="8" s="1"/>
  <c r="F79" i="7"/>
  <c r="G77" i="8"/>
  <c r="L79" i="8"/>
  <c r="M78" i="8" s="1"/>
  <c r="P78" i="8"/>
  <c r="V76" i="8" l="1"/>
  <c r="S78" i="7"/>
  <c r="T77" i="7" s="1"/>
  <c r="CS75" i="6"/>
  <c r="CK75" i="6"/>
  <c r="CC75" i="6"/>
  <c r="BU75" i="6"/>
  <c r="BM75" i="6"/>
  <c r="BE75" i="6"/>
  <c r="AW75" i="6"/>
  <c r="AO75" i="6"/>
  <c r="AG75" i="6"/>
  <c r="CR75" i="6"/>
  <c r="CJ75" i="6"/>
  <c r="CB75" i="6"/>
  <c r="BT75" i="6"/>
  <c r="BL75" i="6"/>
  <c r="BD75" i="6"/>
  <c r="AV75" i="6"/>
  <c r="AN75" i="6"/>
  <c r="AF75" i="6"/>
  <c r="CQ75" i="6"/>
  <c r="CI75" i="6"/>
  <c r="CA75" i="6"/>
  <c r="BS75" i="6"/>
  <c r="BK75" i="6"/>
  <c r="BC75" i="6"/>
  <c r="AU75" i="6"/>
  <c r="AM75" i="6"/>
  <c r="AE75" i="6"/>
  <c r="CP75" i="6"/>
  <c r="CH75" i="6"/>
  <c r="BZ75" i="6"/>
  <c r="BR75" i="6"/>
  <c r="BJ75" i="6"/>
  <c r="BB75" i="6"/>
  <c r="AT75" i="6"/>
  <c r="AL75" i="6"/>
  <c r="AD75" i="6"/>
  <c r="CO75" i="6"/>
  <c r="CG75" i="6"/>
  <c r="BY75" i="6"/>
  <c r="BQ75" i="6"/>
  <c r="BI75" i="6"/>
  <c r="BA75" i="6"/>
  <c r="AS75" i="6"/>
  <c r="AK75" i="6"/>
  <c r="AC75" i="6"/>
  <c r="CN75" i="6"/>
  <c r="CF75" i="6"/>
  <c r="BX75" i="6"/>
  <c r="BP75" i="6"/>
  <c r="BH75" i="6"/>
  <c r="AZ75" i="6"/>
  <c r="AR75" i="6"/>
  <c r="AJ75" i="6"/>
  <c r="CM75" i="6"/>
  <c r="CE75" i="6"/>
  <c r="BW75" i="6"/>
  <c r="BO75" i="6"/>
  <c r="BG75" i="6"/>
  <c r="AY75" i="6"/>
  <c r="AQ75" i="6"/>
  <c r="AI75" i="6"/>
  <c r="AX75" i="6"/>
  <c r="AP75" i="6"/>
  <c r="AH75" i="6"/>
  <c r="CL75" i="6"/>
  <c r="CD75" i="6"/>
  <c r="BV75" i="6"/>
  <c r="BN75" i="6"/>
  <c r="BF75" i="6"/>
  <c r="F80" i="7"/>
  <c r="T76" i="6"/>
  <c r="V75" i="8"/>
  <c r="CP76" i="7"/>
  <c r="CH76" i="7"/>
  <c r="BZ76" i="7"/>
  <c r="BR76" i="7"/>
  <c r="BJ76" i="7"/>
  <c r="BB76" i="7"/>
  <c r="AT76" i="7"/>
  <c r="AL76" i="7"/>
  <c r="AD76" i="7"/>
  <c r="CM76" i="7"/>
  <c r="CE76" i="7"/>
  <c r="BW76" i="7"/>
  <c r="BO76" i="7"/>
  <c r="BG76" i="7"/>
  <c r="AY76" i="7"/>
  <c r="AQ76" i="7"/>
  <c r="AI76" i="7"/>
  <c r="CT76" i="7"/>
  <c r="CL76" i="7"/>
  <c r="CD76" i="7"/>
  <c r="BV76" i="7"/>
  <c r="BN76" i="7"/>
  <c r="BF76" i="7"/>
  <c r="AX76" i="7"/>
  <c r="AP76" i="7"/>
  <c r="AH76" i="7"/>
  <c r="CS76" i="7"/>
  <c r="CK76" i="7"/>
  <c r="CC76" i="7"/>
  <c r="BU76" i="7"/>
  <c r="BM76" i="7"/>
  <c r="BE76" i="7"/>
  <c r="AW76" i="7"/>
  <c r="AO76" i="7"/>
  <c r="AG76" i="7"/>
  <c r="CR76" i="7"/>
  <c r="CJ76" i="7"/>
  <c r="CB76" i="7"/>
  <c r="BT76" i="7"/>
  <c r="BL76" i="7"/>
  <c r="BD76" i="7"/>
  <c r="AV76" i="7"/>
  <c r="AN76" i="7"/>
  <c r="AF76" i="7"/>
  <c r="CF76" i="7"/>
  <c r="BI76" i="7"/>
  <c r="AM76" i="7"/>
  <c r="CA76" i="7"/>
  <c r="BH76" i="7"/>
  <c r="AK76" i="7"/>
  <c r="CQ76" i="7"/>
  <c r="BX76" i="7"/>
  <c r="BA76" i="7"/>
  <c r="AE76" i="7"/>
  <c r="CO76" i="7"/>
  <c r="BS76" i="7"/>
  <c r="AZ76" i="7"/>
  <c r="AC76" i="7"/>
  <c r="CN76" i="7"/>
  <c r="BQ76" i="7"/>
  <c r="AU76" i="7"/>
  <c r="CI76" i="7"/>
  <c r="BP76" i="7"/>
  <c r="AS76" i="7"/>
  <c r="AR76" i="7"/>
  <c r="AJ76" i="7"/>
  <c r="CG76" i="7"/>
  <c r="BY76" i="7"/>
  <c r="BK76" i="7"/>
  <c r="BC76" i="7"/>
  <c r="S78" i="8"/>
  <c r="T77" i="8" s="1"/>
  <c r="V77" i="8" s="1"/>
  <c r="P79" i="8"/>
  <c r="L80" i="8"/>
  <c r="M79" i="8" s="1"/>
  <c r="CR74" i="8"/>
  <c r="CJ74" i="8"/>
  <c r="CB74" i="8"/>
  <c r="BT74" i="8"/>
  <c r="BL74" i="8"/>
  <c r="BD74" i="8"/>
  <c r="AV74" i="8"/>
  <c r="AN74" i="8"/>
  <c r="AF74" i="8"/>
  <c r="CO74" i="8"/>
  <c r="CG74" i="8"/>
  <c r="BY74" i="8"/>
  <c r="BQ74" i="8"/>
  <c r="BI74" i="8"/>
  <c r="BA74" i="8"/>
  <c r="AS74" i="8"/>
  <c r="AK74" i="8"/>
  <c r="AC74" i="8"/>
  <c r="CN74" i="8"/>
  <c r="CF74" i="8"/>
  <c r="BX74" i="8"/>
  <c r="BP74" i="8"/>
  <c r="BH74" i="8"/>
  <c r="AZ74" i="8"/>
  <c r="AR74" i="8"/>
  <c r="AJ74" i="8"/>
  <c r="CM74" i="8"/>
  <c r="CE74" i="8"/>
  <c r="BW74" i="8"/>
  <c r="BO74" i="8"/>
  <c r="BG74" i="8"/>
  <c r="AY74" i="8"/>
  <c r="AQ74" i="8"/>
  <c r="AI74" i="8"/>
  <c r="CL74" i="8"/>
  <c r="CD74" i="8"/>
  <c r="BV74" i="8"/>
  <c r="BN74" i="8"/>
  <c r="BF74" i="8"/>
  <c r="AX74" i="8"/>
  <c r="AP74" i="8"/>
  <c r="AH74" i="8"/>
  <c r="CK74" i="8"/>
  <c r="BR74" i="8"/>
  <c r="AU74" i="8"/>
  <c r="CC74" i="8"/>
  <c r="BJ74" i="8"/>
  <c r="AM74" i="8"/>
  <c r="CA74" i="8"/>
  <c r="BE74" i="8"/>
  <c r="AL74" i="8"/>
  <c r="BZ74" i="8"/>
  <c r="BC74" i="8"/>
  <c r="AG74" i="8"/>
  <c r="CQ74" i="8"/>
  <c r="BU74" i="8"/>
  <c r="BB74" i="8"/>
  <c r="AE74" i="8"/>
  <c r="CP74" i="8"/>
  <c r="AO74" i="8"/>
  <c r="BS74" i="8"/>
  <c r="BM74" i="8"/>
  <c r="BK74" i="8"/>
  <c r="AW74" i="8"/>
  <c r="CH74" i="8"/>
  <c r="AT74" i="8"/>
  <c r="AD74" i="8"/>
  <c r="CI74" i="8"/>
  <c r="F80" i="6"/>
  <c r="G79" i="6" s="1"/>
  <c r="S78" i="6"/>
  <c r="T77" i="6" s="1"/>
  <c r="V75" i="7"/>
  <c r="P79" i="7"/>
  <c r="L80" i="7"/>
  <c r="M79" i="7" s="1"/>
  <c r="L80" i="6"/>
  <c r="M79" i="6" s="1"/>
  <c r="P79" i="6"/>
  <c r="F80" i="8"/>
  <c r="G79" i="8" s="1"/>
  <c r="G78" i="7"/>
  <c r="V77" i="6" l="1"/>
  <c r="S79" i="7"/>
  <c r="T78" i="7" s="1"/>
  <c r="F81" i="7"/>
  <c r="G80" i="7" s="1"/>
  <c r="F81" i="8"/>
  <c r="S79" i="6"/>
  <c r="T78" i="6" s="1"/>
  <c r="V78" i="6" s="1"/>
  <c r="F81" i="6"/>
  <c r="G80" i="6" s="1"/>
  <c r="V77" i="7"/>
  <c r="L81" i="6"/>
  <c r="M80" i="6" s="1"/>
  <c r="P80" i="6"/>
  <c r="L81" i="8"/>
  <c r="P80" i="8"/>
  <c r="G79" i="7"/>
  <c r="S79" i="8"/>
  <c r="T78" i="8" s="1"/>
  <c r="CP75" i="7"/>
  <c r="CH75" i="7"/>
  <c r="BZ75" i="7"/>
  <c r="BR75" i="7"/>
  <c r="BJ75" i="7"/>
  <c r="BB75" i="7"/>
  <c r="AT75" i="7"/>
  <c r="AL75" i="7"/>
  <c r="AD75" i="7"/>
  <c r="CM75" i="7"/>
  <c r="CE75" i="7"/>
  <c r="BW75" i="7"/>
  <c r="BO75" i="7"/>
  <c r="BG75" i="7"/>
  <c r="AY75" i="7"/>
  <c r="AQ75" i="7"/>
  <c r="AI75" i="7"/>
  <c r="CL75" i="7"/>
  <c r="CD75" i="7"/>
  <c r="BV75" i="7"/>
  <c r="BN75" i="7"/>
  <c r="BF75" i="7"/>
  <c r="AX75" i="7"/>
  <c r="AP75" i="7"/>
  <c r="AH75" i="7"/>
  <c r="CS75" i="7"/>
  <c r="CK75" i="7"/>
  <c r="CC75" i="7"/>
  <c r="BU75" i="7"/>
  <c r="BM75" i="7"/>
  <c r="BE75" i="7"/>
  <c r="AW75" i="7"/>
  <c r="AO75" i="7"/>
  <c r="AG75" i="7"/>
  <c r="CR75" i="7"/>
  <c r="CJ75" i="7"/>
  <c r="CB75" i="7"/>
  <c r="BT75" i="7"/>
  <c r="BL75" i="7"/>
  <c r="BD75" i="7"/>
  <c r="AV75" i="7"/>
  <c r="AN75" i="7"/>
  <c r="AF75" i="7"/>
  <c r="CG75" i="7"/>
  <c r="BK75" i="7"/>
  <c r="AR75" i="7"/>
  <c r="CF75" i="7"/>
  <c r="BI75" i="7"/>
  <c r="AM75" i="7"/>
  <c r="BY75" i="7"/>
  <c r="BC75" i="7"/>
  <c r="AJ75" i="7"/>
  <c r="CQ75" i="7"/>
  <c r="BX75" i="7"/>
  <c r="BA75" i="7"/>
  <c r="AE75" i="7"/>
  <c r="CO75" i="7"/>
  <c r="BS75" i="7"/>
  <c r="AZ75" i="7"/>
  <c r="AC75" i="7"/>
  <c r="CN75" i="7"/>
  <c r="BQ75" i="7"/>
  <c r="AU75" i="7"/>
  <c r="AS75" i="7"/>
  <c r="AK75" i="7"/>
  <c r="CI75" i="7"/>
  <c r="CA75" i="7"/>
  <c r="BP75" i="7"/>
  <c r="BH75" i="7"/>
  <c r="CS75" i="8"/>
  <c r="CK75" i="8"/>
  <c r="CC75" i="8"/>
  <c r="BU75" i="8"/>
  <c r="BM75" i="8"/>
  <c r="BE75" i="8"/>
  <c r="AW75" i="8"/>
  <c r="AO75" i="8"/>
  <c r="AG75" i="8"/>
  <c r="CP75" i="8"/>
  <c r="CH75" i="8"/>
  <c r="BZ75" i="8"/>
  <c r="BR75" i="8"/>
  <c r="BJ75" i="8"/>
  <c r="BB75" i="8"/>
  <c r="AT75" i="8"/>
  <c r="AL75" i="8"/>
  <c r="AD75" i="8"/>
  <c r="CO75" i="8"/>
  <c r="CG75" i="8"/>
  <c r="BY75" i="8"/>
  <c r="BQ75" i="8"/>
  <c r="BI75" i="8"/>
  <c r="BA75" i="8"/>
  <c r="AS75" i="8"/>
  <c r="AK75" i="8"/>
  <c r="AC75" i="8"/>
  <c r="CN75" i="8"/>
  <c r="CF75" i="8"/>
  <c r="BX75" i="8"/>
  <c r="BP75" i="8"/>
  <c r="BH75" i="8"/>
  <c r="AZ75" i="8"/>
  <c r="AR75" i="8"/>
  <c r="AJ75" i="8"/>
  <c r="CM75" i="8"/>
  <c r="CE75" i="8"/>
  <c r="BW75" i="8"/>
  <c r="BO75" i="8"/>
  <c r="BG75" i="8"/>
  <c r="AY75" i="8"/>
  <c r="AQ75" i="8"/>
  <c r="AI75" i="8"/>
  <c r="CJ75" i="8"/>
  <c r="BN75" i="8"/>
  <c r="AU75" i="8"/>
  <c r="CB75" i="8"/>
  <c r="BF75" i="8"/>
  <c r="AM75" i="8"/>
  <c r="CA75" i="8"/>
  <c r="BD75" i="8"/>
  <c r="AH75" i="8"/>
  <c r="CR75" i="8"/>
  <c r="BV75" i="8"/>
  <c r="BC75" i="8"/>
  <c r="AF75" i="8"/>
  <c r="CQ75" i="8"/>
  <c r="BT75" i="8"/>
  <c r="AX75" i="8"/>
  <c r="AE75" i="8"/>
  <c r="BL75" i="8"/>
  <c r="AP75" i="8"/>
  <c r="CL75" i="8"/>
  <c r="AN75" i="8"/>
  <c r="CI75" i="8"/>
  <c r="CD75" i="8"/>
  <c r="AV75" i="8"/>
  <c r="BS75" i="8"/>
  <c r="BK75" i="8"/>
  <c r="CS76" i="8"/>
  <c r="CK76" i="8"/>
  <c r="CC76" i="8"/>
  <c r="BU76" i="8"/>
  <c r="BM76" i="8"/>
  <c r="BE76" i="8"/>
  <c r="AW76" i="8"/>
  <c r="AO76" i="8"/>
  <c r="AG76" i="8"/>
  <c r="CP76" i="8"/>
  <c r="CH76" i="8"/>
  <c r="BZ76" i="8"/>
  <c r="BR76" i="8"/>
  <c r="BJ76" i="8"/>
  <c r="BB76" i="8"/>
  <c r="AT76" i="8"/>
  <c r="AL76" i="8"/>
  <c r="AD76" i="8"/>
  <c r="CO76" i="8"/>
  <c r="CG76" i="8"/>
  <c r="BY76" i="8"/>
  <c r="BQ76" i="8"/>
  <c r="BI76" i="8"/>
  <c r="BA76" i="8"/>
  <c r="AS76" i="8"/>
  <c r="AK76" i="8"/>
  <c r="AC76" i="8"/>
  <c r="CN76" i="8"/>
  <c r="CF76" i="8"/>
  <c r="BX76" i="8"/>
  <c r="BP76" i="8"/>
  <c r="BH76" i="8"/>
  <c r="AZ76" i="8"/>
  <c r="AR76" i="8"/>
  <c r="AJ76" i="8"/>
  <c r="CM76" i="8"/>
  <c r="CE76" i="8"/>
  <c r="BW76" i="8"/>
  <c r="BO76" i="8"/>
  <c r="BG76" i="8"/>
  <c r="AY76" i="8"/>
  <c r="AQ76" i="8"/>
  <c r="AI76" i="8"/>
  <c r="CI76" i="8"/>
  <c r="BL76" i="8"/>
  <c r="AP76" i="8"/>
  <c r="CT76" i="8"/>
  <c r="CA76" i="8"/>
  <c r="BD76" i="8"/>
  <c r="AH76" i="8"/>
  <c r="CR76" i="8"/>
  <c r="BV76" i="8"/>
  <c r="BC76" i="8"/>
  <c r="AF76" i="8"/>
  <c r="CQ76" i="8"/>
  <c r="BT76" i="8"/>
  <c r="AX76" i="8"/>
  <c r="AE76" i="8"/>
  <c r="CL76" i="8"/>
  <c r="BS76" i="8"/>
  <c r="AV76" i="8"/>
  <c r="CJ76" i="8"/>
  <c r="AM76" i="8"/>
  <c r="BN76" i="8"/>
  <c r="BK76" i="8"/>
  <c r="BF76" i="8"/>
  <c r="AU76" i="8"/>
  <c r="CD76" i="8"/>
  <c r="AN76" i="8"/>
  <c r="CB76" i="8"/>
  <c r="CU77" i="8"/>
  <c r="CM77" i="8"/>
  <c r="CE77" i="8"/>
  <c r="BW77" i="8"/>
  <c r="BO77" i="8"/>
  <c r="BG77" i="8"/>
  <c r="AY77" i="8"/>
  <c r="AQ77" i="8"/>
  <c r="AI77" i="8"/>
  <c r="CR77" i="8"/>
  <c r="CJ77" i="8"/>
  <c r="CB77" i="8"/>
  <c r="BT77" i="8"/>
  <c r="BL77" i="8"/>
  <c r="BD77" i="8"/>
  <c r="AV77" i="8"/>
  <c r="AN77" i="8"/>
  <c r="AF77" i="8"/>
  <c r="CQ77" i="8"/>
  <c r="CI77" i="8"/>
  <c r="CA77" i="8"/>
  <c r="BS77" i="8"/>
  <c r="BK77" i="8"/>
  <c r="BC77" i="8"/>
  <c r="AU77" i="8"/>
  <c r="AM77" i="8"/>
  <c r="AE77" i="8"/>
  <c r="CP77" i="8"/>
  <c r="CH77" i="8"/>
  <c r="BZ77" i="8"/>
  <c r="BR77" i="8"/>
  <c r="BJ77" i="8"/>
  <c r="BB77" i="8"/>
  <c r="AT77" i="8"/>
  <c r="AL77" i="8"/>
  <c r="CO77" i="8"/>
  <c r="CG77" i="8"/>
  <c r="BY77" i="8"/>
  <c r="BQ77" i="8"/>
  <c r="BI77" i="8"/>
  <c r="BA77" i="8"/>
  <c r="AS77" i="8"/>
  <c r="AK77" i="8"/>
  <c r="AC77" i="8"/>
  <c r="CC77" i="8"/>
  <c r="BF77" i="8"/>
  <c r="AJ77" i="8"/>
  <c r="CN77" i="8"/>
  <c r="BU77" i="8"/>
  <c r="AX77" i="8"/>
  <c r="AD77" i="8"/>
  <c r="CL77" i="8"/>
  <c r="BP77" i="8"/>
  <c r="AW77" i="8"/>
  <c r="CK77" i="8"/>
  <c r="BN77" i="8"/>
  <c r="AR77" i="8"/>
  <c r="CF77" i="8"/>
  <c r="BM77" i="8"/>
  <c r="AP77" i="8"/>
  <c r="BE77" i="8"/>
  <c r="CS77" i="8"/>
  <c r="AH77" i="8"/>
  <c r="CD77" i="8"/>
  <c r="AG77" i="8"/>
  <c r="BX77" i="8"/>
  <c r="BV77" i="8"/>
  <c r="AZ77" i="8"/>
  <c r="AO77" i="8"/>
  <c r="CT77" i="8"/>
  <c r="BH77" i="8"/>
  <c r="L81" i="7"/>
  <c r="P80" i="7"/>
  <c r="V76" i="6"/>
  <c r="V78" i="8" l="1"/>
  <c r="P81" i="7"/>
  <c r="L82" i="7"/>
  <c r="P81" i="6"/>
  <c r="L82" i="6"/>
  <c r="M81" i="6" s="1"/>
  <c r="S80" i="8"/>
  <c r="T79" i="8" s="1"/>
  <c r="V79" i="8" s="1"/>
  <c r="L82" i="8"/>
  <c r="P81" i="8"/>
  <c r="F82" i="8"/>
  <c r="M80" i="8"/>
  <c r="G80" i="8"/>
  <c r="S80" i="7"/>
  <c r="T79" i="7" s="1"/>
  <c r="CS76" i="6"/>
  <c r="CK76" i="6"/>
  <c r="CC76" i="6"/>
  <c r="BU76" i="6"/>
  <c r="BM76" i="6"/>
  <c r="BE76" i="6"/>
  <c r="AW76" i="6"/>
  <c r="AO76" i="6"/>
  <c r="AG76" i="6"/>
  <c r="CR76" i="6"/>
  <c r="CJ76" i="6"/>
  <c r="CB76" i="6"/>
  <c r="BT76" i="6"/>
  <c r="BL76" i="6"/>
  <c r="BD76" i="6"/>
  <c r="AV76" i="6"/>
  <c r="AN76" i="6"/>
  <c r="AF76" i="6"/>
  <c r="CQ76" i="6"/>
  <c r="CI76" i="6"/>
  <c r="CA76" i="6"/>
  <c r="BS76" i="6"/>
  <c r="BK76" i="6"/>
  <c r="BC76" i="6"/>
  <c r="AU76" i="6"/>
  <c r="AM76" i="6"/>
  <c r="AE76" i="6"/>
  <c r="CP76" i="6"/>
  <c r="CH76" i="6"/>
  <c r="BZ76" i="6"/>
  <c r="BR76" i="6"/>
  <c r="BJ76" i="6"/>
  <c r="BB76" i="6"/>
  <c r="AT76" i="6"/>
  <c r="AL76" i="6"/>
  <c r="AD76" i="6"/>
  <c r="CO76" i="6"/>
  <c r="CG76" i="6"/>
  <c r="BY76" i="6"/>
  <c r="BQ76" i="6"/>
  <c r="BI76" i="6"/>
  <c r="BA76" i="6"/>
  <c r="AS76" i="6"/>
  <c r="AK76" i="6"/>
  <c r="AC76" i="6"/>
  <c r="CN76" i="6"/>
  <c r="CF76" i="6"/>
  <c r="BX76" i="6"/>
  <c r="BP76" i="6"/>
  <c r="BH76" i="6"/>
  <c r="AZ76" i="6"/>
  <c r="AR76" i="6"/>
  <c r="AJ76" i="6"/>
  <c r="CM76" i="6"/>
  <c r="CE76" i="6"/>
  <c r="BW76" i="6"/>
  <c r="BO76" i="6"/>
  <c r="BG76" i="6"/>
  <c r="AY76" i="6"/>
  <c r="AQ76" i="6"/>
  <c r="AI76" i="6"/>
  <c r="CL76" i="6"/>
  <c r="CD76" i="6"/>
  <c r="BV76" i="6"/>
  <c r="BN76" i="6"/>
  <c r="BF76" i="6"/>
  <c r="AX76" i="6"/>
  <c r="AP76" i="6"/>
  <c r="CT76" i="6"/>
  <c r="AH76" i="6"/>
  <c r="CS77" i="7"/>
  <c r="CK77" i="7"/>
  <c r="CC77" i="7"/>
  <c r="BU77" i="7"/>
  <c r="BM77" i="7"/>
  <c r="BE77" i="7"/>
  <c r="AW77" i="7"/>
  <c r="AO77" i="7"/>
  <c r="CR77" i="7"/>
  <c r="CJ77" i="7"/>
  <c r="CB77" i="7"/>
  <c r="BT77" i="7"/>
  <c r="BL77" i="7"/>
  <c r="BD77" i="7"/>
  <c r="AV77" i="7"/>
  <c r="AN77" i="7"/>
  <c r="CM77" i="7"/>
  <c r="CA77" i="7"/>
  <c r="BQ77" i="7"/>
  <c r="BG77" i="7"/>
  <c r="AU77" i="7"/>
  <c r="AK77" i="7"/>
  <c r="AC77" i="7"/>
  <c r="CT77" i="7"/>
  <c r="CH77" i="7"/>
  <c r="BX77" i="7"/>
  <c r="BN77" i="7"/>
  <c r="BB77" i="7"/>
  <c r="AR77" i="7"/>
  <c r="AH77" i="7"/>
  <c r="CQ77" i="7"/>
  <c r="CG77" i="7"/>
  <c r="BW77" i="7"/>
  <c r="BK77" i="7"/>
  <c r="BA77" i="7"/>
  <c r="AQ77" i="7"/>
  <c r="AG77" i="7"/>
  <c r="CP77" i="7"/>
  <c r="CF77" i="7"/>
  <c r="BV77" i="7"/>
  <c r="BJ77" i="7"/>
  <c r="AZ77" i="7"/>
  <c r="AP77" i="7"/>
  <c r="AF77" i="7"/>
  <c r="CO77" i="7"/>
  <c r="CE77" i="7"/>
  <c r="BS77" i="7"/>
  <c r="BI77" i="7"/>
  <c r="AY77" i="7"/>
  <c r="AM77" i="7"/>
  <c r="AE77" i="7"/>
  <c r="CN77" i="7"/>
  <c r="BO77" i="7"/>
  <c r="AJ77" i="7"/>
  <c r="CL77" i="7"/>
  <c r="BH77" i="7"/>
  <c r="AI77" i="7"/>
  <c r="CD77" i="7"/>
  <c r="BC77" i="7"/>
  <c r="BZ77" i="7"/>
  <c r="AX77" i="7"/>
  <c r="BY77" i="7"/>
  <c r="AT77" i="7"/>
  <c r="BR77" i="7"/>
  <c r="AS77" i="7"/>
  <c r="AL77" i="7"/>
  <c r="AD77" i="7"/>
  <c r="CU77" i="7"/>
  <c r="CI77" i="7"/>
  <c r="BP77" i="7"/>
  <c r="BF77" i="7"/>
  <c r="CR78" i="6"/>
  <c r="CJ78" i="6"/>
  <c r="CB78" i="6"/>
  <c r="BT78" i="6"/>
  <c r="BL78" i="6"/>
  <c r="BD78" i="6"/>
  <c r="AV78" i="6"/>
  <c r="AN78" i="6"/>
  <c r="AF78" i="6"/>
  <c r="CQ78" i="6"/>
  <c r="CI78" i="6"/>
  <c r="CA78" i="6"/>
  <c r="BS78" i="6"/>
  <c r="BK78" i="6"/>
  <c r="BC78" i="6"/>
  <c r="AU78" i="6"/>
  <c r="AM78" i="6"/>
  <c r="AE78" i="6"/>
  <c r="CO78" i="6"/>
  <c r="CG78" i="6"/>
  <c r="BY78" i="6"/>
  <c r="BQ78" i="6"/>
  <c r="BI78" i="6"/>
  <c r="BA78" i="6"/>
  <c r="AS78" i="6"/>
  <c r="AK78" i="6"/>
  <c r="AC78" i="6"/>
  <c r="CV78" i="6"/>
  <c r="CN78" i="6"/>
  <c r="CF78" i="6"/>
  <c r="BX78" i="6"/>
  <c r="BP78" i="6"/>
  <c r="BH78" i="6"/>
  <c r="AZ78" i="6"/>
  <c r="AR78" i="6"/>
  <c r="AJ78" i="6"/>
  <c r="CT78" i="6"/>
  <c r="CL78" i="6"/>
  <c r="CD78" i="6"/>
  <c r="BV78" i="6"/>
  <c r="BN78" i="6"/>
  <c r="BF78" i="6"/>
  <c r="AX78" i="6"/>
  <c r="AP78" i="6"/>
  <c r="AH78" i="6"/>
  <c r="CE78" i="6"/>
  <c r="BJ78" i="6"/>
  <c r="AO78" i="6"/>
  <c r="CC78" i="6"/>
  <c r="BG78" i="6"/>
  <c r="AL78" i="6"/>
  <c r="CU78" i="6"/>
  <c r="BZ78" i="6"/>
  <c r="BE78" i="6"/>
  <c r="AI78" i="6"/>
  <c r="CS78" i="6"/>
  <c r="BW78" i="6"/>
  <c r="BB78" i="6"/>
  <c r="AG78" i="6"/>
  <c r="CP78" i="6"/>
  <c r="BU78" i="6"/>
  <c r="AY78" i="6"/>
  <c r="AD78" i="6"/>
  <c r="CM78" i="6"/>
  <c r="BR78" i="6"/>
  <c r="AW78" i="6"/>
  <c r="CK78" i="6"/>
  <c r="BO78" i="6"/>
  <c r="AT78" i="6"/>
  <c r="CH78" i="6"/>
  <c r="BM78" i="6"/>
  <c r="AQ78" i="6"/>
  <c r="F82" i="7"/>
  <c r="G81" i="7" s="1"/>
  <c r="CT77" i="6"/>
  <c r="CL77" i="6"/>
  <c r="CD77" i="6"/>
  <c r="BV77" i="6"/>
  <c r="CS77" i="6"/>
  <c r="CK77" i="6"/>
  <c r="CC77" i="6"/>
  <c r="BU77" i="6"/>
  <c r="CQ77" i="6"/>
  <c r="CI77" i="6"/>
  <c r="CA77" i="6"/>
  <c r="BS77" i="6"/>
  <c r="CP77" i="6"/>
  <c r="CH77" i="6"/>
  <c r="BZ77" i="6"/>
  <c r="CM77" i="6"/>
  <c r="BW77" i="6"/>
  <c r="BL77" i="6"/>
  <c r="BD77" i="6"/>
  <c r="AV77" i="6"/>
  <c r="AN77" i="6"/>
  <c r="AF77" i="6"/>
  <c r="CJ77" i="6"/>
  <c r="BT77" i="6"/>
  <c r="BK77" i="6"/>
  <c r="BC77" i="6"/>
  <c r="AU77" i="6"/>
  <c r="AM77" i="6"/>
  <c r="AE77" i="6"/>
  <c r="CG77" i="6"/>
  <c r="BR77" i="6"/>
  <c r="BJ77" i="6"/>
  <c r="BB77" i="6"/>
  <c r="AT77" i="6"/>
  <c r="AL77" i="6"/>
  <c r="AD77" i="6"/>
  <c r="CF77" i="6"/>
  <c r="BQ77" i="6"/>
  <c r="BI77" i="6"/>
  <c r="BA77" i="6"/>
  <c r="AS77" i="6"/>
  <c r="AK77" i="6"/>
  <c r="AC77" i="6"/>
  <c r="CU77" i="6"/>
  <c r="CE77" i="6"/>
  <c r="BP77" i="6"/>
  <c r="BH77" i="6"/>
  <c r="AZ77" i="6"/>
  <c r="AR77" i="6"/>
  <c r="AJ77" i="6"/>
  <c r="CR77" i="6"/>
  <c r="CB77" i="6"/>
  <c r="BO77" i="6"/>
  <c r="BG77" i="6"/>
  <c r="AY77" i="6"/>
  <c r="AQ77" i="6"/>
  <c r="AI77" i="6"/>
  <c r="CO77" i="6"/>
  <c r="BY77" i="6"/>
  <c r="BN77" i="6"/>
  <c r="BF77" i="6"/>
  <c r="AX77" i="6"/>
  <c r="AP77" i="6"/>
  <c r="AH77" i="6"/>
  <c r="CN77" i="6"/>
  <c r="BX77" i="6"/>
  <c r="BM77" i="6"/>
  <c r="BE77" i="6"/>
  <c r="AW77" i="6"/>
  <c r="AO77" i="6"/>
  <c r="AG77" i="6"/>
  <c r="F82" i="6"/>
  <c r="G81" i="6" s="1"/>
  <c r="V78" i="7"/>
  <c r="M80" i="7"/>
  <c r="S80" i="6"/>
  <c r="T79" i="6" s="1"/>
  <c r="V79" i="7" l="1"/>
  <c r="V79" i="6"/>
  <c r="F83" i="6"/>
  <c r="G82" i="6" s="1"/>
  <c r="F83" i="8"/>
  <c r="G82" i="8" s="1"/>
  <c r="CP79" i="8"/>
  <c r="CH79" i="8"/>
  <c r="BZ79" i="8"/>
  <c r="BR79" i="8"/>
  <c r="BJ79" i="8"/>
  <c r="BB79" i="8"/>
  <c r="AT79" i="8"/>
  <c r="AL79" i="8"/>
  <c r="AD79" i="8"/>
  <c r="CU79" i="8"/>
  <c r="CM79" i="8"/>
  <c r="CE79" i="8"/>
  <c r="BW79" i="8"/>
  <c r="BO79" i="8"/>
  <c r="BG79" i="8"/>
  <c r="AY79" i="8"/>
  <c r="AQ79" i="8"/>
  <c r="AI79" i="8"/>
  <c r="CT79" i="8"/>
  <c r="CL79" i="8"/>
  <c r="CD79" i="8"/>
  <c r="BV79" i="8"/>
  <c r="BN79" i="8"/>
  <c r="BF79" i="8"/>
  <c r="AX79" i="8"/>
  <c r="AP79" i="8"/>
  <c r="AH79" i="8"/>
  <c r="CS79" i="8"/>
  <c r="CK79" i="8"/>
  <c r="CC79" i="8"/>
  <c r="BU79" i="8"/>
  <c r="BM79" i="8"/>
  <c r="BE79" i="8"/>
  <c r="AW79" i="8"/>
  <c r="AO79" i="8"/>
  <c r="AG79" i="8"/>
  <c r="CR79" i="8"/>
  <c r="CJ79" i="8"/>
  <c r="CB79" i="8"/>
  <c r="BT79" i="8"/>
  <c r="BL79" i="8"/>
  <c r="BD79" i="8"/>
  <c r="AV79" i="8"/>
  <c r="AN79" i="8"/>
  <c r="AF79" i="8"/>
  <c r="CN79" i="8"/>
  <c r="BQ79" i="8"/>
  <c r="AU79" i="8"/>
  <c r="CF79" i="8"/>
  <c r="BI79" i="8"/>
  <c r="AM79" i="8"/>
  <c r="CW79" i="8"/>
  <c r="CA79" i="8"/>
  <c r="BH79" i="8"/>
  <c r="AK79" i="8"/>
  <c r="CV79" i="8"/>
  <c r="BY79" i="8"/>
  <c r="BC79" i="8"/>
  <c r="AJ79" i="8"/>
  <c r="CQ79" i="8"/>
  <c r="BX79" i="8"/>
  <c r="BA79" i="8"/>
  <c r="AE79" i="8"/>
  <c r="AS79" i="8"/>
  <c r="CG79" i="8"/>
  <c r="BS79" i="8"/>
  <c r="BP79" i="8"/>
  <c r="BK79" i="8"/>
  <c r="CI79" i="8"/>
  <c r="AC79" i="8"/>
  <c r="AZ79" i="8"/>
  <c r="AR79" i="8"/>
  <c r="CO79" i="8"/>
  <c r="G81" i="8"/>
  <c r="L83" i="7"/>
  <c r="M82" i="7" s="1"/>
  <c r="P82" i="7"/>
  <c r="S81" i="7"/>
  <c r="T80" i="7" s="1"/>
  <c r="V80" i="7" s="1"/>
  <c r="F83" i="7"/>
  <c r="G82" i="7" s="1"/>
  <c r="M81" i="7"/>
  <c r="S81" i="6"/>
  <c r="S81" i="8"/>
  <c r="T80" i="8" s="1"/>
  <c r="L83" i="6"/>
  <c r="M82" i="6" s="1"/>
  <c r="P82" i="6"/>
  <c r="P82" i="8"/>
  <c r="L83" i="8"/>
  <c r="M82" i="8" s="1"/>
  <c r="CQ78" i="7"/>
  <c r="CI78" i="7"/>
  <c r="CA78" i="7"/>
  <c r="BS78" i="7"/>
  <c r="BK78" i="7"/>
  <c r="BC78" i="7"/>
  <c r="AU78" i="7"/>
  <c r="AM78" i="7"/>
  <c r="AE78" i="7"/>
  <c r="CP78" i="7"/>
  <c r="CH78" i="7"/>
  <c r="BZ78" i="7"/>
  <c r="BR78" i="7"/>
  <c r="BJ78" i="7"/>
  <c r="BB78" i="7"/>
  <c r="AT78" i="7"/>
  <c r="AL78" i="7"/>
  <c r="AD78" i="7"/>
  <c r="CS78" i="7"/>
  <c r="CG78" i="7"/>
  <c r="BW78" i="7"/>
  <c r="BM78" i="7"/>
  <c r="BA78" i="7"/>
  <c r="AQ78" i="7"/>
  <c r="AG78" i="7"/>
  <c r="CN78" i="7"/>
  <c r="CD78" i="7"/>
  <c r="BT78" i="7"/>
  <c r="BH78" i="7"/>
  <c r="AX78" i="7"/>
  <c r="AN78" i="7"/>
  <c r="CM78" i="7"/>
  <c r="CC78" i="7"/>
  <c r="BQ78" i="7"/>
  <c r="BG78" i="7"/>
  <c r="AW78" i="7"/>
  <c r="AK78" i="7"/>
  <c r="CV78" i="7"/>
  <c r="CL78" i="7"/>
  <c r="CB78" i="7"/>
  <c r="BP78" i="7"/>
  <c r="BF78" i="7"/>
  <c r="AV78" i="7"/>
  <c r="AJ78" i="7"/>
  <c r="CU78" i="7"/>
  <c r="CK78" i="7"/>
  <c r="BY78" i="7"/>
  <c r="BO78" i="7"/>
  <c r="BE78" i="7"/>
  <c r="AS78" i="7"/>
  <c r="AI78" i="7"/>
  <c r="CJ78" i="7"/>
  <c r="BI78" i="7"/>
  <c r="AF78" i="7"/>
  <c r="CF78" i="7"/>
  <c r="BD78" i="7"/>
  <c r="AC78" i="7"/>
  <c r="BX78" i="7"/>
  <c r="AY78" i="7"/>
  <c r="BV78" i="7"/>
  <c r="AR78" i="7"/>
  <c r="CT78" i="7"/>
  <c r="BU78" i="7"/>
  <c r="AP78" i="7"/>
  <c r="CR78" i="7"/>
  <c r="BN78" i="7"/>
  <c r="AO78" i="7"/>
  <c r="BL78" i="7"/>
  <c r="AZ78" i="7"/>
  <c r="AH78" i="7"/>
  <c r="CO78" i="7"/>
  <c r="CE78" i="7"/>
  <c r="M81" i="8"/>
  <c r="CS78" i="8"/>
  <c r="CK78" i="8"/>
  <c r="CC78" i="8"/>
  <c r="BU78" i="8"/>
  <c r="BM78" i="8"/>
  <c r="BE78" i="8"/>
  <c r="AW78" i="8"/>
  <c r="AO78" i="8"/>
  <c r="AG78" i="8"/>
  <c r="CP78" i="8"/>
  <c r="CH78" i="8"/>
  <c r="BZ78" i="8"/>
  <c r="BR78" i="8"/>
  <c r="BJ78" i="8"/>
  <c r="BB78" i="8"/>
  <c r="AT78" i="8"/>
  <c r="AL78" i="8"/>
  <c r="AD78" i="8"/>
  <c r="CO78" i="8"/>
  <c r="CG78" i="8"/>
  <c r="BY78" i="8"/>
  <c r="BQ78" i="8"/>
  <c r="BI78" i="8"/>
  <c r="BA78" i="8"/>
  <c r="AS78" i="8"/>
  <c r="AK78" i="8"/>
  <c r="AC78" i="8"/>
  <c r="CV78" i="8"/>
  <c r="CN78" i="8"/>
  <c r="CF78" i="8"/>
  <c r="BX78" i="8"/>
  <c r="BP78" i="8"/>
  <c r="BH78" i="8"/>
  <c r="AZ78" i="8"/>
  <c r="AR78" i="8"/>
  <c r="AJ78" i="8"/>
  <c r="CU78" i="8"/>
  <c r="CM78" i="8"/>
  <c r="CE78" i="8"/>
  <c r="BW78" i="8"/>
  <c r="BO78" i="8"/>
  <c r="BG78" i="8"/>
  <c r="AY78" i="8"/>
  <c r="AQ78" i="8"/>
  <c r="AI78" i="8"/>
  <c r="CR78" i="8"/>
  <c r="BV78" i="8"/>
  <c r="BC78" i="8"/>
  <c r="AF78" i="8"/>
  <c r="CJ78" i="8"/>
  <c r="BN78" i="8"/>
  <c r="AU78" i="8"/>
  <c r="CI78" i="8"/>
  <c r="BL78" i="8"/>
  <c r="AP78" i="8"/>
  <c r="CD78" i="8"/>
  <c r="BK78" i="8"/>
  <c r="AN78" i="8"/>
  <c r="CB78" i="8"/>
  <c r="BF78" i="8"/>
  <c r="AM78" i="8"/>
  <c r="CA78" i="8"/>
  <c r="BD78" i="8"/>
  <c r="AX78" i="8"/>
  <c r="CT78" i="8"/>
  <c r="AV78" i="8"/>
  <c r="CQ78" i="8"/>
  <c r="AH78" i="8"/>
  <c r="CL78" i="8"/>
  <c r="BT78" i="8"/>
  <c r="BS78" i="8"/>
  <c r="AE78" i="8"/>
  <c r="S82" i="6" l="1"/>
  <c r="L84" i="7"/>
  <c r="M83" i="7" s="1"/>
  <c r="P83" i="7"/>
  <c r="P83" i="8"/>
  <c r="L84" i="8"/>
  <c r="P83" i="6"/>
  <c r="L84" i="6"/>
  <c r="M83" i="6" s="1"/>
  <c r="F84" i="8"/>
  <c r="S82" i="7"/>
  <c r="T81" i="7" s="1"/>
  <c r="CW79" i="6"/>
  <c r="CO79" i="6"/>
  <c r="CG79" i="6"/>
  <c r="BY79" i="6"/>
  <c r="BQ79" i="6"/>
  <c r="BI79" i="6"/>
  <c r="BA79" i="6"/>
  <c r="AS79" i="6"/>
  <c r="AK79" i="6"/>
  <c r="AC79" i="6"/>
  <c r="CV79" i="6"/>
  <c r="CN79" i="6"/>
  <c r="CF79" i="6"/>
  <c r="BX79" i="6"/>
  <c r="BP79" i="6"/>
  <c r="BH79" i="6"/>
  <c r="AZ79" i="6"/>
  <c r="AR79" i="6"/>
  <c r="AJ79" i="6"/>
  <c r="CT79" i="6"/>
  <c r="CL79" i="6"/>
  <c r="CD79" i="6"/>
  <c r="BV79" i="6"/>
  <c r="BN79" i="6"/>
  <c r="BF79" i="6"/>
  <c r="AX79" i="6"/>
  <c r="AP79" i="6"/>
  <c r="AH79" i="6"/>
  <c r="CS79" i="6"/>
  <c r="CK79" i="6"/>
  <c r="CC79" i="6"/>
  <c r="BU79" i="6"/>
  <c r="BM79" i="6"/>
  <c r="BE79" i="6"/>
  <c r="AW79" i="6"/>
  <c r="AO79" i="6"/>
  <c r="AG79" i="6"/>
  <c r="CQ79" i="6"/>
  <c r="CI79" i="6"/>
  <c r="CA79" i="6"/>
  <c r="BS79" i="6"/>
  <c r="BK79" i="6"/>
  <c r="BC79" i="6"/>
  <c r="AU79" i="6"/>
  <c r="AM79" i="6"/>
  <c r="AE79" i="6"/>
  <c r="CU79" i="6"/>
  <c r="BZ79" i="6"/>
  <c r="BD79" i="6"/>
  <c r="AI79" i="6"/>
  <c r="CR79" i="6"/>
  <c r="BW79" i="6"/>
  <c r="BB79" i="6"/>
  <c r="AF79" i="6"/>
  <c r="CP79" i="6"/>
  <c r="BT79" i="6"/>
  <c r="AY79" i="6"/>
  <c r="AD79" i="6"/>
  <c r="CM79" i="6"/>
  <c r="BR79" i="6"/>
  <c r="AV79" i="6"/>
  <c r="CJ79" i="6"/>
  <c r="BO79" i="6"/>
  <c r="AT79" i="6"/>
  <c r="CH79" i="6"/>
  <c r="BL79" i="6"/>
  <c r="AQ79" i="6"/>
  <c r="CE79" i="6"/>
  <c r="BJ79" i="6"/>
  <c r="AN79" i="6"/>
  <c r="CB79" i="6"/>
  <c r="BG79" i="6"/>
  <c r="AL79" i="6"/>
  <c r="F84" i="7"/>
  <c r="G83" i="7" s="1"/>
  <c r="S82" i="8"/>
  <c r="F84" i="6"/>
  <c r="G83" i="6" s="1"/>
  <c r="CU80" i="7"/>
  <c r="CM80" i="7"/>
  <c r="CE80" i="7"/>
  <c r="BW80" i="7"/>
  <c r="BO80" i="7"/>
  <c r="BG80" i="7"/>
  <c r="AY80" i="7"/>
  <c r="AQ80" i="7"/>
  <c r="AI80" i="7"/>
  <c r="CR80" i="7"/>
  <c r="CJ80" i="7"/>
  <c r="CB80" i="7"/>
  <c r="BT80" i="7"/>
  <c r="BL80" i="7"/>
  <c r="BD80" i="7"/>
  <c r="AV80" i="7"/>
  <c r="AN80" i="7"/>
  <c r="AF80" i="7"/>
  <c r="CQ80" i="7"/>
  <c r="CI80" i="7"/>
  <c r="CA80" i="7"/>
  <c r="BS80" i="7"/>
  <c r="BK80" i="7"/>
  <c r="BC80" i="7"/>
  <c r="AU80" i="7"/>
  <c r="AM80" i="7"/>
  <c r="AE80" i="7"/>
  <c r="CN80" i="7"/>
  <c r="BZ80" i="7"/>
  <c r="BN80" i="7"/>
  <c r="BA80" i="7"/>
  <c r="AO80" i="7"/>
  <c r="CV80" i="7"/>
  <c r="CH80" i="7"/>
  <c r="BV80" i="7"/>
  <c r="BI80" i="7"/>
  <c r="AW80" i="7"/>
  <c r="AJ80" i="7"/>
  <c r="CT80" i="7"/>
  <c r="CG80" i="7"/>
  <c r="BU80" i="7"/>
  <c r="BH80" i="7"/>
  <c r="AT80" i="7"/>
  <c r="AH80" i="7"/>
  <c r="CS80" i="7"/>
  <c r="CF80" i="7"/>
  <c r="BR80" i="7"/>
  <c r="BF80" i="7"/>
  <c r="AS80" i="7"/>
  <c r="AG80" i="7"/>
  <c r="CP80" i="7"/>
  <c r="CD80" i="7"/>
  <c r="BQ80" i="7"/>
  <c r="BE80" i="7"/>
  <c r="AR80" i="7"/>
  <c r="AD80" i="7"/>
  <c r="BX80" i="7"/>
  <c r="AL80" i="7"/>
  <c r="CX80" i="7"/>
  <c r="BP80" i="7"/>
  <c r="AK80" i="7"/>
  <c r="CO80" i="7"/>
  <c r="BJ80" i="7"/>
  <c r="CL80" i="7"/>
  <c r="BB80" i="7"/>
  <c r="CK80" i="7"/>
  <c r="AZ80" i="7"/>
  <c r="CC80" i="7"/>
  <c r="AX80" i="7"/>
  <c r="CW80" i="7"/>
  <c r="BY80" i="7"/>
  <c r="BM80" i="7"/>
  <c r="AP80" i="7"/>
  <c r="AC80" i="7"/>
  <c r="V80" i="8"/>
  <c r="T81" i="6"/>
  <c r="V81" i="6" s="1"/>
  <c r="CQ79" i="7"/>
  <c r="CI79" i="7"/>
  <c r="CA79" i="7"/>
  <c r="BS79" i="7"/>
  <c r="BK79" i="7"/>
  <c r="BC79" i="7"/>
  <c r="AU79" i="7"/>
  <c r="AM79" i="7"/>
  <c r="AE79" i="7"/>
  <c r="CV79" i="7"/>
  <c r="CN79" i="7"/>
  <c r="CF79" i="7"/>
  <c r="BX79" i="7"/>
  <c r="BP79" i="7"/>
  <c r="BH79" i="7"/>
  <c r="AZ79" i="7"/>
  <c r="AR79" i="7"/>
  <c r="AJ79" i="7"/>
  <c r="CU79" i="7"/>
  <c r="CM79" i="7"/>
  <c r="CE79" i="7"/>
  <c r="BW79" i="7"/>
  <c r="BO79" i="7"/>
  <c r="BG79" i="7"/>
  <c r="AY79" i="7"/>
  <c r="AQ79" i="7"/>
  <c r="AI79" i="7"/>
  <c r="CP79" i="7"/>
  <c r="CC79" i="7"/>
  <c r="BQ79" i="7"/>
  <c r="BD79" i="7"/>
  <c r="AP79" i="7"/>
  <c r="AD79" i="7"/>
  <c r="CK79" i="7"/>
  <c r="BY79" i="7"/>
  <c r="BL79" i="7"/>
  <c r="AX79" i="7"/>
  <c r="AL79" i="7"/>
  <c r="CW79" i="7"/>
  <c r="CJ79" i="7"/>
  <c r="BV79" i="7"/>
  <c r="BJ79" i="7"/>
  <c r="AW79" i="7"/>
  <c r="AK79" i="7"/>
  <c r="CT79" i="7"/>
  <c r="CH79" i="7"/>
  <c r="BU79" i="7"/>
  <c r="BI79" i="7"/>
  <c r="AV79" i="7"/>
  <c r="AH79" i="7"/>
  <c r="CS79" i="7"/>
  <c r="CG79" i="7"/>
  <c r="BT79" i="7"/>
  <c r="BF79" i="7"/>
  <c r="AT79" i="7"/>
  <c r="AG79" i="7"/>
  <c r="CR79" i="7"/>
  <c r="BM79" i="7"/>
  <c r="AC79" i="7"/>
  <c r="CO79" i="7"/>
  <c r="BE79" i="7"/>
  <c r="CD79" i="7"/>
  <c r="BA79" i="7"/>
  <c r="CB79" i="7"/>
  <c r="AS79" i="7"/>
  <c r="BZ79" i="7"/>
  <c r="AO79" i="7"/>
  <c r="BR79" i="7"/>
  <c r="AN79" i="7"/>
  <c r="CL79" i="7"/>
  <c r="BN79" i="7"/>
  <c r="BB79" i="7"/>
  <c r="AF79" i="7"/>
  <c r="T80" i="6"/>
  <c r="CV81" i="6" l="1"/>
  <c r="CN81" i="6"/>
  <c r="CF81" i="6"/>
  <c r="BX81" i="6"/>
  <c r="BP81" i="6"/>
  <c r="BH81" i="6"/>
  <c r="AZ81" i="6"/>
  <c r="AR81" i="6"/>
  <c r="AJ81" i="6"/>
  <c r="CU81" i="6"/>
  <c r="CM81" i="6"/>
  <c r="CE81" i="6"/>
  <c r="BW81" i="6"/>
  <c r="BO81" i="6"/>
  <c r="BG81" i="6"/>
  <c r="AY81" i="6"/>
  <c r="AQ81" i="6"/>
  <c r="AI81" i="6"/>
  <c r="CS81" i="6"/>
  <c r="CK81" i="6"/>
  <c r="CC81" i="6"/>
  <c r="BU81" i="6"/>
  <c r="BM81" i="6"/>
  <c r="BE81" i="6"/>
  <c r="AW81" i="6"/>
  <c r="AO81" i="6"/>
  <c r="AG81" i="6"/>
  <c r="CR81" i="6"/>
  <c r="CJ81" i="6"/>
  <c r="CB81" i="6"/>
  <c r="BT81" i="6"/>
  <c r="BL81" i="6"/>
  <c r="BD81" i="6"/>
  <c r="AV81" i="6"/>
  <c r="AN81" i="6"/>
  <c r="AF81" i="6"/>
  <c r="CX81" i="6"/>
  <c r="CP81" i="6"/>
  <c r="CH81" i="6"/>
  <c r="BZ81" i="6"/>
  <c r="BR81" i="6"/>
  <c r="BJ81" i="6"/>
  <c r="BB81" i="6"/>
  <c r="AT81" i="6"/>
  <c r="AL81" i="6"/>
  <c r="AD81" i="6"/>
  <c r="CG81" i="6"/>
  <c r="BK81" i="6"/>
  <c r="AP81" i="6"/>
  <c r="CY81" i="6"/>
  <c r="CD81" i="6"/>
  <c r="BI81" i="6"/>
  <c r="AM81" i="6"/>
  <c r="CW81" i="6"/>
  <c r="CA81" i="6"/>
  <c r="BF81" i="6"/>
  <c r="AK81" i="6"/>
  <c r="CT81" i="6"/>
  <c r="BY81" i="6"/>
  <c r="BC81" i="6"/>
  <c r="AH81" i="6"/>
  <c r="CQ81" i="6"/>
  <c r="BV81" i="6"/>
  <c r="BA81" i="6"/>
  <c r="AE81" i="6"/>
  <c r="CO81" i="6"/>
  <c r="BS81" i="6"/>
  <c r="AX81" i="6"/>
  <c r="AC81" i="6"/>
  <c r="CL81" i="6"/>
  <c r="BQ81" i="6"/>
  <c r="AU81" i="6"/>
  <c r="CI81" i="6"/>
  <c r="BN81" i="6"/>
  <c r="AS81" i="6"/>
  <c r="F85" i="8"/>
  <c r="G84" i="8" s="1"/>
  <c r="S83" i="8"/>
  <c r="T82" i="8" s="1"/>
  <c r="V82" i="8" s="1"/>
  <c r="F85" i="6"/>
  <c r="G84" i="6" s="1"/>
  <c r="F85" i="7"/>
  <c r="G84" i="7" s="1"/>
  <c r="G83" i="8"/>
  <c r="P84" i="6"/>
  <c r="L85" i="6"/>
  <c r="M84" i="6" s="1"/>
  <c r="V81" i="7"/>
  <c r="CT80" i="8"/>
  <c r="CL80" i="8"/>
  <c r="CD80" i="8"/>
  <c r="BV80" i="8"/>
  <c r="BN80" i="8"/>
  <c r="BF80" i="8"/>
  <c r="AX80" i="8"/>
  <c r="AP80" i="8"/>
  <c r="AH80" i="8"/>
  <c r="CQ80" i="8"/>
  <c r="CI80" i="8"/>
  <c r="CA80" i="8"/>
  <c r="BS80" i="8"/>
  <c r="BK80" i="8"/>
  <c r="BC80" i="8"/>
  <c r="AU80" i="8"/>
  <c r="AM80" i="8"/>
  <c r="AE80" i="8"/>
  <c r="CX80" i="8"/>
  <c r="CP80" i="8"/>
  <c r="CH80" i="8"/>
  <c r="BZ80" i="8"/>
  <c r="BR80" i="8"/>
  <c r="BJ80" i="8"/>
  <c r="BB80" i="8"/>
  <c r="AT80" i="8"/>
  <c r="AL80" i="8"/>
  <c r="AD80" i="8"/>
  <c r="CW80" i="8"/>
  <c r="CO80" i="8"/>
  <c r="CG80" i="8"/>
  <c r="BY80" i="8"/>
  <c r="BQ80" i="8"/>
  <c r="BI80" i="8"/>
  <c r="BA80" i="8"/>
  <c r="AS80" i="8"/>
  <c r="AK80" i="8"/>
  <c r="AC80" i="8"/>
  <c r="CV80" i="8"/>
  <c r="CN80" i="8"/>
  <c r="CF80" i="8"/>
  <c r="BX80" i="8"/>
  <c r="BP80" i="8"/>
  <c r="BH80" i="8"/>
  <c r="AZ80" i="8"/>
  <c r="AR80" i="8"/>
  <c r="AJ80" i="8"/>
  <c r="CE80" i="8"/>
  <c r="BL80" i="8"/>
  <c r="AO80" i="8"/>
  <c r="CS80" i="8"/>
  <c r="BW80" i="8"/>
  <c r="BD80" i="8"/>
  <c r="AG80" i="8"/>
  <c r="CR80" i="8"/>
  <c r="BU80" i="8"/>
  <c r="AY80" i="8"/>
  <c r="AF80" i="8"/>
  <c r="CM80" i="8"/>
  <c r="BT80" i="8"/>
  <c r="AW80" i="8"/>
  <c r="CK80" i="8"/>
  <c r="BO80" i="8"/>
  <c r="AV80" i="8"/>
  <c r="BM80" i="8"/>
  <c r="AQ80" i="8"/>
  <c r="CU80" i="8"/>
  <c r="AN80" i="8"/>
  <c r="CJ80" i="8"/>
  <c r="AI80" i="8"/>
  <c r="CC80" i="8"/>
  <c r="CB80" i="8"/>
  <c r="BG80" i="8"/>
  <c r="BE80" i="8"/>
  <c r="S83" i="6"/>
  <c r="T82" i="6" s="1"/>
  <c r="V82" i="6" s="1"/>
  <c r="T81" i="8"/>
  <c r="P84" i="8"/>
  <c r="L85" i="8"/>
  <c r="M84" i="8" s="1"/>
  <c r="S83" i="7"/>
  <c r="T82" i="7" s="1"/>
  <c r="V80" i="6"/>
  <c r="M83" i="8"/>
  <c r="P84" i="7"/>
  <c r="L85" i="7"/>
  <c r="M84" i="7" s="1"/>
  <c r="V81" i="8" l="1"/>
  <c r="V82" i="7"/>
  <c r="S84" i="7"/>
  <c r="CX82" i="6"/>
  <c r="CP82" i="6"/>
  <c r="CH82" i="6"/>
  <c r="BZ82" i="6"/>
  <c r="BR82" i="6"/>
  <c r="BJ82" i="6"/>
  <c r="BB82" i="6"/>
  <c r="AT82" i="6"/>
  <c r="AL82" i="6"/>
  <c r="AD82" i="6"/>
  <c r="CW82" i="6"/>
  <c r="CO82" i="6"/>
  <c r="CG82" i="6"/>
  <c r="BY82" i="6"/>
  <c r="BQ82" i="6"/>
  <c r="BI82" i="6"/>
  <c r="BA82" i="6"/>
  <c r="AS82" i="6"/>
  <c r="AK82" i="6"/>
  <c r="AC82" i="6"/>
  <c r="CU82" i="6"/>
  <c r="CM82" i="6"/>
  <c r="CE82" i="6"/>
  <c r="BW82" i="6"/>
  <c r="BO82" i="6"/>
  <c r="BG82" i="6"/>
  <c r="AY82" i="6"/>
  <c r="AQ82" i="6"/>
  <c r="AI82" i="6"/>
  <c r="CT82" i="6"/>
  <c r="CL82" i="6"/>
  <c r="CD82" i="6"/>
  <c r="BV82" i="6"/>
  <c r="BN82" i="6"/>
  <c r="BF82" i="6"/>
  <c r="AX82" i="6"/>
  <c r="AP82" i="6"/>
  <c r="AH82" i="6"/>
  <c r="CZ82" i="6"/>
  <c r="CR82" i="6"/>
  <c r="CJ82" i="6"/>
  <c r="CB82" i="6"/>
  <c r="BT82" i="6"/>
  <c r="BL82" i="6"/>
  <c r="BD82" i="6"/>
  <c r="AV82" i="6"/>
  <c r="AN82" i="6"/>
  <c r="AF82" i="6"/>
  <c r="CS82" i="6"/>
  <c r="BX82" i="6"/>
  <c r="BC82" i="6"/>
  <c r="AG82" i="6"/>
  <c r="CQ82" i="6"/>
  <c r="BU82" i="6"/>
  <c r="AZ82" i="6"/>
  <c r="AE82" i="6"/>
  <c r="CN82" i="6"/>
  <c r="BS82" i="6"/>
  <c r="AW82" i="6"/>
  <c r="CK82" i="6"/>
  <c r="BP82" i="6"/>
  <c r="AU82" i="6"/>
  <c r="CI82" i="6"/>
  <c r="BM82" i="6"/>
  <c r="AR82" i="6"/>
  <c r="CF82" i="6"/>
  <c r="BK82" i="6"/>
  <c r="AO82" i="6"/>
  <c r="CY82" i="6"/>
  <c r="CC82" i="6"/>
  <c r="BH82" i="6"/>
  <c r="AM82" i="6"/>
  <c r="CV82" i="6"/>
  <c r="CA82" i="6"/>
  <c r="BE82" i="6"/>
  <c r="AJ82" i="6"/>
  <c r="CX81" i="7"/>
  <c r="CP81" i="7"/>
  <c r="CH81" i="7"/>
  <c r="BZ81" i="7"/>
  <c r="BR81" i="7"/>
  <c r="BJ81" i="7"/>
  <c r="BB81" i="7"/>
  <c r="AT81" i="7"/>
  <c r="AL81" i="7"/>
  <c r="AD81" i="7"/>
  <c r="CU81" i="7"/>
  <c r="CM81" i="7"/>
  <c r="CE81" i="7"/>
  <c r="BW81" i="7"/>
  <c r="BO81" i="7"/>
  <c r="BG81" i="7"/>
  <c r="AY81" i="7"/>
  <c r="AQ81" i="7"/>
  <c r="AI81" i="7"/>
  <c r="CT81" i="7"/>
  <c r="CL81" i="7"/>
  <c r="CD81" i="7"/>
  <c r="BV81" i="7"/>
  <c r="BN81" i="7"/>
  <c r="BF81" i="7"/>
  <c r="AX81" i="7"/>
  <c r="AP81" i="7"/>
  <c r="AH81" i="7"/>
  <c r="CW81" i="7"/>
  <c r="CJ81" i="7"/>
  <c r="BX81" i="7"/>
  <c r="BK81" i="7"/>
  <c r="AW81" i="7"/>
  <c r="AK81" i="7"/>
  <c r="CR81" i="7"/>
  <c r="CF81" i="7"/>
  <c r="BS81" i="7"/>
  <c r="BE81" i="7"/>
  <c r="AS81" i="7"/>
  <c r="AF81" i="7"/>
  <c r="CQ81" i="7"/>
  <c r="CC81" i="7"/>
  <c r="BQ81" i="7"/>
  <c r="BD81" i="7"/>
  <c r="AR81" i="7"/>
  <c r="AE81" i="7"/>
  <c r="CO81" i="7"/>
  <c r="CB81" i="7"/>
  <c r="BP81" i="7"/>
  <c r="BC81" i="7"/>
  <c r="AO81" i="7"/>
  <c r="AC81" i="7"/>
  <c r="CN81" i="7"/>
  <c r="CA81" i="7"/>
  <c r="BM81" i="7"/>
  <c r="BA81" i="7"/>
  <c r="AN81" i="7"/>
  <c r="CG81" i="7"/>
  <c r="AV81" i="7"/>
  <c r="BY81" i="7"/>
  <c r="AU81" i="7"/>
  <c r="CY81" i="7"/>
  <c r="BT81" i="7"/>
  <c r="AJ81" i="7"/>
  <c r="CV81" i="7"/>
  <c r="BL81" i="7"/>
  <c r="AG81" i="7"/>
  <c r="CS81" i="7"/>
  <c r="BI81" i="7"/>
  <c r="CK81" i="7"/>
  <c r="BH81" i="7"/>
  <c r="AZ81" i="7"/>
  <c r="AM81" i="7"/>
  <c r="CI81" i="7"/>
  <c r="BU81" i="7"/>
  <c r="F86" i="7"/>
  <c r="T83" i="7"/>
  <c r="V83" i="7" s="1"/>
  <c r="P85" i="8"/>
  <c r="L86" i="8"/>
  <c r="M85" i="8" s="1"/>
  <c r="L86" i="6"/>
  <c r="M85" i="6" s="1"/>
  <c r="P85" i="6"/>
  <c r="F86" i="8"/>
  <c r="G85" i="8" s="1"/>
  <c r="CY82" i="8"/>
  <c r="CQ82" i="8"/>
  <c r="CI82" i="8"/>
  <c r="CA82" i="8"/>
  <c r="BS82" i="8"/>
  <c r="BK82" i="8"/>
  <c r="BC82" i="8"/>
  <c r="AU82" i="8"/>
  <c r="AM82" i="8"/>
  <c r="AE82" i="8"/>
  <c r="CV82" i="8"/>
  <c r="CN82" i="8"/>
  <c r="CF82" i="8"/>
  <c r="BX82" i="8"/>
  <c r="BP82" i="8"/>
  <c r="BH82" i="8"/>
  <c r="AZ82" i="8"/>
  <c r="AR82" i="8"/>
  <c r="AJ82" i="8"/>
  <c r="CU82" i="8"/>
  <c r="CM82" i="8"/>
  <c r="CE82" i="8"/>
  <c r="BW82" i="8"/>
  <c r="BO82" i="8"/>
  <c r="BG82" i="8"/>
  <c r="AY82" i="8"/>
  <c r="AQ82" i="8"/>
  <c r="AI82" i="8"/>
  <c r="CT82" i="8"/>
  <c r="CL82" i="8"/>
  <c r="CD82" i="8"/>
  <c r="BV82" i="8"/>
  <c r="BN82" i="8"/>
  <c r="BF82" i="8"/>
  <c r="AX82" i="8"/>
  <c r="AP82" i="8"/>
  <c r="AH82" i="8"/>
  <c r="CS82" i="8"/>
  <c r="CK82" i="8"/>
  <c r="CC82" i="8"/>
  <c r="BU82" i="8"/>
  <c r="BM82" i="8"/>
  <c r="BE82" i="8"/>
  <c r="AW82" i="8"/>
  <c r="AO82" i="8"/>
  <c r="AG82" i="8"/>
  <c r="CJ82" i="8"/>
  <c r="BQ82" i="8"/>
  <c r="AT82" i="8"/>
  <c r="CX82" i="8"/>
  <c r="CB82" i="8"/>
  <c r="BI82" i="8"/>
  <c r="AL82" i="8"/>
  <c r="CW82" i="8"/>
  <c r="BZ82" i="8"/>
  <c r="BD82" i="8"/>
  <c r="AK82" i="8"/>
  <c r="CR82" i="8"/>
  <c r="BY82" i="8"/>
  <c r="BB82" i="8"/>
  <c r="AF82" i="8"/>
  <c r="CP82" i="8"/>
  <c r="BT82" i="8"/>
  <c r="BA82" i="8"/>
  <c r="AD82" i="8"/>
  <c r="AV82" i="8"/>
  <c r="CH82" i="8"/>
  <c r="AC82" i="8"/>
  <c r="CG82" i="8"/>
  <c r="BR82" i="8"/>
  <c r="BL82" i="8"/>
  <c r="CZ82" i="8"/>
  <c r="AS82" i="8"/>
  <c r="AN82" i="8"/>
  <c r="CO82" i="8"/>
  <c r="BJ82" i="8"/>
  <c r="CS80" i="6"/>
  <c r="CK80" i="6"/>
  <c r="CC80" i="6"/>
  <c r="BU80" i="6"/>
  <c r="BM80" i="6"/>
  <c r="BE80" i="6"/>
  <c r="AW80" i="6"/>
  <c r="AO80" i="6"/>
  <c r="AG80" i="6"/>
  <c r="CR80" i="6"/>
  <c r="CJ80" i="6"/>
  <c r="CB80" i="6"/>
  <c r="BT80" i="6"/>
  <c r="BL80" i="6"/>
  <c r="BD80" i="6"/>
  <c r="AV80" i="6"/>
  <c r="AN80" i="6"/>
  <c r="AF80" i="6"/>
  <c r="CX80" i="6"/>
  <c r="CP80" i="6"/>
  <c r="CH80" i="6"/>
  <c r="BZ80" i="6"/>
  <c r="BR80" i="6"/>
  <c r="BJ80" i="6"/>
  <c r="BB80" i="6"/>
  <c r="AT80" i="6"/>
  <c r="AL80" i="6"/>
  <c r="AD80" i="6"/>
  <c r="CW80" i="6"/>
  <c r="CO80" i="6"/>
  <c r="CG80" i="6"/>
  <c r="BY80" i="6"/>
  <c r="BQ80" i="6"/>
  <c r="BI80" i="6"/>
  <c r="BA80" i="6"/>
  <c r="AS80" i="6"/>
  <c r="AK80" i="6"/>
  <c r="AC80" i="6"/>
  <c r="CU80" i="6"/>
  <c r="CM80" i="6"/>
  <c r="CE80" i="6"/>
  <c r="BW80" i="6"/>
  <c r="BO80" i="6"/>
  <c r="BG80" i="6"/>
  <c r="AY80" i="6"/>
  <c r="AQ80" i="6"/>
  <c r="AI80" i="6"/>
  <c r="CN80" i="6"/>
  <c r="BS80" i="6"/>
  <c r="AX80" i="6"/>
  <c r="CL80" i="6"/>
  <c r="BP80" i="6"/>
  <c r="AU80" i="6"/>
  <c r="CI80" i="6"/>
  <c r="BN80" i="6"/>
  <c r="AR80" i="6"/>
  <c r="CF80" i="6"/>
  <c r="BK80" i="6"/>
  <c r="AP80" i="6"/>
  <c r="CD80" i="6"/>
  <c r="BH80" i="6"/>
  <c r="AM80" i="6"/>
  <c r="CV80" i="6"/>
  <c r="CA80" i="6"/>
  <c r="BF80" i="6"/>
  <c r="AJ80" i="6"/>
  <c r="CT80" i="6"/>
  <c r="BX80" i="6"/>
  <c r="BC80" i="6"/>
  <c r="AH80" i="6"/>
  <c r="CQ80" i="6"/>
  <c r="BV80" i="6"/>
  <c r="AZ80" i="6"/>
  <c r="AE80" i="6"/>
  <c r="P85" i="7"/>
  <c r="L86" i="7"/>
  <c r="M85" i="7" s="1"/>
  <c r="S84" i="8"/>
  <c r="S84" i="6"/>
  <c r="T83" i="6" s="1"/>
  <c r="F86" i="6"/>
  <c r="G85" i="6" s="1"/>
  <c r="V83" i="6" l="1"/>
  <c r="F87" i="8"/>
  <c r="G86" i="8" s="1"/>
  <c r="F87" i="7"/>
  <c r="G86" i="7" s="1"/>
  <c r="L87" i="8"/>
  <c r="M86" i="8" s="1"/>
  <c r="P86" i="8"/>
  <c r="G85" i="7"/>
  <c r="S85" i="6"/>
  <c r="S85" i="8"/>
  <c r="T84" i="8" s="1"/>
  <c r="V84" i="8" s="1"/>
  <c r="L87" i="7"/>
  <c r="M86" i="7" s="1"/>
  <c r="P86" i="7"/>
  <c r="CW81" i="8"/>
  <c r="CO81" i="8"/>
  <c r="CG81" i="8"/>
  <c r="BY81" i="8"/>
  <c r="BQ81" i="8"/>
  <c r="BI81" i="8"/>
  <c r="BA81" i="8"/>
  <c r="AS81" i="8"/>
  <c r="AK81" i="8"/>
  <c r="AC81" i="8"/>
  <c r="CT81" i="8"/>
  <c r="CL81" i="8"/>
  <c r="CD81" i="8"/>
  <c r="BV81" i="8"/>
  <c r="BN81" i="8"/>
  <c r="BF81" i="8"/>
  <c r="AX81" i="8"/>
  <c r="AP81" i="8"/>
  <c r="AH81" i="8"/>
  <c r="CS81" i="8"/>
  <c r="CK81" i="8"/>
  <c r="CC81" i="8"/>
  <c r="BU81" i="8"/>
  <c r="BM81" i="8"/>
  <c r="BE81" i="8"/>
  <c r="AW81" i="8"/>
  <c r="AO81" i="8"/>
  <c r="AG81" i="8"/>
  <c r="CR81" i="8"/>
  <c r="CJ81" i="8"/>
  <c r="CB81" i="8"/>
  <c r="BT81" i="8"/>
  <c r="BL81" i="8"/>
  <c r="BD81" i="8"/>
  <c r="AV81" i="8"/>
  <c r="AN81" i="8"/>
  <c r="AF81" i="8"/>
  <c r="CY81" i="8"/>
  <c r="CQ81" i="8"/>
  <c r="CI81" i="8"/>
  <c r="CA81" i="8"/>
  <c r="BS81" i="8"/>
  <c r="BK81" i="8"/>
  <c r="BC81" i="8"/>
  <c r="AU81" i="8"/>
  <c r="AM81" i="8"/>
  <c r="AE81" i="8"/>
  <c r="CU81" i="8"/>
  <c r="BX81" i="8"/>
  <c r="BB81" i="8"/>
  <c r="AI81" i="8"/>
  <c r="CM81" i="8"/>
  <c r="BP81" i="8"/>
  <c r="AT81" i="8"/>
  <c r="CH81" i="8"/>
  <c r="BO81" i="8"/>
  <c r="AR81" i="8"/>
  <c r="CF81" i="8"/>
  <c r="BJ81" i="8"/>
  <c r="AQ81" i="8"/>
  <c r="CX81" i="8"/>
  <c r="CE81" i="8"/>
  <c r="BH81" i="8"/>
  <c r="AL81" i="8"/>
  <c r="CN81" i="8"/>
  <c r="AD81" i="8"/>
  <c r="BR81" i="8"/>
  <c r="BG81" i="8"/>
  <c r="AZ81" i="8"/>
  <c r="CV81" i="8"/>
  <c r="AY81" i="8"/>
  <c r="AJ81" i="8"/>
  <c r="CP81" i="8"/>
  <c r="BZ81" i="8"/>
  <c r="BW81" i="8"/>
  <c r="F87" i="6"/>
  <c r="G86" i="6" s="1"/>
  <c r="L87" i="6"/>
  <c r="P86" i="6"/>
  <c r="DA83" i="7"/>
  <c r="CS83" i="7"/>
  <c r="CK83" i="7"/>
  <c r="CC83" i="7"/>
  <c r="BU83" i="7"/>
  <c r="BM83" i="7"/>
  <c r="BE83" i="7"/>
  <c r="AW83" i="7"/>
  <c r="AO83" i="7"/>
  <c r="AG83" i="7"/>
  <c r="CX83" i="7"/>
  <c r="CP83" i="7"/>
  <c r="CH83" i="7"/>
  <c r="BZ83" i="7"/>
  <c r="BR83" i="7"/>
  <c r="BJ83" i="7"/>
  <c r="BB83" i="7"/>
  <c r="AT83" i="7"/>
  <c r="AL83" i="7"/>
  <c r="AD83" i="7"/>
  <c r="CW83" i="7"/>
  <c r="CO83" i="7"/>
  <c r="CG83" i="7"/>
  <c r="BY83" i="7"/>
  <c r="BQ83" i="7"/>
  <c r="BI83" i="7"/>
  <c r="BA83" i="7"/>
  <c r="AS83" i="7"/>
  <c r="AK83" i="7"/>
  <c r="AC83" i="7"/>
  <c r="CZ83" i="7"/>
  <c r="CM83" i="7"/>
  <c r="CA83" i="7"/>
  <c r="BN83" i="7"/>
  <c r="AZ83" i="7"/>
  <c r="AN83" i="7"/>
  <c r="CU83" i="7"/>
  <c r="CI83" i="7"/>
  <c r="BV83" i="7"/>
  <c r="BH83" i="7"/>
  <c r="AV83" i="7"/>
  <c r="AI83" i="7"/>
  <c r="CT83" i="7"/>
  <c r="CF83" i="7"/>
  <c r="BT83" i="7"/>
  <c r="BG83" i="7"/>
  <c r="AU83" i="7"/>
  <c r="AH83" i="7"/>
  <c r="CR83" i="7"/>
  <c r="CE83" i="7"/>
  <c r="BS83" i="7"/>
  <c r="BF83" i="7"/>
  <c r="AR83" i="7"/>
  <c r="AF83" i="7"/>
  <c r="CQ83" i="7"/>
  <c r="CD83" i="7"/>
  <c r="BP83" i="7"/>
  <c r="BD83" i="7"/>
  <c r="AQ83" i="7"/>
  <c r="AE83" i="7"/>
  <c r="CV83" i="7"/>
  <c r="BL83" i="7"/>
  <c r="CN83" i="7"/>
  <c r="BK83" i="7"/>
  <c r="CJ83" i="7"/>
  <c r="AY83" i="7"/>
  <c r="CB83" i="7"/>
  <c r="AX83" i="7"/>
  <c r="BX83" i="7"/>
  <c r="AP83" i="7"/>
  <c r="BW83" i="7"/>
  <c r="AM83" i="7"/>
  <c r="CY83" i="7"/>
  <c r="CL83" i="7"/>
  <c r="BO83" i="7"/>
  <c r="BC83" i="7"/>
  <c r="AJ83" i="7"/>
  <c r="S85" i="7"/>
  <c r="T83" i="8"/>
  <c r="CZ82" i="7"/>
  <c r="CR82" i="7"/>
  <c r="CJ82" i="7"/>
  <c r="CB82" i="7"/>
  <c r="BT82" i="7"/>
  <c r="BL82" i="7"/>
  <c r="BD82" i="7"/>
  <c r="AV82" i="7"/>
  <c r="AN82" i="7"/>
  <c r="AF82" i="7"/>
  <c r="CW82" i="7"/>
  <c r="CO82" i="7"/>
  <c r="CG82" i="7"/>
  <c r="BY82" i="7"/>
  <c r="BQ82" i="7"/>
  <c r="BI82" i="7"/>
  <c r="BA82" i="7"/>
  <c r="AS82" i="7"/>
  <c r="AK82" i="7"/>
  <c r="AC82" i="7"/>
  <c r="CV82" i="7"/>
  <c r="CN82" i="7"/>
  <c r="CF82" i="7"/>
  <c r="BX82" i="7"/>
  <c r="BP82" i="7"/>
  <c r="BH82" i="7"/>
  <c r="AZ82" i="7"/>
  <c r="AR82" i="7"/>
  <c r="AJ82" i="7"/>
  <c r="CS82" i="7"/>
  <c r="CE82" i="7"/>
  <c r="BS82" i="7"/>
  <c r="BF82" i="7"/>
  <c r="AT82" i="7"/>
  <c r="AG82" i="7"/>
  <c r="CM82" i="7"/>
  <c r="CA82" i="7"/>
  <c r="BN82" i="7"/>
  <c r="BB82" i="7"/>
  <c r="AO82" i="7"/>
  <c r="CY82" i="7"/>
  <c r="CL82" i="7"/>
  <c r="BZ82" i="7"/>
  <c r="BM82" i="7"/>
  <c r="AY82" i="7"/>
  <c r="AM82" i="7"/>
  <c r="CX82" i="7"/>
  <c r="CK82" i="7"/>
  <c r="BW82" i="7"/>
  <c r="BK82" i="7"/>
  <c r="AX82" i="7"/>
  <c r="AL82" i="7"/>
  <c r="CU82" i="7"/>
  <c r="CI82" i="7"/>
  <c r="BV82" i="7"/>
  <c r="BJ82" i="7"/>
  <c r="AW82" i="7"/>
  <c r="AI82" i="7"/>
  <c r="CP82" i="7"/>
  <c r="BE82" i="7"/>
  <c r="CH82" i="7"/>
  <c r="BC82" i="7"/>
  <c r="CC82" i="7"/>
  <c r="AQ82" i="7"/>
  <c r="BU82" i="7"/>
  <c r="AP82" i="7"/>
  <c r="BR82" i="7"/>
  <c r="AH82" i="7"/>
  <c r="CT82" i="7"/>
  <c r="BO82" i="7"/>
  <c r="AE82" i="7"/>
  <c r="CQ82" i="7"/>
  <c r="CD82" i="7"/>
  <c r="BG82" i="7"/>
  <c r="AU82" i="7"/>
  <c r="AD82" i="7"/>
  <c r="S86" i="6" l="1"/>
  <c r="T85" i="6" s="1"/>
  <c r="V85" i="6" s="1"/>
  <c r="L88" i="6"/>
  <c r="M87" i="6" s="1"/>
  <c r="P87" i="6"/>
  <c r="F88" i="8"/>
  <c r="G87" i="8" s="1"/>
  <c r="CZ84" i="8"/>
  <c r="CR84" i="8"/>
  <c r="CJ84" i="8"/>
  <c r="CB84" i="8"/>
  <c r="BT84" i="8"/>
  <c r="BL84" i="8"/>
  <c r="BD84" i="8"/>
  <c r="AV84" i="8"/>
  <c r="AN84" i="8"/>
  <c r="AF84" i="8"/>
  <c r="CW84" i="8"/>
  <c r="CO84" i="8"/>
  <c r="CG84" i="8"/>
  <c r="BY84" i="8"/>
  <c r="BQ84" i="8"/>
  <c r="BI84" i="8"/>
  <c r="BA84" i="8"/>
  <c r="AS84" i="8"/>
  <c r="AK84" i="8"/>
  <c r="AC84" i="8"/>
  <c r="CV84" i="8"/>
  <c r="CN84" i="8"/>
  <c r="CF84" i="8"/>
  <c r="BX84" i="8"/>
  <c r="BP84" i="8"/>
  <c r="BH84" i="8"/>
  <c r="AZ84" i="8"/>
  <c r="AR84" i="8"/>
  <c r="AJ84" i="8"/>
  <c r="CU84" i="8"/>
  <c r="CM84" i="8"/>
  <c r="CE84" i="8"/>
  <c r="BW84" i="8"/>
  <c r="BO84" i="8"/>
  <c r="BG84" i="8"/>
  <c r="AY84" i="8"/>
  <c r="AQ84" i="8"/>
  <c r="AI84" i="8"/>
  <c r="DB84" i="8"/>
  <c r="CT84" i="8"/>
  <c r="CL84" i="8"/>
  <c r="CD84" i="8"/>
  <c r="BV84" i="8"/>
  <c r="BN84" i="8"/>
  <c r="BF84" i="8"/>
  <c r="AX84" i="8"/>
  <c r="AP84" i="8"/>
  <c r="AH84" i="8"/>
  <c r="CK84" i="8"/>
  <c r="BR84" i="8"/>
  <c r="AU84" i="8"/>
  <c r="CY84" i="8"/>
  <c r="CC84" i="8"/>
  <c r="BJ84" i="8"/>
  <c r="AM84" i="8"/>
  <c r="CX84" i="8"/>
  <c r="CA84" i="8"/>
  <c r="BE84" i="8"/>
  <c r="AL84" i="8"/>
  <c r="CS84" i="8"/>
  <c r="BZ84" i="8"/>
  <c r="BC84" i="8"/>
  <c r="AG84" i="8"/>
  <c r="CQ84" i="8"/>
  <c r="BU84" i="8"/>
  <c r="BB84" i="8"/>
  <c r="AE84" i="8"/>
  <c r="CI84" i="8"/>
  <c r="AD84" i="8"/>
  <c r="BM84" i="8"/>
  <c r="BK84" i="8"/>
  <c r="AW84" i="8"/>
  <c r="DA84" i="8"/>
  <c r="AT84" i="8"/>
  <c r="BS84" i="8"/>
  <c r="CP84" i="8"/>
  <c r="CH84" i="8"/>
  <c r="AO84" i="8"/>
  <c r="CY83" i="6"/>
  <c r="CQ83" i="6"/>
  <c r="CI83" i="6"/>
  <c r="CA83" i="6"/>
  <c r="BS83" i="6"/>
  <c r="BK83" i="6"/>
  <c r="BC83" i="6"/>
  <c r="AU83" i="6"/>
  <c r="AM83" i="6"/>
  <c r="AE83" i="6"/>
  <c r="CX83" i="6"/>
  <c r="CP83" i="6"/>
  <c r="CH83" i="6"/>
  <c r="BZ83" i="6"/>
  <c r="BR83" i="6"/>
  <c r="BJ83" i="6"/>
  <c r="BB83" i="6"/>
  <c r="AT83" i="6"/>
  <c r="AL83" i="6"/>
  <c r="AD83" i="6"/>
  <c r="CV83" i="6"/>
  <c r="CN83" i="6"/>
  <c r="CF83" i="6"/>
  <c r="BX83" i="6"/>
  <c r="BP83" i="6"/>
  <c r="BH83" i="6"/>
  <c r="AZ83" i="6"/>
  <c r="AR83" i="6"/>
  <c r="AJ83" i="6"/>
  <c r="CU83" i="6"/>
  <c r="CM83" i="6"/>
  <c r="CE83" i="6"/>
  <c r="BW83" i="6"/>
  <c r="BO83" i="6"/>
  <c r="BG83" i="6"/>
  <c r="AY83" i="6"/>
  <c r="AQ83" i="6"/>
  <c r="AI83" i="6"/>
  <c r="CT83" i="6"/>
  <c r="CL83" i="6"/>
  <c r="DA83" i="6"/>
  <c r="CS83" i="6"/>
  <c r="CK83" i="6"/>
  <c r="CC83" i="6"/>
  <c r="BU83" i="6"/>
  <c r="BM83" i="6"/>
  <c r="BE83" i="6"/>
  <c r="AW83" i="6"/>
  <c r="AO83" i="6"/>
  <c r="AG83" i="6"/>
  <c r="CJ83" i="6"/>
  <c r="BN83" i="6"/>
  <c r="AS83" i="6"/>
  <c r="CG83" i="6"/>
  <c r="BL83" i="6"/>
  <c r="AP83" i="6"/>
  <c r="CD83" i="6"/>
  <c r="BI83" i="6"/>
  <c r="AN83" i="6"/>
  <c r="CB83" i="6"/>
  <c r="BF83" i="6"/>
  <c r="AK83" i="6"/>
  <c r="CZ83" i="6"/>
  <c r="BY83" i="6"/>
  <c r="BD83" i="6"/>
  <c r="AH83" i="6"/>
  <c r="CW83" i="6"/>
  <c r="BV83" i="6"/>
  <c r="BA83" i="6"/>
  <c r="AF83" i="6"/>
  <c r="CR83" i="6"/>
  <c r="BT83" i="6"/>
  <c r="AX83" i="6"/>
  <c r="AC83" i="6"/>
  <c r="CO83" i="6"/>
  <c r="BQ83" i="6"/>
  <c r="AV83" i="6"/>
  <c r="S86" i="8"/>
  <c r="F88" i="6"/>
  <c r="T84" i="7"/>
  <c r="T84" i="6"/>
  <c r="S86" i="7"/>
  <c r="L88" i="8"/>
  <c r="M87" i="8" s="1"/>
  <c r="P87" i="8"/>
  <c r="F88" i="7"/>
  <c r="G87" i="7" s="1"/>
  <c r="V83" i="8"/>
  <c r="M86" i="6"/>
  <c r="L88" i="7"/>
  <c r="M87" i="7" s="1"/>
  <c r="P87" i="7"/>
  <c r="CX85" i="6" l="1"/>
  <c r="CP85" i="6"/>
  <c r="CH85" i="6"/>
  <c r="BZ85" i="6"/>
  <c r="BR85" i="6"/>
  <c r="BJ85" i="6"/>
  <c r="BB85" i="6"/>
  <c r="AT85" i="6"/>
  <c r="AL85" i="6"/>
  <c r="AD85" i="6"/>
  <c r="CW85" i="6"/>
  <c r="CO85" i="6"/>
  <c r="CG85" i="6"/>
  <c r="BY85" i="6"/>
  <c r="BQ85" i="6"/>
  <c r="BI85" i="6"/>
  <c r="BA85" i="6"/>
  <c r="AS85" i="6"/>
  <c r="AK85" i="6"/>
  <c r="AC85" i="6"/>
  <c r="DC85" i="6"/>
  <c r="CU85" i="6"/>
  <c r="CM85" i="6"/>
  <c r="CE85" i="6"/>
  <c r="BW85" i="6"/>
  <c r="BO85" i="6"/>
  <c r="BG85" i="6"/>
  <c r="AY85" i="6"/>
  <c r="AQ85" i="6"/>
  <c r="AI85" i="6"/>
  <c r="DB85" i="6"/>
  <c r="CT85" i="6"/>
  <c r="CL85" i="6"/>
  <c r="CD85" i="6"/>
  <c r="BV85" i="6"/>
  <c r="BN85" i="6"/>
  <c r="BF85" i="6"/>
  <c r="AX85" i="6"/>
  <c r="AP85" i="6"/>
  <c r="AH85" i="6"/>
  <c r="DA85" i="6"/>
  <c r="CS85" i="6"/>
  <c r="CK85" i="6"/>
  <c r="CC85" i="6"/>
  <c r="BU85" i="6"/>
  <c r="BM85" i="6"/>
  <c r="BE85" i="6"/>
  <c r="AW85" i="6"/>
  <c r="AO85" i="6"/>
  <c r="AG85" i="6"/>
  <c r="CZ85" i="6"/>
  <c r="CR85" i="6"/>
  <c r="CJ85" i="6"/>
  <c r="CB85" i="6"/>
  <c r="BT85" i="6"/>
  <c r="BL85" i="6"/>
  <c r="BD85" i="6"/>
  <c r="AV85" i="6"/>
  <c r="AN85" i="6"/>
  <c r="AF85" i="6"/>
  <c r="CI85" i="6"/>
  <c r="BC85" i="6"/>
  <c r="CF85" i="6"/>
  <c r="AZ85" i="6"/>
  <c r="CA85" i="6"/>
  <c r="AU85" i="6"/>
  <c r="BX85" i="6"/>
  <c r="AR85" i="6"/>
  <c r="CY85" i="6"/>
  <c r="BS85" i="6"/>
  <c r="AM85" i="6"/>
  <c r="CV85" i="6"/>
  <c r="BP85" i="6"/>
  <c r="AJ85" i="6"/>
  <c r="CQ85" i="6"/>
  <c r="BK85" i="6"/>
  <c r="AE85" i="6"/>
  <c r="CN85" i="6"/>
  <c r="BH85" i="6"/>
  <c r="F89" i="6"/>
  <c r="S87" i="7"/>
  <c r="F89" i="7"/>
  <c r="T85" i="8"/>
  <c r="V84" i="6"/>
  <c r="T85" i="7"/>
  <c r="P88" i="7"/>
  <c r="L89" i="7"/>
  <c r="M88" i="7" s="1"/>
  <c r="F89" i="8"/>
  <c r="G88" i="8" s="1"/>
  <c r="S87" i="6"/>
  <c r="T86" i="6" s="1"/>
  <c r="S87" i="8"/>
  <c r="T86" i="8" s="1"/>
  <c r="V86" i="8" s="1"/>
  <c r="V84" i="7"/>
  <c r="P88" i="6"/>
  <c r="L89" i="6"/>
  <c r="M88" i="6" s="1"/>
  <c r="L89" i="8"/>
  <c r="P88" i="8"/>
  <c r="CZ83" i="8"/>
  <c r="CR83" i="8"/>
  <c r="CJ83" i="8"/>
  <c r="CB83" i="8"/>
  <c r="BT83" i="8"/>
  <c r="BL83" i="8"/>
  <c r="BD83" i="8"/>
  <c r="AV83" i="8"/>
  <c r="AN83" i="8"/>
  <c r="AF83" i="8"/>
  <c r="CW83" i="8"/>
  <c r="CO83" i="8"/>
  <c r="CG83" i="8"/>
  <c r="BY83" i="8"/>
  <c r="BQ83" i="8"/>
  <c r="BI83" i="8"/>
  <c r="BA83" i="8"/>
  <c r="AS83" i="8"/>
  <c r="AK83" i="8"/>
  <c r="AC83" i="8"/>
  <c r="CV83" i="8"/>
  <c r="CN83" i="8"/>
  <c r="CF83" i="8"/>
  <c r="BX83" i="8"/>
  <c r="BP83" i="8"/>
  <c r="BH83" i="8"/>
  <c r="AZ83" i="8"/>
  <c r="AR83" i="8"/>
  <c r="AJ83" i="8"/>
  <c r="CU83" i="8"/>
  <c r="CM83" i="8"/>
  <c r="CE83" i="8"/>
  <c r="BW83" i="8"/>
  <c r="BO83" i="8"/>
  <c r="BG83" i="8"/>
  <c r="AY83" i="8"/>
  <c r="AQ83" i="8"/>
  <c r="AI83" i="8"/>
  <c r="CT83" i="8"/>
  <c r="CL83" i="8"/>
  <c r="CD83" i="8"/>
  <c r="BV83" i="8"/>
  <c r="BN83" i="8"/>
  <c r="BF83" i="8"/>
  <c r="AX83" i="8"/>
  <c r="AP83" i="8"/>
  <c r="AH83" i="8"/>
  <c r="CX83" i="8"/>
  <c r="CA83" i="8"/>
  <c r="BE83" i="8"/>
  <c r="AL83" i="8"/>
  <c r="CP83" i="8"/>
  <c r="BS83" i="8"/>
  <c r="AW83" i="8"/>
  <c r="AD83" i="8"/>
  <c r="CK83" i="8"/>
  <c r="BR83" i="8"/>
  <c r="AU83" i="8"/>
  <c r="CI83" i="8"/>
  <c r="BM83" i="8"/>
  <c r="AT83" i="8"/>
  <c r="DA83" i="8"/>
  <c r="CH83" i="8"/>
  <c r="BK83" i="8"/>
  <c r="AO83" i="8"/>
  <c r="BU83" i="8"/>
  <c r="CY83" i="8"/>
  <c r="BB83" i="8"/>
  <c r="CS83" i="8"/>
  <c r="AM83" i="8"/>
  <c r="CQ83" i="8"/>
  <c r="AG83" i="8"/>
  <c r="CC83" i="8"/>
  <c r="AE83" i="8"/>
  <c r="BZ83" i="8"/>
  <c r="BJ83" i="8"/>
  <c r="BC83" i="8"/>
  <c r="G87" i="6"/>
  <c r="V86" i="6" l="1"/>
  <c r="F90" i="8"/>
  <c r="V85" i="7"/>
  <c r="DA84" i="7"/>
  <c r="CS84" i="7"/>
  <c r="CK84" i="7"/>
  <c r="CC84" i="7"/>
  <c r="BU84" i="7"/>
  <c r="BM84" i="7"/>
  <c r="BE84" i="7"/>
  <c r="AW84" i="7"/>
  <c r="AO84" i="7"/>
  <c r="AG84" i="7"/>
  <c r="CX84" i="7"/>
  <c r="CP84" i="7"/>
  <c r="CH84" i="7"/>
  <c r="BZ84" i="7"/>
  <c r="BR84" i="7"/>
  <c r="BJ84" i="7"/>
  <c r="BB84" i="7"/>
  <c r="AT84" i="7"/>
  <c r="AL84" i="7"/>
  <c r="AD84" i="7"/>
  <c r="CW84" i="7"/>
  <c r="CO84" i="7"/>
  <c r="CG84" i="7"/>
  <c r="BY84" i="7"/>
  <c r="BQ84" i="7"/>
  <c r="BI84" i="7"/>
  <c r="BA84" i="7"/>
  <c r="AS84" i="7"/>
  <c r="AK84" i="7"/>
  <c r="AC84" i="7"/>
  <c r="CU84" i="7"/>
  <c r="CM84" i="7"/>
  <c r="CE84" i="7"/>
  <c r="BW84" i="7"/>
  <c r="CZ84" i="7"/>
  <c r="CJ84" i="7"/>
  <c r="BT84" i="7"/>
  <c r="BG84" i="7"/>
  <c r="AU84" i="7"/>
  <c r="AH84" i="7"/>
  <c r="CT84" i="7"/>
  <c r="CD84" i="7"/>
  <c r="BO84" i="7"/>
  <c r="BC84" i="7"/>
  <c r="AP84" i="7"/>
  <c r="CR84" i="7"/>
  <c r="CB84" i="7"/>
  <c r="BN84" i="7"/>
  <c r="AZ84" i="7"/>
  <c r="AN84" i="7"/>
  <c r="CQ84" i="7"/>
  <c r="CA84" i="7"/>
  <c r="BL84" i="7"/>
  <c r="AY84" i="7"/>
  <c r="AM84" i="7"/>
  <c r="CN84" i="7"/>
  <c r="BX84" i="7"/>
  <c r="BK84" i="7"/>
  <c r="AX84" i="7"/>
  <c r="AJ84" i="7"/>
  <c r="BS84" i="7"/>
  <c r="AI84" i="7"/>
  <c r="DB84" i="7"/>
  <c r="BP84" i="7"/>
  <c r="AF84" i="7"/>
  <c r="CV84" i="7"/>
  <c r="BF84" i="7"/>
  <c r="CL84" i="7"/>
  <c r="BD84" i="7"/>
  <c r="CI84" i="7"/>
  <c r="AV84" i="7"/>
  <c r="CF84" i="7"/>
  <c r="AR84" i="7"/>
  <c r="AQ84" i="7"/>
  <c r="AE84" i="7"/>
  <c r="CY84" i="7"/>
  <c r="BV84" i="7"/>
  <c r="BH84" i="7"/>
  <c r="CY84" i="6"/>
  <c r="CQ84" i="6"/>
  <c r="CI84" i="6"/>
  <c r="CA84" i="6"/>
  <c r="BS84" i="6"/>
  <c r="BK84" i="6"/>
  <c r="BC84" i="6"/>
  <c r="AU84" i="6"/>
  <c r="AM84" i="6"/>
  <c r="AE84" i="6"/>
  <c r="CX84" i="6"/>
  <c r="CP84" i="6"/>
  <c r="CH84" i="6"/>
  <c r="BZ84" i="6"/>
  <c r="BR84" i="6"/>
  <c r="BJ84" i="6"/>
  <c r="BB84" i="6"/>
  <c r="AT84" i="6"/>
  <c r="AL84" i="6"/>
  <c r="AD84" i="6"/>
  <c r="CV84" i="6"/>
  <c r="CN84" i="6"/>
  <c r="CF84" i="6"/>
  <c r="BX84" i="6"/>
  <c r="BP84" i="6"/>
  <c r="BH84" i="6"/>
  <c r="AZ84" i="6"/>
  <c r="AR84" i="6"/>
  <c r="AJ84" i="6"/>
  <c r="CU84" i="6"/>
  <c r="CM84" i="6"/>
  <c r="CE84" i="6"/>
  <c r="BW84" i="6"/>
  <c r="BO84" i="6"/>
  <c r="BG84" i="6"/>
  <c r="AY84" i="6"/>
  <c r="AQ84" i="6"/>
  <c r="AI84" i="6"/>
  <c r="DB84" i="6"/>
  <c r="CT84" i="6"/>
  <c r="CL84" i="6"/>
  <c r="CD84" i="6"/>
  <c r="BV84" i="6"/>
  <c r="BN84" i="6"/>
  <c r="BF84" i="6"/>
  <c r="AX84" i="6"/>
  <c r="AP84" i="6"/>
  <c r="AH84" i="6"/>
  <c r="DA84" i="6"/>
  <c r="CS84" i="6"/>
  <c r="CK84" i="6"/>
  <c r="CC84" i="6"/>
  <c r="BU84" i="6"/>
  <c r="BM84" i="6"/>
  <c r="BE84" i="6"/>
  <c r="AW84" i="6"/>
  <c r="AO84" i="6"/>
  <c r="AG84" i="6"/>
  <c r="CJ84" i="6"/>
  <c r="BD84" i="6"/>
  <c r="CG84" i="6"/>
  <c r="BA84" i="6"/>
  <c r="CB84" i="6"/>
  <c r="AV84" i="6"/>
  <c r="BY84" i="6"/>
  <c r="AS84" i="6"/>
  <c r="CZ84" i="6"/>
  <c r="BT84" i="6"/>
  <c r="AN84" i="6"/>
  <c r="CW84" i="6"/>
  <c r="BQ84" i="6"/>
  <c r="AK84" i="6"/>
  <c r="CR84" i="6"/>
  <c r="BL84" i="6"/>
  <c r="AF84" i="6"/>
  <c r="CO84" i="6"/>
  <c r="BI84" i="6"/>
  <c r="AC84" i="6"/>
  <c r="S88" i="6"/>
  <c r="T87" i="6" s="1"/>
  <c r="V87" i="6" s="1"/>
  <c r="V85" i="8"/>
  <c r="DA86" i="8"/>
  <c r="CS86" i="8"/>
  <c r="CK86" i="8"/>
  <c r="CC86" i="8"/>
  <c r="BU86" i="8"/>
  <c r="BM86" i="8"/>
  <c r="BE86" i="8"/>
  <c r="AW86" i="8"/>
  <c r="AO86" i="8"/>
  <c r="AG86" i="8"/>
  <c r="CX86" i="8"/>
  <c r="CP86" i="8"/>
  <c r="CH86" i="8"/>
  <c r="BZ86" i="8"/>
  <c r="BR86" i="8"/>
  <c r="BJ86" i="8"/>
  <c r="BB86" i="8"/>
  <c r="AT86" i="8"/>
  <c r="AL86" i="8"/>
  <c r="AD86" i="8"/>
  <c r="CW86" i="8"/>
  <c r="CO86" i="8"/>
  <c r="CG86" i="8"/>
  <c r="BY86" i="8"/>
  <c r="BQ86" i="8"/>
  <c r="DD86" i="8"/>
  <c r="CV86" i="8"/>
  <c r="CN86" i="8"/>
  <c r="CF86" i="8"/>
  <c r="BX86" i="8"/>
  <c r="BP86" i="8"/>
  <c r="BH86" i="8"/>
  <c r="AZ86" i="8"/>
  <c r="DC86" i="8"/>
  <c r="CU86" i="8"/>
  <c r="CM86" i="8"/>
  <c r="CE86" i="8"/>
  <c r="BW86" i="8"/>
  <c r="BO86" i="8"/>
  <c r="BG86" i="8"/>
  <c r="AY86" i="8"/>
  <c r="AQ86" i="8"/>
  <c r="AI86" i="8"/>
  <c r="CT86" i="8"/>
  <c r="CA86" i="8"/>
  <c r="BF86" i="8"/>
  <c r="AR86" i="8"/>
  <c r="AE86" i="8"/>
  <c r="CL86" i="8"/>
  <c r="BS86" i="8"/>
  <c r="BA86" i="8"/>
  <c r="AM86" i="8"/>
  <c r="CJ86" i="8"/>
  <c r="BN86" i="8"/>
  <c r="AX86" i="8"/>
  <c r="AK86" i="8"/>
  <c r="DB86" i="8"/>
  <c r="CI86" i="8"/>
  <c r="BL86" i="8"/>
  <c r="AV86" i="8"/>
  <c r="AJ86" i="8"/>
  <c r="CZ86" i="8"/>
  <c r="CD86" i="8"/>
  <c r="BK86" i="8"/>
  <c r="AU86" i="8"/>
  <c r="AH86" i="8"/>
  <c r="BD86" i="8"/>
  <c r="CQ86" i="8"/>
  <c r="AP86" i="8"/>
  <c r="CB86" i="8"/>
  <c r="AN86" i="8"/>
  <c r="BV86" i="8"/>
  <c r="AF86" i="8"/>
  <c r="BT86" i="8"/>
  <c r="AC86" i="8"/>
  <c r="CY86" i="8"/>
  <c r="BC86" i="8"/>
  <c r="AS86" i="8"/>
  <c r="CR86" i="8"/>
  <c r="BI86" i="8"/>
  <c r="L90" i="6"/>
  <c r="M89" i="6" s="1"/>
  <c r="P89" i="6"/>
  <c r="F90" i="6"/>
  <c r="S88" i="8"/>
  <c r="T87" i="8" s="1"/>
  <c r="V87" i="8" s="1"/>
  <c r="L90" i="7"/>
  <c r="M89" i="7" s="1"/>
  <c r="P89" i="7"/>
  <c r="G88" i="6"/>
  <c r="F90" i="7"/>
  <c r="G89" i="7" s="1"/>
  <c r="L90" i="8"/>
  <c r="M89" i="8" s="1"/>
  <c r="P89" i="8"/>
  <c r="G88" i="7"/>
  <c r="T86" i="7"/>
  <c r="M88" i="8"/>
  <c r="S88" i="7"/>
  <c r="T87" i="7" s="1"/>
  <c r="V87" i="7" l="1"/>
  <c r="P90" i="8"/>
  <c r="L91" i="8"/>
  <c r="F91" i="8"/>
  <c r="G90" i="8" s="1"/>
  <c r="DA87" i="6"/>
  <c r="CS87" i="6"/>
  <c r="CK87" i="6"/>
  <c r="CC87" i="6"/>
  <c r="BU87" i="6"/>
  <c r="BM87" i="6"/>
  <c r="BE87" i="6"/>
  <c r="AW87" i="6"/>
  <c r="AO87" i="6"/>
  <c r="AG87" i="6"/>
  <c r="CZ87" i="6"/>
  <c r="CR87" i="6"/>
  <c r="CJ87" i="6"/>
  <c r="CB87" i="6"/>
  <c r="BT87" i="6"/>
  <c r="BL87" i="6"/>
  <c r="BD87" i="6"/>
  <c r="AV87" i="6"/>
  <c r="AN87" i="6"/>
  <c r="AF87" i="6"/>
  <c r="CY87" i="6"/>
  <c r="CQ87" i="6"/>
  <c r="CI87" i="6"/>
  <c r="CA87" i="6"/>
  <c r="BS87" i="6"/>
  <c r="BK87" i="6"/>
  <c r="BC87" i="6"/>
  <c r="AU87" i="6"/>
  <c r="AM87" i="6"/>
  <c r="AE87" i="6"/>
  <c r="CX87" i="6"/>
  <c r="CP87" i="6"/>
  <c r="CH87" i="6"/>
  <c r="BZ87" i="6"/>
  <c r="BR87" i="6"/>
  <c r="BJ87" i="6"/>
  <c r="BB87" i="6"/>
  <c r="AT87" i="6"/>
  <c r="AL87" i="6"/>
  <c r="AD87" i="6"/>
  <c r="DE87" i="6"/>
  <c r="CW87" i="6"/>
  <c r="CO87" i="6"/>
  <c r="CG87" i="6"/>
  <c r="BY87" i="6"/>
  <c r="BQ87" i="6"/>
  <c r="BI87" i="6"/>
  <c r="BA87" i="6"/>
  <c r="AS87" i="6"/>
  <c r="AK87" i="6"/>
  <c r="AC87" i="6"/>
  <c r="DD87" i="6"/>
  <c r="CV87" i="6"/>
  <c r="CN87" i="6"/>
  <c r="CF87" i="6"/>
  <c r="BX87" i="6"/>
  <c r="BP87" i="6"/>
  <c r="BH87" i="6"/>
  <c r="AZ87" i="6"/>
  <c r="AR87" i="6"/>
  <c r="AJ87" i="6"/>
  <c r="DC87" i="6"/>
  <c r="CU87" i="6"/>
  <c r="CM87" i="6"/>
  <c r="CE87" i="6"/>
  <c r="BW87" i="6"/>
  <c r="BO87" i="6"/>
  <c r="BG87" i="6"/>
  <c r="AY87" i="6"/>
  <c r="AQ87" i="6"/>
  <c r="AI87" i="6"/>
  <c r="CL87" i="6"/>
  <c r="CD87" i="6"/>
  <c r="BV87" i="6"/>
  <c r="BN87" i="6"/>
  <c r="BF87" i="6"/>
  <c r="AX87" i="6"/>
  <c r="DB87" i="6"/>
  <c r="AP87" i="6"/>
  <c r="CT87" i="6"/>
  <c r="AH87" i="6"/>
  <c r="V86" i="7"/>
  <c r="P90" i="7"/>
  <c r="L91" i="7"/>
  <c r="M90" i="7" s="1"/>
  <c r="G89" i="8"/>
  <c r="S89" i="8"/>
  <c r="S89" i="7"/>
  <c r="T88" i="7" s="1"/>
  <c r="V88" i="7" s="1"/>
  <c r="CX87" i="8"/>
  <c r="CP87" i="8"/>
  <c r="CH87" i="8"/>
  <c r="BZ87" i="8"/>
  <c r="BR87" i="8"/>
  <c r="BJ87" i="8"/>
  <c r="BB87" i="8"/>
  <c r="AT87" i="8"/>
  <c r="AL87" i="8"/>
  <c r="AD87" i="8"/>
  <c r="DC87" i="8"/>
  <c r="CU87" i="8"/>
  <c r="CM87" i="8"/>
  <c r="CE87" i="8"/>
  <c r="BW87" i="8"/>
  <c r="BO87" i="8"/>
  <c r="BG87" i="8"/>
  <c r="AY87" i="8"/>
  <c r="AQ87" i="8"/>
  <c r="AI87" i="8"/>
  <c r="DB87" i="8"/>
  <c r="CT87" i="8"/>
  <c r="CL87" i="8"/>
  <c r="CD87" i="8"/>
  <c r="BV87" i="8"/>
  <c r="BN87" i="8"/>
  <c r="BF87" i="8"/>
  <c r="AX87" i="8"/>
  <c r="AP87" i="8"/>
  <c r="AH87" i="8"/>
  <c r="DA87" i="8"/>
  <c r="CS87" i="8"/>
  <c r="CK87" i="8"/>
  <c r="CC87" i="8"/>
  <c r="BU87" i="8"/>
  <c r="BM87" i="8"/>
  <c r="BE87" i="8"/>
  <c r="AW87" i="8"/>
  <c r="AO87" i="8"/>
  <c r="AG87" i="8"/>
  <c r="CZ87" i="8"/>
  <c r="CR87" i="8"/>
  <c r="CJ87" i="8"/>
  <c r="CB87" i="8"/>
  <c r="BT87" i="8"/>
  <c r="BL87" i="8"/>
  <c r="BD87" i="8"/>
  <c r="AV87" i="8"/>
  <c r="AN87" i="8"/>
  <c r="AF87" i="8"/>
  <c r="DD87" i="8"/>
  <c r="CG87" i="8"/>
  <c r="BK87" i="8"/>
  <c r="AR87" i="8"/>
  <c r="CV87" i="8"/>
  <c r="BY87" i="8"/>
  <c r="BC87" i="8"/>
  <c r="AJ87" i="8"/>
  <c r="CQ87" i="8"/>
  <c r="BX87" i="8"/>
  <c r="BA87" i="8"/>
  <c r="AE87" i="8"/>
  <c r="CO87" i="8"/>
  <c r="BS87" i="8"/>
  <c r="AZ87" i="8"/>
  <c r="AC87" i="8"/>
  <c r="CN87" i="8"/>
  <c r="BQ87" i="8"/>
  <c r="AU87" i="8"/>
  <c r="BP87" i="8"/>
  <c r="CY87" i="8"/>
  <c r="AS87" i="8"/>
  <c r="CW87" i="8"/>
  <c r="AM87" i="8"/>
  <c r="CI87" i="8"/>
  <c r="AK87" i="8"/>
  <c r="CF87" i="8"/>
  <c r="DE87" i="8"/>
  <c r="CA87" i="8"/>
  <c r="BI87" i="8"/>
  <c r="BH87" i="8"/>
  <c r="F91" i="6"/>
  <c r="G90" i="6" s="1"/>
  <c r="G89" i="6"/>
  <c r="L91" i="6"/>
  <c r="P90" i="6"/>
  <c r="CY85" i="8"/>
  <c r="CQ85" i="8"/>
  <c r="CI85" i="8"/>
  <c r="CA85" i="8"/>
  <c r="BS85" i="8"/>
  <c r="BK85" i="8"/>
  <c r="BC85" i="8"/>
  <c r="AU85" i="8"/>
  <c r="AM85" i="8"/>
  <c r="AE85" i="8"/>
  <c r="CV85" i="8"/>
  <c r="CN85" i="8"/>
  <c r="CF85" i="8"/>
  <c r="BX85" i="8"/>
  <c r="BP85" i="8"/>
  <c r="BH85" i="8"/>
  <c r="AZ85" i="8"/>
  <c r="AR85" i="8"/>
  <c r="AJ85" i="8"/>
  <c r="DC85" i="8"/>
  <c r="CU85" i="8"/>
  <c r="CM85" i="8"/>
  <c r="CE85" i="8"/>
  <c r="BW85" i="8"/>
  <c r="BO85" i="8"/>
  <c r="BG85" i="8"/>
  <c r="AY85" i="8"/>
  <c r="AQ85" i="8"/>
  <c r="AI85" i="8"/>
  <c r="DB85" i="8"/>
  <c r="CT85" i="8"/>
  <c r="CL85" i="8"/>
  <c r="CD85" i="8"/>
  <c r="BV85" i="8"/>
  <c r="BN85" i="8"/>
  <c r="BF85" i="8"/>
  <c r="AX85" i="8"/>
  <c r="AP85" i="8"/>
  <c r="AH85" i="8"/>
  <c r="DA85" i="8"/>
  <c r="CS85" i="8"/>
  <c r="CK85" i="8"/>
  <c r="CC85" i="8"/>
  <c r="BU85" i="8"/>
  <c r="BM85" i="8"/>
  <c r="BE85" i="8"/>
  <c r="AW85" i="8"/>
  <c r="AO85" i="8"/>
  <c r="AG85" i="8"/>
  <c r="CW85" i="8"/>
  <c r="BZ85" i="8"/>
  <c r="BD85" i="8"/>
  <c r="AK85" i="8"/>
  <c r="CO85" i="8"/>
  <c r="BR85" i="8"/>
  <c r="AV85" i="8"/>
  <c r="AC85" i="8"/>
  <c r="CJ85" i="8"/>
  <c r="BQ85" i="8"/>
  <c r="AT85" i="8"/>
  <c r="CH85" i="8"/>
  <c r="BL85" i="8"/>
  <c r="AS85" i="8"/>
  <c r="CZ85" i="8"/>
  <c r="CG85" i="8"/>
  <c r="BJ85" i="8"/>
  <c r="AN85" i="8"/>
  <c r="CX85" i="8"/>
  <c r="BA85" i="8"/>
  <c r="CB85" i="8"/>
  <c r="AD85" i="8"/>
  <c r="BY85" i="8"/>
  <c r="BT85" i="8"/>
  <c r="BI85" i="8"/>
  <c r="BB85" i="8"/>
  <c r="AL85" i="8"/>
  <c r="AF85" i="8"/>
  <c r="CP85" i="8"/>
  <c r="CR85" i="8"/>
  <c r="S89" i="6"/>
  <c r="T88" i="6" s="1"/>
  <c r="F91" i="7"/>
  <c r="G90" i="7" s="1"/>
  <c r="CZ85" i="7"/>
  <c r="CR85" i="7"/>
  <c r="CJ85" i="7"/>
  <c r="CB85" i="7"/>
  <c r="BT85" i="7"/>
  <c r="BL85" i="7"/>
  <c r="BD85" i="7"/>
  <c r="AV85" i="7"/>
  <c r="AN85" i="7"/>
  <c r="AF85" i="7"/>
  <c r="CW85" i="7"/>
  <c r="CO85" i="7"/>
  <c r="CG85" i="7"/>
  <c r="BY85" i="7"/>
  <c r="BQ85" i="7"/>
  <c r="BI85" i="7"/>
  <c r="BA85" i="7"/>
  <c r="AS85" i="7"/>
  <c r="AK85" i="7"/>
  <c r="AC85" i="7"/>
  <c r="CV85" i="7"/>
  <c r="CN85" i="7"/>
  <c r="CF85" i="7"/>
  <c r="BX85" i="7"/>
  <c r="BP85" i="7"/>
  <c r="BH85" i="7"/>
  <c r="AZ85" i="7"/>
  <c r="AR85" i="7"/>
  <c r="AJ85" i="7"/>
  <c r="DB85" i="7"/>
  <c r="CT85" i="7"/>
  <c r="CL85" i="7"/>
  <c r="CD85" i="7"/>
  <c r="BV85" i="7"/>
  <c r="BN85" i="7"/>
  <c r="BF85" i="7"/>
  <c r="AX85" i="7"/>
  <c r="AP85" i="7"/>
  <c r="AH85" i="7"/>
  <c r="CY85" i="7"/>
  <c r="CI85" i="7"/>
  <c r="BS85" i="7"/>
  <c r="BC85" i="7"/>
  <c r="AM85" i="7"/>
  <c r="CS85" i="7"/>
  <c r="CC85" i="7"/>
  <c r="BM85" i="7"/>
  <c r="AW85" i="7"/>
  <c r="AG85" i="7"/>
  <c r="CQ85" i="7"/>
  <c r="CA85" i="7"/>
  <c r="BK85" i="7"/>
  <c r="AU85" i="7"/>
  <c r="AE85" i="7"/>
  <c r="CP85" i="7"/>
  <c r="BZ85" i="7"/>
  <c r="BJ85" i="7"/>
  <c r="AT85" i="7"/>
  <c r="AD85" i="7"/>
  <c r="DC85" i="7"/>
  <c r="CM85" i="7"/>
  <c r="BW85" i="7"/>
  <c r="BG85" i="7"/>
  <c r="AQ85" i="7"/>
  <c r="CX85" i="7"/>
  <c r="BE85" i="7"/>
  <c r="CU85" i="7"/>
  <c r="BB85" i="7"/>
  <c r="CH85" i="7"/>
  <c r="AO85" i="7"/>
  <c r="CE85" i="7"/>
  <c r="AL85" i="7"/>
  <c r="BU85" i="7"/>
  <c r="AI85" i="7"/>
  <c r="BR85" i="7"/>
  <c r="DA85" i="7"/>
  <c r="CK85" i="7"/>
  <c r="BO85" i="7"/>
  <c r="AY85" i="7"/>
  <c r="DD86" i="6"/>
  <c r="CV86" i="6"/>
  <c r="CN86" i="6"/>
  <c r="CF86" i="6"/>
  <c r="BX86" i="6"/>
  <c r="BP86" i="6"/>
  <c r="BH86" i="6"/>
  <c r="AZ86" i="6"/>
  <c r="AR86" i="6"/>
  <c r="AJ86" i="6"/>
  <c r="DC86" i="6"/>
  <c r="CU86" i="6"/>
  <c r="CM86" i="6"/>
  <c r="CE86" i="6"/>
  <c r="BW86" i="6"/>
  <c r="BO86" i="6"/>
  <c r="BG86" i="6"/>
  <c r="AY86" i="6"/>
  <c r="AQ86" i="6"/>
  <c r="AI86" i="6"/>
  <c r="DA86" i="6"/>
  <c r="CS86" i="6"/>
  <c r="CK86" i="6"/>
  <c r="CC86" i="6"/>
  <c r="BU86" i="6"/>
  <c r="BM86" i="6"/>
  <c r="BE86" i="6"/>
  <c r="AW86" i="6"/>
  <c r="AO86" i="6"/>
  <c r="AG86" i="6"/>
  <c r="CZ86" i="6"/>
  <c r="CR86" i="6"/>
  <c r="CJ86" i="6"/>
  <c r="CB86" i="6"/>
  <c r="BT86" i="6"/>
  <c r="BL86" i="6"/>
  <c r="BD86" i="6"/>
  <c r="AV86" i="6"/>
  <c r="AN86" i="6"/>
  <c r="AF86" i="6"/>
  <c r="CY86" i="6"/>
  <c r="CQ86" i="6"/>
  <c r="CI86" i="6"/>
  <c r="CA86" i="6"/>
  <c r="BS86" i="6"/>
  <c r="BK86" i="6"/>
  <c r="BC86" i="6"/>
  <c r="AU86" i="6"/>
  <c r="AM86" i="6"/>
  <c r="AE86" i="6"/>
  <c r="CX86" i="6"/>
  <c r="CP86" i="6"/>
  <c r="CH86" i="6"/>
  <c r="BZ86" i="6"/>
  <c r="BR86" i="6"/>
  <c r="BJ86" i="6"/>
  <c r="BB86" i="6"/>
  <c r="AT86" i="6"/>
  <c r="AL86" i="6"/>
  <c r="AD86" i="6"/>
  <c r="CG86" i="6"/>
  <c r="BA86" i="6"/>
  <c r="CD86" i="6"/>
  <c r="AX86" i="6"/>
  <c r="BY86" i="6"/>
  <c r="AS86" i="6"/>
  <c r="DB86" i="6"/>
  <c r="BV86" i="6"/>
  <c r="AP86" i="6"/>
  <c r="CW86" i="6"/>
  <c r="BQ86" i="6"/>
  <c r="AK86" i="6"/>
  <c r="CT86" i="6"/>
  <c r="BN86" i="6"/>
  <c r="AH86" i="6"/>
  <c r="CO86" i="6"/>
  <c r="BI86" i="6"/>
  <c r="AC86" i="6"/>
  <c r="CL86" i="6"/>
  <c r="BF86" i="6"/>
  <c r="V88" i="6" l="1"/>
  <c r="S90" i="8"/>
  <c r="T89" i="8" s="1"/>
  <c r="V89" i="8" s="1"/>
  <c r="F92" i="6"/>
  <c r="CX86" i="7"/>
  <c r="CP86" i="7"/>
  <c r="CH86" i="7"/>
  <c r="BZ86" i="7"/>
  <c r="BR86" i="7"/>
  <c r="BJ86" i="7"/>
  <c r="BB86" i="7"/>
  <c r="AT86" i="7"/>
  <c r="AL86" i="7"/>
  <c r="AD86" i="7"/>
  <c r="DC86" i="7"/>
  <c r="CU86" i="7"/>
  <c r="CM86" i="7"/>
  <c r="CE86" i="7"/>
  <c r="BW86" i="7"/>
  <c r="BO86" i="7"/>
  <c r="BG86" i="7"/>
  <c r="AY86" i="7"/>
  <c r="AQ86" i="7"/>
  <c r="AI86" i="7"/>
  <c r="DB86" i="7"/>
  <c r="CT86" i="7"/>
  <c r="CL86" i="7"/>
  <c r="CD86" i="7"/>
  <c r="BV86" i="7"/>
  <c r="BN86" i="7"/>
  <c r="BF86" i="7"/>
  <c r="AX86" i="7"/>
  <c r="AP86" i="7"/>
  <c r="AH86" i="7"/>
  <c r="CZ86" i="7"/>
  <c r="CR86" i="7"/>
  <c r="CJ86" i="7"/>
  <c r="CB86" i="7"/>
  <c r="BT86" i="7"/>
  <c r="BL86" i="7"/>
  <c r="BD86" i="7"/>
  <c r="AV86" i="7"/>
  <c r="AN86" i="7"/>
  <c r="AF86" i="7"/>
  <c r="CW86" i="7"/>
  <c r="CG86" i="7"/>
  <c r="BQ86" i="7"/>
  <c r="BA86" i="7"/>
  <c r="AK86" i="7"/>
  <c r="CQ86" i="7"/>
  <c r="CA86" i="7"/>
  <c r="BK86" i="7"/>
  <c r="AU86" i="7"/>
  <c r="AE86" i="7"/>
  <c r="CO86" i="7"/>
  <c r="BY86" i="7"/>
  <c r="BI86" i="7"/>
  <c r="AS86" i="7"/>
  <c r="AC86" i="7"/>
  <c r="DD86" i="7"/>
  <c r="CN86" i="7"/>
  <c r="BX86" i="7"/>
  <c r="BH86" i="7"/>
  <c r="AR86" i="7"/>
  <c r="DA86" i="7"/>
  <c r="CK86" i="7"/>
  <c r="BU86" i="7"/>
  <c r="BE86" i="7"/>
  <c r="AO86" i="7"/>
  <c r="CI86" i="7"/>
  <c r="AW86" i="7"/>
  <c r="CF86" i="7"/>
  <c r="AM86" i="7"/>
  <c r="BS86" i="7"/>
  <c r="AG86" i="7"/>
  <c r="BP86" i="7"/>
  <c r="CY86" i="7"/>
  <c r="BM86" i="7"/>
  <c r="CV86" i="7"/>
  <c r="BC86" i="7"/>
  <c r="CS86" i="7"/>
  <c r="CC86" i="7"/>
  <c r="AZ86" i="7"/>
  <c r="AJ86" i="7"/>
  <c r="F92" i="7"/>
  <c r="G91" i="7" s="1"/>
  <c r="S90" i="6"/>
  <c r="T89" i="6" s="1"/>
  <c r="L92" i="6"/>
  <c r="P91" i="6"/>
  <c r="T88" i="8"/>
  <c r="P91" i="8"/>
  <c r="L92" i="8"/>
  <c r="DC87" i="7"/>
  <c r="CU87" i="7"/>
  <c r="CM87" i="7"/>
  <c r="CE87" i="7"/>
  <c r="BW87" i="7"/>
  <c r="BO87" i="7"/>
  <c r="BG87" i="7"/>
  <c r="AY87" i="7"/>
  <c r="AQ87" i="7"/>
  <c r="AI87" i="7"/>
  <c r="CZ87" i="7"/>
  <c r="CR87" i="7"/>
  <c r="CJ87" i="7"/>
  <c r="CB87" i="7"/>
  <c r="BT87" i="7"/>
  <c r="BL87" i="7"/>
  <c r="BD87" i="7"/>
  <c r="AV87" i="7"/>
  <c r="AN87" i="7"/>
  <c r="AF87" i="7"/>
  <c r="CY87" i="7"/>
  <c r="CQ87" i="7"/>
  <c r="CI87" i="7"/>
  <c r="CA87" i="7"/>
  <c r="BS87" i="7"/>
  <c r="BK87" i="7"/>
  <c r="BC87" i="7"/>
  <c r="AU87" i="7"/>
  <c r="AM87" i="7"/>
  <c r="AE87" i="7"/>
  <c r="DE87" i="7"/>
  <c r="CW87" i="7"/>
  <c r="CO87" i="7"/>
  <c r="CG87" i="7"/>
  <c r="BY87" i="7"/>
  <c r="BQ87" i="7"/>
  <c r="BI87" i="7"/>
  <c r="BA87" i="7"/>
  <c r="AS87" i="7"/>
  <c r="AK87" i="7"/>
  <c r="AC87" i="7"/>
  <c r="CT87" i="7"/>
  <c r="CD87" i="7"/>
  <c r="BN87" i="7"/>
  <c r="AX87" i="7"/>
  <c r="AH87" i="7"/>
  <c r="DD87" i="7"/>
  <c r="CN87" i="7"/>
  <c r="BX87" i="7"/>
  <c r="BH87" i="7"/>
  <c r="AR87" i="7"/>
  <c r="DB87" i="7"/>
  <c r="CL87" i="7"/>
  <c r="BV87" i="7"/>
  <c r="BF87" i="7"/>
  <c r="AP87" i="7"/>
  <c r="DA87" i="7"/>
  <c r="CK87" i="7"/>
  <c r="BU87" i="7"/>
  <c r="BE87" i="7"/>
  <c r="AO87" i="7"/>
  <c r="CX87" i="7"/>
  <c r="CH87" i="7"/>
  <c r="BR87" i="7"/>
  <c r="BB87" i="7"/>
  <c r="AL87" i="7"/>
  <c r="BZ87" i="7"/>
  <c r="AG87" i="7"/>
  <c r="BP87" i="7"/>
  <c r="AD87" i="7"/>
  <c r="CV87" i="7"/>
  <c r="BJ87" i="7"/>
  <c r="CS87" i="7"/>
  <c r="AZ87" i="7"/>
  <c r="CP87" i="7"/>
  <c r="AW87" i="7"/>
  <c r="CF87" i="7"/>
  <c r="AT87" i="7"/>
  <c r="CC87" i="7"/>
  <c r="BM87" i="7"/>
  <c r="AJ87" i="7"/>
  <c r="M90" i="6"/>
  <c r="L92" i="7"/>
  <c r="M91" i="7" s="1"/>
  <c r="P91" i="7"/>
  <c r="F92" i="8"/>
  <c r="G91" i="8" s="1"/>
  <c r="M90" i="8"/>
  <c r="CY88" i="7"/>
  <c r="CQ88" i="7"/>
  <c r="CI88" i="7"/>
  <c r="CA88" i="7"/>
  <c r="BS88" i="7"/>
  <c r="BK88" i="7"/>
  <c r="BC88" i="7"/>
  <c r="AU88" i="7"/>
  <c r="AM88" i="7"/>
  <c r="AE88" i="7"/>
  <c r="DD88" i="7"/>
  <c r="CV88" i="7"/>
  <c r="CN88" i="7"/>
  <c r="CF88" i="7"/>
  <c r="BX88" i="7"/>
  <c r="BP88" i="7"/>
  <c r="BH88" i="7"/>
  <c r="AZ88" i="7"/>
  <c r="AR88" i="7"/>
  <c r="AJ88" i="7"/>
  <c r="DC88" i="7"/>
  <c r="CU88" i="7"/>
  <c r="CM88" i="7"/>
  <c r="CE88" i="7"/>
  <c r="BW88" i="7"/>
  <c r="BO88" i="7"/>
  <c r="BG88" i="7"/>
  <c r="AY88" i="7"/>
  <c r="AQ88" i="7"/>
  <c r="AI88" i="7"/>
  <c r="DA88" i="7"/>
  <c r="CS88" i="7"/>
  <c r="CK88" i="7"/>
  <c r="CC88" i="7"/>
  <c r="BU88" i="7"/>
  <c r="BM88" i="7"/>
  <c r="BE88" i="7"/>
  <c r="AW88" i="7"/>
  <c r="AO88" i="7"/>
  <c r="AG88" i="7"/>
  <c r="DF88" i="7"/>
  <c r="CP88" i="7"/>
  <c r="BZ88" i="7"/>
  <c r="BJ88" i="7"/>
  <c r="AT88" i="7"/>
  <c r="AD88" i="7"/>
  <c r="CZ88" i="7"/>
  <c r="CJ88" i="7"/>
  <c r="BT88" i="7"/>
  <c r="BD88" i="7"/>
  <c r="AN88" i="7"/>
  <c r="CX88" i="7"/>
  <c r="CH88" i="7"/>
  <c r="BR88" i="7"/>
  <c r="BB88" i="7"/>
  <c r="AL88" i="7"/>
  <c r="CW88" i="7"/>
  <c r="CG88" i="7"/>
  <c r="BQ88" i="7"/>
  <c r="BA88" i="7"/>
  <c r="AK88" i="7"/>
  <c r="CT88" i="7"/>
  <c r="CD88" i="7"/>
  <c r="BN88" i="7"/>
  <c r="AX88" i="7"/>
  <c r="AH88" i="7"/>
  <c r="DB88" i="7"/>
  <c r="BI88" i="7"/>
  <c r="CR88" i="7"/>
  <c r="BF88" i="7"/>
  <c r="CL88" i="7"/>
  <c r="AS88" i="7"/>
  <c r="CB88" i="7"/>
  <c r="AP88" i="7"/>
  <c r="BY88" i="7"/>
  <c r="AF88" i="7"/>
  <c r="BV88" i="7"/>
  <c r="AC88" i="7"/>
  <c r="DE88" i="7"/>
  <c r="CO88" i="7"/>
  <c r="BL88" i="7"/>
  <c r="AV88" i="7"/>
  <c r="S90" i="7"/>
  <c r="V89" i="6" l="1"/>
  <c r="F93" i="6"/>
  <c r="G92" i="6" s="1"/>
  <c r="DE89" i="8"/>
  <c r="CW89" i="8"/>
  <c r="CO89" i="8"/>
  <c r="CG89" i="8"/>
  <c r="BY89" i="8"/>
  <c r="BQ89" i="8"/>
  <c r="BI89" i="8"/>
  <c r="BA89" i="8"/>
  <c r="AS89" i="8"/>
  <c r="AK89" i="8"/>
  <c r="AC89" i="8"/>
  <c r="DB89" i="8"/>
  <c r="CT89" i="8"/>
  <c r="CL89" i="8"/>
  <c r="CD89" i="8"/>
  <c r="BV89" i="8"/>
  <c r="BN89" i="8"/>
  <c r="BF89" i="8"/>
  <c r="AX89" i="8"/>
  <c r="AP89" i="8"/>
  <c r="AH89" i="8"/>
  <c r="DA89" i="8"/>
  <c r="CS89" i="8"/>
  <c r="CK89" i="8"/>
  <c r="CC89" i="8"/>
  <c r="BU89" i="8"/>
  <c r="BM89" i="8"/>
  <c r="BE89" i="8"/>
  <c r="AW89" i="8"/>
  <c r="AO89" i="8"/>
  <c r="AG89" i="8"/>
  <c r="CZ89" i="8"/>
  <c r="CR89" i="8"/>
  <c r="CJ89" i="8"/>
  <c r="CB89" i="8"/>
  <c r="BT89" i="8"/>
  <c r="BL89" i="8"/>
  <c r="BD89" i="8"/>
  <c r="AV89" i="8"/>
  <c r="AN89" i="8"/>
  <c r="AF89" i="8"/>
  <c r="DG89" i="8"/>
  <c r="CY89" i="8"/>
  <c r="CQ89" i="8"/>
  <c r="CI89" i="8"/>
  <c r="CA89" i="8"/>
  <c r="BS89" i="8"/>
  <c r="BK89" i="8"/>
  <c r="BC89" i="8"/>
  <c r="AU89" i="8"/>
  <c r="AM89" i="8"/>
  <c r="AE89" i="8"/>
  <c r="CU89" i="8"/>
  <c r="BX89" i="8"/>
  <c r="BB89" i="8"/>
  <c r="AI89" i="8"/>
  <c r="DF89" i="8"/>
  <c r="CM89" i="8"/>
  <c r="BP89" i="8"/>
  <c r="AT89" i="8"/>
  <c r="DD89" i="8"/>
  <c r="CH89" i="8"/>
  <c r="BO89" i="8"/>
  <c r="AR89" i="8"/>
  <c r="DC89" i="8"/>
  <c r="CF89" i="8"/>
  <c r="BJ89" i="8"/>
  <c r="AQ89" i="8"/>
  <c r="CX89" i="8"/>
  <c r="CE89" i="8"/>
  <c r="BH89" i="8"/>
  <c r="AL89" i="8"/>
  <c r="CP89" i="8"/>
  <c r="AJ89" i="8"/>
  <c r="BW89" i="8"/>
  <c r="BR89" i="8"/>
  <c r="BG89" i="8"/>
  <c r="AZ89" i="8"/>
  <c r="CV89" i="8"/>
  <c r="AY89" i="8"/>
  <c r="AD89" i="8"/>
  <c r="CN89" i="8"/>
  <c r="BZ89" i="8"/>
  <c r="F93" i="7"/>
  <c r="G92" i="7" s="1"/>
  <c r="G91" i="6"/>
  <c r="F93" i="8"/>
  <c r="G92" i="8" s="1"/>
  <c r="P92" i="8"/>
  <c r="L93" i="8"/>
  <c r="M92" i="8" s="1"/>
  <c r="S91" i="7"/>
  <c r="T90" i="7" s="1"/>
  <c r="V90" i="7" s="1"/>
  <c r="M91" i="8"/>
  <c r="T89" i="7"/>
  <c r="S91" i="6"/>
  <c r="T90" i="6" s="1"/>
  <c r="V90" i="6" s="1"/>
  <c r="DE88" i="6"/>
  <c r="CW88" i="6"/>
  <c r="CO88" i="6"/>
  <c r="CG88" i="6"/>
  <c r="BY88" i="6"/>
  <c r="BQ88" i="6"/>
  <c r="BI88" i="6"/>
  <c r="BA88" i="6"/>
  <c r="AS88" i="6"/>
  <c r="AK88" i="6"/>
  <c r="AC88" i="6"/>
  <c r="DD88" i="6"/>
  <c r="CV88" i="6"/>
  <c r="CN88" i="6"/>
  <c r="CF88" i="6"/>
  <c r="BX88" i="6"/>
  <c r="BP88" i="6"/>
  <c r="BH88" i="6"/>
  <c r="AZ88" i="6"/>
  <c r="AR88" i="6"/>
  <c r="AJ88" i="6"/>
  <c r="DC88" i="6"/>
  <c r="CU88" i="6"/>
  <c r="CM88" i="6"/>
  <c r="CE88" i="6"/>
  <c r="BW88" i="6"/>
  <c r="BO88" i="6"/>
  <c r="BG88" i="6"/>
  <c r="AY88" i="6"/>
  <c r="AQ88" i="6"/>
  <c r="AI88" i="6"/>
  <c r="DB88" i="6"/>
  <c r="CT88" i="6"/>
  <c r="CL88" i="6"/>
  <c r="CD88" i="6"/>
  <c r="BV88" i="6"/>
  <c r="BN88" i="6"/>
  <c r="BF88" i="6"/>
  <c r="AX88" i="6"/>
  <c r="AP88" i="6"/>
  <c r="AH88" i="6"/>
  <c r="DA88" i="6"/>
  <c r="CS88" i="6"/>
  <c r="CK88" i="6"/>
  <c r="CC88" i="6"/>
  <c r="BU88" i="6"/>
  <c r="BM88" i="6"/>
  <c r="BE88" i="6"/>
  <c r="AW88" i="6"/>
  <c r="AO88" i="6"/>
  <c r="AG88" i="6"/>
  <c r="CZ88" i="6"/>
  <c r="CR88" i="6"/>
  <c r="CJ88" i="6"/>
  <c r="CB88" i="6"/>
  <c r="BT88" i="6"/>
  <c r="BL88" i="6"/>
  <c r="BD88" i="6"/>
  <c r="AV88" i="6"/>
  <c r="AN88" i="6"/>
  <c r="AF88" i="6"/>
  <c r="CY88" i="6"/>
  <c r="CQ88" i="6"/>
  <c r="CI88" i="6"/>
  <c r="CA88" i="6"/>
  <c r="BS88" i="6"/>
  <c r="BK88" i="6"/>
  <c r="BC88" i="6"/>
  <c r="AU88" i="6"/>
  <c r="AM88" i="6"/>
  <c r="AE88" i="6"/>
  <c r="BB88" i="6"/>
  <c r="DF88" i="6"/>
  <c r="AT88" i="6"/>
  <c r="CX88" i="6"/>
  <c r="AL88" i="6"/>
  <c r="CP88" i="6"/>
  <c r="AD88" i="6"/>
  <c r="CH88" i="6"/>
  <c r="BZ88" i="6"/>
  <c r="BR88" i="6"/>
  <c r="BJ88" i="6"/>
  <c r="P92" i="7"/>
  <c r="L93" i="7"/>
  <c r="M92" i="7" s="1"/>
  <c r="S91" i="8"/>
  <c r="L93" i="6"/>
  <c r="P92" i="6"/>
  <c r="V88" i="8"/>
  <c r="M91" i="6"/>
  <c r="DB88" i="8" l="1"/>
  <c r="CT88" i="8"/>
  <c r="CL88" i="8"/>
  <c r="CD88" i="8"/>
  <c r="BV88" i="8"/>
  <c r="BN88" i="8"/>
  <c r="BF88" i="8"/>
  <c r="AX88" i="8"/>
  <c r="AP88" i="8"/>
  <c r="AH88" i="8"/>
  <c r="CY88" i="8"/>
  <c r="CQ88" i="8"/>
  <c r="CI88" i="8"/>
  <c r="CA88" i="8"/>
  <c r="BS88" i="8"/>
  <c r="BK88" i="8"/>
  <c r="BC88" i="8"/>
  <c r="AU88" i="8"/>
  <c r="AM88" i="8"/>
  <c r="AE88" i="8"/>
  <c r="DF88" i="8"/>
  <c r="CX88" i="8"/>
  <c r="CP88" i="8"/>
  <c r="CH88" i="8"/>
  <c r="BZ88" i="8"/>
  <c r="BR88" i="8"/>
  <c r="BJ88" i="8"/>
  <c r="BB88" i="8"/>
  <c r="AT88" i="8"/>
  <c r="AL88" i="8"/>
  <c r="AD88" i="8"/>
  <c r="DE88" i="8"/>
  <c r="CW88" i="8"/>
  <c r="CO88" i="8"/>
  <c r="CG88" i="8"/>
  <c r="BY88" i="8"/>
  <c r="BQ88" i="8"/>
  <c r="BI88" i="8"/>
  <c r="BA88" i="8"/>
  <c r="AS88" i="8"/>
  <c r="AK88" i="8"/>
  <c r="AC88" i="8"/>
  <c r="DD88" i="8"/>
  <c r="CV88" i="8"/>
  <c r="CN88" i="8"/>
  <c r="CF88" i="8"/>
  <c r="BX88" i="8"/>
  <c r="BP88" i="8"/>
  <c r="BH88" i="8"/>
  <c r="AZ88" i="8"/>
  <c r="AR88" i="8"/>
  <c r="AJ88" i="8"/>
  <c r="CM88" i="8"/>
  <c r="BT88" i="8"/>
  <c r="AW88" i="8"/>
  <c r="DA88" i="8"/>
  <c r="CE88" i="8"/>
  <c r="BL88" i="8"/>
  <c r="AO88" i="8"/>
  <c r="CZ88" i="8"/>
  <c r="CC88" i="8"/>
  <c r="BG88" i="8"/>
  <c r="AN88" i="8"/>
  <c r="CU88" i="8"/>
  <c r="CB88" i="8"/>
  <c r="BE88" i="8"/>
  <c r="AI88" i="8"/>
  <c r="CS88" i="8"/>
  <c r="BW88" i="8"/>
  <c r="BD88" i="8"/>
  <c r="AG88" i="8"/>
  <c r="CJ88" i="8"/>
  <c r="BM88" i="8"/>
  <c r="AY88" i="8"/>
  <c r="DC88" i="8"/>
  <c r="AV88" i="8"/>
  <c r="CR88" i="8"/>
  <c r="AQ88" i="8"/>
  <c r="BO88" i="8"/>
  <c r="CK88" i="8"/>
  <c r="AF88" i="8"/>
  <c r="BU88" i="8"/>
  <c r="P93" i="6"/>
  <c r="L94" i="6"/>
  <c r="V89" i="7"/>
  <c r="DD90" i="7"/>
  <c r="CV90" i="7"/>
  <c r="CN90" i="7"/>
  <c r="CF90" i="7"/>
  <c r="BX90" i="7"/>
  <c r="BP90" i="7"/>
  <c r="BH90" i="7"/>
  <c r="AZ90" i="7"/>
  <c r="AR90" i="7"/>
  <c r="AJ90" i="7"/>
  <c r="DA90" i="7"/>
  <c r="CS90" i="7"/>
  <c r="CK90" i="7"/>
  <c r="CC90" i="7"/>
  <c r="BU90" i="7"/>
  <c r="BM90" i="7"/>
  <c r="BE90" i="7"/>
  <c r="AW90" i="7"/>
  <c r="AO90" i="7"/>
  <c r="AG90" i="7"/>
  <c r="DH90" i="7"/>
  <c r="CZ90" i="7"/>
  <c r="CR90" i="7"/>
  <c r="CJ90" i="7"/>
  <c r="CB90" i="7"/>
  <c r="BT90" i="7"/>
  <c r="BL90" i="7"/>
  <c r="BD90" i="7"/>
  <c r="AV90" i="7"/>
  <c r="AN90" i="7"/>
  <c r="AF90" i="7"/>
  <c r="DF90" i="7"/>
  <c r="CX90" i="7"/>
  <c r="CP90" i="7"/>
  <c r="CH90" i="7"/>
  <c r="BZ90" i="7"/>
  <c r="BR90" i="7"/>
  <c r="BJ90" i="7"/>
  <c r="BB90" i="7"/>
  <c r="AT90" i="7"/>
  <c r="AL90" i="7"/>
  <c r="AD90" i="7"/>
  <c r="CU90" i="7"/>
  <c r="CE90" i="7"/>
  <c r="BO90" i="7"/>
  <c r="AY90" i="7"/>
  <c r="AI90" i="7"/>
  <c r="DE90" i="7"/>
  <c r="CO90" i="7"/>
  <c r="BY90" i="7"/>
  <c r="BI90" i="7"/>
  <c r="AS90" i="7"/>
  <c r="AC90" i="7"/>
  <c r="DC90" i="7"/>
  <c r="CM90" i="7"/>
  <c r="BW90" i="7"/>
  <c r="BG90" i="7"/>
  <c r="AQ90" i="7"/>
  <c r="DB90" i="7"/>
  <c r="CL90" i="7"/>
  <c r="BV90" i="7"/>
  <c r="BF90" i="7"/>
  <c r="AP90" i="7"/>
  <c r="CY90" i="7"/>
  <c r="CI90" i="7"/>
  <c r="BS90" i="7"/>
  <c r="BC90" i="7"/>
  <c r="AM90" i="7"/>
  <c r="BQ90" i="7"/>
  <c r="AE90" i="7"/>
  <c r="DG90" i="7"/>
  <c r="BN90" i="7"/>
  <c r="CT90" i="7"/>
  <c r="BA90" i="7"/>
  <c r="CQ90" i="7"/>
  <c r="AX90" i="7"/>
  <c r="CG90" i="7"/>
  <c r="AU90" i="7"/>
  <c r="CD90" i="7"/>
  <c r="AK90" i="7"/>
  <c r="CW90" i="7"/>
  <c r="CA90" i="7"/>
  <c r="BK90" i="7"/>
  <c r="AH90" i="7"/>
  <c r="S92" i="8"/>
  <c r="DB90" i="6"/>
  <c r="CT90" i="6"/>
  <c r="CL90" i="6"/>
  <c r="CD90" i="6"/>
  <c r="BV90" i="6"/>
  <c r="BN90" i="6"/>
  <c r="BF90" i="6"/>
  <c r="AX90" i="6"/>
  <c r="AP90" i="6"/>
  <c r="AH90" i="6"/>
  <c r="DA90" i="6"/>
  <c r="CS90" i="6"/>
  <c r="CK90" i="6"/>
  <c r="CC90" i="6"/>
  <c r="BU90" i="6"/>
  <c r="BM90" i="6"/>
  <c r="BE90" i="6"/>
  <c r="AW90" i="6"/>
  <c r="AO90" i="6"/>
  <c r="AG90" i="6"/>
  <c r="DH90" i="6"/>
  <c r="CZ90" i="6"/>
  <c r="CR90" i="6"/>
  <c r="CJ90" i="6"/>
  <c r="CB90" i="6"/>
  <c r="BT90" i="6"/>
  <c r="BL90" i="6"/>
  <c r="BD90" i="6"/>
  <c r="AV90" i="6"/>
  <c r="AN90" i="6"/>
  <c r="AF90" i="6"/>
  <c r="DG90" i="6"/>
  <c r="CY90" i="6"/>
  <c r="CQ90" i="6"/>
  <c r="CI90" i="6"/>
  <c r="CA90" i="6"/>
  <c r="BS90" i="6"/>
  <c r="BK90" i="6"/>
  <c r="BC90" i="6"/>
  <c r="AU90" i="6"/>
  <c r="AM90" i="6"/>
  <c r="AE90" i="6"/>
  <c r="DF90" i="6"/>
  <c r="CX90" i="6"/>
  <c r="CP90" i="6"/>
  <c r="CH90" i="6"/>
  <c r="BZ90" i="6"/>
  <c r="BR90" i="6"/>
  <c r="BJ90" i="6"/>
  <c r="BB90" i="6"/>
  <c r="AT90" i="6"/>
  <c r="AL90" i="6"/>
  <c r="AD90" i="6"/>
  <c r="DE90" i="6"/>
  <c r="CW90" i="6"/>
  <c r="CO90" i="6"/>
  <c r="CG90" i="6"/>
  <c r="BY90" i="6"/>
  <c r="BQ90" i="6"/>
  <c r="BI90" i="6"/>
  <c r="BA90" i="6"/>
  <c r="AS90" i="6"/>
  <c r="AK90" i="6"/>
  <c r="AC90" i="6"/>
  <c r="DD90" i="6"/>
  <c r="CV90" i="6"/>
  <c r="CN90" i="6"/>
  <c r="CF90" i="6"/>
  <c r="BX90" i="6"/>
  <c r="BP90" i="6"/>
  <c r="BH90" i="6"/>
  <c r="AZ90" i="6"/>
  <c r="AR90" i="6"/>
  <c r="AJ90" i="6"/>
  <c r="DC90" i="6"/>
  <c r="AQ90" i="6"/>
  <c r="CU90" i="6"/>
  <c r="AI90" i="6"/>
  <c r="CM90" i="6"/>
  <c r="CE90" i="6"/>
  <c r="BW90" i="6"/>
  <c r="BO90" i="6"/>
  <c r="BG90" i="6"/>
  <c r="AY90" i="6"/>
  <c r="F94" i="6"/>
  <c r="P93" i="8"/>
  <c r="L94" i="8"/>
  <c r="M93" i="8" s="1"/>
  <c r="CZ89" i="6"/>
  <c r="CR89" i="6"/>
  <c r="CJ89" i="6"/>
  <c r="CB89" i="6"/>
  <c r="BT89" i="6"/>
  <c r="BL89" i="6"/>
  <c r="BD89" i="6"/>
  <c r="AV89" i="6"/>
  <c r="AN89" i="6"/>
  <c r="AF89" i="6"/>
  <c r="DG89" i="6"/>
  <c r="CY89" i="6"/>
  <c r="CQ89" i="6"/>
  <c r="CI89" i="6"/>
  <c r="CA89" i="6"/>
  <c r="BS89" i="6"/>
  <c r="BK89" i="6"/>
  <c r="BC89" i="6"/>
  <c r="AU89" i="6"/>
  <c r="AM89" i="6"/>
  <c r="AE89" i="6"/>
  <c r="DF89" i="6"/>
  <c r="CX89" i="6"/>
  <c r="CP89" i="6"/>
  <c r="CH89" i="6"/>
  <c r="BZ89" i="6"/>
  <c r="BR89" i="6"/>
  <c r="BJ89" i="6"/>
  <c r="BB89" i="6"/>
  <c r="AT89" i="6"/>
  <c r="AL89" i="6"/>
  <c r="AD89" i="6"/>
  <c r="DE89" i="6"/>
  <c r="CW89" i="6"/>
  <c r="CO89" i="6"/>
  <c r="CG89" i="6"/>
  <c r="BY89" i="6"/>
  <c r="BQ89" i="6"/>
  <c r="BI89" i="6"/>
  <c r="BA89" i="6"/>
  <c r="AS89" i="6"/>
  <c r="AK89" i="6"/>
  <c r="AC89" i="6"/>
  <c r="DD89" i="6"/>
  <c r="CV89" i="6"/>
  <c r="CN89" i="6"/>
  <c r="CF89" i="6"/>
  <c r="BX89" i="6"/>
  <c r="BP89" i="6"/>
  <c r="BH89" i="6"/>
  <c r="AZ89" i="6"/>
  <c r="AR89" i="6"/>
  <c r="AJ89" i="6"/>
  <c r="DC89" i="6"/>
  <c r="CU89" i="6"/>
  <c r="CM89" i="6"/>
  <c r="CE89" i="6"/>
  <c r="BW89" i="6"/>
  <c r="BO89" i="6"/>
  <c r="BG89" i="6"/>
  <c r="AY89" i="6"/>
  <c r="AQ89" i="6"/>
  <c r="AI89" i="6"/>
  <c r="DB89" i="6"/>
  <c r="CT89" i="6"/>
  <c r="CL89" i="6"/>
  <c r="CD89" i="6"/>
  <c r="BV89" i="6"/>
  <c r="BN89" i="6"/>
  <c r="BF89" i="6"/>
  <c r="AX89" i="6"/>
  <c r="AP89" i="6"/>
  <c r="AH89" i="6"/>
  <c r="CC89" i="6"/>
  <c r="BU89" i="6"/>
  <c r="BM89" i="6"/>
  <c r="BE89" i="6"/>
  <c r="AW89" i="6"/>
  <c r="DA89" i="6"/>
  <c r="AO89" i="6"/>
  <c r="CS89" i="6"/>
  <c r="AG89" i="6"/>
  <c r="CK89" i="6"/>
  <c r="S92" i="6"/>
  <c r="P93" i="7"/>
  <c r="L94" i="7"/>
  <c r="M93" i="7" s="1"/>
  <c r="T90" i="8"/>
  <c r="F94" i="8"/>
  <c r="G93" i="8" s="1"/>
  <c r="F94" i="7"/>
  <c r="M92" i="6"/>
  <c r="S92" i="7"/>
  <c r="F95" i="8" l="1"/>
  <c r="F95" i="6"/>
  <c r="G94" i="6" s="1"/>
  <c r="L95" i="6"/>
  <c r="M94" i="6" s="1"/>
  <c r="P94" i="6"/>
  <c r="T91" i="7"/>
  <c r="P94" i="7"/>
  <c r="L95" i="7"/>
  <c r="M94" i="7" s="1"/>
  <c r="L95" i="8"/>
  <c r="P94" i="8"/>
  <c r="S93" i="6"/>
  <c r="S93" i="7"/>
  <c r="S93" i="8"/>
  <c r="T92" i="8" s="1"/>
  <c r="V92" i="8" s="1"/>
  <c r="M93" i="6"/>
  <c r="DB89" i="7"/>
  <c r="CT89" i="7"/>
  <c r="CL89" i="7"/>
  <c r="CD89" i="7"/>
  <c r="BV89" i="7"/>
  <c r="BN89" i="7"/>
  <c r="BF89" i="7"/>
  <c r="AX89" i="7"/>
  <c r="AP89" i="7"/>
  <c r="AH89" i="7"/>
  <c r="DG89" i="7"/>
  <c r="CY89" i="7"/>
  <c r="CQ89" i="7"/>
  <c r="CI89" i="7"/>
  <c r="CA89" i="7"/>
  <c r="BS89" i="7"/>
  <c r="BK89" i="7"/>
  <c r="BC89" i="7"/>
  <c r="AU89" i="7"/>
  <c r="AM89" i="7"/>
  <c r="AE89" i="7"/>
  <c r="DF89" i="7"/>
  <c r="CX89" i="7"/>
  <c r="CP89" i="7"/>
  <c r="CH89" i="7"/>
  <c r="BZ89" i="7"/>
  <c r="BR89" i="7"/>
  <c r="BJ89" i="7"/>
  <c r="BB89" i="7"/>
  <c r="AT89" i="7"/>
  <c r="AL89" i="7"/>
  <c r="AD89" i="7"/>
  <c r="DD89" i="7"/>
  <c r="CV89" i="7"/>
  <c r="CN89" i="7"/>
  <c r="CF89" i="7"/>
  <c r="BX89" i="7"/>
  <c r="BP89" i="7"/>
  <c r="BH89" i="7"/>
  <c r="AZ89" i="7"/>
  <c r="AR89" i="7"/>
  <c r="AJ89" i="7"/>
  <c r="DA89" i="7"/>
  <c r="CK89" i="7"/>
  <c r="BU89" i="7"/>
  <c r="BE89" i="7"/>
  <c r="AO89" i="7"/>
  <c r="CU89" i="7"/>
  <c r="CE89" i="7"/>
  <c r="BO89" i="7"/>
  <c r="AY89" i="7"/>
  <c r="AI89" i="7"/>
  <c r="CS89" i="7"/>
  <c r="CC89" i="7"/>
  <c r="BM89" i="7"/>
  <c r="AW89" i="7"/>
  <c r="AG89" i="7"/>
  <c r="CR89" i="7"/>
  <c r="CB89" i="7"/>
  <c r="BL89" i="7"/>
  <c r="AV89" i="7"/>
  <c r="AF89" i="7"/>
  <c r="DE89" i="7"/>
  <c r="CO89" i="7"/>
  <c r="BY89" i="7"/>
  <c r="BI89" i="7"/>
  <c r="AS89" i="7"/>
  <c r="AC89" i="7"/>
  <c r="CJ89" i="7"/>
  <c r="AQ89" i="7"/>
  <c r="CG89" i="7"/>
  <c r="AN89" i="7"/>
  <c r="BT89" i="7"/>
  <c r="DC89" i="7"/>
  <c r="BQ89" i="7"/>
  <c r="CZ89" i="7"/>
  <c r="BG89" i="7"/>
  <c r="CW89" i="7"/>
  <c r="BD89" i="7"/>
  <c r="BA89" i="7"/>
  <c r="AK89" i="7"/>
  <c r="CM89" i="7"/>
  <c r="BW89" i="7"/>
  <c r="F95" i="7"/>
  <c r="G93" i="7"/>
  <c r="V90" i="8"/>
  <c r="G93" i="6"/>
  <c r="T91" i="8"/>
  <c r="T91" i="6"/>
  <c r="F96" i="8" l="1"/>
  <c r="G95" i="8" s="1"/>
  <c r="DH92" i="8"/>
  <c r="CZ92" i="8"/>
  <c r="CR92" i="8"/>
  <c r="CJ92" i="8"/>
  <c r="CB92" i="8"/>
  <c r="BT92" i="8"/>
  <c r="BL92" i="8"/>
  <c r="BD92" i="8"/>
  <c r="AV92" i="8"/>
  <c r="AN92" i="8"/>
  <c r="AF92" i="8"/>
  <c r="DE92" i="8"/>
  <c r="CW92" i="8"/>
  <c r="CO92" i="8"/>
  <c r="CG92" i="8"/>
  <c r="BY92" i="8"/>
  <c r="BQ92" i="8"/>
  <c r="BI92" i="8"/>
  <c r="BA92" i="8"/>
  <c r="AS92" i="8"/>
  <c r="AK92" i="8"/>
  <c r="AC92" i="8"/>
  <c r="DD92" i="8"/>
  <c r="CV92" i="8"/>
  <c r="CN92" i="8"/>
  <c r="CF92" i="8"/>
  <c r="BX92" i="8"/>
  <c r="BP92" i="8"/>
  <c r="BH92" i="8"/>
  <c r="AZ92" i="8"/>
  <c r="AR92" i="8"/>
  <c r="AJ92" i="8"/>
  <c r="DC92" i="8"/>
  <c r="CU92" i="8"/>
  <c r="CM92" i="8"/>
  <c r="CE92" i="8"/>
  <c r="BW92" i="8"/>
  <c r="BO92" i="8"/>
  <c r="BG92" i="8"/>
  <c r="AY92" i="8"/>
  <c r="AQ92" i="8"/>
  <c r="AI92" i="8"/>
  <c r="DJ92" i="8"/>
  <c r="DB92" i="8"/>
  <c r="CT92" i="8"/>
  <c r="CL92" i="8"/>
  <c r="CD92" i="8"/>
  <c r="BV92" i="8"/>
  <c r="BN92" i="8"/>
  <c r="BF92" i="8"/>
  <c r="AX92" i="8"/>
  <c r="AP92" i="8"/>
  <c r="AH92" i="8"/>
  <c r="DF92" i="8"/>
  <c r="CI92" i="8"/>
  <c r="BM92" i="8"/>
  <c r="AT92" i="8"/>
  <c r="CX92" i="8"/>
  <c r="CA92" i="8"/>
  <c r="BE92" i="8"/>
  <c r="AL92" i="8"/>
  <c r="CS92" i="8"/>
  <c r="BZ92" i="8"/>
  <c r="BC92" i="8"/>
  <c r="AG92" i="8"/>
  <c r="CQ92" i="8"/>
  <c r="BU92" i="8"/>
  <c r="BB92" i="8"/>
  <c r="AE92" i="8"/>
  <c r="DI92" i="8"/>
  <c r="CP92" i="8"/>
  <c r="BS92" i="8"/>
  <c r="AW92" i="8"/>
  <c r="AD92" i="8"/>
  <c r="BR92" i="8"/>
  <c r="DA92" i="8"/>
  <c r="AU92" i="8"/>
  <c r="CY92" i="8"/>
  <c r="AO92" i="8"/>
  <c r="CK92" i="8"/>
  <c r="AM92" i="8"/>
  <c r="CH92" i="8"/>
  <c r="DG92" i="8"/>
  <c r="BJ92" i="8"/>
  <c r="BK92" i="8"/>
  <c r="CC92" i="8"/>
  <c r="V91" i="6"/>
  <c r="S94" i="8"/>
  <c r="T93" i="8" s="1"/>
  <c r="V91" i="7"/>
  <c r="L96" i="8"/>
  <c r="P95" i="8"/>
  <c r="F96" i="6"/>
  <c r="T92" i="7"/>
  <c r="V91" i="8"/>
  <c r="M94" i="8"/>
  <c r="DG90" i="8"/>
  <c r="CY90" i="8"/>
  <c r="CQ90" i="8"/>
  <c r="CI90" i="8"/>
  <c r="CA90" i="8"/>
  <c r="BS90" i="8"/>
  <c r="BK90" i="8"/>
  <c r="BC90" i="8"/>
  <c r="AU90" i="8"/>
  <c r="AM90" i="8"/>
  <c r="AE90" i="8"/>
  <c r="DD90" i="8"/>
  <c r="CV90" i="8"/>
  <c r="CN90" i="8"/>
  <c r="CF90" i="8"/>
  <c r="BX90" i="8"/>
  <c r="BP90" i="8"/>
  <c r="BH90" i="8"/>
  <c r="AZ90" i="8"/>
  <c r="AR90" i="8"/>
  <c r="AJ90" i="8"/>
  <c r="DC90" i="8"/>
  <c r="CU90" i="8"/>
  <c r="CM90" i="8"/>
  <c r="CE90" i="8"/>
  <c r="BW90" i="8"/>
  <c r="BO90" i="8"/>
  <c r="BG90" i="8"/>
  <c r="AY90" i="8"/>
  <c r="AQ90" i="8"/>
  <c r="AI90" i="8"/>
  <c r="DB90" i="8"/>
  <c r="CT90" i="8"/>
  <c r="CL90" i="8"/>
  <c r="CD90" i="8"/>
  <c r="BV90" i="8"/>
  <c r="BN90" i="8"/>
  <c r="BF90" i="8"/>
  <c r="AX90" i="8"/>
  <c r="AP90" i="8"/>
  <c r="AH90" i="8"/>
  <c r="DA90" i="8"/>
  <c r="CS90" i="8"/>
  <c r="CK90" i="8"/>
  <c r="CC90" i="8"/>
  <c r="BU90" i="8"/>
  <c r="BM90" i="8"/>
  <c r="BE90" i="8"/>
  <c r="AW90" i="8"/>
  <c r="AO90" i="8"/>
  <c r="AG90" i="8"/>
  <c r="CX90" i="8"/>
  <c r="CB90" i="8"/>
  <c r="BI90" i="8"/>
  <c r="AL90" i="8"/>
  <c r="CP90" i="8"/>
  <c r="BT90" i="8"/>
  <c r="BA90" i="8"/>
  <c r="AD90" i="8"/>
  <c r="DH90" i="8"/>
  <c r="CO90" i="8"/>
  <c r="BR90" i="8"/>
  <c r="AV90" i="8"/>
  <c r="AC90" i="8"/>
  <c r="DF90" i="8"/>
  <c r="CJ90" i="8"/>
  <c r="BQ90" i="8"/>
  <c r="AT90" i="8"/>
  <c r="DE90" i="8"/>
  <c r="CH90" i="8"/>
  <c r="BL90" i="8"/>
  <c r="AS90" i="8"/>
  <c r="CZ90" i="8"/>
  <c r="BB90" i="8"/>
  <c r="CG90" i="8"/>
  <c r="AF90" i="8"/>
  <c r="BZ90" i="8"/>
  <c r="BY90" i="8"/>
  <c r="BJ90" i="8"/>
  <c r="CW90" i="8"/>
  <c r="CR90" i="8"/>
  <c r="BD90" i="8"/>
  <c r="AN90" i="8"/>
  <c r="AK90" i="8"/>
  <c r="F96" i="7"/>
  <c r="G95" i="7" s="1"/>
  <c r="L96" i="7"/>
  <c r="M95" i="7" s="1"/>
  <c r="P95" i="7"/>
  <c r="S94" i="6"/>
  <c r="G94" i="7"/>
  <c r="T92" i="6"/>
  <c r="S94" i="7"/>
  <c r="T93" i="7" s="1"/>
  <c r="L96" i="6"/>
  <c r="M95" i="6" s="1"/>
  <c r="P95" i="6"/>
  <c r="G94" i="8"/>
  <c r="V93" i="7" l="1"/>
  <c r="P96" i="8"/>
  <c r="L97" i="8"/>
  <c r="DI91" i="7"/>
  <c r="DA91" i="7"/>
  <c r="CS91" i="7"/>
  <c r="CK91" i="7"/>
  <c r="CC91" i="7"/>
  <c r="BU91" i="7"/>
  <c r="BM91" i="7"/>
  <c r="BE91" i="7"/>
  <c r="DF91" i="7"/>
  <c r="CX91" i="7"/>
  <c r="CP91" i="7"/>
  <c r="CH91" i="7"/>
  <c r="BZ91" i="7"/>
  <c r="BR91" i="7"/>
  <c r="BJ91" i="7"/>
  <c r="BB91" i="7"/>
  <c r="DE91" i="7"/>
  <c r="CW91" i="7"/>
  <c r="CO91" i="7"/>
  <c r="CG91" i="7"/>
  <c r="BY91" i="7"/>
  <c r="BQ91" i="7"/>
  <c r="BI91" i="7"/>
  <c r="DD91" i="7"/>
  <c r="CV91" i="7"/>
  <c r="CN91" i="7"/>
  <c r="CF91" i="7"/>
  <c r="BX91" i="7"/>
  <c r="BP91" i="7"/>
  <c r="BH91" i="7"/>
  <c r="CU91" i="7"/>
  <c r="CE91" i="7"/>
  <c r="BO91" i="7"/>
  <c r="BA91" i="7"/>
  <c r="AS91" i="7"/>
  <c r="AK91" i="7"/>
  <c r="AC91" i="7"/>
  <c r="DG91" i="7"/>
  <c r="CQ91" i="7"/>
  <c r="CA91" i="7"/>
  <c r="BK91" i="7"/>
  <c r="AX91" i="7"/>
  <c r="AP91" i="7"/>
  <c r="AH91" i="7"/>
  <c r="DC91" i="7"/>
  <c r="CM91" i="7"/>
  <c r="BW91" i="7"/>
  <c r="BG91" i="7"/>
  <c r="AW91" i="7"/>
  <c r="AO91" i="7"/>
  <c r="AG91" i="7"/>
  <c r="CZ91" i="7"/>
  <c r="CJ91" i="7"/>
  <c r="BT91" i="7"/>
  <c r="BD91" i="7"/>
  <c r="AU91" i="7"/>
  <c r="AM91" i="7"/>
  <c r="AE91" i="7"/>
  <c r="CT91" i="7"/>
  <c r="BN91" i="7"/>
  <c r="AR91" i="7"/>
  <c r="CI91" i="7"/>
  <c r="BC91" i="7"/>
  <c r="AL91" i="7"/>
  <c r="CD91" i="7"/>
  <c r="AZ91" i="7"/>
  <c r="AJ91" i="7"/>
  <c r="DH91" i="7"/>
  <c r="CB91" i="7"/>
  <c r="AY91" i="7"/>
  <c r="AI91" i="7"/>
  <c r="DB91" i="7"/>
  <c r="BV91" i="7"/>
  <c r="AV91" i="7"/>
  <c r="AF91" i="7"/>
  <c r="BF91" i="7"/>
  <c r="AT91" i="7"/>
  <c r="CY91" i="7"/>
  <c r="AN91" i="7"/>
  <c r="CR91" i="7"/>
  <c r="AD91" i="7"/>
  <c r="CL91" i="7"/>
  <c r="BS91" i="7"/>
  <c r="BL91" i="7"/>
  <c r="AQ91" i="7"/>
  <c r="V93" i="8"/>
  <c r="F97" i="7"/>
  <c r="G96" i="7" s="1"/>
  <c r="DC91" i="6"/>
  <c r="CU91" i="6"/>
  <c r="CM91" i="6"/>
  <c r="CE91" i="6"/>
  <c r="BW91" i="6"/>
  <c r="BO91" i="6"/>
  <c r="BG91" i="6"/>
  <c r="AY91" i="6"/>
  <c r="AQ91" i="6"/>
  <c r="AI91" i="6"/>
  <c r="DB91" i="6"/>
  <c r="CT91" i="6"/>
  <c r="CL91" i="6"/>
  <c r="CD91" i="6"/>
  <c r="BV91" i="6"/>
  <c r="BN91" i="6"/>
  <c r="BF91" i="6"/>
  <c r="AX91" i="6"/>
  <c r="AP91" i="6"/>
  <c r="AH91" i="6"/>
  <c r="DI91" i="6"/>
  <c r="DA91" i="6"/>
  <c r="CS91" i="6"/>
  <c r="CK91" i="6"/>
  <c r="CC91" i="6"/>
  <c r="BU91" i="6"/>
  <c r="BM91" i="6"/>
  <c r="BE91" i="6"/>
  <c r="AW91" i="6"/>
  <c r="AO91" i="6"/>
  <c r="AG91" i="6"/>
  <c r="DH91" i="6"/>
  <c r="CZ91" i="6"/>
  <c r="CR91" i="6"/>
  <c r="CJ91" i="6"/>
  <c r="CB91" i="6"/>
  <c r="BT91" i="6"/>
  <c r="BL91" i="6"/>
  <c r="BD91" i="6"/>
  <c r="AV91" i="6"/>
  <c r="AN91" i="6"/>
  <c r="AF91" i="6"/>
  <c r="DG91" i="6"/>
  <c r="CY91" i="6"/>
  <c r="CQ91" i="6"/>
  <c r="CI91" i="6"/>
  <c r="CA91" i="6"/>
  <c r="BS91" i="6"/>
  <c r="BK91" i="6"/>
  <c r="BC91" i="6"/>
  <c r="AU91" i="6"/>
  <c r="AM91" i="6"/>
  <c r="AE91" i="6"/>
  <c r="DF91" i="6"/>
  <c r="CX91" i="6"/>
  <c r="CP91" i="6"/>
  <c r="CH91" i="6"/>
  <c r="BZ91" i="6"/>
  <c r="BR91" i="6"/>
  <c r="BJ91" i="6"/>
  <c r="BB91" i="6"/>
  <c r="AT91" i="6"/>
  <c r="AL91" i="6"/>
  <c r="AD91" i="6"/>
  <c r="DE91" i="6"/>
  <c r="CW91" i="6"/>
  <c r="CO91" i="6"/>
  <c r="CG91" i="6"/>
  <c r="BY91" i="6"/>
  <c r="BQ91" i="6"/>
  <c r="BI91" i="6"/>
  <c r="BA91" i="6"/>
  <c r="AS91" i="6"/>
  <c r="AK91" i="6"/>
  <c r="AC91" i="6"/>
  <c r="BP91" i="6"/>
  <c r="BH91" i="6"/>
  <c r="AZ91" i="6"/>
  <c r="DD91" i="6"/>
  <c r="AR91" i="6"/>
  <c r="CV91" i="6"/>
  <c r="AJ91" i="6"/>
  <c r="CN91" i="6"/>
  <c r="CF91" i="6"/>
  <c r="BX91" i="6"/>
  <c r="DH91" i="8"/>
  <c r="CZ91" i="8"/>
  <c r="CR91" i="8"/>
  <c r="CJ91" i="8"/>
  <c r="CB91" i="8"/>
  <c r="BT91" i="8"/>
  <c r="BL91" i="8"/>
  <c r="BD91" i="8"/>
  <c r="AV91" i="8"/>
  <c r="AN91" i="8"/>
  <c r="AF91" i="8"/>
  <c r="DE91" i="8"/>
  <c r="CW91" i="8"/>
  <c r="CO91" i="8"/>
  <c r="CG91" i="8"/>
  <c r="BY91" i="8"/>
  <c r="BQ91" i="8"/>
  <c r="BI91" i="8"/>
  <c r="BA91" i="8"/>
  <c r="AS91" i="8"/>
  <c r="AK91" i="8"/>
  <c r="AC91" i="8"/>
  <c r="DD91" i="8"/>
  <c r="CV91" i="8"/>
  <c r="CN91" i="8"/>
  <c r="CF91" i="8"/>
  <c r="BX91" i="8"/>
  <c r="BP91" i="8"/>
  <c r="BH91" i="8"/>
  <c r="AZ91" i="8"/>
  <c r="AR91" i="8"/>
  <c r="AJ91" i="8"/>
  <c r="DC91" i="8"/>
  <c r="CU91" i="8"/>
  <c r="CM91" i="8"/>
  <c r="CE91" i="8"/>
  <c r="BW91" i="8"/>
  <c r="BO91" i="8"/>
  <c r="BG91" i="8"/>
  <c r="AY91" i="8"/>
  <c r="AQ91" i="8"/>
  <c r="AI91" i="8"/>
  <c r="DB91" i="8"/>
  <c r="CT91" i="8"/>
  <c r="CL91" i="8"/>
  <c r="CD91" i="8"/>
  <c r="BV91" i="8"/>
  <c r="BN91" i="8"/>
  <c r="BF91" i="8"/>
  <c r="AX91" i="8"/>
  <c r="AP91" i="8"/>
  <c r="AH91" i="8"/>
  <c r="DA91" i="8"/>
  <c r="CH91" i="8"/>
  <c r="BK91" i="8"/>
  <c r="AO91" i="8"/>
  <c r="CS91" i="8"/>
  <c r="BZ91" i="8"/>
  <c r="BC91" i="8"/>
  <c r="AG91" i="8"/>
  <c r="CQ91" i="8"/>
  <c r="BU91" i="8"/>
  <c r="BB91" i="8"/>
  <c r="AE91" i="8"/>
  <c r="DI91" i="8"/>
  <c r="CP91" i="8"/>
  <c r="BS91" i="8"/>
  <c r="AW91" i="8"/>
  <c r="AD91" i="8"/>
  <c r="DG91" i="8"/>
  <c r="CK91" i="8"/>
  <c r="BR91" i="8"/>
  <c r="AU91" i="8"/>
  <c r="BJ91" i="8"/>
  <c r="CX91" i="8"/>
  <c r="AM91" i="8"/>
  <c r="CI91" i="8"/>
  <c r="AL91" i="8"/>
  <c r="CC91" i="8"/>
  <c r="CA91" i="8"/>
  <c r="BE91" i="8"/>
  <c r="DF91" i="8"/>
  <c r="CY91" i="8"/>
  <c r="BM91" i="8"/>
  <c r="AT91" i="8"/>
  <c r="F97" i="6"/>
  <c r="G96" i="6" s="1"/>
  <c r="S95" i="6"/>
  <c r="T94" i="6" s="1"/>
  <c r="L97" i="6"/>
  <c r="M96" i="6" s="1"/>
  <c r="P96" i="6"/>
  <c r="S95" i="7"/>
  <c r="V92" i="7"/>
  <c r="G95" i="6"/>
  <c r="V92" i="6"/>
  <c r="L97" i="7"/>
  <c r="M96" i="7" s="1"/>
  <c r="P96" i="7"/>
  <c r="M95" i="8"/>
  <c r="F97" i="8"/>
  <c r="G96" i="8" s="1"/>
  <c r="T94" i="7"/>
  <c r="V94" i="7" s="1"/>
  <c r="S95" i="8"/>
  <c r="T93" i="6"/>
  <c r="V94" i="6" l="1"/>
  <c r="V93" i="6"/>
  <c r="DG93" i="8"/>
  <c r="CY93" i="8"/>
  <c r="CQ93" i="8"/>
  <c r="CI93" i="8"/>
  <c r="CA93" i="8"/>
  <c r="BS93" i="8"/>
  <c r="BK93" i="8"/>
  <c r="BC93" i="8"/>
  <c r="AU93" i="8"/>
  <c r="AM93" i="8"/>
  <c r="AE93" i="8"/>
  <c r="DD93" i="8"/>
  <c r="CV93" i="8"/>
  <c r="CN93" i="8"/>
  <c r="CF93" i="8"/>
  <c r="BX93" i="8"/>
  <c r="BP93" i="8"/>
  <c r="BH93" i="8"/>
  <c r="AZ93" i="8"/>
  <c r="AR93" i="8"/>
  <c r="AJ93" i="8"/>
  <c r="DK93" i="8"/>
  <c r="DC93" i="8"/>
  <c r="CU93" i="8"/>
  <c r="CM93" i="8"/>
  <c r="CE93" i="8"/>
  <c r="BW93" i="8"/>
  <c r="BO93" i="8"/>
  <c r="BG93" i="8"/>
  <c r="AY93" i="8"/>
  <c r="AQ93" i="8"/>
  <c r="AI93" i="8"/>
  <c r="DJ93" i="8"/>
  <c r="DB93" i="8"/>
  <c r="CT93" i="8"/>
  <c r="CL93" i="8"/>
  <c r="CD93" i="8"/>
  <c r="BV93" i="8"/>
  <c r="BN93" i="8"/>
  <c r="BF93" i="8"/>
  <c r="AX93" i="8"/>
  <c r="AP93" i="8"/>
  <c r="AH93" i="8"/>
  <c r="DI93" i="8"/>
  <c r="DA93" i="8"/>
  <c r="CS93" i="8"/>
  <c r="CK93" i="8"/>
  <c r="CC93" i="8"/>
  <c r="BU93" i="8"/>
  <c r="BM93" i="8"/>
  <c r="BE93" i="8"/>
  <c r="AW93" i="8"/>
  <c r="AO93" i="8"/>
  <c r="AG93" i="8"/>
  <c r="DF93" i="8"/>
  <c r="CJ93" i="8"/>
  <c r="BQ93" i="8"/>
  <c r="AT93" i="8"/>
  <c r="CX93" i="8"/>
  <c r="CB93" i="8"/>
  <c r="BI93" i="8"/>
  <c r="AL93" i="8"/>
  <c r="CW93" i="8"/>
  <c r="BZ93" i="8"/>
  <c r="BD93" i="8"/>
  <c r="AK93" i="8"/>
  <c r="CR93" i="8"/>
  <c r="BY93" i="8"/>
  <c r="BB93" i="8"/>
  <c r="AF93" i="8"/>
  <c r="CP93" i="8"/>
  <c r="BT93" i="8"/>
  <c r="BA93" i="8"/>
  <c r="AD93" i="8"/>
  <c r="CG93" i="8"/>
  <c r="DH93" i="8"/>
  <c r="BJ93" i="8"/>
  <c r="DE93" i="8"/>
  <c r="AV93" i="8"/>
  <c r="CZ93" i="8"/>
  <c r="AS93" i="8"/>
  <c r="CO93" i="8"/>
  <c r="AN93" i="8"/>
  <c r="CH93" i="8"/>
  <c r="BR93" i="8"/>
  <c r="BL93" i="8"/>
  <c r="AC93" i="8"/>
  <c r="DC92" i="6"/>
  <c r="CU92" i="6"/>
  <c r="CM92" i="6"/>
  <c r="CE92" i="6"/>
  <c r="BW92" i="6"/>
  <c r="BO92" i="6"/>
  <c r="BG92" i="6"/>
  <c r="AY92" i="6"/>
  <c r="AQ92" i="6"/>
  <c r="AI92" i="6"/>
  <c r="DJ92" i="6"/>
  <c r="DB92" i="6"/>
  <c r="CT92" i="6"/>
  <c r="CL92" i="6"/>
  <c r="CD92" i="6"/>
  <c r="BV92" i="6"/>
  <c r="BN92" i="6"/>
  <c r="BF92" i="6"/>
  <c r="AX92" i="6"/>
  <c r="AP92" i="6"/>
  <c r="AH92" i="6"/>
  <c r="DI92" i="6"/>
  <c r="DA92" i="6"/>
  <c r="CS92" i="6"/>
  <c r="CK92" i="6"/>
  <c r="CC92" i="6"/>
  <c r="BU92" i="6"/>
  <c r="BM92" i="6"/>
  <c r="BE92" i="6"/>
  <c r="AW92" i="6"/>
  <c r="AO92" i="6"/>
  <c r="AG92" i="6"/>
  <c r="DH92" i="6"/>
  <c r="CZ92" i="6"/>
  <c r="CR92" i="6"/>
  <c r="CJ92" i="6"/>
  <c r="CB92" i="6"/>
  <c r="BT92" i="6"/>
  <c r="BL92" i="6"/>
  <c r="BD92" i="6"/>
  <c r="AV92" i="6"/>
  <c r="AN92" i="6"/>
  <c r="AF92" i="6"/>
  <c r="DG92" i="6"/>
  <c r="CY92" i="6"/>
  <c r="CQ92" i="6"/>
  <c r="CI92" i="6"/>
  <c r="CA92" i="6"/>
  <c r="BS92" i="6"/>
  <c r="BK92" i="6"/>
  <c r="BC92" i="6"/>
  <c r="AU92" i="6"/>
  <c r="AM92" i="6"/>
  <c r="AE92" i="6"/>
  <c r="DF92" i="6"/>
  <c r="CX92" i="6"/>
  <c r="CP92" i="6"/>
  <c r="CH92" i="6"/>
  <c r="BZ92" i="6"/>
  <c r="BR92" i="6"/>
  <c r="BJ92" i="6"/>
  <c r="BB92" i="6"/>
  <c r="AT92" i="6"/>
  <c r="AL92" i="6"/>
  <c r="AD92" i="6"/>
  <c r="DE92" i="6"/>
  <c r="CW92" i="6"/>
  <c r="CO92" i="6"/>
  <c r="CG92" i="6"/>
  <c r="BY92" i="6"/>
  <c r="BQ92" i="6"/>
  <c r="BI92" i="6"/>
  <c r="BA92" i="6"/>
  <c r="AS92" i="6"/>
  <c r="AK92" i="6"/>
  <c r="AC92" i="6"/>
  <c r="CN92" i="6"/>
  <c r="CF92" i="6"/>
  <c r="BX92" i="6"/>
  <c r="BP92" i="6"/>
  <c r="BH92" i="6"/>
  <c r="AZ92" i="6"/>
  <c r="DD92" i="6"/>
  <c r="AR92" i="6"/>
  <c r="CV92" i="6"/>
  <c r="AJ92" i="6"/>
  <c r="S96" i="6"/>
  <c r="T95" i="6" s="1"/>
  <c r="V95" i="6" s="1"/>
  <c r="L98" i="8"/>
  <c r="P97" i="8"/>
  <c r="S96" i="7"/>
  <c r="P97" i="6"/>
  <c r="L98" i="6"/>
  <c r="M97" i="6" s="1"/>
  <c r="F98" i="7"/>
  <c r="G97" i="7" s="1"/>
  <c r="M96" i="8"/>
  <c r="DF94" i="7"/>
  <c r="CX94" i="7"/>
  <c r="CP94" i="7"/>
  <c r="CH94" i="7"/>
  <c r="BZ94" i="7"/>
  <c r="BR94" i="7"/>
  <c r="BJ94" i="7"/>
  <c r="BB94" i="7"/>
  <c r="AT94" i="7"/>
  <c r="AL94" i="7"/>
  <c r="AD94" i="7"/>
  <c r="DE94" i="7"/>
  <c r="CW94" i="7"/>
  <c r="CO94" i="7"/>
  <c r="CG94" i="7"/>
  <c r="BY94" i="7"/>
  <c r="BQ94" i="7"/>
  <c r="BI94" i="7"/>
  <c r="BA94" i="7"/>
  <c r="AS94" i="7"/>
  <c r="AK94" i="7"/>
  <c r="AC94" i="7"/>
  <c r="DK94" i="7"/>
  <c r="DC94" i="7"/>
  <c r="CU94" i="7"/>
  <c r="CM94" i="7"/>
  <c r="CE94" i="7"/>
  <c r="BW94" i="7"/>
  <c r="BO94" i="7"/>
  <c r="BG94" i="7"/>
  <c r="AY94" i="7"/>
  <c r="AQ94" i="7"/>
  <c r="AI94" i="7"/>
  <c r="DJ94" i="7"/>
  <c r="DB94" i="7"/>
  <c r="CT94" i="7"/>
  <c r="CL94" i="7"/>
  <c r="CD94" i="7"/>
  <c r="BV94" i="7"/>
  <c r="BN94" i="7"/>
  <c r="BF94" i="7"/>
  <c r="AX94" i="7"/>
  <c r="AP94" i="7"/>
  <c r="AH94" i="7"/>
  <c r="DI94" i="7"/>
  <c r="DA94" i="7"/>
  <c r="CS94" i="7"/>
  <c r="CK94" i="7"/>
  <c r="CC94" i="7"/>
  <c r="BU94" i="7"/>
  <c r="BM94" i="7"/>
  <c r="BE94" i="7"/>
  <c r="AW94" i="7"/>
  <c r="AO94" i="7"/>
  <c r="AG94" i="7"/>
  <c r="CZ94" i="7"/>
  <c r="CF94" i="7"/>
  <c r="BK94" i="7"/>
  <c r="AN94" i="7"/>
  <c r="CY94" i="7"/>
  <c r="CB94" i="7"/>
  <c r="BH94" i="7"/>
  <c r="AM94" i="7"/>
  <c r="CR94" i="7"/>
  <c r="BX94" i="7"/>
  <c r="BC94" i="7"/>
  <c r="AF94" i="7"/>
  <c r="DL94" i="7"/>
  <c r="CQ94" i="7"/>
  <c r="BT94" i="7"/>
  <c r="AZ94" i="7"/>
  <c r="AE94" i="7"/>
  <c r="DG94" i="7"/>
  <c r="CJ94" i="7"/>
  <c r="BP94" i="7"/>
  <c r="AU94" i="7"/>
  <c r="BS94" i="7"/>
  <c r="DD94" i="7"/>
  <c r="AV94" i="7"/>
  <c r="CV94" i="7"/>
  <c r="AR94" i="7"/>
  <c r="CN94" i="7"/>
  <c r="AJ94" i="7"/>
  <c r="CI94" i="7"/>
  <c r="DH94" i="7"/>
  <c r="CA94" i="7"/>
  <c r="BD94" i="7"/>
  <c r="BL94" i="7"/>
  <c r="L98" i="7"/>
  <c r="P97" i="7"/>
  <c r="DI92" i="7"/>
  <c r="DA92" i="7"/>
  <c r="CS92" i="7"/>
  <c r="CK92" i="7"/>
  <c r="CC92" i="7"/>
  <c r="BU92" i="7"/>
  <c r="BM92" i="7"/>
  <c r="BE92" i="7"/>
  <c r="AW92" i="7"/>
  <c r="AO92" i="7"/>
  <c r="AG92" i="7"/>
  <c r="DF92" i="7"/>
  <c r="CX92" i="7"/>
  <c r="CP92" i="7"/>
  <c r="CH92" i="7"/>
  <c r="BZ92" i="7"/>
  <c r="BR92" i="7"/>
  <c r="BJ92" i="7"/>
  <c r="BB92" i="7"/>
  <c r="AT92" i="7"/>
  <c r="AL92" i="7"/>
  <c r="AD92" i="7"/>
  <c r="DE92" i="7"/>
  <c r="CW92" i="7"/>
  <c r="CO92" i="7"/>
  <c r="CG92" i="7"/>
  <c r="BY92" i="7"/>
  <c r="BQ92" i="7"/>
  <c r="BI92" i="7"/>
  <c r="BA92" i="7"/>
  <c r="AS92" i="7"/>
  <c r="AK92" i="7"/>
  <c r="AC92" i="7"/>
  <c r="DD92" i="7"/>
  <c r="CV92" i="7"/>
  <c r="CN92" i="7"/>
  <c r="CF92" i="7"/>
  <c r="BX92" i="7"/>
  <c r="BP92" i="7"/>
  <c r="BH92" i="7"/>
  <c r="AZ92" i="7"/>
  <c r="AR92" i="7"/>
  <c r="AJ92" i="7"/>
  <c r="DC92" i="7"/>
  <c r="CM92" i="7"/>
  <c r="BW92" i="7"/>
  <c r="BG92" i="7"/>
  <c r="AQ92" i="7"/>
  <c r="DB92" i="7"/>
  <c r="CL92" i="7"/>
  <c r="BV92" i="7"/>
  <c r="BF92" i="7"/>
  <c r="AP92" i="7"/>
  <c r="CY92" i="7"/>
  <c r="CI92" i="7"/>
  <c r="BS92" i="7"/>
  <c r="BC92" i="7"/>
  <c r="AM92" i="7"/>
  <c r="CU92" i="7"/>
  <c r="CE92" i="7"/>
  <c r="BO92" i="7"/>
  <c r="AY92" i="7"/>
  <c r="AI92" i="7"/>
  <c r="DH92" i="7"/>
  <c r="CR92" i="7"/>
  <c r="CB92" i="7"/>
  <c r="BL92" i="7"/>
  <c r="AV92" i="7"/>
  <c r="AF92" i="7"/>
  <c r="DJ92" i="7"/>
  <c r="BT92" i="7"/>
  <c r="AE92" i="7"/>
  <c r="CT92" i="7"/>
  <c r="BD92" i="7"/>
  <c r="CQ92" i="7"/>
  <c r="AX92" i="7"/>
  <c r="CJ92" i="7"/>
  <c r="AU92" i="7"/>
  <c r="CD92" i="7"/>
  <c r="AN92" i="7"/>
  <c r="AH92" i="7"/>
  <c r="DG92" i="7"/>
  <c r="CZ92" i="7"/>
  <c r="CA92" i="7"/>
  <c r="BN92" i="7"/>
  <c r="BK92" i="7"/>
  <c r="F98" i="6"/>
  <c r="S96" i="8"/>
  <c r="DH93" i="7"/>
  <c r="CZ93" i="7"/>
  <c r="CR93" i="7"/>
  <c r="CJ93" i="7"/>
  <c r="CB93" i="7"/>
  <c r="BT93" i="7"/>
  <c r="BL93" i="7"/>
  <c r="BD93" i="7"/>
  <c r="AV93" i="7"/>
  <c r="AN93" i="7"/>
  <c r="AF93" i="7"/>
  <c r="DG93" i="7"/>
  <c r="CY93" i="7"/>
  <c r="CQ93" i="7"/>
  <c r="CI93" i="7"/>
  <c r="CA93" i="7"/>
  <c r="BS93" i="7"/>
  <c r="BK93" i="7"/>
  <c r="BC93" i="7"/>
  <c r="AU93" i="7"/>
  <c r="AM93" i="7"/>
  <c r="AE93" i="7"/>
  <c r="DE93" i="7"/>
  <c r="CW93" i="7"/>
  <c r="CO93" i="7"/>
  <c r="CG93" i="7"/>
  <c r="BY93" i="7"/>
  <c r="BQ93" i="7"/>
  <c r="BI93" i="7"/>
  <c r="BA93" i="7"/>
  <c r="AS93" i="7"/>
  <c r="AK93" i="7"/>
  <c r="AC93" i="7"/>
  <c r="DD93" i="7"/>
  <c r="CV93" i="7"/>
  <c r="CN93" i="7"/>
  <c r="CF93" i="7"/>
  <c r="BX93" i="7"/>
  <c r="BP93" i="7"/>
  <c r="BH93" i="7"/>
  <c r="AZ93" i="7"/>
  <c r="AR93" i="7"/>
  <c r="AJ93" i="7"/>
  <c r="DK93" i="7"/>
  <c r="DC93" i="7"/>
  <c r="CU93" i="7"/>
  <c r="CM93" i="7"/>
  <c r="CE93" i="7"/>
  <c r="BW93" i="7"/>
  <c r="BO93" i="7"/>
  <c r="BG93" i="7"/>
  <c r="AY93" i="7"/>
  <c r="AQ93" i="7"/>
  <c r="AI93" i="7"/>
  <c r="DA93" i="7"/>
  <c r="CD93" i="7"/>
  <c r="BJ93" i="7"/>
  <c r="AO93" i="7"/>
  <c r="CX93" i="7"/>
  <c r="CC93" i="7"/>
  <c r="BF93" i="7"/>
  <c r="AL93" i="7"/>
  <c r="CS93" i="7"/>
  <c r="BV93" i="7"/>
  <c r="BB93" i="7"/>
  <c r="AG93" i="7"/>
  <c r="DJ93" i="7"/>
  <c r="CP93" i="7"/>
  <c r="BU93" i="7"/>
  <c r="AX93" i="7"/>
  <c r="AD93" i="7"/>
  <c r="DF93" i="7"/>
  <c r="CK93" i="7"/>
  <c r="BN93" i="7"/>
  <c r="AT93" i="7"/>
  <c r="BM93" i="7"/>
  <c r="CT93" i="7"/>
  <c r="AP93" i="7"/>
  <c r="CL93" i="7"/>
  <c r="AH93" i="7"/>
  <c r="CH93" i="7"/>
  <c r="BZ93" i="7"/>
  <c r="BE93" i="7"/>
  <c r="AW93" i="7"/>
  <c r="DI93" i="7"/>
  <c r="DB93" i="7"/>
  <c r="BR93" i="7"/>
  <c r="F98" i="8"/>
  <c r="G97" i="8" s="1"/>
  <c r="T95" i="7"/>
  <c r="V95" i="7" s="1"/>
  <c r="T94" i="8"/>
  <c r="F99" i="6" l="1"/>
  <c r="S97" i="8"/>
  <c r="S97" i="7"/>
  <c r="P98" i="8"/>
  <c r="L99" i="8"/>
  <c r="M98" i="8" s="1"/>
  <c r="DJ93" i="6"/>
  <c r="DB93" i="6"/>
  <c r="CT93" i="6"/>
  <c r="CL93" i="6"/>
  <c r="CD93" i="6"/>
  <c r="BV93" i="6"/>
  <c r="BN93" i="6"/>
  <c r="BF93" i="6"/>
  <c r="AX93" i="6"/>
  <c r="AP93" i="6"/>
  <c r="AH93" i="6"/>
  <c r="DI93" i="6"/>
  <c r="DA93" i="6"/>
  <c r="CS93" i="6"/>
  <c r="CK93" i="6"/>
  <c r="CC93" i="6"/>
  <c r="BU93" i="6"/>
  <c r="BM93" i="6"/>
  <c r="BE93" i="6"/>
  <c r="AW93" i="6"/>
  <c r="AO93" i="6"/>
  <c r="AG93" i="6"/>
  <c r="DH93" i="6"/>
  <c r="CZ93" i="6"/>
  <c r="CR93" i="6"/>
  <c r="CJ93" i="6"/>
  <c r="CB93" i="6"/>
  <c r="BT93" i="6"/>
  <c r="BL93" i="6"/>
  <c r="BD93" i="6"/>
  <c r="AV93" i="6"/>
  <c r="AN93" i="6"/>
  <c r="AF93" i="6"/>
  <c r="DG93" i="6"/>
  <c r="CY93" i="6"/>
  <c r="CQ93" i="6"/>
  <c r="CI93" i="6"/>
  <c r="CA93" i="6"/>
  <c r="BS93" i="6"/>
  <c r="BK93" i="6"/>
  <c r="BC93" i="6"/>
  <c r="AU93" i="6"/>
  <c r="AM93" i="6"/>
  <c r="AE93" i="6"/>
  <c r="DF93" i="6"/>
  <c r="CX93" i="6"/>
  <c r="CP93" i="6"/>
  <c r="CH93" i="6"/>
  <c r="BZ93" i="6"/>
  <c r="BR93" i="6"/>
  <c r="BJ93" i="6"/>
  <c r="BB93" i="6"/>
  <c r="AT93" i="6"/>
  <c r="AL93" i="6"/>
  <c r="AD93" i="6"/>
  <c r="DE93" i="6"/>
  <c r="CW93" i="6"/>
  <c r="CO93" i="6"/>
  <c r="CG93" i="6"/>
  <c r="BY93" i="6"/>
  <c r="BQ93" i="6"/>
  <c r="BI93" i="6"/>
  <c r="BA93" i="6"/>
  <c r="AS93" i="6"/>
  <c r="AK93" i="6"/>
  <c r="AC93" i="6"/>
  <c r="DD93" i="6"/>
  <c r="CV93" i="6"/>
  <c r="CN93" i="6"/>
  <c r="CF93" i="6"/>
  <c r="BX93" i="6"/>
  <c r="BP93" i="6"/>
  <c r="BH93" i="6"/>
  <c r="AZ93" i="6"/>
  <c r="AR93" i="6"/>
  <c r="AJ93" i="6"/>
  <c r="DK93" i="6"/>
  <c r="AY93" i="6"/>
  <c r="DC93" i="6"/>
  <c r="AQ93" i="6"/>
  <c r="CU93" i="6"/>
  <c r="AI93" i="6"/>
  <c r="CM93" i="6"/>
  <c r="CE93" i="6"/>
  <c r="BW93" i="6"/>
  <c r="BO93" i="6"/>
  <c r="BG93" i="6"/>
  <c r="P98" i="7"/>
  <c r="L99" i="7"/>
  <c r="M98" i="7" s="1"/>
  <c r="F99" i="7"/>
  <c r="G98" i="7" s="1"/>
  <c r="M97" i="8"/>
  <c r="F99" i="8"/>
  <c r="G98" i="8" s="1"/>
  <c r="M97" i="7"/>
  <c r="P98" i="6"/>
  <c r="L99" i="6"/>
  <c r="M98" i="6" s="1"/>
  <c r="T96" i="8"/>
  <c r="V96" i="8" s="1"/>
  <c r="T95" i="8"/>
  <c r="V94" i="8"/>
  <c r="DH94" i="6"/>
  <c r="CZ94" i="6"/>
  <c r="CR94" i="6"/>
  <c r="CJ94" i="6"/>
  <c r="CB94" i="6"/>
  <c r="BT94" i="6"/>
  <c r="BL94" i="6"/>
  <c r="BD94" i="6"/>
  <c r="AV94" i="6"/>
  <c r="AN94" i="6"/>
  <c r="AF94" i="6"/>
  <c r="DG94" i="6"/>
  <c r="CY94" i="6"/>
  <c r="CQ94" i="6"/>
  <c r="CI94" i="6"/>
  <c r="CA94" i="6"/>
  <c r="BS94" i="6"/>
  <c r="BK94" i="6"/>
  <c r="BC94" i="6"/>
  <c r="AU94" i="6"/>
  <c r="AM94" i="6"/>
  <c r="AE94" i="6"/>
  <c r="DF94" i="6"/>
  <c r="CX94" i="6"/>
  <c r="CP94" i="6"/>
  <c r="CH94" i="6"/>
  <c r="BZ94" i="6"/>
  <c r="BR94" i="6"/>
  <c r="BJ94" i="6"/>
  <c r="BB94" i="6"/>
  <c r="AT94" i="6"/>
  <c r="AL94" i="6"/>
  <c r="AD94" i="6"/>
  <c r="DE94" i="6"/>
  <c r="CW94" i="6"/>
  <c r="CO94" i="6"/>
  <c r="CG94" i="6"/>
  <c r="BY94" i="6"/>
  <c r="BQ94" i="6"/>
  <c r="BI94" i="6"/>
  <c r="BA94" i="6"/>
  <c r="AS94" i="6"/>
  <c r="AK94" i="6"/>
  <c r="AC94" i="6"/>
  <c r="DL94" i="6"/>
  <c r="DD94" i="6"/>
  <c r="CV94" i="6"/>
  <c r="CN94" i="6"/>
  <c r="CF94" i="6"/>
  <c r="BX94" i="6"/>
  <c r="BP94" i="6"/>
  <c r="BH94" i="6"/>
  <c r="AZ94" i="6"/>
  <c r="AR94" i="6"/>
  <c r="AJ94" i="6"/>
  <c r="DK94" i="6"/>
  <c r="DC94" i="6"/>
  <c r="CU94" i="6"/>
  <c r="CM94" i="6"/>
  <c r="CE94" i="6"/>
  <c r="BW94" i="6"/>
  <c r="BO94" i="6"/>
  <c r="BG94" i="6"/>
  <c r="AY94" i="6"/>
  <c r="AQ94" i="6"/>
  <c r="AI94" i="6"/>
  <c r="DJ94" i="6"/>
  <c r="DB94" i="6"/>
  <c r="CT94" i="6"/>
  <c r="CL94" i="6"/>
  <c r="CD94" i="6"/>
  <c r="BV94" i="6"/>
  <c r="BN94" i="6"/>
  <c r="BF94" i="6"/>
  <c r="AX94" i="6"/>
  <c r="AP94" i="6"/>
  <c r="AH94" i="6"/>
  <c r="BU94" i="6"/>
  <c r="BM94" i="6"/>
  <c r="BE94" i="6"/>
  <c r="DI94" i="6"/>
  <c r="AW94" i="6"/>
  <c r="DA94" i="6"/>
  <c r="AO94" i="6"/>
  <c r="CS94" i="6"/>
  <c r="AG94" i="6"/>
  <c r="CK94" i="6"/>
  <c r="CC94" i="6"/>
  <c r="DM95" i="6"/>
  <c r="DE95" i="6"/>
  <c r="CW95" i="6"/>
  <c r="CO95" i="6"/>
  <c r="CG95" i="6"/>
  <c r="BY95" i="6"/>
  <c r="BQ95" i="6"/>
  <c r="BI95" i="6"/>
  <c r="BA95" i="6"/>
  <c r="AS95" i="6"/>
  <c r="AK95" i="6"/>
  <c r="AC95" i="6"/>
  <c r="DL95" i="6"/>
  <c r="DD95" i="6"/>
  <c r="CV95" i="6"/>
  <c r="CN95" i="6"/>
  <c r="CF95" i="6"/>
  <c r="BX95" i="6"/>
  <c r="BP95" i="6"/>
  <c r="BH95" i="6"/>
  <c r="AZ95" i="6"/>
  <c r="AR95" i="6"/>
  <c r="AJ95" i="6"/>
  <c r="DK95" i="6"/>
  <c r="DC95" i="6"/>
  <c r="CU95" i="6"/>
  <c r="CM95" i="6"/>
  <c r="CE95" i="6"/>
  <c r="BW95" i="6"/>
  <c r="BO95" i="6"/>
  <c r="BG95" i="6"/>
  <c r="AY95" i="6"/>
  <c r="AQ95" i="6"/>
  <c r="AI95" i="6"/>
  <c r="DJ95" i="6"/>
  <c r="DB95" i="6"/>
  <c r="CT95" i="6"/>
  <c r="CL95" i="6"/>
  <c r="CD95" i="6"/>
  <c r="BV95" i="6"/>
  <c r="BN95" i="6"/>
  <c r="BF95" i="6"/>
  <c r="AX95" i="6"/>
  <c r="AP95" i="6"/>
  <c r="AH95" i="6"/>
  <c r="DI95" i="6"/>
  <c r="DA95" i="6"/>
  <c r="CS95" i="6"/>
  <c r="CK95" i="6"/>
  <c r="CC95" i="6"/>
  <c r="BU95" i="6"/>
  <c r="BM95" i="6"/>
  <c r="BE95" i="6"/>
  <c r="AW95" i="6"/>
  <c r="AO95" i="6"/>
  <c r="AG95" i="6"/>
  <c r="DH95" i="6"/>
  <c r="CZ95" i="6"/>
  <c r="CR95" i="6"/>
  <c r="CJ95" i="6"/>
  <c r="CB95" i="6"/>
  <c r="BT95" i="6"/>
  <c r="BL95" i="6"/>
  <c r="BD95" i="6"/>
  <c r="AV95" i="6"/>
  <c r="AN95" i="6"/>
  <c r="AF95" i="6"/>
  <c r="DG95" i="6"/>
  <c r="CY95" i="6"/>
  <c r="CQ95" i="6"/>
  <c r="CI95" i="6"/>
  <c r="CA95" i="6"/>
  <c r="BS95" i="6"/>
  <c r="BK95" i="6"/>
  <c r="BC95" i="6"/>
  <c r="AU95" i="6"/>
  <c r="AM95" i="6"/>
  <c r="AE95" i="6"/>
  <c r="CP95" i="6"/>
  <c r="AD95" i="6"/>
  <c r="CH95" i="6"/>
  <c r="BZ95" i="6"/>
  <c r="BR95" i="6"/>
  <c r="BJ95" i="6"/>
  <c r="BB95" i="6"/>
  <c r="DF95" i="6"/>
  <c r="AT95" i="6"/>
  <c r="CX95" i="6"/>
  <c r="AL95" i="6"/>
  <c r="DK95" i="7"/>
  <c r="DC95" i="7"/>
  <c r="CU95" i="7"/>
  <c r="CM95" i="7"/>
  <c r="CE95" i="7"/>
  <c r="BW95" i="7"/>
  <c r="BO95" i="7"/>
  <c r="BG95" i="7"/>
  <c r="AY95" i="7"/>
  <c r="AQ95" i="7"/>
  <c r="AI95" i="7"/>
  <c r="DJ95" i="7"/>
  <c r="DB95" i="7"/>
  <c r="CT95" i="7"/>
  <c r="CL95" i="7"/>
  <c r="CD95" i="7"/>
  <c r="BV95" i="7"/>
  <c r="BN95" i="7"/>
  <c r="BF95" i="7"/>
  <c r="AX95" i="7"/>
  <c r="AP95" i="7"/>
  <c r="AH95" i="7"/>
  <c r="DH95" i="7"/>
  <c r="CZ95" i="7"/>
  <c r="CR95" i="7"/>
  <c r="CJ95" i="7"/>
  <c r="CB95" i="7"/>
  <c r="BT95" i="7"/>
  <c r="BL95" i="7"/>
  <c r="BD95" i="7"/>
  <c r="AV95" i="7"/>
  <c r="AN95" i="7"/>
  <c r="AF95" i="7"/>
  <c r="DG95" i="7"/>
  <c r="CY95" i="7"/>
  <c r="CQ95" i="7"/>
  <c r="CI95" i="7"/>
  <c r="CA95" i="7"/>
  <c r="BS95" i="7"/>
  <c r="BK95" i="7"/>
  <c r="BC95" i="7"/>
  <c r="AU95" i="7"/>
  <c r="AM95" i="7"/>
  <c r="AE95" i="7"/>
  <c r="DF95" i="7"/>
  <c r="CX95" i="7"/>
  <c r="CP95" i="7"/>
  <c r="CH95" i="7"/>
  <c r="BZ95" i="7"/>
  <c r="BR95" i="7"/>
  <c r="BJ95" i="7"/>
  <c r="BB95" i="7"/>
  <c r="AT95" i="7"/>
  <c r="AL95" i="7"/>
  <c r="AD95" i="7"/>
  <c r="DA95" i="7"/>
  <c r="CF95" i="7"/>
  <c r="BI95" i="7"/>
  <c r="AO95" i="7"/>
  <c r="CW95" i="7"/>
  <c r="CC95" i="7"/>
  <c r="BH95" i="7"/>
  <c r="AK95" i="7"/>
  <c r="DM95" i="7"/>
  <c r="CS95" i="7"/>
  <c r="BX95" i="7"/>
  <c r="BA95" i="7"/>
  <c r="AG95" i="7"/>
  <c r="DL95" i="7"/>
  <c r="CO95" i="7"/>
  <c r="BU95" i="7"/>
  <c r="AZ95" i="7"/>
  <c r="AC95" i="7"/>
  <c r="DE95" i="7"/>
  <c r="CK95" i="7"/>
  <c r="BP95" i="7"/>
  <c r="AS95" i="7"/>
  <c r="BY95" i="7"/>
  <c r="DI95" i="7"/>
  <c r="BE95" i="7"/>
  <c r="DD95" i="7"/>
  <c r="AW95" i="7"/>
  <c r="CV95" i="7"/>
  <c r="AR95" i="7"/>
  <c r="CN95" i="7"/>
  <c r="AJ95" i="7"/>
  <c r="CG95" i="7"/>
  <c r="BQ95" i="7"/>
  <c r="BM95" i="7"/>
  <c r="G97" i="6"/>
  <c r="S97" i="6"/>
  <c r="DF94" i="8" l="1"/>
  <c r="CX94" i="8"/>
  <c r="CP94" i="8"/>
  <c r="CH94" i="8"/>
  <c r="BZ94" i="8"/>
  <c r="BR94" i="8"/>
  <c r="BJ94" i="8"/>
  <c r="BB94" i="8"/>
  <c r="DK94" i="8"/>
  <c r="DC94" i="8"/>
  <c r="CU94" i="8"/>
  <c r="CM94" i="8"/>
  <c r="CE94" i="8"/>
  <c r="BW94" i="8"/>
  <c r="BO94" i="8"/>
  <c r="BG94" i="8"/>
  <c r="AY94" i="8"/>
  <c r="DI94" i="8"/>
  <c r="DA94" i="8"/>
  <c r="CS94" i="8"/>
  <c r="CK94" i="8"/>
  <c r="CC94" i="8"/>
  <c r="BU94" i="8"/>
  <c r="BM94" i="8"/>
  <c r="BE94" i="8"/>
  <c r="DH94" i="8"/>
  <c r="CZ94" i="8"/>
  <c r="CR94" i="8"/>
  <c r="CJ94" i="8"/>
  <c r="CB94" i="8"/>
  <c r="BT94" i="8"/>
  <c r="BL94" i="8"/>
  <c r="BD94" i="8"/>
  <c r="CY94" i="8"/>
  <c r="CI94" i="8"/>
  <c r="BS94" i="8"/>
  <c r="BC94" i="8"/>
  <c r="AS94" i="8"/>
  <c r="AK94" i="8"/>
  <c r="AC94" i="8"/>
  <c r="DJ94" i="8"/>
  <c r="CT94" i="8"/>
  <c r="CD94" i="8"/>
  <c r="BN94" i="8"/>
  <c r="AX94" i="8"/>
  <c r="AP94" i="8"/>
  <c r="AH94" i="8"/>
  <c r="DG94" i="8"/>
  <c r="CQ94" i="8"/>
  <c r="CA94" i="8"/>
  <c r="BK94" i="8"/>
  <c r="AW94" i="8"/>
  <c r="AO94" i="8"/>
  <c r="AG94" i="8"/>
  <c r="DE94" i="8"/>
  <c r="CO94" i="8"/>
  <c r="BY94" i="8"/>
  <c r="BI94" i="8"/>
  <c r="AV94" i="8"/>
  <c r="AN94" i="8"/>
  <c r="AF94" i="8"/>
  <c r="DD94" i="8"/>
  <c r="CN94" i="8"/>
  <c r="BX94" i="8"/>
  <c r="BH94" i="8"/>
  <c r="AU94" i="8"/>
  <c r="AM94" i="8"/>
  <c r="AE94" i="8"/>
  <c r="CG94" i="8"/>
  <c r="AT94" i="8"/>
  <c r="DL94" i="8"/>
  <c r="BQ94" i="8"/>
  <c r="AL94" i="8"/>
  <c r="DB94" i="8"/>
  <c r="BP94" i="8"/>
  <c r="AJ94" i="8"/>
  <c r="CW94" i="8"/>
  <c r="BF94" i="8"/>
  <c r="AI94" i="8"/>
  <c r="CV94" i="8"/>
  <c r="BA94" i="8"/>
  <c r="AD94" i="8"/>
  <c r="CF94" i="8"/>
  <c r="BV94" i="8"/>
  <c r="AZ94" i="8"/>
  <c r="AR94" i="8"/>
  <c r="AQ94" i="8"/>
  <c r="CL94" i="8"/>
  <c r="S98" i="7"/>
  <c r="T97" i="7" s="1"/>
  <c r="DG96" i="8"/>
  <c r="CY96" i="8"/>
  <c r="CQ96" i="8"/>
  <c r="CI96" i="8"/>
  <c r="CA96" i="8"/>
  <c r="BS96" i="8"/>
  <c r="BK96" i="8"/>
  <c r="BC96" i="8"/>
  <c r="AU96" i="8"/>
  <c r="AM96" i="8"/>
  <c r="AE96" i="8"/>
  <c r="DL96" i="8"/>
  <c r="DD96" i="8"/>
  <c r="CV96" i="8"/>
  <c r="CN96" i="8"/>
  <c r="CF96" i="8"/>
  <c r="BX96" i="8"/>
  <c r="BP96" i="8"/>
  <c r="BH96" i="8"/>
  <c r="AZ96" i="8"/>
  <c r="AR96" i="8"/>
  <c r="AJ96" i="8"/>
  <c r="DK96" i="8"/>
  <c r="DC96" i="8"/>
  <c r="CU96" i="8"/>
  <c r="CM96" i="8"/>
  <c r="CE96" i="8"/>
  <c r="BW96" i="8"/>
  <c r="BO96" i="8"/>
  <c r="BG96" i="8"/>
  <c r="AY96" i="8"/>
  <c r="AQ96" i="8"/>
  <c r="AI96" i="8"/>
  <c r="DJ96" i="8"/>
  <c r="DB96" i="8"/>
  <c r="CT96" i="8"/>
  <c r="CL96" i="8"/>
  <c r="CD96" i="8"/>
  <c r="BV96" i="8"/>
  <c r="BN96" i="8"/>
  <c r="BF96" i="8"/>
  <c r="AX96" i="8"/>
  <c r="AP96" i="8"/>
  <c r="AH96" i="8"/>
  <c r="DI96" i="8"/>
  <c r="DA96" i="8"/>
  <c r="CS96" i="8"/>
  <c r="CK96" i="8"/>
  <c r="CC96" i="8"/>
  <c r="BU96" i="8"/>
  <c r="BM96" i="8"/>
  <c r="BE96" i="8"/>
  <c r="AW96" i="8"/>
  <c r="AO96" i="8"/>
  <c r="AG96" i="8"/>
  <c r="DN96" i="8"/>
  <c r="CR96" i="8"/>
  <c r="BY96" i="8"/>
  <c r="BB96" i="8"/>
  <c r="AF96" i="8"/>
  <c r="DF96" i="8"/>
  <c r="CJ96" i="8"/>
  <c r="BQ96" i="8"/>
  <c r="AT96" i="8"/>
  <c r="DE96" i="8"/>
  <c r="CH96" i="8"/>
  <c r="BL96" i="8"/>
  <c r="AS96" i="8"/>
  <c r="CZ96" i="8"/>
  <c r="CG96" i="8"/>
  <c r="BJ96" i="8"/>
  <c r="AN96" i="8"/>
  <c r="CX96" i="8"/>
  <c r="CB96" i="8"/>
  <c r="BI96" i="8"/>
  <c r="AL96" i="8"/>
  <c r="CO96" i="8"/>
  <c r="AD96" i="8"/>
  <c r="BR96" i="8"/>
  <c r="DM96" i="8"/>
  <c r="BD96" i="8"/>
  <c r="DH96" i="8"/>
  <c r="BA96" i="8"/>
  <c r="CW96" i="8"/>
  <c r="AV96" i="8"/>
  <c r="BT96" i="8"/>
  <c r="CP96" i="8"/>
  <c r="AK96" i="8"/>
  <c r="AC96" i="8"/>
  <c r="BZ96" i="8"/>
  <c r="S98" i="6"/>
  <c r="T97" i="6" s="1"/>
  <c r="V97" i="6" s="1"/>
  <c r="T96" i="7"/>
  <c r="F100" i="8"/>
  <c r="F100" i="7"/>
  <c r="T96" i="6"/>
  <c r="L100" i="8"/>
  <c r="P99" i="8"/>
  <c r="P99" i="6"/>
  <c r="L100" i="6"/>
  <c r="P99" i="7"/>
  <c r="L100" i="7"/>
  <c r="S98" i="8"/>
  <c r="T97" i="8" s="1"/>
  <c r="F100" i="6"/>
  <c r="G99" i="6" s="1"/>
  <c r="V95" i="8"/>
  <c r="G98" i="6"/>
  <c r="V97" i="8" l="1"/>
  <c r="V97" i="7"/>
  <c r="F101" i="7"/>
  <c r="G100" i="7" s="1"/>
  <c r="F101" i="8"/>
  <c r="L101" i="8"/>
  <c r="M100" i="8" s="1"/>
  <c r="P100" i="8"/>
  <c r="P100" i="6"/>
  <c r="L101" i="6"/>
  <c r="M100" i="6" s="1"/>
  <c r="P100" i="7"/>
  <c r="L101" i="7"/>
  <c r="M100" i="7" s="1"/>
  <c r="G99" i="7"/>
  <c r="M99" i="6"/>
  <c r="G99" i="8"/>
  <c r="F101" i="6"/>
  <c r="G100" i="6" s="1"/>
  <c r="S99" i="7"/>
  <c r="T98" i="7" s="1"/>
  <c r="V98" i="7" s="1"/>
  <c r="S99" i="6"/>
  <c r="T98" i="6" s="1"/>
  <c r="S99" i="8"/>
  <c r="M99" i="7"/>
  <c r="M99" i="8"/>
  <c r="DK95" i="8"/>
  <c r="DC95" i="8"/>
  <c r="CU95" i="8"/>
  <c r="CM95" i="8"/>
  <c r="CE95" i="8"/>
  <c r="BW95" i="8"/>
  <c r="BO95" i="8"/>
  <c r="BG95" i="8"/>
  <c r="AY95" i="8"/>
  <c r="AQ95" i="8"/>
  <c r="AI95" i="8"/>
  <c r="DH95" i="8"/>
  <c r="CZ95" i="8"/>
  <c r="CR95" i="8"/>
  <c r="CJ95" i="8"/>
  <c r="CB95" i="8"/>
  <c r="BT95" i="8"/>
  <c r="BL95" i="8"/>
  <c r="BD95" i="8"/>
  <c r="AV95" i="8"/>
  <c r="AN95" i="8"/>
  <c r="AF95" i="8"/>
  <c r="DG95" i="8"/>
  <c r="CY95" i="8"/>
  <c r="CQ95" i="8"/>
  <c r="CI95" i="8"/>
  <c r="CA95" i="8"/>
  <c r="BS95" i="8"/>
  <c r="BK95" i="8"/>
  <c r="BC95" i="8"/>
  <c r="AU95" i="8"/>
  <c r="AM95" i="8"/>
  <c r="AE95" i="8"/>
  <c r="DF95" i="8"/>
  <c r="CX95" i="8"/>
  <c r="CP95" i="8"/>
  <c r="CH95" i="8"/>
  <c r="BZ95" i="8"/>
  <c r="BR95" i="8"/>
  <c r="BJ95" i="8"/>
  <c r="BB95" i="8"/>
  <c r="AT95" i="8"/>
  <c r="AL95" i="8"/>
  <c r="AD95" i="8"/>
  <c r="DM95" i="8"/>
  <c r="DE95" i="8"/>
  <c r="CW95" i="8"/>
  <c r="CO95" i="8"/>
  <c r="CG95" i="8"/>
  <c r="BY95" i="8"/>
  <c r="BQ95" i="8"/>
  <c r="BI95" i="8"/>
  <c r="BA95" i="8"/>
  <c r="AS95" i="8"/>
  <c r="AK95" i="8"/>
  <c r="AC95" i="8"/>
  <c r="CT95" i="8"/>
  <c r="BX95" i="8"/>
  <c r="BE95" i="8"/>
  <c r="AH95" i="8"/>
  <c r="DI95" i="8"/>
  <c r="CL95" i="8"/>
  <c r="BP95" i="8"/>
  <c r="AW95" i="8"/>
  <c r="DD95" i="8"/>
  <c r="CK95" i="8"/>
  <c r="BN95" i="8"/>
  <c r="AR95" i="8"/>
  <c r="DB95" i="8"/>
  <c r="CF95" i="8"/>
  <c r="BM95" i="8"/>
  <c r="AP95" i="8"/>
  <c r="DA95" i="8"/>
  <c r="CD95" i="8"/>
  <c r="BH95" i="8"/>
  <c r="AO95" i="8"/>
  <c r="CC95" i="8"/>
  <c r="DL95" i="8"/>
  <c r="BF95" i="8"/>
  <c r="DJ95" i="8"/>
  <c r="AZ95" i="8"/>
  <c r="CV95" i="8"/>
  <c r="AX95" i="8"/>
  <c r="CS95" i="8"/>
  <c r="AJ95" i="8"/>
  <c r="CN95" i="8"/>
  <c r="BV95" i="8"/>
  <c r="BU95" i="8"/>
  <c r="AG95" i="8"/>
  <c r="V96" i="6"/>
  <c r="V96" i="7"/>
  <c r="DL97" i="6"/>
  <c r="DD97" i="6"/>
  <c r="CV97" i="6"/>
  <c r="CN97" i="6"/>
  <c r="CF97" i="6"/>
  <c r="BX97" i="6"/>
  <c r="BP97" i="6"/>
  <c r="BH97" i="6"/>
  <c r="AZ97" i="6"/>
  <c r="AR97" i="6"/>
  <c r="AJ97" i="6"/>
  <c r="DK97" i="6"/>
  <c r="DC97" i="6"/>
  <c r="CU97" i="6"/>
  <c r="CM97" i="6"/>
  <c r="CE97" i="6"/>
  <c r="BW97" i="6"/>
  <c r="BO97" i="6"/>
  <c r="BG97" i="6"/>
  <c r="AY97" i="6"/>
  <c r="AQ97" i="6"/>
  <c r="AI97" i="6"/>
  <c r="DJ97" i="6"/>
  <c r="DB97" i="6"/>
  <c r="CT97" i="6"/>
  <c r="CL97" i="6"/>
  <c r="CD97" i="6"/>
  <c r="BV97" i="6"/>
  <c r="BN97" i="6"/>
  <c r="BF97" i="6"/>
  <c r="AX97" i="6"/>
  <c r="AP97" i="6"/>
  <c r="AH97" i="6"/>
  <c r="DI97" i="6"/>
  <c r="DA97" i="6"/>
  <c r="CS97" i="6"/>
  <c r="CK97" i="6"/>
  <c r="CC97" i="6"/>
  <c r="BU97" i="6"/>
  <c r="BM97" i="6"/>
  <c r="BE97" i="6"/>
  <c r="AW97" i="6"/>
  <c r="AO97" i="6"/>
  <c r="AG97" i="6"/>
  <c r="DH97" i="6"/>
  <c r="CZ97" i="6"/>
  <c r="CR97" i="6"/>
  <c r="CJ97" i="6"/>
  <c r="CB97" i="6"/>
  <c r="BT97" i="6"/>
  <c r="BL97" i="6"/>
  <c r="BD97" i="6"/>
  <c r="AV97" i="6"/>
  <c r="AN97" i="6"/>
  <c r="AF97" i="6"/>
  <c r="DO97" i="6"/>
  <c r="DG97" i="6"/>
  <c r="CY97" i="6"/>
  <c r="CQ97" i="6"/>
  <c r="CI97" i="6"/>
  <c r="CA97" i="6"/>
  <c r="BS97" i="6"/>
  <c r="BK97" i="6"/>
  <c r="BC97" i="6"/>
  <c r="AU97" i="6"/>
  <c r="AM97" i="6"/>
  <c r="AE97" i="6"/>
  <c r="DN97" i="6"/>
  <c r="DF97" i="6"/>
  <c r="CX97" i="6"/>
  <c r="CP97" i="6"/>
  <c r="CH97" i="6"/>
  <c r="BZ97" i="6"/>
  <c r="BR97" i="6"/>
  <c r="BJ97" i="6"/>
  <c r="BB97" i="6"/>
  <c r="AT97" i="6"/>
  <c r="AL97" i="6"/>
  <c r="AD97" i="6"/>
  <c r="BQ97" i="6"/>
  <c r="BI97" i="6"/>
  <c r="DM97" i="6"/>
  <c r="BA97" i="6"/>
  <c r="DE97" i="6"/>
  <c r="AS97" i="6"/>
  <c r="CW97" i="6"/>
  <c r="AK97" i="6"/>
  <c r="CO97" i="6"/>
  <c r="AC97" i="6"/>
  <c r="CG97" i="6"/>
  <c r="BY97" i="6"/>
  <c r="S100" i="6" l="1"/>
  <c r="T99" i="6" s="1"/>
  <c r="F102" i="8"/>
  <c r="F102" i="6"/>
  <c r="G101" i="6" s="1"/>
  <c r="S100" i="8"/>
  <c r="T98" i="8"/>
  <c r="DI96" i="6"/>
  <c r="DA96" i="6"/>
  <c r="CS96" i="6"/>
  <c r="CK96" i="6"/>
  <c r="CC96" i="6"/>
  <c r="BU96" i="6"/>
  <c r="BM96" i="6"/>
  <c r="BE96" i="6"/>
  <c r="AW96" i="6"/>
  <c r="AO96" i="6"/>
  <c r="AG96" i="6"/>
  <c r="DH96" i="6"/>
  <c r="CZ96" i="6"/>
  <c r="CR96" i="6"/>
  <c r="CJ96" i="6"/>
  <c r="CB96" i="6"/>
  <c r="BT96" i="6"/>
  <c r="BL96" i="6"/>
  <c r="BD96" i="6"/>
  <c r="AV96" i="6"/>
  <c r="AN96" i="6"/>
  <c r="AF96" i="6"/>
  <c r="DG96" i="6"/>
  <c r="CY96" i="6"/>
  <c r="CQ96" i="6"/>
  <c r="CI96" i="6"/>
  <c r="CA96" i="6"/>
  <c r="BS96" i="6"/>
  <c r="BK96" i="6"/>
  <c r="BC96" i="6"/>
  <c r="AU96" i="6"/>
  <c r="AM96" i="6"/>
  <c r="AE96" i="6"/>
  <c r="DN96" i="6"/>
  <c r="DF96" i="6"/>
  <c r="CX96" i="6"/>
  <c r="CP96" i="6"/>
  <c r="CH96" i="6"/>
  <c r="BZ96" i="6"/>
  <c r="BR96" i="6"/>
  <c r="BJ96" i="6"/>
  <c r="BB96" i="6"/>
  <c r="AT96" i="6"/>
  <c r="AL96" i="6"/>
  <c r="AD96" i="6"/>
  <c r="DM96" i="6"/>
  <c r="DE96" i="6"/>
  <c r="CW96" i="6"/>
  <c r="CO96" i="6"/>
  <c r="CG96" i="6"/>
  <c r="BY96" i="6"/>
  <c r="BQ96" i="6"/>
  <c r="BI96" i="6"/>
  <c r="BA96" i="6"/>
  <c r="AS96" i="6"/>
  <c r="AK96" i="6"/>
  <c r="AC96" i="6"/>
  <c r="DL96" i="6"/>
  <c r="DD96" i="6"/>
  <c r="CV96" i="6"/>
  <c r="CN96" i="6"/>
  <c r="CF96" i="6"/>
  <c r="BX96" i="6"/>
  <c r="BP96" i="6"/>
  <c r="BH96" i="6"/>
  <c r="AZ96" i="6"/>
  <c r="AR96" i="6"/>
  <c r="AJ96" i="6"/>
  <c r="DK96" i="6"/>
  <c r="DC96" i="6"/>
  <c r="CU96" i="6"/>
  <c r="CM96" i="6"/>
  <c r="CE96" i="6"/>
  <c r="BW96" i="6"/>
  <c r="BO96" i="6"/>
  <c r="BG96" i="6"/>
  <c r="AY96" i="6"/>
  <c r="AQ96" i="6"/>
  <c r="AI96" i="6"/>
  <c r="DJ96" i="6"/>
  <c r="AX96" i="6"/>
  <c r="DB96" i="6"/>
  <c r="AP96" i="6"/>
  <c r="CT96" i="6"/>
  <c r="AH96" i="6"/>
  <c r="CL96" i="6"/>
  <c r="CD96" i="6"/>
  <c r="BV96" i="6"/>
  <c r="BN96" i="6"/>
  <c r="BF96" i="6"/>
  <c r="P101" i="8"/>
  <c r="L102" i="8"/>
  <c r="F102" i="7"/>
  <c r="G101" i="7" s="1"/>
  <c r="DL98" i="7"/>
  <c r="DD98" i="7"/>
  <c r="CV98" i="7"/>
  <c r="CN98" i="7"/>
  <c r="CF98" i="7"/>
  <c r="BX98" i="7"/>
  <c r="BP98" i="7"/>
  <c r="BH98" i="7"/>
  <c r="AZ98" i="7"/>
  <c r="AR98" i="7"/>
  <c r="AJ98" i="7"/>
  <c r="DK98" i="7"/>
  <c r="DC98" i="7"/>
  <c r="CU98" i="7"/>
  <c r="CM98" i="7"/>
  <c r="CE98" i="7"/>
  <c r="BW98" i="7"/>
  <c r="BO98" i="7"/>
  <c r="BG98" i="7"/>
  <c r="AY98" i="7"/>
  <c r="AQ98" i="7"/>
  <c r="AI98" i="7"/>
  <c r="DI98" i="7"/>
  <c r="DA98" i="7"/>
  <c r="CS98" i="7"/>
  <c r="CK98" i="7"/>
  <c r="CC98" i="7"/>
  <c r="BU98" i="7"/>
  <c r="BM98" i="7"/>
  <c r="BE98" i="7"/>
  <c r="AW98" i="7"/>
  <c r="AO98" i="7"/>
  <c r="AG98" i="7"/>
  <c r="DP98" i="7"/>
  <c r="DH98" i="7"/>
  <c r="CZ98" i="7"/>
  <c r="CR98" i="7"/>
  <c r="CJ98" i="7"/>
  <c r="CB98" i="7"/>
  <c r="BT98" i="7"/>
  <c r="BL98" i="7"/>
  <c r="BD98" i="7"/>
  <c r="AV98" i="7"/>
  <c r="AN98" i="7"/>
  <c r="AF98" i="7"/>
  <c r="DO98" i="7"/>
  <c r="DG98" i="7"/>
  <c r="CY98" i="7"/>
  <c r="CQ98" i="7"/>
  <c r="CI98" i="7"/>
  <c r="CA98" i="7"/>
  <c r="BS98" i="7"/>
  <c r="BK98" i="7"/>
  <c r="BC98" i="7"/>
  <c r="AU98" i="7"/>
  <c r="AM98" i="7"/>
  <c r="AE98" i="7"/>
  <c r="DN98" i="7"/>
  <c r="CT98" i="7"/>
  <c r="BY98" i="7"/>
  <c r="BB98" i="7"/>
  <c r="AH98" i="7"/>
  <c r="DM98" i="7"/>
  <c r="CP98" i="7"/>
  <c r="BV98" i="7"/>
  <c r="BA98" i="7"/>
  <c r="AD98" i="7"/>
  <c r="DF98" i="7"/>
  <c r="CL98" i="7"/>
  <c r="BQ98" i="7"/>
  <c r="AT98" i="7"/>
  <c r="DE98" i="7"/>
  <c r="CH98" i="7"/>
  <c r="BN98" i="7"/>
  <c r="AS98" i="7"/>
  <c r="CX98" i="7"/>
  <c r="CD98" i="7"/>
  <c r="BI98" i="7"/>
  <c r="AL98" i="7"/>
  <c r="CO98" i="7"/>
  <c r="AK98" i="7"/>
  <c r="BR98" i="7"/>
  <c r="BJ98" i="7"/>
  <c r="DJ98" i="7"/>
  <c r="BF98" i="7"/>
  <c r="DB98" i="7"/>
  <c r="AX98" i="7"/>
  <c r="CW98" i="7"/>
  <c r="BZ98" i="7"/>
  <c r="AP98" i="7"/>
  <c r="AC98" i="7"/>
  <c r="CG98" i="7"/>
  <c r="DG96" i="7"/>
  <c r="CY96" i="7"/>
  <c r="CQ96" i="7"/>
  <c r="CI96" i="7"/>
  <c r="CA96" i="7"/>
  <c r="BS96" i="7"/>
  <c r="BK96" i="7"/>
  <c r="BC96" i="7"/>
  <c r="AU96" i="7"/>
  <c r="AM96" i="7"/>
  <c r="AE96" i="7"/>
  <c r="DN96" i="7"/>
  <c r="DF96" i="7"/>
  <c r="CX96" i="7"/>
  <c r="CP96" i="7"/>
  <c r="CH96" i="7"/>
  <c r="BZ96" i="7"/>
  <c r="BR96" i="7"/>
  <c r="BJ96" i="7"/>
  <c r="BB96" i="7"/>
  <c r="AT96" i="7"/>
  <c r="AL96" i="7"/>
  <c r="AD96" i="7"/>
  <c r="DL96" i="7"/>
  <c r="DD96" i="7"/>
  <c r="CV96" i="7"/>
  <c r="CN96" i="7"/>
  <c r="CF96" i="7"/>
  <c r="BX96" i="7"/>
  <c r="BP96" i="7"/>
  <c r="BH96" i="7"/>
  <c r="AZ96" i="7"/>
  <c r="AR96" i="7"/>
  <c r="AJ96" i="7"/>
  <c r="DK96" i="7"/>
  <c r="DC96" i="7"/>
  <c r="CU96" i="7"/>
  <c r="CM96" i="7"/>
  <c r="CE96" i="7"/>
  <c r="BW96" i="7"/>
  <c r="BO96" i="7"/>
  <c r="BG96" i="7"/>
  <c r="AY96" i="7"/>
  <c r="AQ96" i="7"/>
  <c r="AI96" i="7"/>
  <c r="DJ96" i="7"/>
  <c r="DB96" i="7"/>
  <c r="CT96" i="7"/>
  <c r="CL96" i="7"/>
  <c r="CD96" i="7"/>
  <c r="BV96" i="7"/>
  <c r="BN96" i="7"/>
  <c r="BF96" i="7"/>
  <c r="AX96" i="7"/>
  <c r="AP96" i="7"/>
  <c r="AH96" i="7"/>
  <c r="CZ96" i="7"/>
  <c r="CC96" i="7"/>
  <c r="BI96" i="7"/>
  <c r="AN96" i="7"/>
  <c r="CW96" i="7"/>
  <c r="CB96" i="7"/>
  <c r="BE96" i="7"/>
  <c r="AK96" i="7"/>
  <c r="DM96" i="7"/>
  <c r="CR96" i="7"/>
  <c r="BU96" i="7"/>
  <c r="BA96" i="7"/>
  <c r="AF96" i="7"/>
  <c r="DI96" i="7"/>
  <c r="CO96" i="7"/>
  <c r="BT96" i="7"/>
  <c r="AW96" i="7"/>
  <c r="AC96" i="7"/>
  <c r="DE96" i="7"/>
  <c r="CJ96" i="7"/>
  <c r="BM96" i="7"/>
  <c r="AS96" i="7"/>
  <c r="CG96" i="7"/>
  <c r="BL96" i="7"/>
  <c r="DH96" i="7"/>
  <c r="BD96" i="7"/>
  <c r="DA96" i="7"/>
  <c r="AV96" i="7"/>
  <c r="CS96" i="7"/>
  <c r="AO96" i="7"/>
  <c r="AG96" i="7"/>
  <c r="CK96" i="7"/>
  <c r="BY96" i="7"/>
  <c r="BQ96" i="7"/>
  <c r="V98" i="6"/>
  <c r="P101" i="7"/>
  <c r="L102" i="7"/>
  <c r="M101" i="7" s="1"/>
  <c r="P101" i="6"/>
  <c r="L102" i="6"/>
  <c r="M101" i="6" s="1"/>
  <c r="DJ97" i="7"/>
  <c r="DB97" i="7"/>
  <c r="CT97" i="7"/>
  <c r="CL97" i="7"/>
  <c r="CD97" i="7"/>
  <c r="BV97" i="7"/>
  <c r="BN97" i="7"/>
  <c r="BF97" i="7"/>
  <c r="AX97" i="7"/>
  <c r="AP97" i="7"/>
  <c r="AH97" i="7"/>
  <c r="DI97" i="7"/>
  <c r="DA97" i="7"/>
  <c r="CS97" i="7"/>
  <c r="CK97" i="7"/>
  <c r="CC97" i="7"/>
  <c r="BU97" i="7"/>
  <c r="BM97" i="7"/>
  <c r="BE97" i="7"/>
  <c r="AW97" i="7"/>
  <c r="AO97" i="7"/>
  <c r="AG97" i="7"/>
  <c r="DO97" i="7"/>
  <c r="DG97" i="7"/>
  <c r="CY97" i="7"/>
  <c r="CQ97" i="7"/>
  <c r="CI97" i="7"/>
  <c r="CA97" i="7"/>
  <c r="BS97" i="7"/>
  <c r="BK97" i="7"/>
  <c r="BC97" i="7"/>
  <c r="AU97" i="7"/>
  <c r="AM97" i="7"/>
  <c r="AE97" i="7"/>
  <c r="DN97" i="7"/>
  <c r="DF97" i="7"/>
  <c r="CX97" i="7"/>
  <c r="CP97" i="7"/>
  <c r="CH97" i="7"/>
  <c r="BZ97" i="7"/>
  <c r="BR97" i="7"/>
  <c r="BJ97" i="7"/>
  <c r="BB97" i="7"/>
  <c r="AT97" i="7"/>
  <c r="AL97" i="7"/>
  <c r="AD97" i="7"/>
  <c r="DM97" i="7"/>
  <c r="DE97" i="7"/>
  <c r="CW97" i="7"/>
  <c r="CO97" i="7"/>
  <c r="CG97" i="7"/>
  <c r="BY97" i="7"/>
  <c r="BQ97" i="7"/>
  <c r="BI97" i="7"/>
  <c r="BA97" i="7"/>
  <c r="AS97" i="7"/>
  <c r="AK97" i="7"/>
  <c r="AC97" i="7"/>
  <c r="CV97" i="7"/>
  <c r="CB97" i="7"/>
  <c r="BG97" i="7"/>
  <c r="AJ97" i="7"/>
  <c r="CU97" i="7"/>
  <c r="BX97" i="7"/>
  <c r="BD97" i="7"/>
  <c r="AI97" i="7"/>
  <c r="DK97" i="7"/>
  <c r="CN97" i="7"/>
  <c r="BT97" i="7"/>
  <c r="AY97" i="7"/>
  <c r="DH97" i="7"/>
  <c r="CM97" i="7"/>
  <c r="BP97" i="7"/>
  <c r="AV97" i="7"/>
  <c r="DC97" i="7"/>
  <c r="CF97" i="7"/>
  <c r="BL97" i="7"/>
  <c r="AQ97" i="7"/>
  <c r="CJ97" i="7"/>
  <c r="AF97" i="7"/>
  <c r="BO97" i="7"/>
  <c r="DL97" i="7"/>
  <c r="BH97" i="7"/>
  <c r="DD97" i="7"/>
  <c r="AZ97" i="7"/>
  <c r="CZ97" i="7"/>
  <c r="AR97" i="7"/>
  <c r="CE97" i="7"/>
  <c r="BW97" i="7"/>
  <c r="CR97" i="7"/>
  <c r="AN97" i="7"/>
  <c r="S100" i="7"/>
  <c r="T99" i="7" s="1"/>
  <c r="G100" i="8"/>
  <c r="DJ97" i="8"/>
  <c r="DB97" i="8"/>
  <c r="CT97" i="8"/>
  <c r="CL97" i="8"/>
  <c r="CD97" i="8"/>
  <c r="BV97" i="8"/>
  <c r="BN97" i="8"/>
  <c r="BF97" i="8"/>
  <c r="AX97" i="8"/>
  <c r="AP97" i="8"/>
  <c r="AH97" i="8"/>
  <c r="DO97" i="8"/>
  <c r="DG97" i="8"/>
  <c r="CY97" i="8"/>
  <c r="CQ97" i="8"/>
  <c r="CI97" i="8"/>
  <c r="CA97" i="8"/>
  <c r="BS97" i="8"/>
  <c r="BK97" i="8"/>
  <c r="BC97" i="8"/>
  <c r="AU97" i="8"/>
  <c r="AM97" i="8"/>
  <c r="AE97" i="8"/>
  <c r="DN97" i="8"/>
  <c r="DF97" i="8"/>
  <c r="CX97" i="8"/>
  <c r="CP97" i="8"/>
  <c r="CH97" i="8"/>
  <c r="BZ97" i="8"/>
  <c r="BR97" i="8"/>
  <c r="BJ97" i="8"/>
  <c r="BB97" i="8"/>
  <c r="AT97" i="8"/>
  <c r="AL97" i="8"/>
  <c r="AD97" i="8"/>
  <c r="DM97" i="8"/>
  <c r="DE97" i="8"/>
  <c r="CW97" i="8"/>
  <c r="CO97" i="8"/>
  <c r="CG97" i="8"/>
  <c r="BY97" i="8"/>
  <c r="BQ97" i="8"/>
  <c r="BI97" i="8"/>
  <c r="BA97" i="8"/>
  <c r="AS97" i="8"/>
  <c r="AK97" i="8"/>
  <c r="AC97" i="8"/>
  <c r="DL97" i="8"/>
  <c r="DD97" i="8"/>
  <c r="CV97" i="8"/>
  <c r="CN97" i="8"/>
  <c r="CF97" i="8"/>
  <c r="BX97" i="8"/>
  <c r="BP97" i="8"/>
  <c r="BH97" i="8"/>
  <c r="AZ97" i="8"/>
  <c r="AR97" i="8"/>
  <c r="AJ97" i="8"/>
  <c r="DK97" i="8"/>
  <c r="CR97" i="8"/>
  <c r="BU97" i="8"/>
  <c r="AY97" i="8"/>
  <c r="AF97" i="8"/>
  <c r="DC97" i="8"/>
  <c r="CJ97" i="8"/>
  <c r="BM97" i="8"/>
  <c r="AQ97" i="8"/>
  <c r="DA97" i="8"/>
  <c r="CE97" i="8"/>
  <c r="BL97" i="8"/>
  <c r="AO97" i="8"/>
  <c r="CZ97" i="8"/>
  <c r="CC97" i="8"/>
  <c r="BG97" i="8"/>
  <c r="AN97" i="8"/>
  <c r="CU97" i="8"/>
  <c r="CB97" i="8"/>
  <c r="BE97" i="8"/>
  <c r="AI97" i="8"/>
  <c r="CM97" i="8"/>
  <c r="AG97" i="8"/>
  <c r="BT97" i="8"/>
  <c r="BO97" i="8"/>
  <c r="DI97" i="8"/>
  <c r="BD97" i="8"/>
  <c r="DH97" i="8"/>
  <c r="AW97" i="8"/>
  <c r="CS97" i="8"/>
  <c r="AV97" i="8"/>
  <c r="CK97" i="8"/>
  <c r="BW97" i="8"/>
  <c r="V99" i="7" l="1"/>
  <c r="S101" i="6"/>
  <c r="T100" i="6" s="1"/>
  <c r="V99" i="6"/>
  <c r="L103" i="8"/>
  <c r="P102" i="8"/>
  <c r="V98" i="8"/>
  <c r="S101" i="8"/>
  <c r="F103" i="8"/>
  <c r="G102" i="8" s="1"/>
  <c r="L103" i="7"/>
  <c r="M102" i="7" s="1"/>
  <c r="P102" i="7"/>
  <c r="F103" i="7"/>
  <c r="G102" i="7" s="1"/>
  <c r="S101" i="7"/>
  <c r="T100" i="7" s="1"/>
  <c r="V100" i="7" s="1"/>
  <c r="T99" i="8"/>
  <c r="F103" i="6"/>
  <c r="G102" i="6" s="1"/>
  <c r="DN98" i="6"/>
  <c r="DF98" i="6"/>
  <c r="CX98" i="6"/>
  <c r="CP98" i="6"/>
  <c r="CH98" i="6"/>
  <c r="BZ98" i="6"/>
  <c r="BR98" i="6"/>
  <c r="BJ98" i="6"/>
  <c r="BB98" i="6"/>
  <c r="AT98" i="6"/>
  <c r="AL98" i="6"/>
  <c r="AD98" i="6"/>
  <c r="DM98" i="6"/>
  <c r="DE98" i="6"/>
  <c r="CW98" i="6"/>
  <c r="CO98" i="6"/>
  <c r="CG98" i="6"/>
  <c r="BY98" i="6"/>
  <c r="BQ98" i="6"/>
  <c r="BI98" i="6"/>
  <c r="BA98" i="6"/>
  <c r="AS98" i="6"/>
  <c r="AK98" i="6"/>
  <c r="AC98" i="6"/>
  <c r="DL98" i="6"/>
  <c r="DD98" i="6"/>
  <c r="CV98" i="6"/>
  <c r="CN98" i="6"/>
  <c r="CF98" i="6"/>
  <c r="BX98" i="6"/>
  <c r="BP98" i="6"/>
  <c r="BH98" i="6"/>
  <c r="AZ98" i="6"/>
  <c r="AR98" i="6"/>
  <c r="AJ98" i="6"/>
  <c r="DK98" i="6"/>
  <c r="DC98" i="6"/>
  <c r="CU98" i="6"/>
  <c r="CM98" i="6"/>
  <c r="CE98" i="6"/>
  <c r="BW98" i="6"/>
  <c r="BO98" i="6"/>
  <c r="BG98" i="6"/>
  <c r="AY98" i="6"/>
  <c r="AQ98" i="6"/>
  <c r="AI98" i="6"/>
  <c r="DJ98" i="6"/>
  <c r="DB98" i="6"/>
  <c r="CT98" i="6"/>
  <c r="CL98" i="6"/>
  <c r="CD98" i="6"/>
  <c r="BV98" i="6"/>
  <c r="BN98" i="6"/>
  <c r="BF98" i="6"/>
  <c r="AX98" i="6"/>
  <c r="AP98" i="6"/>
  <c r="AH98" i="6"/>
  <c r="DI98" i="6"/>
  <c r="DA98" i="6"/>
  <c r="CS98" i="6"/>
  <c r="CK98" i="6"/>
  <c r="CC98" i="6"/>
  <c r="BU98" i="6"/>
  <c r="BM98" i="6"/>
  <c r="BE98" i="6"/>
  <c r="AW98" i="6"/>
  <c r="AO98" i="6"/>
  <c r="AG98" i="6"/>
  <c r="DP98" i="6"/>
  <c r="DH98" i="6"/>
  <c r="CZ98" i="6"/>
  <c r="CR98" i="6"/>
  <c r="CJ98" i="6"/>
  <c r="CB98" i="6"/>
  <c r="BT98" i="6"/>
  <c r="BL98" i="6"/>
  <c r="BD98" i="6"/>
  <c r="AV98" i="6"/>
  <c r="AN98" i="6"/>
  <c r="AF98" i="6"/>
  <c r="CI98" i="6"/>
  <c r="CA98" i="6"/>
  <c r="BS98" i="6"/>
  <c r="BK98" i="6"/>
  <c r="DO98" i="6"/>
  <c r="BC98" i="6"/>
  <c r="DG98" i="6"/>
  <c r="AU98" i="6"/>
  <c r="CY98" i="6"/>
  <c r="AM98" i="6"/>
  <c r="CQ98" i="6"/>
  <c r="AE98" i="6"/>
  <c r="M101" i="8"/>
  <c r="L103" i="6"/>
  <c r="M102" i="6" s="1"/>
  <c r="P102" i="6"/>
  <c r="G101" i="8"/>
  <c r="DO99" i="6" l="1"/>
  <c r="DG99" i="6"/>
  <c r="CY99" i="6"/>
  <c r="CQ99" i="6"/>
  <c r="CI99" i="6"/>
  <c r="CA99" i="6"/>
  <c r="BS99" i="6"/>
  <c r="BK99" i="6"/>
  <c r="BC99" i="6"/>
  <c r="AU99" i="6"/>
  <c r="AM99" i="6"/>
  <c r="AE99" i="6"/>
  <c r="DN99" i="6"/>
  <c r="DF99" i="6"/>
  <c r="CX99" i="6"/>
  <c r="CP99" i="6"/>
  <c r="CH99" i="6"/>
  <c r="BZ99" i="6"/>
  <c r="BR99" i="6"/>
  <c r="BJ99" i="6"/>
  <c r="BB99" i="6"/>
  <c r="AT99" i="6"/>
  <c r="AL99" i="6"/>
  <c r="AD99" i="6"/>
  <c r="DM99" i="6"/>
  <c r="DE99" i="6"/>
  <c r="CW99" i="6"/>
  <c r="CO99" i="6"/>
  <c r="CG99" i="6"/>
  <c r="BY99" i="6"/>
  <c r="BQ99" i="6"/>
  <c r="BI99" i="6"/>
  <c r="BA99" i="6"/>
  <c r="AS99" i="6"/>
  <c r="AK99" i="6"/>
  <c r="AC99" i="6"/>
  <c r="DL99" i="6"/>
  <c r="DD99" i="6"/>
  <c r="CV99" i="6"/>
  <c r="CN99" i="6"/>
  <c r="CF99" i="6"/>
  <c r="BX99" i="6"/>
  <c r="BP99" i="6"/>
  <c r="BH99" i="6"/>
  <c r="AZ99" i="6"/>
  <c r="AR99" i="6"/>
  <c r="AJ99" i="6"/>
  <c r="DK99" i="6"/>
  <c r="DC99" i="6"/>
  <c r="CU99" i="6"/>
  <c r="CM99" i="6"/>
  <c r="CE99" i="6"/>
  <c r="BW99" i="6"/>
  <c r="BO99" i="6"/>
  <c r="BG99" i="6"/>
  <c r="AY99" i="6"/>
  <c r="AQ99" i="6"/>
  <c r="AI99" i="6"/>
  <c r="DJ99" i="6"/>
  <c r="DB99" i="6"/>
  <c r="CT99" i="6"/>
  <c r="CL99" i="6"/>
  <c r="CD99" i="6"/>
  <c r="BV99" i="6"/>
  <c r="BN99" i="6"/>
  <c r="BF99" i="6"/>
  <c r="AX99" i="6"/>
  <c r="AP99" i="6"/>
  <c r="AH99" i="6"/>
  <c r="DQ99" i="6"/>
  <c r="DI99" i="6"/>
  <c r="DA99" i="6"/>
  <c r="CS99" i="6"/>
  <c r="CK99" i="6"/>
  <c r="CC99" i="6"/>
  <c r="BU99" i="6"/>
  <c r="BM99" i="6"/>
  <c r="BE99" i="6"/>
  <c r="AW99" i="6"/>
  <c r="AO99" i="6"/>
  <c r="AG99" i="6"/>
  <c r="CZ99" i="6"/>
  <c r="AN99" i="6"/>
  <c r="CR99" i="6"/>
  <c r="AF99" i="6"/>
  <c r="CJ99" i="6"/>
  <c r="CB99" i="6"/>
  <c r="BT99" i="6"/>
  <c r="BL99" i="6"/>
  <c r="DP99" i="6"/>
  <c r="BD99" i="6"/>
  <c r="DH99" i="6"/>
  <c r="AV99" i="6"/>
  <c r="V100" i="6"/>
  <c r="S102" i="8"/>
  <c r="T101" i="8" s="1"/>
  <c r="V101" i="8" s="1"/>
  <c r="S102" i="7"/>
  <c r="T101" i="7" s="1"/>
  <c r="P103" i="8"/>
  <c r="L104" i="8"/>
  <c r="P103" i="7"/>
  <c r="L104" i="7"/>
  <c r="M103" i="7" s="1"/>
  <c r="F104" i="8"/>
  <c r="G103" i="8" s="1"/>
  <c r="M102" i="8"/>
  <c r="DM100" i="7"/>
  <c r="DE100" i="7"/>
  <c r="CW100" i="7"/>
  <c r="CO100" i="7"/>
  <c r="CG100" i="7"/>
  <c r="BY100" i="7"/>
  <c r="BQ100" i="7"/>
  <c r="BI100" i="7"/>
  <c r="BA100" i="7"/>
  <c r="AS100" i="7"/>
  <c r="AK100" i="7"/>
  <c r="AC100" i="7"/>
  <c r="DL100" i="7"/>
  <c r="DD100" i="7"/>
  <c r="CV100" i="7"/>
  <c r="CN100" i="7"/>
  <c r="CF100" i="7"/>
  <c r="BX100" i="7"/>
  <c r="BP100" i="7"/>
  <c r="BH100" i="7"/>
  <c r="AZ100" i="7"/>
  <c r="AR100" i="7"/>
  <c r="AJ100" i="7"/>
  <c r="DR100" i="7"/>
  <c r="DJ100" i="7"/>
  <c r="DB100" i="7"/>
  <c r="CT100" i="7"/>
  <c r="CL100" i="7"/>
  <c r="CD100" i="7"/>
  <c r="BV100" i="7"/>
  <c r="BN100" i="7"/>
  <c r="BF100" i="7"/>
  <c r="AX100" i="7"/>
  <c r="AP100" i="7"/>
  <c r="AH100" i="7"/>
  <c r="DQ100" i="7"/>
  <c r="DI100" i="7"/>
  <c r="DA100" i="7"/>
  <c r="CS100" i="7"/>
  <c r="CK100" i="7"/>
  <c r="CC100" i="7"/>
  <c r="BU100" i="7"/>
  <c r="BM100" i="7"/>
  <c r="BE100" i="7"/>
  <c r="AW100" i="7"/>
  <c r="AO100" i="7"/>
  <c r="AG100" i="7"/>
  <c r="DP100" i="7"/>
  <c r="DH100" i="7"/>
  <c r="CZ100" i="7"/>
  <c r="CR100" i="7"/>
  <c r="CJ100" i="7"/>
  <c r="CB100" i="7"/>
  <c r="BT100" i="7"/>
  <c r="BL100" i="7"/>
  <c r="BD100" i="7"/>
  <c r="AV100" i="7"/>
  <c r="AN100" i="7"/>
  <c r="AF100" i="7"/>
  <c r="DF100" i="7"/>
  <c r="CI100" i="7"/>
  <c r="BO100" i="7"/>
  <c r="AT100" i="7"/>
  <c r="DC100" i="7"/>
  <c r="CH100" i="7"/>
  <c r="BK100" i="7"/>
  <c r="AQ100" i="7"/>
  <c r="CY100" i="7"/>
  <c r="CE100" i="7"/>
  <c r="BJ100" i="7"/>
  <c r="AM100" i="7"/>
  <c r="CX100" i="7"/>
  <c r="CA100" i="7"/>
  <c r="BG100" i="7"/>
  <c r="AL100" i="7"/>
  <c r="DO100" i="7"/>
  <c r="CU100" i="7"/>
  <c r="BZ100" i="7"/>
  <c r="BC100" i="7"/>
  <c r="AI100" i="7"/>
  <c r="DK100" i="7"/>
  <c r="CP100" i="7"/>
  <c r="BS100" i="7"/>
  <c r="AY100" i="7"/>
  <c r="AD100" i="7"/>
  <c r="CM100" i="7"/>
  <c r="BB100" i="7"/>
  <c r="AU100" i="7"/>
  <c r="DN100" i="7"/>
  <c r="AE100" i="7"/>
  <c r="DG100" i="7"/>
  <c r="CQ100" i="7"/>
  <c r="BW100" i="7"/>
  <c r="BR100" i="7"/>
  <c r="F104" i="6"/>
  <c r="G103" i="6" s="1"/>
  <c r="DM99" i="7"/>
  <c r="DE99" i="7"/>
  <c r="CW99" i="7"/>
  <c r="CO99" i="7"/>
  <c r="CG99" i="7"/>
  <c r="BY99" i="7"/>
  <c r="BQ99" i="7"/>
  <c r="BI99" i="7"/>
  <c r="BA99" i="7"/>
  <c r="AS99" i="7"/>
  <c r="AK99" i="7"/>
  <c r="AC99" i="7"/>
  <c r="DL99" i="7"/>
  <c r="DD99" i="7"/>
  <c r="CV99" i="7"/>
  <c r="CN99" i="7"/>
  <c r="CF99" i="7"/>
  <c r="BX99" i="7"/>
  <c r="BP99" i="7"/>
  <c r="BH99" i="7"/>
  <c r="AZ99" i="7"/>
  <c r="AR99" i="7"/>
  <c r="AJ99" i="7"/>
  <c r="DJ99" i="7"/>
  <c r="DB99" i="7"/>
  <c r="CT99" i="7"/>
  <c r="CL99" i="7"/>
  <c r="CD99" i="7"/>
  <c r="BV99" i="7"/>
  <c r="BN99" i="7"/>
  <c r="BF99" i="7"/>
  <c r="AX99" i="7"/>
  <c r="AP99" i="7"/>
  <c r="AH99" i="7"/>
  <c r="DQ99" i="7"/>
  <c r="DI99" i="7"/>
  <c r="DA99" i="7"/>
  <c r="CS99" i="7"/>
  <c r="CK99" i="7"/>
  <c r="CC99" i="7"/>
  <c r="BU99" i="7"/>
  <c r="BM99" i="7"/>
  <c r="BE99" i="7"/>
  <c r="AW99" i="7"/>
  <c r="AO99" i="7"/>
  <c r="AG99" i="7"/>
  <c r="DP99" i="7"/>
  <c r="DH99" i="7"/>
  <c r="CZ99" i="7"/>
  <c r="CR99" i="7"/>
  <c r="CJ99" i="7"/>
  <c r="CB99" i="7"/>
  <c r="BT99" i="7"/>
  <c r="BL99" i="7"/>
  <c r="BD99" i="7"/>
  <c r="AV99" i="7"/>
  <c r="AN99" i="7"/>
  <c r="AF99" i="7"/>
  <c r="DK99" i="7"/>
  <c r="CP99" i="7"/>
  <c r="BS99" i="7"/>
  <c r="AY99" i="7"/>
  <c r="AD99" i="7"/>
  <c r="DG99" i="7"/>
  <c r="CM99" i="7"/>
  <c r="BR99" i="7"/>
  <c r="AU99" i="7"/>
  <c r="DF99" i="7"/>
  <c r="CI99" i="7"/>
  <c r="BO99" i="7"/>
  <c r="DC99" i="7"/>
  <c r="CH99" i="7"/>
  <c r="BK99" i="7"/>
  <c r="AQ99" i="7"/>
  <c r="CY99" i="7"/>
  <c r="CE99" i="7"/>
  <c r="BJ99" i="7"/>
  <c r="AM99" i="7"/>
  <c r="DO99" i="7"/>
  <c r="CU99" i="7"/>
  <c r="BZ99" i="7"/>
  <c r="BC99" i="7"/>
  <c r="AI99" i="7"/>
  <c r="DN99" i="7"/>
  <c r="AL99" i="7"/>
  <c r="CA99" i="7"/>
  <c r="BW99" i="7"/>
  <c r="BG99" i="7"/>
  <c r="BB99" i="7"/>
  <c r="CX99" i="7"/>
  <c r="CQ99" i="7"/>
  <c r="AT99" i="7"/>
  <c r="AE99" i="7"/>
  <c r="V99" i="8"/>
  <c r="DL98" i="8"/>
  <c r="DD98" i="8"/>
  <c r="CV98" i="8"/>
  <c r="CN98" i="8"/>
  <c r="CF98" i="8"/>
  <c r="BX98" i="8"/>
  <c r="BP98" i="8"/>
  <c r="BH98" i="8"/>
  <c r="AZ98" i="8"/>
  <c r="AR98" i="8"/>
  <c r="AJ98" i="8"/>
  <c r="DI98" i="8"/>
  <c r="DA98" i="8"/>
  <c r="CS98" i="8"/>
  <c r="CK98" i="8"/>
  <c r="CC98" i="8"/>
  <c r="BU98" i="8"/>
  <c r="BM98" i="8"/>
  <c r="BE98" i="8"/>
  <c r="AW98" i="8"/>
  <c r="AO98" i="8"/>
  <c r="AG98" i="8"/>
  <c r="DP98" i="8"/>
  <c r="DH98" i="8"/>
  <c r="CZ98" i="8"/>
  <c r="CR98" i="8"/>
  <c r="CJ98" i="8"/>
  <c r="CB98" i="8"/>
  <c r="BT98" i="8"/>
  <c r="BL98" i="8"/>
  <c r="BD98" i="8"/>
  <c r="AV98" i="8"/>
  <c r="AN98" i="8"/>
  <c r="AF98" i="8"/>
  <c r="DO98" i="8"/>
  <c r="DG98" i="8"/>
  <c r="CY98" i="8"/>
  <c r="CQ98" i="8"/>
  <c r="CI98" i="8"/>
  <c r="CA98" i="8"/>
  <c r="BS98" i="8"/>
  <c r="BK98" i="8"/>
  <c r="BC98" i="8"/>
  <c r="AU98" i="8"/>
  <c r="AM98" i="8"/>
  <c r="AE98" i="8"/>
  <c r="DN98" i="8"/>
  <c r="DF98" i="8"/>
  <c r="CX98" i="8"/>
  <c r="CP98" i="8"/>
  <c r="CH98" i="8"/>
  <c r="BZ98" i="8"/>
  <c r="BR98" i="8"/>
  <c r="BJ98" i="8"/>
  <c r="BB98" i="8"/>
  <c r="AT98" i="8"/>
  <c r="AL98" i="8"/>
  <c r="AD98" i="8"/>
  <c r="DJ98" i="8"/>
  <c r="CM98" i="8"/>
  <c r="BQ98" i="8"/>
  <c r="AX98" i="8"/>
  <c r="DB98" i="8"/>
  <c r="CE98" i="8"/>
  <c r="BI98" i="8"/>
  <c r="AP98" i="8"/>
  <c r="CW98" i="8"/>
  <c r="CD98" i="8"/>
  <c r="BG98" i="8"/>
  <c r="AK98" i="8"/>
  <c r="CU98" i="8"/>
  <c r="BY98" i="8"/>
  <c r="BF98" i="8"/>
  <c r="AI98" i="8"/>
  <c r="DM98" i="8"/>
  <c r="CT98" i="8"/>
  <c r="BW98" i="8"/>
  <c r="BA98" i="8"/>
  <c r="AH98" i="8"/>
  <c r="CO98" i="8"/>
  <c r="AQ98" i="8"/>
  <c r="BV98" i="8"/>
  <c r="BO98" i="8"/>
  <c r="DK98" i="8"/>
  <c r="BN98" i="8"/>
  <c r="DE98" i="8"/>
  <c r="AY98" i="8"/>
  <c r="CL98" i="8"/>
  <c r="CG98" i="8"/>
  <c r="AS98" i="8"/>
  <c r="AC98" i="8"/>
  <c r="DC98" i="8"/>
  <c r="S102" i="6"/>
  <c r="T101" i="6" s="1"/>
  <c r="L104" i="6"/>
  <c r="M103" i="6" s="1"/>
  <c r="P103" i="6"/>
  <c r="F104" i="7"/>
  <c r="G103" i="7" s="1"/>
  <c r="T100" i="8"/>
  <c r="V101" i="7" l="1"/>
  <c r="V101" i="6"/>
  <c r="S103" i="7"/>
  <c r="L105" i="8"/>
  <c r="M104" i="8" s="1"/>
  <c r="P104" i="8"/>
  <c r="DL101" i="8"/>
  <c r="DD101" i="8"/>
  <c r="CV101" i="8"/>
  <c r="CN101" i="8"/>
  <c r="CF101" i="8"/>
  <c r="BX101" i="8"/>
  <c r="BP101" i="8"/>
  <c r="BH101" i="8"/>
  <c r="AZ101" i="8"/>
  <c r="AR101" i="8"/>
  <c r="AJ101" i="8"/>
  <c r="DQ101" i="8"/>
  <c r="DI101" i="8"/>
  <c r="DA101" i="8"/>
  <c r="CS101" i="8"/>
  <c r="CK101" i="8"/>
  <c r="CC101" i="8"/>
  <c r="BU101" i="8"/>
  <c r="BM101" i="8"/>
  <c r="BE101" i="8"/>
  <c r="AW101" i="8"/>
  <c r="AO101" i="8"/>
  <c r="AG101" i="8"/>
  <c r="DP101" i="8"/>
  <c r="DH101" i="8"/>
  <c r="CZ101" i="8"/>
  <c r="CR101" i="8"/>
  <c r="CJ101" i="8"/>
  <c r="CB101" i="8"/>
  <c r="BT101" i="8"/>
  <c r="BL101" i="8"/>
  <c r="BD101" i="8"/>
  <c r="AV101" i="8"/>
  <c r="AN101" i="8"/>
  <c r="AF101" i="8"/>
  <c r="DO101" i="8"/>
  <c r="DG101" i="8"/>
  <c r="CY101" i="8"/>
  <c r="CQ101" i="8"/>
  <c r="CI101" i="8"/>
  <c r="CA101" i="8"/>
  <c r="BS101" i="8"/>
  <c r="BK101" i="8"/>
  <c r="BC101" i="8"/>
  <c r="AU101" i="8"/>
  <c r="AM101" i="8"/>
  <c r="AE101" i="8"/>
  <c r="DN101" i="8"/>
  <c r="DF101" i="8"/>
  <c r="CX101" i="8"/>
  <c r="CP101" i="8"/>
  <c r="CH101" i="8"/>
  <c r="BZ101" i="8"/>
  <c r="BR101" i="8"/>
  <c r="BJ101" i="8"/>
  <c r="BB101" i="8"/>
  <c r="AT101" i="8"/>
  <c r="AL101" i="8"/>
  <c r="AD101" i="8"/>
  <c r="DM101" i="8"/>
  <c r="CT101" i="8"/>
  <c r="BW101" i="8"/>
  <c r="BA101" i="8"/>
  <c r="AH101" i="8"/>
  <c r="DE101" i="8"/>
  <c r="CL101" i="8"/>
  <c r="BO101" i="8"/>
  <c r="AS101" i="8"/>
  <c r="DC101" i="8"/>
  <c r="CG101" i="8"/>
  <c r="BN101" i="8"/>
  <c r="AQ101" i="8"/>
  <c r="DB101" i="8"/>
  <c r="CE101" i="8"/>
  <c r="BI101" i="8"/>
  <c r="AP101" i="8"/>
  <c r="DS101" i="8"/>
  <c r="CW101" i="8"/>
  <c r="CD101" i="8"/>
  <c r="BG101" i="8"/>
  <c r="AK101" i="8"/>
  <c r="CU101" i="8"/>
  <c r="AX101" i="8"/>
  <c r="BY101" i="8"/>
  <c r="BV101" i="8"/>
  <c r="DR101" i="8"/>
  <c r="BQ101" i="8"/>
  <c r="DK101" i="8"/>
  <c r="BF101" i="8"/>
  <c r="DJ101" i="8"/>
  <c r="AY101" i="8"/>
  <c r="AI101" i="8"/>
  <c r="AC101" i="8"/>
  <c r="CM101" i="8"/>
  <c r="CO101" i="8"/>
  <c r="F105" i="6"/>
  <c r="M103" i="8"/>
  <c r="S103" i="6"/>
  <c r="T102" i="6" s="1"/>
  <c r="V102" i="6" s="1"/>
  <c r="P104" i="6"/>
  <c r="L105" i="6"/>
  <c r="S103" i="8"/>
  <c r="T102" i="8" s="1"/>
  <c r="DO100" i="6"/>
  <c r="DG100" i="6"/>
  <c r="CY100" i="6"/>
  <c r="CQ100" i="6"/>
  <c r="CI100" i="6"/>
  <c r="CA100" i="6"/>
  <c r="BS100" i="6"/>
  <c r="BK100" i="6"/>
  <c r="BC100" i="6"/>
  <c r="AU100" i="6"/>
  <c r="AM100" i="6"/>
  <c r="AE100" i="6"/>
  <c r="DN100" i="6"/>
  <c r="DF100" i="6"/>
  <c r="CX100" i="6"/>
  <c r="CP100" i="6"/>
  <c r="CH100" i="6"/>
  <c r="BZ100" i="6"/>
  <c r="BR100" i="6"/>
  <c r="BJ100" i="6"/>
  <c r="BB100" i="6"/>
  <c r="AT100" i="6"/>
  <c r="AL100" i="6"/>
  <c r="AD100" i="6"/>
  <c r="DM100" i="6"/>
  <c r="DE100" i="6"/>
  <c r="CW100" i="6"/>
  <c r="CO100" i="6"/>
  <c r="CG100" i="6"/>
  <c r="BY100" i="6"/>
  <c r="BQ100" i="6"/>
  <c r="BI100" i="6"/>
  <c r="BA100" i="6"/>
  <c r="AS100" i="6"/>
  <c r="AK100" i="6"/>
  <c r="AC100" i="6"/>
  <c r="DL100" i="6"/>
  <c r="DD100" i="6"/>
  <c r="CV100" i="6"/>
  <c r="CN100" i="6"/>
  <c r="CF100" i="6"/>
  <c r="BX100" i="6"/>
  <c r="BP100" i="6"/>
  <c r="BH100" i="6"/>
  <c r="AZ100" i="6"/>
  <c r="AR100" i="6"/>
  <c r="AJ100" i="6"/>
  <c r="DK100" i="6"/>
  <c r="DC100" i="6"/>
  <c r="CU100" i="6"/>
  <c r="CM100" i="6"/>
  <c r="CE100" i="6"/>
  <c r="BW100" i="6"/>
  <c r="BO100" i="6"/>
  <c r="BG100" i="6"/>
  <c r="AY100" i="6"/>
  <c r="AQ100" i="6"/>
  <c r="AI100" i="6"/>
  <c r="DR100" i="6"/>
  <c r="DJ100" i="6"/>
  <c r="DB100" i="6"/>
  <c r="CT100" i="6"/>
  <c r="CL100" i="6"/>
  <c r="CD100" i="6"/>
  <c r="BV100" i="6"/>
  <c r="BN100" i="6"/>
  <c r="BF100" i="6"/>
  <c r="AX100" i="6"/>
  <c r="AP100" i="6"/>
  <c r="AH100" i="6"/>
  <c r="DQ100" i="6"/>
  <c r="DI100" i="6"/>
  <c r="DA100" i="6"/>
  <c r="CS100" i="6"/>
  <c r="CK100" i="6"/>
  <c r="CC100" i="6"/>
  <c r="BU100" i="6"/>
  <c r="BM100" i="6"/>
  <c r="BE100" i="6"/>
  <c r="AW100" i="6"/>
  <c r="AO100" i="6"/>
  <c r="AG100" i="6"/>
  <c r="DP100" i="6"/>
  <c r="BD100" i="6"/>
  <c r="DH100" i="6"/>
  <c r="AV100" i="6"/>
  <c r="CZ100" i="6"/>
  <c r="AN100" i="6"/>
  <c r="CR100" i="6"/>
  <c r="AF100" i="6"/>
  <c r="CJ100" i="6"/>
  <c r="CB100" i="6"/>
  <c r="BT100" i="6"/>
  <c r="BL100" i="6"/>
  <c r="F105" i="8"/>
  <c r="G104" i="8" s="1"/>
  <c r="V100" i="8"/>
  <c r="F105" i="7"/>
  <c r="G104" i="7" s="1"/>
  <c r="L105" i="7"/>
  <c r="M104" i="7" s="1"/>
  <c r="P104" i="7"/>
  <c r="DM99" i="8"/>
  <c r="DE99" i="8"/>
  <c r="CW99" i="8"/>
  <c r="CO99" i="8"/>
  <c r="CG99" i="8"/>
  <c r="BY99" i="8"/>
  <c r="BQ99" i="8"/>
  <c r="BI99" i="8"/>
  <c r="BA99" i="8"/>
  <c r="AS99" i="8"/>
  <c r="AK99" i="8"/>
  <c r="AC99" i="8"/>
  <c r="DJ99" i="8"/>
  <c r="DB99" i="8"/>
  <c r="CT99" i="8"/>
  <c r="CL99" i="8"/>
  <c r="CD99" i="8"/>
  <c r="BV99" i="8"/>
  <c r="BN99" i="8"/>
  <c r="BF99" i="8"/>
  <c r="AX99" i="8"/>
  <c r="AP99" i="8"/>
  <c r="AH99" i="8"/>
  <c r="DQ99" i="8"/>
  <c r="DI99" i="8"/>
  <c r="DA99" i="8"/>
  <c r="CS99" i="8"/>
  <c r="CK99" i="8"/>
  <c r="CC99" i="8"/>
  <c r="BU99" i="8"/>
  <c r="BM99" i="8"/>
  <c r="BE99" i="8"/>
  <c r="AW99" i="8"/>
  <c r="AO99" i="8"/>
  <c r="AG99" i="8"/>
  <c r="DP99" i="8"/>
  <c r="DH99" i="8"/>
  <c r="CZ99" i="8"/>
  <c r="CR99" i="8"/>
  <c r="CJ99" i="8"/>
  <c r="CB99" i="8"/>
  <c r="BT99" i="8"/>
  <c r="BL99" i="8"/>
  <c r="BD99" i="8"/>
  <c r="AV99" i="8"/>
  <c r="AN99" i="8"/>
  <c r="AF99" i="8"/>
  <c r="DO99" i="8"/>
  <c r="DG99" i="8"/>
  <c r="CY99" i="8"/>
  <c r="CQ99" i="8"/>
  <c r="CI99" i="8"/>
  <c r="CA99" i="8"/>
  <c r="BS99" i="8"/>
  <c r="BK99" i="8"/>
  <c r="BC99" i="8"/>
  <c r="AU99" i="8"/>
  <c r="AM99" i="8"/>
  <c r="AE99" i="8"/>
  <c r="DD99" i="8"/>
  <c r="CH99" i="8"/>
  <c r="BO99" i="8"/>
  <c r="AR99" i="8"/>
  <c r="CV99" i="8"/>
  <c r="BZ99" i="8"/>
  <c r="BG99" i="8"/>
  <c r="AJ99" i="8"/>
  <c r="DN99" i="8"/>
  <c r="CU99" i="8"/>
  <c r="BX99" i="8"/>
  <c r="BB99" i="8"/>
  <c r="AI99" i="8"/>
  <c r="DL99" i="8"/>
  <c r="CP99" i="8"/>
  <c r="BW99" i="8"/>
  <c r="AZ99" i="8"/>
  <c r="AD99" i="8"/>
  <c r="DK99" i="8"/>
  <c r="CN99" i="8"/>
  <c r="BR99" i="8"/>
  <c r="AY99" i="8"/>
  <c r="CX99" i="8"/>
  <c r="AQ99" i="8"/>
  <c r="CE99" i="8"/>
  <c r="BP99" i="8"/>
  <c r="BJ99" i="8"/>
  <c r="DF99" i="8"/>
  <c r="BH99" i="8"/>
  <c r="AL99" i="8"/>
  <c r="DC99" i="8"/>
  <c r="CM99" i="8"/>
  <c r="CF99" i="8"/>
  <c r="AT99" i="8"/>
  <c r="T102" i="7"/>
  <c r="V102" i="7" s="1"/>
  <c r="V102" i="8" l="1"/>
  <c r="F106" i="7"/>
  <c r="G105" i="7" s="1"/>
  <c r="F106" i="6"/>
  <c r="G104" i="6"/>
  <c r="DR102" i="7"/>
  <c r="DJ102" i="7"/>
  <c r="DB102" i="7"/>
  <c r="CT102" i="7"/>
  <c r="CL102" i="7"/>
  <c r="CD102" i="7"/>
  <c r="BV102" i="7"/>
  <c r="BN102" i="7"/>
  <c r="BF102" i="7"/>
  <c r="AX102" i="7"/>
  <c r="AP102" i="7"/>
  <c r="AH102" i="7"/>
  <c r="DQ102" i="7"/>
  <c r="DI102" i="7"/>
  <c r="DA102" i="7"/>
  <c r="CS102" i="7"/>
  <c r="CK102" i="7"/>
  <c r="CC102" i="7"/>
  <c r="BU102" i="7"/>
  <c r="BM102" i="7"/>
  <c r="BE102" i="7"/>
  <c r="AW102" i="7"/>
  <c r="AO102" i="7"/>
  <c r="AG102" i="7"/>
  <c r="DO102" i="7"/>
  <c r="DG102" i="7"/>
  <c r="CY102" i="7"/>
  <c r="CQ102" i="7"/>
  <c r="CI102" i="7"/>
  <c r="CA102" i="7"/>
  <c r="BS102" i="7"/>
  <c r="BK102" i="7"/>
  <c r="BC102" i="7"/>
  <c r="AU102" i="7"/>
  <c r="AM102" i="7"/>
  <c r="AE102" i="7"/>
  <c r="DN102" i="7"/>
  <c r="DF102" i="7"/>
  <c r="CX102" i="7"/>
  <c r="CP102" i="7"/>
  <c r="CH102" i="7"/>
  <c r="BZ102" i="7"/>
  <c r="BR102" i="7"/>
  <c r="BJ102" i="7"/>
  <c r="BB102" i="7"/>
  <c r="AT102" i="7"/>
  <c r="AL102" i="7"/>
  <c r="AD102" i="7"/>
  <c r="DM102" i="7"/>
  <c r="DE102" i="7"/>
  <c r="CW102" i="7"/>
  <c r="CO102" i="7"/>
  <c r="CG102" i="7"/>
  <c r="BY102" i="7"/>
  <c r="BQ102" i="7"/>
  <c r="BI102" i="7"/>
  <c r="BA102" i="7"/>
  <c r="AS102" i="7"/>
  <c r="AK102" i="7"/>
  <c r="AC102" i="7"/>
  <c r="DL102" i="7"/>
  <c r="CR102" i="7"/>
  <c r="BW102" i="7"/>
  <c r="AZ102" i="7"/>
  <c r="AF102" i="7"/>
  <c r="DK102" i="7"/>
  <c r="CN102" i="7"/>
  <c r="BT102" i="7"/>
  <c r="AY102" i="7"/>
  <c r="DH102" i="7"/>
  <c r="CM102" i="7"/>
  <c r="BP102" i="7"/>
  <c r="AV102" i="7"/>
  <c r="DD102" i="7"/>
  <c r="CJ102" i="7"/>
  <c r="BO102" i="7"/>
  <c r="AR102" i="7"/>
  <c r="DC102" i="7"/>
  <c r="CF102" i="7"/>
  <c r="BL102" i="7"/>
  <c r="AQ102" i="7"/>
  <c r="DT102" i="7"/>
  <c r="CZ102" i="7"/>
  <c r="CE102" i="7"/>
  <c r="BH102" i="7"/>
  <c r="AN102" i="7"/>
  <c r="DS102" i="7"/>
  <c r="CV102" i="7"/>
  <c r="CB102" i="7"/>
  <c r="BG102" i="7"/>
  <c r="AJ102" i="7"/>
  <c r="AI102" i="7"/>
  <c r="DP102" i="7"/>
  <c r="CU102" i="7"/>
  <c r="BX102" i="7"/>
  <c r="BD102" i="7"/>
  <c r="S104" i="7"/>
  <c r="T103" i="7" s="1"/>
  <c r="V103" i="7" s="1"/>
  <c r="DN101" i="6"/>
  <c r="DF101" i="6"/>
  <c r="CX101" i="6"/>
  <c r="CP101" i="6"/>
  <c r="CH101" i="6"/>
  <c r="BZ101" i="6"/>
  <c r="BR101" i="6"/>
  <c r="BJ101" i="6"/>
  <c r="BB101" i="6"/>
  <c r="AT101" i="6"/>
  <c r="AL101" i="6"/>
  <c r="AD101" i="6"/>
  <c r="DM101" i="6"/>
  <c r="DE101" i="6"/>
  <c r="CW101" i="6"/>
  <c r="CO101" i="6"/>
  <c r="CG101" i="6"/>
  <c r="BY101" i="6"/>
  <c r="BQ101" i="6"/>
  <c r="BI101" i="6"/>
  <c r="BA101" i="6"/>
  <c r="AS101" i="6"/>
  <c r="AK101" i="6"/>
  <c r="AC101" i="6"/>
  <c r="DL101" i="6"/>
  <c r="DD101" i="6"/>
  <c r="CV101" i="6"/>
  <c r="CN101" i="6"/>
  <c r="CF101" i="6"/>
  <c r="BX101" i="6"/>
  <c r="BP101" i="6"/>
  <c r="BH101" i="6"/>
  <c r="AZ101" i="6"/>
  <c r="AR101" i="6"/>
  <c r="AJ101" i="6"/>
  <c r="DS101" i="6"/>
  <c r="DK101" i="6"/>
  <c r="DC101" i="6"/>
  <c r="CU101" i="6"/>
  <c r="CM101" i="6"/>
  <c r="CE101" i="6"/>
  <c r="BW101" i="6"/>
  <c r="BO101" i="6"/>
  <c r="BG101" i="6"/>
  <c r="AY101" i="6"/>
  <c r="AQ101" i="6"/>
  <c r="AI101" i="6"/>
  <c r="DR101" i="6"/>
  <c r="DJ101" i="6"/>
  <c r="DB101" i="6"/>
  <c r="CT101" i="6"/>
  <c r="CL101" i="6"/>
  <c r="CD101" i="6"/>
  <c r="BV101" i="6"/>
  <c r="BN101" i="6"/>
  <c r="BF101" i="6"/>
  <c r="AX101" i="6"/>
  <c r="AP101" i="6"/>
  <c r="AH101" i="6"/>
  <c r="DQ101" i="6"/>
  <c r="DI101" i="6"/>
  <c r="DA101" i="6"/>
  <c r="CS101" i="6"/>
  <c r="CK101" i="6"/>
  <c r="CC101" i="6"/>
  <c r="BU101" i="6"/>
  <c r="BM101" i="6"/>
  <c r="BE101" i="6"/>
  <c r="AW101" i="6"/>
  <c r="AO101" i="6"/>
  <c r="AG101" i="6"/>
  <c r="DP101" i="6"/>
  <c r="DH101" i="6"/>
  <c r="CZ101" i="6"/>
  <c r="CR101" i="6"/>
  <c r="CJ101" i="6"/>
  <c r="CB101" i="6"/>
  <c r="BT101" i="6"/>
  <c r="BL101" i="6"/>
  <c r="BD101" i="6"/>
  <c r="AV101" i="6"/>
  <c r="AN101" i="6"/>
  <c r="AF101" i="6"/>
  <c r="BS101" i="6"/>
  <c r="BK101" i="6"/>
  <c r="DO101" i="6"/>
  <c r="BC101" i="6"/>
  <c r="DG101" i="6"/>
  <c r="AU101" i="6"/>
  <c r="CY101" i="6"/>
  <c r="AM101" i="6"/>
  <c r="CQ101" i="6"/>
  <c r="AE101" i="6"/>
  <c r="CI101" i="6"/>
  <c r="CA101" i="6"/>
  <c r="S104" i="8"/>
  <c r="DT102" i="6"/>
  <c r="DL102" i="6"/>
  <c r="DD102" i="6"/>
  <c r="CV102" i="6"/>
  <c r="CN102" i="6"/>
  <c r="CF102" i="6"/>
  <c r="BX102" i="6"/>
  <c r="BP102" i="6"/>
  <c r="BH102" i="6"/>
  <c r="AZ102" i="6"/>
  <c r="AR102" i="6"/>
  <c r="AJ102" i="6"/>
  <c r="DS102" i="6"/>
  <c r="DK102" i="6"/>
  <c r="DC102" i="6"/>
  <c r="CU102" i="6"/>
  <c r="CM102" i="6"/>
  <c r="CE102" i="6"/>
  <c r="BW102" i="6"/>
  <c r="BO102" i="6"/>
  <c r="BG102" i="6"/>
  <c r="AY102" i="6"/>
  <c r="AQ102" i="6"/>
  <c r="AI102" i="6"/>
  <c r="DR102" i="6"/>
  <c r="DJ102" i="6"/>
  <c r="DB102" i="6"/>
  <c r="CT102" i="6"/>
  <c r="CL102" i="6"/>
  <c r="CD102" i="6"/>
  <c r="BV102" i="6"/>
  <c r="BN102" i="6"/>
  <c r="BF102" i="6"/>
  <c r="AX102" i="6"/>
  <c r="AP102" i="6"/>
  <c r="AH102" i="6"/>
  <c r="DQ102" i="6"/>
  <c r="DI102" i="6"/>
  <c r="DA102" i="6"/>
  <c r="CS102" i="6"/>
  <c r="CK102" i="6"/>
  <c r="CC102" i="6"/>
  <c r="BU102" i="6"/>
  <c r="BM102" i="6"/>
  <c r="BE102" i="6"/>
  <c r="AW102" i="6"/>
  <c r="AO102" i="6"/>
  <c r="AG102" i="6"/>
  <c r="DP102" i="6"/>
  <c r="DH102" i="6"/>
  <c r="CZ102" i="6"/>
  <c r="CR102" i="6"/>
  <c r="CJ102" i="6"/>
  <c r="CB102" i="6"/>
  <c r="BT102" i="6"/>
  <c r="BL102" i="6"/>
  <c r="BD102" i="6"/>
  <c r="AV102" i="6"/>
  <c r="AN102" i="6"/>
  <c r="AF102" i="6"/>
  <c r="DO102" i="6"/>
  <c r="DG102" i="6"/>
  <c r="CY102" i="6"/>
  <c r="CQ102" i="6"/>
  <c r="CI102" i="6"/>
  <c r="CA102" i="6"/>
  <c r="BS102" i="6"/>
  <c r="BK102" i="6"/>
  <c r="BC102" i="6"/>
  <c r="AU102" i="6"/>
  <c r="AM102" i="6"/>
  <c r="AE102" i="6"/>
  <c r="DN102" i="6"/>
  <c r="DF102" i="6"/>
  <c r="CX102" i="6"/>
  <c r="CP102" i="6"/>
  <c r="CH102" i="6"/>
  <c r="BZ102" i="6"/>
  <c r="BR102" i="6"/>
  <c r="BJ102" i="6"/>
  <c r="BB102" i="6"/>
  <c r="AT102" i="6"/>
  <c r="AL102" i="6"/>
  <c r="AD102" i="6"/>
  <c r="CG102" i="6"/>
  <c r="BY102" i="6"/>
  <c r="BQ102" i="6"/>
  <c r="BI102" i="6"/>
  <c r="DM102" i="6"/>
  <c r="BA102" i="6"/>
  <c r="DE102" i="6"/>
  <c r="AS102" i="6"/>
  <c r="CW102" i="6"/>
  <c r="AK102" i="6"/>
  <c r="CO102" i="6"/>
  <c r="AC102" i="6"/>
  <c r="L106" i="6"/>
  <c r="M105" i="6" s="1"/>
  <c r="P105" i="6"/>
  <c r="L106" i="7"/>
  <c r="M105" i="7" s="1"/>
  <c r="P105" i="7"/>
  <c r="DM100" i="8"/>
  <c r="DE100" i="8"/>
  <c r="CW100" i="8"/>
  <c r="CO100" i="8"/>
  <c r="CG100" i="8"/>
  <c r="BY100" i="8"/>
  <c r="BQ100" i="8"/>
  <c r="BI100" i="8"/>
  <c r="BA100" i="8"/>
  <c r="AS100" i="8"/>
  <c r="AK100" i="8"/>
  <c r="AC100" i="8"/>
  <c r="DR100" i="8"/>
  <c r="DJ100" i="8"/>
  <c r="DB100" i="8"/>
  <c r="CT100" i="8"/>
  <c r="CL100" i="8"/>
  <c r="CD100" i="8"/>
  <c r="BV100" i="8"/>
  <c r="BN100" i="8"/>
  <c r="BF100" i="8"/>
  <c r="AX100" i="8"/>
  <c r="AP100" i="8"/>
  <c r="AH100" i="8"/>
  <c r="DQ100" i="8"/>
  <c r="DI100" i="8"/>
  <c r="DA100" i="8"/>
  <c r="CS100" i="8"/>
  <c r="CK100" i="8"/>
  <c r="CC100" i="8"/>
  <c r="BU100" i="8"/>
  <c r="BM100" i="8"/>
  <c r="BE100" i="8"/>
  <c r="AW100" i="8"/>
  <c r="AO100" i="8"/>
  <c r="AG100" i="8"/>
  <c r="DP100" i="8"/>
  <c r="DH100" i="8"/>
  <c r="CZ100" i="8"/>
  <c r="CR100" i="8"/>
  <c r="CJ100" i="8"/>
  <c r="CB100" i="8"/>
  <c r="BT100" i="8"/>
  <c r="BL100" i="8"/>
  <c r="BD100" i="8"/>
  <c r="AV100" i="8"/>
  <c r="AN100" i="8"/>
  <c r="AF100" i="8"/>
  <c r="DO100" i="8"/>
  <c r="DG100" i="8"/>
  <c r="CY100" i="8"/>
  <c r="CQ100" i="8"/>
  <c r="CI100" i="8"/>
  <c r="CA100" i="8"/>
  <c r="BS100" i="8"/>
  <c r="BK100" i="8"/>
  <c r="BC100" i="8"/>
  <c r="AU100" i="8"/>
  <c r="AM100" i="8"/>
  <c r="AE100" i="8"/>
  <c r="CX100" i="8"/>
  <c r="CE100" i="8"/>
  <c r="BH100" i="8"/>
  <c r="AL100" i="8"/>
  <c r="DL100" i="8"/>
  <c r="CP100" i="8"/>
  <c r="BW100" i="8"/>
  <c r="AZ100" i="8"/>
  <c r="AD100" i="8"/>
  <c r="DK100" i="8"/>
  <c r="CN100" i="8"/>
  <c r="BR100" i="8"/>
  <c r="AY100" i="8"/>
  <c r="DF100" i="8"/>
  <c r="CM100" i="8"/>
  <c r="BP100" i="8"/>
  <c r="AT100" i="8"/>
  <c r="DD100" i="8"/>
  <c r="CH100" i="8"/>
  <c r="BO100" i="8"/>
  <c r="AR100" i="8"/>
  <c r="CV100" i="8"/>
  <c r="AQ100" i="8"/>
  <c r="BZ100" i="8"/>
  <c r="BX100" i="8"/>
  <c r="BJ100" i="8"/>
  <c r="DN100" i="8"/>
  <c r="BG100" i="8"/>
  <c r="CF100" i="8"/>
  <c r="AI100" i="8"/>
  <c r="DC100" i="8"/>
  <c r="AJ100" i="8"/>
  <c r="CU100" i="8"/>
  <c r="BB100" i="8"/>
  <c r="M104" i="6"/>
  <c r="T103" i="8"/>
  <c r="V103" i="8" s="1"/>
  <c r="L106" i="8"/>
  <c r="P105" i="8"/>
  <c r="F106" i="8"/>
  <c r="G105" i="8" s="1"/>
  <c r="S104" i="6"/>
  <c r="DL101" i="7"/>
  <c r="DD101" i="7"/>
  <c r="CV101" i="7"/>
  <c r="CN101" i="7"/>
  <c r="CF101" i="7"/>
  <c r="BX101" i="7"/>
  <c r="BP101" i="7"/>
  <c r="BH101" i="7"/>
  <c r="AZ101" i="7"/>
  <c r="AR101" i="7"/>
  <c r="AJ101" i="7"/>
  <c r="DS101" i="7"/>
  <c r="DK101" i="7"/>
  <c r="DC101" i="7"/>
  <c r="CU101" i="7"/>
  <c r="CM101" i="7"/>
  <c r="CE101" i="7"/>
  <c r="BW101" i="7"/>
  <c r="BO101" i="7"/>
  <c r="BG101" i="7"/>
  <c r="AY101" i="7"/>
  <c r="AQ101" i="7"/>
  <c r="AI101" i="7"/>
  <c r="DQ101" i="7"/>
  <c r="DI101" i="7"/>
  <c r="DA101" i="7"/>
  <c r="CS101" i="7"/>
  <c r="CK101" i="7"/>
  <c r="CC101" i="7"/>
  <c r="BU101" i="7"/>
  <c r="BM101" i="7"/>
  <c r="BE101" i="7"/>
  <c r="AW101" i="7"/>
  <c r="AO101" i="7"/>
  <c r="AG101" i="7"/>
  <c r="DP101" i="7"/>
  <c r="DH101" i="7"/>
  <c r="CZ101" i="7"/>
  <c r="CR101" i="7"/>
  <c r="CJ101" i="7"/>
  <c r="CB101" i="7"/>
  <c r="BT101" i="7"/>
  <c r="BL101" i="7"/>
  <c r="BD101" i="7"/>
  <c r="AV101" i="7"/>
  <c r="AN101" i="7"/>
  <c r="AF101" i="7"/>
  <c r="DO101" i="7"/>
  <c r="DG101" i="7"/>
  <c r="CY101" i="7"/>
  <c r="CQ101" i="7"/>
  <c r="CI101" i="7"/>
  <c r="CA101" i="7"/>
  <c r="BS101" i="7"/>
  <c r="BK101" i="7"/>
  <c r="BC101" i="7"/>
  <c r="AU101" i="7"/>
  <c r="AM101" i="7"/>
  <c r="AE101" i="7"/>
  <c r="CX101" i="7"/>
  <c r="CD101" i="7"/>
  <c r="BI101" i="7"/>
  <c r="AL101" i="7"/>
  <c r="DR101" i="7"/>
  <c r="CW101" i="7"/>
  <c r="BZ101" i="7"/>
  <c r="BF101" i="7"/>
  <c r="AK101" i="7"/>
  <c r="DN101" i="7"/>
  <c r="CT101" i="7"/>
  <c r="BY101" i="7"/>
  <c r="BB101" i="7"/>
  <c r="AH101" i="7"/>
  <c r="DM101" i="7"/>
  <c r="CP101" i="7"/>
  <c r="BV101" i="7"/>
  <c r="BA101" i="7"/>
  <c r="AD101" i="7"/>
  <c r="DJ101" i="7"/>
  <c r="CO101" i="7"/>
  <c r="BR101" i="7"/>
  <c r="AX101" i="7"/>
  <c r="AC101" i="7"/>
  <c r="DE101" i="7"/>
  <c r="CH101" i="7"/>
  <c r="BN101" i="7"/>
  <c r="AS101" i="7"/>
  <c r="BJ101" i="7"/>
  <c r="DF101" i="7"/>
  <c r="DB101" i="7"/>
  <c r="CL101" i="7"/>
  <c r="CG101" i="7"/>
  <c r="BQ101" i="7"/>
  <c r="AT101" i="7"/>
  <c r="AP101" i="7"/>
  <c r="DO103" i="7" l="1"/>
  <c r="DG103" i="7"/>
  <c r="CY103" i="7"/>
  <c r="CQ103" i="7"/>
  <c r="CI103" i="7"/>
  <c r="CA103" i="7"/>
  <c r="BS103" i="7"/>
  <c r="BK103" i="7"/>
  <c r="BC103" i="7"/>
  <c r="AU103" i="7"/>
  <c r="AM103" i="7"/>
  <c r="AE103" i="7"/>
  <c r="DN103" i="7"/>
  <c r="DF103" i="7"/>
  <c r="CX103" i="7"/>
  <c r="CP103" i="7"/>
  <c r="CH103" i="7"/>
  <c r="BZ103" i="7"/>
  <c r="BR103" i="7"/>
  <c r="BJ103" i="7"/>
  <c r="BB103" i="7"/>
  <c r="AT103" i="7"/>
  <c r="AL103" i="7"/>
  <c r="AD103" i="7"/>
  <c r="DT103" i="7"/>
  <c r="DL103" i="7"/>
  <c r="DD103" i="7"/>
  <c r="CV103" i="7"/>
  <c r="CN103" i="7"/>
  <c r="CF103" i="7"/>
  <c r="BX103" i="7"/>
  <c r="BP103" i="7"/>
  <c r="BH103" i="7"/>
  <c r="AZ103" i="7"/>
  <c r="AR103" i="7"/>
  <c r="AJ103" i="7"/>
  <c r="DS103" i="7"/>
  <c r="DK103" i="7"/>
  <c r="DC103" i="7"/>
  <c r="CU103" i="7"/>
  <c r="CM103" i="7"/>
  <c r="CE103" i="7"/>
  <c r="BW103" i="7"/>
  <c r="BO103" i="7"/>
  <c r="BG103" i="7"/>
  <c r="AY103" i="7"/>
  <c r="AQ103" i="7"/>
  <c r="AI103" i="7"/>
  <c r="DR103" i="7"/>
  <c r="DJ103" i="7"/>
  <c r="DB103" i="7"/>
  <c r="CT103" i="7"/>
  <c r="CL103" i="7"/>
  <c r="CD103" i="7"/>
  <c r="BV103" i="7"/>
  <c r="BN103" i="7"/>
  <c r="BF103" i="7"/>
  <c r="AX103" i="7"/>
  <c r="AP103" i="7"/>
  <c r="AH103" i="7"/>
  <c r="DE103" i="7"/>
  <c r="CJ103" i="7"/>
  <c r="BM103" i="7"/>
  <c r="AS103" i="7"/>
  <c r="DA103" i="7"/>
  <c r="CG103" i="7"/>
  <c r="BL103" i="7"/>
  <c r="AO103" i="7"/>
  <c r="DU103" i="7"/>
  <c r="CZ103" i="7"/>
  <c r="CC103" i="7"/>
  <c r="BI103" i="7"/>
  <c r="AN103" i="7"/>
  <c r="DQ103" i="7"/>
  <c r="CW103" i="7"/>
  <c r="CB103" i="7"/>
  <c r="BE103" i="7"/>
  <c r="AK103" i="7"/>
  <c r="DP103" i="7"/>
  <c r="CS103" i="7"/>
  <c r="BY103" i="7"/>
  <c r="BD103" i="7"/>
  <c r="AG103" i="7"/>
  <c r="DM103" i="7"/>
  <c r="CR103" i="7"/>
  <c r="BU103" i="7"/>
  <c r="BA103" i="7"/>
  <c r="AF103" i="7"/>
  <c r="DI103" i="7"/>
  <c r="CO103" i="7"/>
  <c r="BT103" i="7"/>
  <c r="AW103" i="7"/>
  <c r="AC103" i="7"/>
  <c r="CK103" i="7"/>
  <c r="BQ103" i="7"/>
  <c r="AV103" i="7"/>
  <c r="DH103" i="7"/>
  <c r="DR102" i="8"/>
  <c r="DJ102" i="8"/>
  <c r="DB102" i="8"/>
  <c r="CT102" i="8"/>
  <c r="CL102" i="8"/>
  <c r="CD102" i="8"/>
  <c r="BV102" i="8"/>
  <c r="BN102" i="8"/>
  <c r="BF102" i="8"/>
  <c r="AX102" i="8"/>
  <c r="AP102" i="8"/>
  <c r="AH102" i="8"/>
  <c r="DO102" i="8"/>
  <c r="DG102" i="8"/>
  <c r="CY102" i="8"/>
  <c r="CQ102" i="8"/>
  <c r="CI102" i="8"/>
  <c r="CA102" i="8"/>
  <c r="BS102" i="8"/>
  <c r="BK102" i="8"/>
  <c r="BC102" i="8"/>
  <c r="AU102" i="8"/>
  <c r="AM102" i="8"/>
  <c r="AE102" i="8"/>
  <c r="DN102" i="8"/>
  <c r="DF102" i="8"/>
  <c r="CX102" i="8"/>
  <c r="CP102" i="8"/>
  <c r="CH102" i="8"/>
  <c r="BZ102" i="8"/>
  <c r="BR102" i="8"/>
  <c r="BJ102" i="8"/>
  <c r="BB102" i="8"/>
  <c r="AT102" i="8"/>
  <c r="AL102" i="8"/>
  <c r="AD102" i="8"/>
  <c r="DM102" i="8"/>
  <c r="DE102" i="8"/>
  <c r="CW102" i="8"/>
  <c r="CO102" i="8"/>
  <c r="CG102" i="8"/>
  <c r="BY102" i="8"/>
  <c r="BQ102" i="8"/>
  <c r="BI102" i="8"/>
  <c r="BA102" i="8"/>
  <c r="AS102" i="8"/>
  <c r="AK102" i="8"/>
  <c r="AC102" i="8"/>
  <c r="DT102" i="8"/>
  <c r="DL102" i="8"/>
  <c r="DD102" i="8"/>
  <c r="CV102" i="8"/>
  <c r="CN102" i="8"/>
  <c r="CF102" i="8"/>
  <c r="BX102" i="8"/>
  <c r="BP102" i="8"/>
  <c r="BH102" i="8"/>
  <c r="AZ102" i="8"/>
  <c r="AR102" i="8"/>
  <c r="AJ102" i="8"/>
  <c r="DH102" i="8"/>
  <c r="CK102" i="8"/>
  <c r="BO102" i="8"/>
  <c r="AV102" i="8"/>
  <c r="DS102" i="8"/>
  <c r="CZ102" i="8"/>
  <c r="CC102" i="8"/>
  <c r="BG102" i="8"/>
  <c r="AN102" i="8"/>
  <c r="DQ102" i="8"/>
  <c r="CU102" i="8"/>
  <c r="CB102" i="8"/>
  <c r="BE102" i="8"/>
  <c r="AI102" i="8"/>
  <c r="DP102" i="8"/>
  <c r="CS102" i="8"/>
  <c r="BW102" i="8"/>
  <c r="BD102" i="8"/>
  <c r="AG102" i="8"/>
  <c r="DK102" i="8"/>
  <c r="CR102" i="8"/>
  <c r="BU102" i="8"/>
  <c r="AY102" i="8"/>
  <c r="AF102" i="8"/>
  <c r="DA102" i="8"/>
  <c r="AQ102" i="8"/>
  <c r="CE102" i="8"/>
  <c r="BT102" i="8"/>
  <c r="BM102" i="8"/>
  <c r="DI102" i="8"/>
  <c r="BL102" i="8"/>
  <c r="CM102" i="8"/>
  <c r="CJ102" i="8"/>
  <c r="AW102" i="8"/>
  <c r="AO102" i="8"/>
  <c r="DC102" i="8"/>
  <c r="F107" i="6"/>
  <c r="S105" i="6"/>
  <c r="G105" i="6"/>
  <c r="S105" i="8"/>
  <c r="T104" i="8" s="1"/>
  <c r="L107" i="6"/>
  <c r="P106" i="6"/>
  <c r="P106" i="8"/>
  <c r="L107" i="8"/>
  <c r="M106" i="8" s="1"/>
  <c r="S105" i="7"/>
  <c r="T103" i="6"/>
  <c r="M105" i="8"/>
  <c r="P106" i="7"/>
  <c r="L107" i="7"/>
  <c r="M106" i="7" s="1"/>
  <c r="F107" i="7"/>
  <c r="G106" i="7" s="1"/>
  <c r="F107" i="8"/>
  <c r="G106" i="8" s="1"/>
  <c r="DR103" i="8"/>
  <c r="DJ103" i="8"/>
  <c r="DB103" i="8"/>
  <c r="CT103" i="8"/>
  <c r="CL103" i="8"/>
  <c r="DO103" i="8"/>
  <c r="DG103" i="8"/>
  <c r="CY103" i="8"/>
  <c r="CQ103" i="8"/>
  <c r="DN103" i="8"/>
  <c r="DD103" i="8"/>
  <c r="CS103" i="8"/>
  <c r="CI103" i="8"/>
  <c r="CA103" i="8"/>
  <c r="BS103" i="8"/>
  <c r="BK103" i="8"/>
  <c r="BC103" i="8"/>
  <c r="AU103" i="8"/>
  <c r="AM103" i="8"/>
  <c r="AE103" i="8"/>
  <c r="DU103" i="8"/>
  <c r="DK103" i="8"/>
  <c r="CZ103" i="8"/>
  <c r="CO103" i="8"/>
  <c r="CF103" i="8"/>
  <c r="BX103" i="8"/>
  <c r="BP103" i="8"/>
  <c r="BH103" i="8"/>
  <c r="AZ103" i="8"/>
  <c r="AR103" i="8"/>
  <c r="AJ103" i="8"/>
  <c r="DT103" i="8"/>
  <c r="DI103" i="8"/>
  <c r="CX103" i="8"/>
  <c r="CN103" i="8"/>
  <c r="CE103" i="8"/>
  <c r="BW103" i="8"/>
  <c r="BO103" i="8"/>
  <c r="BG103" i="8"/>
  <c r="AY103" i="8"/>
  <c r="AQ103" i="8"/>
  <c r="AI103" i="8"/>
  <c r="DS103" i="8"/>
  <c r="DH103" i="8"/>
  <c r="CW103" i="8"/>
  <c r="CM103" i="8"/>
  <c r="CD103" i="8"/>
  <c r="BV103" i="8"/>
  <c r="BN103" i="8"/>
  <c r="BF103" i="8"/>
  <c r="AX103" i="8"/>
  <c r="AP103" i="8"/>
  <c r="AH103" i="8"/>
  <c r="DQ103" i="8"/>
  <c r="DF103" i="8"/>
  <c r="CV103" i="8"/>
  <c r="CK103" i="8"/>
  <c r="CC103" i="8"/>
  <c r="BU103" i="8"/>
  <c r="BM103" i="8"/>
  <c r="BE103" i="8"/>
  <c r="AW103" i="8"/>
  <c r="AO103" i="8"/>
  <c r="AG103" i="8"/>
  <c r="DC103" i="8"/>
  <c r="CB103" i="8"/>
  <c r="BI103" i="8"/>
  <c r="AL103" i="8"/>
  <c r="CR103" i="8"/>
  <c r="BT103" i="8"/>
  <c r="BA103" i="8"/>
  <c r="AD103" i="8"/>
  <c r="DP103" i="8"/>
  <c r="CP103" i="8"/>
  <c r="BR103" i="8"/>
  <c r="AV103" i="8"/>
  <c r="AC103" i="8"/>
  <c r="DM103" i="8"/>
  <c r="CJ103" i="8"/>
  <c r="BQ103" i="8"/>
  <c r="AT103" i="8"/>
  <c r="DL103" i="8"/>
  <c r="CH103" i="8"/>
  <c r="BL103" i="8"/>
  <c r="AS103" i="8"/>
  <c r="DA103" i="8"/>
  <c r="AN103" i="8"/>
  <c r="BZ103" i="8"/>
  <c r="BY103" i="8"/>
  <c r="BJ103" i="8"/>
  <c r="BD103" i="8"/>
  <c r="AK103" i="8"/>
  <c r="DE103" i="8"/>
  <c r="CU103" i="8"/>
  <c r="CG103" i="8"/>
  <c r="BB103" i="8"/>
  <c r="AF103" i="8"/>
  <c r="P107" i="7" l="1"/>
  <c r="L108" i="7"/>
  <c r="V104" i="8"/>
  <c r="S106" i="7"/>
  <c r="T105" i="7" s="1"/>
  <c r="V105" i="7" s="1"/>
  <c r="S106" i="6"/>
  <c r="T105" i="6" s="1"/>
  <c r="V105" i="6" s="1"/>
  <c r="F108" i="8"/>
  <c r="V103" i="6"/>
  <c r="P107" i="8"/>
  <c r="L108" i="8"/>
  <c r="P107" i="6"/>
  <c r="L108" i="6"/>
  <c r="F108" i="6"/>
  <c r="G107" i="6" s="1"/>
  <c r="M106" i="6"/>
  <c r="G106" i="6"/>
  <c r="S106" i="8"/>
  <c r="T105" i="8" s="1"/>
  <c r="F108" i="7"/>
  <c r="G107" i="7" s="1"/>
  <c r="T104" i="6"/>
  <c r="T104" i="7"/>
  <c r="DQ105" i="7" l="1"/>
  <c r="DI105" i="7"/>
  <c r="DA105" i="7"/>
  <c r="CS105" i="7"/>
  <c r="CK105" i="7"/>
  <c r="CC105" i="7"/>
  <c r="BU105" i="7"/>
  <c r="BM105" i="7"/>
  <c r="BE105" i="7"/>
  <c r="AW105" i="7"/>
  <c r="AO105" i="7"/>
  <c r="AG105" i="7"/>
  <c r="DP105" i="7"/>
  <c r="DH105" i="7"/>
  <c r="CZ105" i="7"/>
  <c r="CR105" i="7"/>
  <c r="CJ105" i="7"/>
  <c r="CB105" i="7"/>
  <c r="BT105" i="7"/>
  <c r="BL105" i="7"/>
  <c r="BD105" i="7"/>
  <c r="AV105" i="7"/>
  <c r="AN105" i="7"/>
  <c r="AF105" i="7"/>
  <c r="DW105" i="7"/>
  <c r="DO105" i="7"/>
  <c r="DG105" i="7"/>
  <c r="CY105" i="7"/>
  <c r="CQ105" i="7"/>
  <c r="CI105" i="7"/>
  <c r="CA105" i="7"/>
  <c r="BS105" i="7"/>
  <c r="BK105" i="7"/>
  <c r="BC105" i="7"/>
  <c r="AU105" i="7"/>
  <c r="AM105" i="7"/>
  <c r="AE105" i="7"/>
  <c r="DT105" i="7"/>
  <c r="DF105" i="7"/>
  <c r="CU105" i="7"/>
  <c r="CG105" i="7"/>
  <c r="BV105" i="7"/>
  <c r="BH105" i="7"/>
  <c r="AT105" i="7"/>
  <c r="AI105" i="7"/>
  <c r="DS105" i="7"/>
  <c r="DE105" i="7"/>
  <c r="CT105" i="7"/>
  <c r="CF105" i="7"/>
  <c r="BR105" i="7"/>
  <c r="BG105" i="7"/>
  <c r="AS105" i="7"/>
  <c r="AH105" i="7"/>
  <c r="DN105" i="7"/>
  <c r="DC105" i="7"/>
  <c r="CO105" i="7"/>
  <c r="CD105" i="7"/>
  <c r="BP105" i="7"/>
  <c r="BB105" i="7"/>
  <c r="AQ105" i="7"/>
  <c r="AC105" i="7"/>
  <c r="DM105" i="7"/>
  <c r="DB105" i="7"/>
  <c r="CN105" i="7"/>
  <c r="BZ105" i="7"/>
  <c r="BO105" i="7"/>
  <c r="BA105" i="7"/>
  <c r="AP105" i="7"/>
  <c r="DL105" i="7"/>
  <c r="CX105" i="7"/>
  <c r="CM105" i="7"/>
  <c r="BY105" i="7"/>
  <c r="BN105" i="7"/>
  <c r="AZ105" i="7"/>
  <c r="AL105" i="7"/>
  <c r="DJ105" i="7"/>
  <c r="BX105" i="7"/>
  <c r="AR105" i="7"/>
  <c r="DD105" i="7"/>
  <c r="BW105" i="7"/>
  <c r="AK105" i="7"/>
  <c r="CW105" i="7"/>
  <c r="BQ105" i="7"/>
  <c r="AJ105" i="7"/>
  <c r="CV105" i="7"/>
  <c r="BJ105" i="7"/>
  <c r="AD105" i="7"/>
  <c r="DV105" i="7"/>
  <c r="CP105" i="7"/>
  <c r="BI105" i="7"/>
  <c r="DU105" i="7"/>
  <c r="CL105" i="7"/>
  <c r="BF105" i="7"/>
  <c r="DR105" i="7"/>
  <c r="CH105" i="7"/>
  <c r="AY105" i="7"/>
  <c r="CE105" i="7"/>
  <c r="DK105" i="7"/>
  <c r="AX105" i="7"/>
  <c r="F109" i="8"/>
  <c r="G108" i="8" s="1"/>
  <c r="P108" i="6"/>
  <c r="L109" i="6"/>
  <c r="M107" i="6"/>
  <c r="DO104" i="8"/>
  <c r="DG104" i="8"/>
  <c r="CY104" i="8"/>
  <c r="CQ104" i="8"/>
  <c r="CI104" i="8"/>
  <c r="CA104" i="8"/>
  <c r="BS104" i="8"/>
  <c r="DV104" i="8"/>
  <c r="DN104" i="8"/>
  <c r="DF104" i="8"/>
  <c r="CX104" i="8"/>
  <c r="CP104" i="8"/>
  <c r="CH104" i="8"/>
  <c r="BZ104" i="8"/>
  <c r="BR104" i="8"/>
  <c r="BJ104" i="8"/>
  <c r="BB104" i="8"/>
  <c r="AT104" i="8"/>
  <c r="AL104" i="8"/>
  <c r="AD104" i="8"/>
  <c r="DS104" i="8"/>
  <c r="DK104" i="8"/>
  <c r="DC104" i="8"/>
  <c r="CU104" i="8"/>
  <c r="CM104" i="8"/>
  <c r="CE104" i="8"/>
  <c r="BW104" i="8"/>
  <c r="BO104" i="8"/>
  <c r="BG104" i="8"/>
  <c r="AY104" i="8"/>
  <c r="AQ104" i="8"/>
  <c r="AI104" i="8"/>
  <c r="DR104" i="8"/>
  <c r="DJ104" i="8"/>
  <c r="DB104" i="8"/>
  <c r="CT104" i="8"/>
  <c r="CL104" i="8"/>
  <c r="CD104" i="8"/>
  <c r="BV104" i="8"/>
  <c r="BN104" i="8"/>
  <c r="BF104" i="8"/>
  <c r="AX104" i="8"/>
  <c r="AP104" i="8"/>
  <c r="AH104" i="8"/>
  <c r="DI104" i="8"/>
  <c r="CS104" i="8"/>
  <c r="CC104" i="8"/>
  <c r="BM104" i="8"/>
  <c r="BA104" i="8"/>
  <c r="AN104" i="8"/>
  <c r="DT104" i="8"/>
  <c r="DD104" i="8"/>
  <c r="CN104" i="8"/>
  <c r="BX104" i="8"/>
  <c r="BI104" i="8"/>
  <c r="AV104" i="8"/>
  <c r="AJ104" i="8"/>
  <c r="DQ104" i="8"/>
  <c r="DA104" i="8"/>
  <c r="CK104" i="8"/>
  <c r="BU104" i="8"/>
  <c r="BH104" i="8"/>
  <c r="AU104" i="8"/>
  <c r="AG104" i="8"/>
  <c r="DP104" i="8"/>
  <c r="CZ104" i="8"/>
  <c r="CJ104" i="8"/>
  <c r="BT104" i="8"/>
  <c r="BE104" i="8"/>
  <c r="AS104" i="8"/>
  <c r="AF104" i="8"/>
  <c r="DM104" i="8"/>
  <c r="CW104" i="8"/>
  <c r="CG104" i="8"/>
  <c r="BQ104" i="8"/>
  <c r="BD104" i="8"/>
  <c r="AR104" i="8"/>
  <c r="AE104" i="8"/>
  <c r="CR104" i="8"/>
  <c r="BC104" i="8"/>
  <c r="DU104" i="8"/>
  <c r="CB104" i="8"/>
  <c r="AO104" i="8"/>
  <c r="DL104" i="8"/>
  <c r="BY104" i="8"/>
  <c r="AM104" i="8"/>
  <c r="DH104" i="8"/>
  <c r="BP104" i="8"/>
  <c r="AK104" i="8"/>
  <c r="DE104" i="8"/>
  <c r="BL104" i="8"/>
  <c r="AC104" i="8"/>
  <c r="CF104" i="8"/>
  <c r="AW104" i="8"/>
  <c r="CV104" i="8"/>
  <c r="AZ104" i="8"/>
  <c r="CO104" i="8"/>
  <c r="BK104" i="8"/>
  <c r="S107" i="6"/>
  <c r="T106" i="6" s="1"/>
  <c r="DT105" i="6"/>
  <c r="DL105" i="6"/>
  <c r="DS105" i="6"/>
  <c r="DK105" i="6"/>
  <c r="DC105" i="6"/>
  <c r="CU105" i="6"/>
  <c r="CM105" i="6"/>
  <c r="DQ105" i="6"/>
  <c r="DI105" i="6"/>
  <c r="DA105" i="6"/>
  <c r="DV105" i="6"/>
  <c r="DN105" i="6"/>
  <c r="DF105" i="6"/>
  <c r="CX105" i="6"/>
  <c r="DU105" i="6"/>
  <c r="DE105" i="6"/>
  <c r="CS105" i="6"/>
  <c r="CJ105" i="6"/>
  <c r="CB105" i="6"/>
  <c r="BT105" i="6"/>
  <c r="BL105" i="6"/>
  <c r="BD105" i="6"/>
  <c r="AV105" i="6"/>
  <c r="AN105" i="6"/>
  <c r="AF105" i="6"/>
  <c r="DR105" i="6"/>
  <c r="DD105" i="6"/>
  <c r="CR105" i="6"/>
  <c r="CI105" i="6"/>
  <c r="CA105" i="6"/>
  <c r="BS105" i="6"/>
  <c r="BK105" i="6"/>
  <c r="BC105" i="6"/>
  <c r="AU105" i="6"/>
  <c r="AM105" i="6"/>
  <c r="AE105" i="6"/>
  <c r="DP105" i="6"/>
  <c r="DB105" i="6"/>
  <c r="CQ105" i="6"/>
  <c r="CH105" i="6"/>
  <c r="BZ105" i="6"/>
  <c r="BR105" i="6"/>
  <c r="BJ105" i="6"/>
  <c r="BB105" i="6"/>
  <c r="AT105" i="6"/>
  <c r="AL105" i="6"/>
  <c r="AD105" i="6"/>
  <c r="DO105" i="6"/>
  <c r="CZ105" i="6"/>
  <c r="CP105" i="6"/>
  <c r="CG105" i="6"/>
  <c r="BY105" i="6"/>
  <c r="BQ105" i="6"/>
  <c r="BI105" i="6"/>
  <c r="BA105" i="6"/>
  <c r="AS105" i="6"/>
  <c r="AK105" i="6"/>
  <c r="AC105" i="6"/>
  <c r="DM105" i="6"/>
  <c r="CY105" i="6"/>
  <c r="CO105" i="6"/>
  <c r="CF105" i="6"/>
  <c r="BX105" i="6"/>
  <c r="BP105" i="6"/>
  <c r="BH105" i="6"/>
  <c r="AZ105" i="6"/>
  <c r="AR105" i="6"/>
  <c r="AJ105" i="6"/>
  <c r="DJ105" i="6"/>
  <c r="CW105" i="6"/>
  <c r="CN105" i="6"/>
  <c r="CE105" i="6"/>
  <c r="BW105" i="6"/>
  <c r="BO105" i="6"/>
  <c r="BG105" i="6"/>
  <c r="AY105" i="6"/>
  <c r="AQ105" i="6"/>
  <c r="AI105" i="6"/>
  <c r="DH105" i="6"/>
  <c r="CV105" i="6"/>
  <c r="CL105" i="6"/>
  <c r="CD105" i="6"/>
  <c r="BV105" i="6"/>
  <c r="BN105" i="6"/>
  <c r="BF105" i="6"/>
  <c r="AX105" i="6"/>
  <c r="AP105" i="6"/>
  <c r="AH105" i="6"/>
  <c r="BE105" i="6"/>
  <c r="DW105" i="6"/>
  <c r="AW105" i="6"/>
  <c r="DG105" i="6"/>
  <c r="AO105" i="6"/>
  <c r="CT105" i="6"/>
  <c r="AG105" i="6"/>
  <c r="CK105" i="6"/>
  <c r="CC105" i="6"/>
  <c r="BU105" i="6"/>
  <c r="BM105" i="6"/>
  <c r="P108" i="8"/>
  <c r="L109" i="8"/>
  <c r="P108" i="7"/>
  <c r="L109" i="7"/>
  <c r="V104" i="6"/>
  <c r="F109" i="7"/>
  <c r="DQ103" i="6"/>
  <c r="DI103" i="6"/>
  <c r="DA103" i="6"/>
  <c r="CS103" i="6"/>
  <c r="CK103" i="6"/>
  <c r="CC103" i="6"/>
  <c r="BU103" i="6"/>
  <c r="BM103" i="6"/>
  <c r="BE103" i="6"/>
  <c r="AW103" i="6"/>
  <c r="AO103" i="6"/>
  <c r="AG103" i="6"/>
  <c r="DP103" i="6"/>
  <c r="DH103" i="6"/>
  <c r="CZ103" i="6"/>
  <c r="CR103" i="6"/>
  <c r="CJ103" i="6"/>
  <c r="CB103" i="6"/>
  <c r="BT103" i="6"/>
  <c r="BL103" i="6"/>
  <c r="BD103" i="6"/>
  <c r="AV103" i="6"/>
  <c r="AN103" i="6"/>
  <c r="AF103" i="6"/>
  <c r="DO103" i="6"/>
  <c r="DG103" i="6"/>
  <c r="CY103" i="6"/>
  <c r="CQ103" i="6"/>
  <c r="CI103" i="6"/>
  <c r="CA103" i="6"/>
  <c r="BS103" i="6"/>
  <c r="BK103" i="6"/>
  <c r="BC103" i="6"/>
  <c r="AU103" i="6"/>
  <c r="AM103" i="6"/>
  <c r="AE103" i="6"/>
  <c r="DN103" i="6"/>
  <c r="DF103" i="6"/>
  <c r="CX103" i="6"/>
  <c r="CP103" i="6"/>
  <c r="CH103" i="6"/>
  <c r="BZ103" i="6"/>
  <c r="BR103" i="6"/>
  <c r="BJ103" i="6"/>
  <c r="BB103" i="6"/>
  <c r="AT103" i="6"/>
  <c r="AL103" i="6"/>
  <c r="AD103" i="6"/>
  <c r="DU103" i="6"/>
  <c r="DM103" i="6"/>
  <c r="DE103" i="6"/>
  <c r="CW103" i="6"/>
  <c r="CO103" i="6"/>
  <c r="CG103" i="6"/>
  <c r="BY103" i="6"/>
  <c r="BQ103" i="6"/>
  <c r="BI103" i="6"/>
  <c r="BA103" i="6"/>
  <c r="AS103" i="6"/>
  <c r="AK103" i="6"/>
  <c r="AC103" i="6"/>
  <c r="DT103" i="6"/>
  <c r="DL103" i="6"/>
  <c r="DD103" i="6"/>
  <c r="CV103" i="6"/>
  <c r="CN103" i="6"/>
  <c r="CF103" i="6"/>
  <c r="BX103" i="6"/>
  <c r="BP103" i="6"/>
  <c r="BH103" i="6"/>
  <c r="AZ103" i="6"/>
  <c r="AR103" i="6"/>
  <c r="AJ103" i="6"/>
  <c r="DS103" i="6"/>
  <c r="DK103" i="6"/>
  <c r="DC103" i="6"/>
  <c r="CU103" i="6"/>
  <c r="CM103" i="6"/>
  <c r="CE103" i="6"/>
  <c r="BW103" i="6"/>
  <c r="BO103" i="6"/>
  <c r="BG103" i="6"/>
  <c r="AY103" i="6"/>
  <c r="AQ103" i="6"/>
  <c r="AI103" i="6"/>
  <c r="CT103" i="6"/>
  <c r="AH103" i="6"/>
  <c r="CL103" i="6"/>
  <c r="CD103" i="6"/>
  <c r="BV103" i="6"/>
  <c r="BN103" i="6"/>
  <c r="DR103" i="6"/>
  <c r="BF103" i="6"/>
  <c r="DJ103" i="6"/>
  <c r="AX103" i="6"/>
  <c r="DB103" i="6"/>
  <c r="AP103" i="6"/>
  <c r="M107" i="7"/>
  <c r="V105" i="8"/>
  <c r="F109" i="6"/>
  <c r="M107" i="8"/>
  <c r="V104" i="7"/>
  <c r="S107" i="8"/>
  <c r="T106" i="8" s="1"/>
  <c r="G107" i="8"/>
  <c r="S107" i="7"/>
  <c r="T106" i="7" s="1"/>
  <c r="V106" i="7" s="1"/>
  <c r="V106" i="8" l="1"/>
  <c r="S108" i="7"/>
  <c r="T107" i="7" s="1"/>
  <c r="V107" i="7" s="1"/>
  <c r="F110" i="7"/>
  <c r="L110" i="8"/>
  <c r="M109" i="8" s="1"/>
  <c r="P109" i="8"/>
  <c r="DS106" i="7"/>
  <c r="DK106" i="7"/>
  <c r="DC106" i="7"/>
  <c r="CU106" i="7"/>
  <c r="CM106" i="7"/>
  <c r="CE106" i="7"/>
  <c r="BW106" i="7"/>
  <c r="BO106" i="7"/>
  <c r="BG106" i="7"/>
  <c r="AY106" i="7"/>
  <c r="AQ106" i="7"/>
  <c r="AI106" i="7"/>
  <c r="DR106" i="7"/>
  <c r="DJ106" i="7"/>
  <c r="DB106" i="7"/>
  <c r="CT106" i="7"/>
  <c r="CL106" i="7"/>
  <c r="CD106" i="7"/>
  <c r="BV106" i="7"/>
  <c r="BN106" i="7"/>
  <c r="BF106" i="7"/>
  <c r="AX106" i="7"/>
  <c r="AP106" i="7"/>
  <c r="AH106" i="7"/>
  <c r="DQ106" i="7"/>
  <c r="DI106" i="7"/>
  <c r="DA106" i="7"/>
  <c r="CS106" i="7"/>
  <c r="CK106" i="7"/>
  <c r="CC106" i="7"/>
  <c r="BU106" i="7"/>
  <c r="BM106" i="7"/>
  <c r="BE106" i="7"/>
  <c r="AW106" i="7"/>
  <c r="AO106" i="7"/>
  <c r="AG106" i="7"/>
  <c r="DP106" i="7"/>
  <c r="DE106" i="7"/>
  <c r="CQ106" i="7"/>
  <c r="CF106" i="7"/>
  <c r="BR106" i="7"/>
  <c r="BD106" i="7"/>
  <c r="AS106" i="7"/>
  <c r="AE106" i="7"/>
  <c r="DO106" i="7"/>
  <c r="DD106" i="7"/>
  <c r="CP106" i="7"/>
  <c r="CB106" i="7"/>
  <c r="BQ106" i="7"/>
  <c r="BC106" i="7"/>
  <c r="AR106" i="7"/>
  <c r="AD106" i="7"/>
  <c r="DX106" i="7"/>
  <c r="DM106" i="7"/>
  <c r="CY106" i="7"/>
  <c r="CN106" i="7"/>
  <c r="BZ106" i="7"/>
  <c r="BL106" i="7"/>
  <c r="BA106" i="7"/>
  <c r="AM106" i="7"/>
  <c r="DW106" i="7"/>
  <c r="DL106" i="7"/>
  <c r="CX106" i="7"/>
  <c r="CJ106" i="7"/>
  <c r="BY106" i="7"/>
  <c r="BK106" i="7"/>
  <c r="AZ106" i="7"/>
  <c r="AL106" i="7"/>
  <c r="DV106" i="7"/>
  <c r="DH106" i="7"/>
  <c r="CW106" i="7"/>
  <c r="CI106" i="7"/>
  <c r="BX106" i="7"/>
  <c r="BJ106" i="7"/>
  <c r="AV106" i="7"/>
  <c r="AK106" i="7"/>
  <c r="CR106" i="7"/>
  <c r="BI106" i="7"/>
  <c r="AC106" i="7"/>
  <c r="DU106" i="7"/>
  <c r="CO106" i="7"/>
  <c r="BH106" i="7"/>
  <c r="DT106" i="7"/>
  <c r="CH106" i="7"/>
  <c r="BB106" i="7"/>
  <c r="DN106" i="7"/>
  <c r="CG106" i="7"/>
  <c r="AU106" i="7"/>
  <c r="DG106" i="7"/>
  <c r="CA106" i="7"/>
  <c r="AT106" i="7"/>
  <c r="DF106" i="7"/>
  <c r="BT106" i="7"/>
  <c r="AN106" i="7"/>
  <c r="CZ106" i="7"/>
  <c r="BS106" i="7"/>
  <c r="AJ106" i="7"/>
  <c r="CV106" i="7"/>
  <c r="BP106" i="7"/>
  <c r="AF106" i="7"/>
  <c r="M108" i="8"/>
  <c r="L110" i="6"/>
  <c r="M109" i="6" s="1"/>
  <c r="P109" i="6"/>
  <c r="DR105" i="8"/>
  <c r="DJ105" i="8"/>
  <c r="DB105" i="8"/>
  <c r="CT105" i="8"/>
  <c r="CL105" i="8"/>
  <c r="CD105" i="8"/>
  <c r="BV105" i="8"/>
  <c r="BN105" i="8"/>
  <c r="BF105" i="8"/>
  <c r="AX105" i="8"/>
  <c r="AP105" i="8"/>
  <c r="AH105" i="8"/>
  <c r="DQ105" i="8"/>
  <c r="DI105" i="8"/>
  <c r="DA105" i="8"/>
  <c r="CS105" i="8"/>
  <c r="CK105" i="8"/>
  <c r="CC105" i="8"/>
  <c r="BU105" i="8"/>
  <c r="BM105" i="8"/>
  <c r="BE105" i="8"/>
  <c r="AW105" i="8"/>
  <c r="AO105" i="8"/>
  <c r="AG105" i="8"/>
  <c r="DV105" i="8"/>
  <c r="DN105" i="8"/>
  <c r="DF105" i="8"/>
  <c r="CX105" i="8"/>
  <c r="CP105" i="8"/>
  <c r="CH105" i="8"/>
  <c r="BZ105" i="8"/>
  <c r="BR105" i="8"/>
  <c r="BJ105" i="8"/>
  <c r="BB105" i="8"/>
  <c r="AT105" i="8"/>
  <c r="AL105" i="8"/>
  <c r="AD105" i="8"/>
  <c r="DU105" i="8"/>
  <c r="DM105" i="8"/>
  <c r="DE105" i="8"/>
  <c r="CW105" i="8"/>
  <c r="CO105" i="8"/>
  <c r="CG105" i="8"/>
  <c r="BY105" i="8"/>
  <c r="BQ105" i="8"/>
  <c r="BI105" i="8"/>
  <c r="BA105" i="8"/>
  <c r="AS105" i="8"/>
  <c r="AK105" i="8"/>
  <c r="AC105" i="8"/>
  <c r="DT105" i="8"/>
  <c r="DD105" i="8"/>
  <c r="CN105" i="8"/>
  <c r="BX105" i="8"/>
  <c r="BH105" i="8"/>
  <c r="AR105" i="8"/>
  <c r="DO105" i="8"/>
  <c r="CY105" i="8"/>
  <c r="CI105" i="8"/>
  <c r="BS105" i="8"/>
  <c r="BC105" i="8"/>
  <c r="AM105" i="8"/>
  <c r="DL105" i="8"/>
  <c r="CV105" i="8"/>
  <c r="CF105" i="8"/>
  <c r="BP105" i="8"/>
  <c r="AZ105" i="8"/>
  <c r="AJ105" i="8"/>
  <c r="DK105" i="8"/>
  <c r="CU105" i="8"/>
  <c r="CE105" i="8"/>
  <c r="BO105" i="8"/>
  <c r="AY105" i="8"/>
  <c r="AI105" i="8"/>
  <c r="DH105" i="8"/>
  <c r="CR105" i="8"/>
  <c r="CB105" i="8"/>
  <c r="BL105" i="8"/>
  <c r="AV105" i="8"/>
  <c r="AF105" i="8"/>
  <c r="DC105" i="8"/>
  <c r="BK105" i="8"/>
  <c r="CM105" i="8"/>
  <c r="AU105" i="8"/>
  <c r="DW105" i="8"/>
  <c r="CJ105" i="8"/>
  <c r="AQ105" i="8"/>
  <c r="DS105" i="8"/>
  <c r="CA105" i="8"/>
  <c r="AN105" i="8"/>
  <c r="DP105" i="8"/>
  <c r="BW105" i="8"/>
  <c r="AE105" i="8"/>
  <c r="BT105" i="8"/>
  <c r="DG105" i="8"/>
  <c r="CZ105" i="8"/>
  <c r="BD105" i="8"/>
  <c r="CQ105" i="8"/>
  <c r="BG105" i="8"/>
  <c r="DV104" i="7"/>
  <c r="DN104" i="7"/>
  <c r="DF104" i="7"/>
  <c r="CX104" i="7"/>
  <c r="CP104" i="7"/>
  <c r="CH104" i="7"/>
  <c r="BZ104" i="7"/>
  <c r="BR104" i="7"/>
  <c r="BJ104" i="7"/>
  <c r="BB104" i="7"/>
  <c r="DU104" i="7"/>
  <c r="DM104" i="7"/>
  <c r="DE104" i="7"/>
  <c r="CW104" i="7"/>
  <c r="CO104" i="7"/>
  <c r="CG104" i="7"/>
  <c r="BY104" i="7"/>
  <c r="BQ104" i="7"/>
  <c r="BI104" i="7"/>
  <c r="DT104" i="7"/>
  <c r="DL104" i="7"/>
  <c r="DD104" i="7"/>
  <c r="CV104" i="7"/>
  <c r="CN104" i="7"/>
  <c r="CF104" i="7"/>
  <c r="BX104" i="7"/>
  <c r="BP104" i="7"/>
  <c r="BH104" i="7"/>
  <c r="DI104" i="7"/>
  <c r="CU104" i="7"/>
  <c r="CJ104" i="7"/>
  <c r="BV104" i="7"/>
  <c r="BK104" i="7"/>
  <c r="AY104" i="7"/>
  <c r="AQ104" i="7"/>
  <c r="AI104" i="7"/>
  <c r="DS104" i="7"/>
  <c r="DH104" i="7"/>
  <c r="CT104" i="7"/>
  <c r="CI104" i="7"/>
  <c r="BU104" i="7"/>
  <c r="BG104" i="7"/>
  <c r="AX104" i="7"/>
  <c r="AP104" i="7"/>
  <c r="AH104" i="7"/>
  <c r="DQ104" i="7"/>
  <c r="DC104" i="7"/>
  <c r="CR104" i="7"/>
  <c r="CD104" i="7"/>
  <c r="BS104" i="7"/>
  <c r="BE104" i="7"/>
  <c r="AV104" i="7"/>
  <c r="AN104" i="7"/>
  <c r="AF104" i="7"/>
  <c r="DP104" i="7"/>
  <c r="DB104" i="7"/>
  <c r="CQ104" i="7"/>
  <c r="CC104" i="7"/>
  <c r="BO104" i="7"/>
  <c r="BD104" i="7"/>
  <c r="AU104" i="7"/>
  <c r="AM104" i="7"/>
  <c r="AE104" i="7"/>
  <c r="DO104" i="7"/>
  <c r="DA104" i="7"/>
  <c r="CM104" i="7"/>
  <c r="CB104" i="7"/>
  <c r="BN104" i="7"/>
  <c r="BC104" i="7"/>
  <c r="AT104" i="7"/>
  <c r="AL104" i="7"/>
  <c r="AD104" i="7"/>
  <c r="CL104" i="7"/>
  <c r="BF104" i="7"/>
  <c r="AJ104" i="7"/>
  <c r="DR104" i="7"/>
  <c r="CK104" i="7"/>
  <c r="BA104" i="7"/>
  <c r="AG104" i="7"/>
  <c r="DK104" i="7"/>
  <c r="CE104" i="7"/>
  <c r="AZ104" i="7"/>
  <c r="AC104" i="7"/>
  <c r="DJ104" i="7"/>
  <c r="CA104" i="7"/>
  <c r="AW104" i="7"/>
  <c r="DG104" i="7"/>
  <c r="BW104" i="7"/>
  <c r="AS104" i="7"/>
  <c r="CZ104" i="7"/>
  <c r="BT104" i="7"/>
  <c r="AR104" i="7"/>
  <c r="CY104" i="7"/>
  <c r="BM104" i="7"/>
  <c r="AO104" i="7"/>
  <c r="CS104" i="7"/>
  <c r="BL104" i="7"/>
  <c r="AK104" i="7"/>
  <c r="M108" i="6"/>
  <c r="DU104" i="6"/>
  <c r="DM104" i="6"/>
  <c r="DE104" i="6"/>
  <c r="CW104" i="6"/>
  <c r="CO104" i="6"/>
  <c r="CG104" i="6"/>
  <c r="BY104" i="6"/>
  <c r="BQ104" i="6"/>
  <c r="BI104" i="6"/>
  <c r="BA104" i="6"/>
  <c r="AS104" i="6"/>
  <c r="AK104" i="6"/>
  <c r="AC104" i="6"/>
  <c r="DT104" i="6"/>
  <c r="DL104" i="6"/>
  <c r="DD104" i="6"/>
  <c r="CV104" i="6"/>
  <c r="CN104" i="6"/>
  <c r="CF104" i="6"/>
  <c r="BX104" i="6"/>
  <c r="BP104" i="6"/>
  <c r="BH104" i="6"/>
  <c r="AZ104" i="6"/>
  <c r="AR104" i="6"/>
  <c r="AJ104" i="6"/>
  <c r="DS104" i="6"/>
  <c r="DK104" i="6"/>
  <c r="DC104" i="6"/>
  <c r="CU104" i="6"/>
  <c r="CM104" i="6"/>
  <c r="CE104" i="6"/>
  <c r="BW104" i="6"/>
  <c r="BO104" i="6"/>
  <c r="BG104" i="6"/>
  <c r="AY104" i="6"/>
  <c r="AQ104" i="6"/>
  <c r="AI104" i="6"/>
  <c r="DR104" i="6"/>
  <c r="DJ104" i="6"/>
  <c r="DB104" i="6"/>
  <c r="CT104" i="6"/>
  <c r="CL104" i="6"/>
  <c r="CD104" i="6"/>
  <c r="BV104" i="6"/>
  <c r="BN104" i="6"/>
  <c r="BF104" i="6"/>
  <c r="AX104" i="6"/>
  <c r="AP104" i="6"/>
  <c r="AH104" i="6"/>
  <c r="DQ104" i="6"/>
  <c r="DI104" i="6"/>
  <c r="DA104" i="6"/>
  <c r="CS104" i="6"/>
  <c r="CK104" i="6"/>
  <c r="CC104" i="6"/>
  <c r="BU104" i="6"/>
  <c r="BM104" i="6"/>
  <c r="BE104" i="6"/>
  <c r="AW104" i="6"/>
  <c r="AO104" i="6"/>
  <c r="AG104" i="6"/>
  <c r="DP104" i="6"/>
  <c r="DH104" i="6"/>
  <c r="CZ104" i="6"/>
  <c r="CR104" i="6"/>
  <c r="CJ104" i="6"/>
  <c r="CB104" i="6"/>
  <c r="BT104" i="6"/>
  <c r="BL104" i="6"/>
  <c r="BD104" i="6"/>
  <c r="AV104" i="6"/>
  <c r="AN104" i="6"/>
  <c r="AF104" i="6"/>
  <c r="DO104" i="6"/>
  <c r="DG104" i="6"/>
  <c r="CY104" i="6"/>
  <c r="CQ104" i="6"/>
  <c r="CI104" i="6"/>
  <c r="CA104" i="6"/>
  <c r="BS104" i="6"/>
  <c r="BK104" i="6"/>
  <c r="BC104" i="6"/>
  <c r="AU104" i="6"/>
  <c r="AM104" i="6"/>
  <c r="AE104" i="6"/>
  <c r="DF104" i="6"/>
  <c r="AT104" i="6"/>
  <c r="CX104" i="6"/>
  <c r="AL104" i="6"/>
  <c r="CP104" i="6"/>
  <c r="AD104" i="6"/>
  <c r="CH104" i="6"/>
  <c r="BZ104" i="6"/>
  <c r="BR104" i="6"/>
  <c r="DV104" i="6"/>
  <c r="BJ104" i="6"/>
  <c r="DN104" i="6"/>
  <c r="BB104" i="6"/>
  <c r="S108" i="8"/>
  <c r="F110" i="6"/>
  <c r="G109" i="6" s="1"/>
  <c r="P109" i="7"/>
  <c r="L110" i="7"/>
  <c r="M109" i="7" s="1"/>
  <c r="S108" i="6"/>
  <c r="V106" i="6"/>
  <c r="M108" i="7"/>
  <c r="G108" i="6"/>
  <c r="G108" i="7"/>
  <c r="F110" i="8"/>
  <c r="DV106" i="6" l="1"/>
  <c r="DN106" i="6"/>
  <c r="DF106" i="6"/>
  <c r="CX106" i="6"/>
  <c r="CP106" i="6"/>
  <c r="CH106" i="6"/>
  <c r="BZ106" i="6"/>
  <c r="BR106" i="6"/>
  <c r="BJ106" i="6"/>
  <c r="BB106" i="6"/>
  <c r="AT106" i="6"/>
  <c r="AL106" i="6"/>
  <c r="AD106" i="6"/>
  <c r="DU106" i="6"/>
  <c r="DM106" i="6"/>
  <c r="DE106" i="6"/>
  <c r="CW106" i="6"/>
  <c r="CO106" i="6"/>
  <c r="CG106" i="6"/>
  <c r="BY106" i="6"/>
  <c r="BQ106" i="6"/>
  <c r="BI106" i="6"/>
  <c r="BA106" i="6"/>
  <c r="AS106" i="6"/>
  <c r="AK106" i="6"/>
  <c r="AC106" i="6"/>
  <c r="DS106" i="6"/>
  <c r="DK106" i="6"/>
  <c r="DC106" i="6"/>
  <c r="CU106" i="6"/>
  <c r="CM106" i="6"/>
  <c r="CE106" i="6"/>
  <c r="BW106" i="6"/>
  <c r="BO106" i="6"/>
  <c r="BG106" i="6"/>
  <c r="AY106" i="6"/>
  <c r="AQ106" i="6"/>
  <c r="AI106" i="6"/>
  <c r="DR106" i="6"/>
  <c r="DJ106" i="6"/>
  <c r="DB106" i="6"/>
  <c r="CT106" i="6"/>
  <c r="CL106" i="6"/>
  <c r="CD106" i="6"/>
  <c r="BV106" i="6"/>
  <c r="BN106" i="6"/>
  <c r="BF106" i="6"/>
  <c r="AX106" i="6"/>
  <c r="AP106" i="6"/>
  <c r="AH106" i="6"/>
  <c r="DQ106" i="6"/>
  <c r="DI106" i="6"/>
  <c r="DA106" i="6"/>
  <c r="CS106" i="6"/>
  <c r="CK106" i="6"/>
  <c r="CC106" i="6"/>
  <c r="BU106" i="6"/>
  <c r="BM106" i="6"/>
  <c r="BE106" i="6"/>
  <c r="AW106" i="6"/>
  <c r="AO106" i="6"/>
  <c r="AG106" i="6"/>
  <c r="DX106" i="6"/>
  <c r="DP106" i="6"/>
  <c r="DH106" i="6"/>
  <c r="CZ106" i="6"/>
  <c r="CR106" i="6"/>
  <c r="CJ106" i="6"/>
  <c r="CB106" i="6"/>
  <c r="BT106" i="6"/>
  <c r="BL106" i="6"/>
  <c r="BD106" i="6"/>
  <c r="AV106" i="6"/>
  <c r="AN106" i="6"/>
  <c r="AF106" i="6"/>
  <c r="DT106" i="6"/>
  <c r="CN106" i="6"/>
  <c r="BH106" i="6"/>
  <c r="DO106" i="6"/>
  <c r="CI106" i="6"/>
  <c r="BC106" i="6"/>
  <c r="DL106" i="6"/>
  <c r="CF106" i="6"/>
  <c r="AZ106" i="6"/>
  <c r="DG106" i="6"/>
  <c r="CA106" i="6"/>
  <c r="AU106" i="6"/>
  <c r="DD106" i="6"/>
  <c r="BX106" i="6"/>
  <c r="AR106" i="6"/>
  <c r="CY106" i="6"/>
  <c r="BS106" i="6"/>
  <c r="AM106" i="6"/>
  <c r="CV106" i="6"/>
  <c r="BP106" i="6"/>
  <c r="AJ106" i="6"/>
  <c r="AE106" i="6"/>
  <c r="DW106" i="6"/>
  <c r="CQ106" i="6"/>
  <c r="BK106" i="6"/>
  <c r="T107" i="8"/>
  <c r="F111" i="8"/>
  <c r="S109" i="8"/>
  <c r="P110" i="7"/>
  <c r="L111" i="7"/>
  <c r="M110" i="7" s="1"/>
  <c r="S109" i="6"/>
  <c r="L111" i="8"/>
  <c r="M110" i="8" s="1"/>
  <c r="P110" i="8"/>
  <c r="L111" i="6"/>
  <c r="P110" i="6"/>
  <c r="DT106" i="8"/>
  <c r="DL106" i="8"/>
  <c r="DD106" i="8"/>
  <c r="CV106" i="8"/>
  <c r="CN106" i="8"/>
  <c r="CF106" i="8"/>
  <c r="BX106" i="8"/>
  <c r="BP106" i="8"/>
  <c r="BH106" i="8"/>
  <c r="AZ106" i="8"/>
  <c r="AR106" i="8"/>
  <c r="AJ106" i="8"/>
  <c r="DS106" i="8"/>
  <c r="DK106" i="8"/>
  <c r="DC106" i="8"/>
  <c r="CU106" i="8"/>
  <c r="CM106" i="8"/>
  <c r="CE106" i="8"/>
  <c r="BW106" i="8"/>
  <c r="BO106" i="8"/>
  <c r="BG106" i="8"/>
  <c r="AY106" i="8"/>
  <c r="AQ106" i="8"/>
  <c r="AI106" i="8"/>
  <c r="DX106" i="8"/>
  <c r="DP106" i="8"/>
  <c r="DH106" i="8"/>
  <c r="CZ106" i="8"/>
  <c r="CR106" i="8"/>
  <c r="CJ106" i="8"/>
  <c r="CB106" i="8"/>
  <c r="BT106" i="8"/>
  <c r="BL106" i="8"/>
  <c r="BD106" i="8"/>
  <c r="AV106" i="8"/>
  <c r="AN106" i="8"/>
  <c r="AF106" i="8"/>
  <c r="DW106" i="8"/>
  <c r="DO106" i="8"/>
  <c r="DG106" i="8"/>
  <c r="CY106" i="8"/>
  <c r="CQ106" i="8"/>
  <c r="CI106" i="8"/>
  <c r="CA106" i="8"/>
  <c r="BS106" i="8"/>
  <c r="BK106" i="8"/>
  <c r="BC106" i="8"/>
  <c r="AU106" i="8"/>
  <c r="AM106" i="8"/>
  <c r="AE106" i="8"/>
  <c r="DN106" i="8"/>
  <c r="CX106" i="8"/>
  <c r="CH106" i="8"/>
  <c r="BR106" i="8"/>
  <c r="BB106" i="8"/>
  <c r="AL106" i="8"/>
  <c r="DI106" i="8"/>
  <c r="CS106" i="8"/>
  <c r="CC106" i="8"/>
  <c r="BM106" i="8"/>
  <c r="AW106" i="8"/>
  <c r="AG106" i="8"/>
  <c r="DV106" i="8"/>
  <c r="DF106" i="8"/>
  <c r="CP106" i="8"/>
  <c r="BZ106" i="8"/>
  <c r="BJ106" i="8"/>
  <c r="AT106" i="8"/>
  <c r="AD106" i="8"/>
  <c r="DU106" i="8"/>
  <c r="DE106" i="8"/>
  <c r="CO106" i="8"/>
  <c r="BY106" i="8"/>
  <c r="BI106" i="8"/>
  <c r="AS106" i="8"/>
  <c r="AC106" i="8"/>
  <c r="DR106" i="8"/>
  <c r="DB106" i="8"/>
  <c r="CL106" i="8"/>
  <c r="BV106" i="8"/>
  <c r="BF106" i="8"/>
  <c r="AP106" i="8"/>
  <c r="DM106" i="8"/>
  <c r="BU106" i="8"/>
  <c r="AH106" i="8"/>
  <c r="CW106" i="8"/>
  <c r="BE106" i="8"/>
  <c r="CT106" i="8"/>
  <c r="BA106" i="8"/>
  <c r="CK106" i="8"/>
  <c r="AX106" i="8"/>
  <c r="CG106" i="8"/>
  <c r="AO106" i="8"/>
  <c r="BQ106" i="8"/>
  <c r="DQ106" i="8"/>
  <c r="DJ106" i="8"/>
  <c r="DA106" i="8"/>
  <c r="CD106" i="8"/>
  <c r="BN106" i="8"/>
  <c r="AK106" i="8"/>
  <c r="DT107" i="7"/>
  <c r="DL107" i="7"/>
  <c r="DD107" i="7"/>
  <c r="CV107" i="7"/>
  <c r="CN107" i="7"/>
  <c r="CF107" i="7"/>
  <c r="BX107" i="7"/>
  <c r="BP107" i="7"/>
  <c r="BH107" i="7"/>
  <c r="AZ107" i="7"/>
  <c r="AR107" i="7"/>
  <c r="AJ107" i="7"/>
  <c r="DS107" i="7"/>
  <c r="DK107" i="7"/>
  <c r="DC107" i="7"/>
  <c r="CU107" i="7"/>
  <c r="CM107" i="7"/>
  <c r="CE107" i="7"/>
  <c r="BW107" i="7"/>
  <c r="BO107" i="7"/>
  <c r="BG107" i="7"/>
  <c r="AY107" i="7"/>
  <c r="AQ107" i="7"/>
  <c r="AI107" i="7"/>
  <c r="DR107" i="7"/>
  <c r="DJ107" i="7"/>
  <c r="DB107" i="7"/>
  <c r="CT107" i="7"/>
  <c r="CL107" i="7"/>
  <c r="CD107" i="7"/>
  <c r="BV107" i="7"/>
  <c r="BN107" i="7"/>
  <c r="BF107" i="7"/>
  <c r="AX107" i="7"/>
  <c r="AP107" i="7"/>
  <c r="AH107" i="7"/>
  <c r="DY107" i="7"/>
  <c r="DN107" i="7"/>
  <c r="CZ107" i="7"/>
  <c r="CO107" i="7"/>
  <c r="CA107" i="7"/>
  <c r="BM107" i="7"/>
  <c r="BB107" i="7"/>
  <c r="AN107" i="7"/>
  <c r="AC107" i="7"/>
  <c r="DX107" i="7"/>
  <c r="DM107" i="7"/>
  <c r="CY107" i="7"/>
  <c r="CK107" i="7"/>
  <c r="BZ107" i="7"/>
  <c r="BL107" i="7"/>
  <c r="BA107" i="7"/>
  <c r="AM107" i="7"/>
  <c r="DV107" i="7"/>
  <c r="DH107" i="7"/>
  <c r="CW107" i="7"/>
  <c r="CI107" i="7"/>
  <c r="BU107" i="7"/>
  <c r="BJ107" i="7"/>
  <c r="AV107" i="7"/>
  <c r="AK107" i="7"/>
  <c r="DU107" i="7"/>
  <c r="DG107" i="7"/>
  <c r="CS107" i="7"/>
  <c r="CH107" i="7"/>
  <c r="BT107" i="7"/>
  <c r="BI107" i="7"/>
  <c r="AU107" i="7"/>
  <c r="AG107" i="7"/>
  <c r="DQ107" i="7"/>
  <c r="DF107" i="7"/>
  <c r="CR107" i="7"/>
  <c r="CG107" i="7"/>
  <c r="BS107" i="7"/>
  <c r="BE107" i="7"/>
  <c r="AT107" i="7"/>
  <c r="AF107" i="7"/>
  <c r="DI107" i="7"/>
  <c r="CB107" i="7"/>
  <c r="AS107" i="7"/>
  <c r="DE107" i="7"/>
  <c r="BY107" i="7"/>
  <c r="AO107" i="7"/>
  <c r="DA107" i="7"/>
  <c r="BR107" i="7"/>
  <c r="AL107" i="7"/>
  <c r="CX107" i="7"/>
  <c r="BQ107" i="7"/>
  <c r="AE107" i="7"/>
  <c r="CQ107" i="7"/>
  <c r="BK107" i="7"/>
  <c r="AD107" i="7"/>
  <c r="DW107" i="7"/>
  <c r="CP107" i="7"/>
  <c r="BD107" i="7"/>
  <c r="DP107" i="7"/>
  <c r="CJ107" i="7"/>
  <c r="BC107" i="7"/>
  <c r="DO107" i="7"/>
  <c r="AW107" i="7"/>
  <c r="CC107" i="7"/>
  <c r="F111" i="7"/>
  <c r="G109" i="8"/>
  <c r="S109" i="7"/>
  <c r="T108" i="7" s="1"/>
  <c r="F111" i="6"/>
  <c r="T107" i="6"/>
  <c r="G109" i="7"/>
  <c r="V108" i="7" l="1"/>
  <c r="S110" i="6"/>
  <c r="T109" i="6" s="1"/>
  <c r="V109" i="6" s="1"/>
  <c r="P111" i="6"/>
  <c r="L112" i="6"/>
  <c r="M111" i="6" s="1"/>
  <c r="T108" i="6"/>
  <c r="P111" i="7"/>
  <c r="L112" i="7"/>
  <c r="V107" i="8"/>
  <c r="V107" i="6"/>
  <c r="S110" i="7"/>
  <c r="F112" i="8"/>
  <c r="T108" i="8"/>
  <c r="F112" i="7"/>
  <c r="G111" i="7" s="1"/>
  <c r="F112" i="6"/>
  <c r="G110" i="7"/>
  <c r="M110" i="6"/>
  <c r="S110" i="8"/>
  <c r="T109" i="8" s="1"/>
  <c r="G110" i="8"/>
  <c r="G110" i="6"/>
  <c r="L112" i="8"/>
  <c r="M111" i="8" s="1"/>
  <c r="P111" i="8"/>
  <c r="V109" i="8" l="1"/>
  <c r="V108" i="6"/>
  <c r="DU108" i="7"/>
  <c r="DM108" i="7"/>
  <c r="DE108" i="7"/>
  <c r="CW108" i="7"/>
  <c r="CO108" i="7"/>
  <c r="CG108" i="7"/>
  <c r="BY108" i="7"/>
  <c r="BQ108" i="7"/>
  <c r="BI108" i="7"/>
  <c r="BA108" i="7"/>
  <c r="AS108" i="7"/>
  <c r="AK108" i="7"/>
  <c r="AC108" i="7"/>
  <c r="DT108" i="7"/>
  <c r="DL108" i="7"/>
  <c r="DD108" i="7"/>
  <c r="CV108" i="7"/>
  <c r="CN108" i="7"/>
  <c r="CF108" i="7"/>
  <c r="BX108" i="7"/>
  <c r="BP108" i="7"/>
  <c r="BH108" i="7"/>
  <c r="AZ108" i="7"/>
  <c r="AR108" i="7"/>
  <c r="AJ108" i="7"/>
  <c r="DS108" i="7"/>
  <c r="DK108" i="7"/>
  <c r="DC108" i="7"/>
  <c r="CU108" i="7"/>
  <c r="CM108" i="7"/>
  <c r="CE108" i="7"/>
  <c r="BW108" i="7"/>
  <c r="BO108" i="7"/>
  <c r="BG108" i="7"/>
  <c r="AY108" i="7"/>
  <c r="AQ108" i="7"/>
  <c r="AI108" i="7"/>
  <c r="DR108" i="7"/>
  <c r="DX108" i="7"/>
  <c r="DI108" i="7"/>
  <c r="CX108" i="7"/>
  <c r="CJ108" i="7"/>
  <c r="BV108" i="7"/>
  <c r="BK108" i="7"/>
  <c r="AW108" i="7"/>
  <c r="AL108" i="7"/>
  <c r="DW108" i="7"/>
  <c r="DH108" i="7"/>
  <c r="CT108" i="7"/>
  <c r="CI108" i="7"/>
  <c r="BU108" i="7"/>
  <c r="BJ108" i="7"/>
  <c r="AV108" i="7"/>
  <c r="AH108" i="7"/>
  <c r="DQ108" i="7"/>
  <c r="DF108" i="7"/>
  <c r="CR108" i="7"/>
  <c r="CD108" i="7"/>
  <c r="BS108" i="7"/>
  <c r="BE108" i="7"/>
  <c r="AT108" i="7"/>
  <c r="AF108" i="7"/>
  <c r="DP108" i="7"/>
  <c r="DB108" i="7"/>
  <c r="CQ108" i="7"/>
  <c r="CC108" i="7"/>
  <c r="BR108" i="7"/>
  <c r="BD108" i="7"/>
  <c r="AP108" i="7"/>
  <c r="AE108" i="7"/>
  <c r="DO108" i="7"/>
  <c r="DA108" i="7"/>
  <c r="CP108" i="7"/>
  <c r="CB108" i="7"/>
  <c r="BN108" i="7"/>
  <c r="BC108" i="7"/>
  <c r="AO108" i="7"/>
  <c r="AD108" i="7"/>
  <c r="CS108" i="7"/>
  <c r="BL108" i="7"/>
  <c r="DY108" i="7"/>
  <c r="CL108" i="7"/>
  <c r="BF108" i="7"/>
  <c r="DV108" i="7"/>
  <c r="CK108" i="7"/>
  <c r="BB108" i="7"/>
  <c r="DN108" i="7"/>
  <c r="CH108" i="7"/>
  <c r="AX108" i="7"/>
  <c r="DJ108" i="7"/>
  <c r="CA108" i="7"/>
  <c r="AU108" i="7"/>
  <c r="DG108" i="7"/>
  <c r="BZ108" i="7"/>
  <c r="AN108" i="7"/>
  <c r="CZ108" i="7"/>
  <c r="BT108" i="7"/>
  <c r="AM108" i="7"/>
  <c r="CY108" i="7"/>
  <c r="BM108" i="7"/>
  <c r="AG108" i="7"/>
  <c r="DW107" i="6"/>
  <c r="DO107" i="6"/>
  <c r="DG107" i="6"/>
  <c r="CY107" i="6"/>
  <c r="CQ107" i="6"/>
  <c r="CI107" i="6"/>
  <c r="CA107" i="6"/>
  <c r="BS107" i="6"/>
  <c r="BK107" i="6"/>
  <c r="BC107" i="6"/>
  <c r="AU107" i="6"/>
  <c r="AM107" i="6"/>
  <c r="AE107" i="6"/>
  <c r="DV107" i="6"/>
  <c r="DN107" i="6"/>
  <c r="DF107" i="6"/>
  <c r="CX107" i="6"/>
  <c r="CP107" i="6"/>
  <c r="CH107" i="6"/>
  <c r="BZ107" i="6"/>
  <c r="BR107" i="6"/>
  <c r="BJ107" i="6"/>
  <c r="BB107" i="6"/>
  <c r="AT107" i="6"/>
  <c r="AL107" i="6"/>
  <c r="AD107" i="6"/>
  <c r="DT107" i="6"/>
  <c r="DL107" i="6"/>
  <c r="DD107" i="6"/>
  <c r="CV107" i="6"/>
  <c r="CN107" i="6"/>
  <c r="CF107" i="6"/>
  <c r="BX107" i="6"/>
  <c r="BP107" i="6"/>
  <c r="BH107" i="6"/>
  <c r="AZ107" i="6"/>
  <c r="AR107" i="6"/>
  <c r="AJ107" i="6"/>
  <c r="DS107" i="6"/>
  <c r="DK107" i="6"/>
  <c r="DC107" i="6"/>
  <c r="CU107" i="6"/>
  <c r="CM107" i="6"/>
  <c r="CE107" i="6"/>
  <c r="BW107" i="6"/>
  <c r="BO107" i="6"/>
  <c r="BG107" i="6"/>
  <c r="AY107" i="6"/>
  <c r="AQ107" i="6"/>
  <c r="AI107" i="6"/>
  <c r="DR107" i="6"/>
  <c r="DJ107" i="6"/>
  <c r="DB107" i="6"/>
  <c r="CT107" i="6"/>
  <c r="CL107" i="6"/>
  <c r="CD107" i="6"/>
  <c r="BV107" i="6"/>
  <c r="BN107" i="6"/>
  <c r="BF107" i="6"/>
  <c r="AX107" i="6"/>
  <c r="AP107" i="6"/>
  <c r="AH107" i="6"/>
  <c r="DY107" i="6"/>
  <c r="DQ107" i="6"/>
  <c r="DI107" i="6"/>
  <c r="DA107" i="6"/>
  <c r="CS107" i="6"/>
  <c r="CK107" i="6"/>
  <c r="CC107" i="6"/>
  <c r="BU107" i="6"/>
  <c r="BM107" i="6"/>
  <c r="BE107" i="6"/>
  <c r="AW107" i="6"/>
  <c r="AO107" i="6"/>
  <c r="AG107" i="6"/>
  <c r="CW107" i="6"/>
  <c r="BQ107" i="6"/>
  <c r="AK107" i="6"/>
  <c r="DX107" i="6"/>
  <c r="CR107" i="6"/>
  <c r="BL107" i="6"/>
  <c r="AF107" i="6"/>
  <c r="DU107" i="6"/>
  <c r="CO107" i="6"/>
  <c r="BI107" i="6"/>
  <c r="AC107" i="6"/>
  <c r="DP107" i="6"/>
  <c r="CJ107" i="6"/>
  <c r="BD107" i="6"/>
  <c r="DM107" i="6"/>
  <c r="CG107" i="6"/>
  <c r="BA107" i="6"/>
  <c r="DH107" i="6"/>
  <c r="CB107" i="6"/>
  <c r="AV107" i="6"/>
  <c r="DE107" i="6"/>
  <c r="BY107" i="6"/>
  <c r="AS107" i="6"/>
  <c r="CZ107" i="6"/>
  <c r="BT107" i="6"/>
  <c r="AN107" i="6"/>
  <c r="L113" i="7"/>
  <c r="M112" i="7" s="1"/>
  <c r="P112" i="7"/>
  <c r="F113" i="8"/>
  <c r="G112" i="8" s="1"/>
  <c r="M111" i="7"/>
  <c r="DY109" i="6"/>
  <c r="DQ109" i="6"/>
  <c r="DI109" i="6"/>
  <c r="DA109" i="6"/>
  <c r="CS109" i="6"/>
  <c r="CK109" i="6"/>
  <c r="CC109" i="6"/>
  <c r="BU109" i="6"/>
  <c r="BM109" i="6"/>
  <c r="BE109" i="6"/>
  <c r="AW109" i="6"/>
  <c r="AO109" i="6"/>
  <c r="AG109" i="6"/>
  <c r="DX109" i="6"/>
  <c r="DP109" i="6"/>
  <c r="DH109" i="6"/>
  <c r="CZ109" i="6"/>
  <c r="CR109" i="6"/>
  <c r="CJ109" i="6"/>
  <c r="CB109" i="6"/>
  <c r="BT109" i="6"/>
  <c r="BL109" i="6"/>
  <c r="BD109" i="6"/>
  <c r="AV109" i="6"/>
  <c r="AN109" i="6"/>
  <c r="AF109" i="6"/>
  <c r="DV109" i="6"/>
  <c r="DN109" i="6"/>
  <c r="DF109" i="6"/>
  <c r="CX109" i="6"/>
  <c r="CP109" i="6"/>
  <c r="CH109" i="6"/>
  <c r="BZ109" i="6"/>
  <c r="BR109" i="6"/>
  <c r="BJ109" i="6"/>
  <c r="BB109" i="6"/>
  <c r="AT109" i="6"/>
  <c r="AL109" i="6"/>
  <c r="AD109" i="6"/>
  <c r="DU109" i="6"/>
  <c r="DM109" i="6"/>
  <c r="DE109" i="6"/>
  <c r="CW109" i="6"/>
  <c r="CO109" i="6"/>
  <c r="CG109" i="6"/>
  <c r="BY109" i="6"/>
  <c r="BQ109" i="6"/>
  <c r="BI109" i="6"/>
  <c r="BA109" i="6"/>
  <c r="AS109" i="6"/>
  <c r="AK109" i="6"/>
  <c r="AC109" i="6"/>
  <c r="DT109" i="6"/>
  <c r="DL109" i="6"/>
  <c r="DD109" i="6"/>
  <c r="CV109" i="6"/>
  <c r="CN109" i="6"/>
  <c r="CF109" i="6"/>
  <c r="BX109" i="6"/>
  <c r="BP109" i="6"/>
  <c r="BH109" i="6"/>
  <c r="AZ109" i="6"/>
  <c r="AR109" i="6"/>
  <c r="AJ109" i="6"/>
  <c r="DS109" i="6"/>
  <c r="DK109" i="6"/>
  <c r="DC109" i="6"/>
  <c r="CU109" i="6"/>
  <c r="CM109" i="6"/>
  <c r="CE109" i="6"/>
  <c r="BW109" i="6"/>
  <c r="BO109" i="6"/>
  <c r="BG109" i="6"/>
  <c r="AY109" i="6"/>
  <c r="AQ109" i="6"/>
  <c r="AI109" i="6"/>
  <c r="DO109" i="6"/>
  <c r="CI109" i="6"/>
  <c r="BC109" i="6"/>
  <c r="DJ109" i="6"/>
  <c r="CD109" i="6"/>
  <c r="AX109" i="6"/>
  <c r="DG109" i="6"/>
  <c r="CA109" i="6"/>
  <c r="AU109" i="6"/>
  <c r="DB109" i="6"/>
  <c r="BV109" i="6"/>
  <c r="AP109" i="6"/>
  <c r="CY109" i="6"/>
  <c r="BS109" i="6"/>
  <c r="AM109" i="6"/>
  <c r="CT109" i="6"/>
  <c r="BN109" i="6"/>
  <c r="AH109" i="6"/>
  <c r="DW109" i="6"/>
  <c r="CQ109" i="6"/>
  <c r="BK109" i="6"/>
  <c r="AE109" i="6"/>
  <c r="DR109" i="6"/>
  <c r="CL109" i="6"/>
  <c r="BF109" i="6"/>
  <c r="F113" i="7"/>
  <c r="S111" i="8"/>
  <c r="T110" i="8" s="1"/>
  <c r="V110" i="8" s="1"/>
  <c r="V108" i="8"/>
  <c r="S111" i="7"/>
  <c r="T110" i="7" s="1"/>
  <c r="P112" i="8"/>
  <c r="L113" i="8"/>
  <c r="T109" i="7"/>
  <c r="DV107" i="8"/>
  <c r="DN107" i="8"/>
  <c r="DF107" i="8"/>
  <c r="CX107" i="8"/>
  <c r="CP107" i="8"/>
  <c r="CH107" i="8"/>
  <c r="BZ107" i="8"/>
  <c r="BR107" i="8"/>
  <c r="BJ107" i="8"/>
  <c r="DT107" i="8"/>
  <c r="DL107" i="8"/>
  <c r="DD107" i="8"/>
  <c r="CV107" i="8"/>
  <c r="CN107" i="8"/>
  <c r="CF107" i="8"/>
  <c r="BX107" i="8"/>
  <c r="BP107" i="8"/>
  <c r="DS107" i="8"/>
  <c r="DK107" i="8"/>
  <c r="DC107" i="8"/>
  <c r="CU107" i="8"/>
  <c r="CM107" i="8"/>
  <c r="CE107" i="8"/>
  <c r="BW107" i="8"/>
  <c r="BO107" i="8"/>
  <c r="DU107" i="8"/>
  <c r="DH107" i="8"/>
  <c r="CT107" i="8"/>
  <c r="CI107" i="8"/>
  <c r="BU107" i="8"/>
  <c r="BI107" i="8"/>
  <c r="BA107" i="8"/>
  <c r="AS107" i="8"/>
  <c r="AK107" i="8"/>
  <c r="AC107" i="8"/>
  <c r="DR107" i="8"/>
  <c r="DG107" i="8"/>
  <c r="CS107" i="8"/>
  <c r="CG107" i="8"/>
  <c r="BT107" i="8"/>
  <c r="BH107" i="8"/>
  <c r="AZ107" i="8"/>
  <c r="AR107" i="8"/>
  <c r="AJ107" i="8"/>
  <c r="DP107" i="8"/>
  <c r="DB107" i="8"/>
  <c r="CQ107" i="8"/>
  <c r="CC107" i="8"/>
  <c r="BQ107" i="8"/>
  <c r="BF107" i="8"/>
  <c r="AX107" i="8"/>
  <c r="AP107" i="8"/>
  <c r="AH107" i="8"/>
  <c r="DO107" i="8"/>
  <c r="DA107" i="8"/>
  <c r="CO107" i="8"/>
  <c r="CB107" i="8"/>
  <c r="BN107" i="8"/>
  <c r="BE107" i="8"/>
  <c r="AW107" i="8"/>
  <c r="AO107" i="8"/>
  <c r="AG107" i="8"/>
  <c r="DY107" i="8"/>
  <c r="DM107" i="8"/>
  <c r="CZ107" i="8"/>
  <c r="CL107" i="8"/>
  <c r="CA107" i="8"/>
  <c r="BM107" i="8"/>
  <c r="BD107" i="8"/>
  <c r="AV107" i="8"/>
  <c r="AN107" i="8"/>
  <c r="AF107" i="8"/>
  <c r="DX107" i="8"/>
  <c r="CR107" i="8"/>
  <c r="BK107" i="8"/>
  <c r="AM107" i="8"/>
  <c r="DJ107" i="8"/>
  <c r="CD107" i="8"/>
  <c r="BB107" i="8"/>
  <c r="AE107" i="8"/>
  <c r="DI107" i="8"/>
  <c r="BY107" i="8"/>
  <c r="AY107" i="8"/>
  <c r="AD107" i="8"/>
  <c r="DE107" i="8"/>
  <c r="BV107" i="8"/>
  <c r="AU107" i="8"/>
  <c r="CY107" i="8"/>
  <c r="BS107" i="8"/>
  <c r="AT107" i="8"/>
  <c r="BC107" i="8"/>
  <c r="CW107" i="8"/>
  <c r="AI107" i="8"/>
  <c r="CK107" i="8"/>
  <c r="CJ107" i="8"/>
  <c r="BL107" i="8"/>
  <c r="DQ107" i="8"/>
  <c r="AL107" i="8"/>
  <c r="DW107" i="8"/>
  <c r="BG107" i="8"/>
  <c r="AQ107" i="8"/>
  <c r="G111" i="8"/>
  <c r="L113" i="6"/>
  <c r="P112" i="6"/>
  <c r="F113" i="6"/>
  <c r="G112" i="6" s="1"/>
  <c r="G111" i="6"/>
  <c r="S111" i="6"/>
  <c r="V110" i="7" l="1"/>
  <c r="S112" i="8"/>
  <c r="T111" i="8" s="1"/>
  <c r="DR110" i="8"/>
  <c r="DJ110" i="8"/>
  <c r="DB110" i="8"/>
  <c r="CT110" i="8"/>
  <c r="CL110" i="8"/>
  <c r="CD110" i="8"/>
  <c r="BV110" i="8"/>
  <c r="BN110" i="8"/>
  <c r="BF110" i="8"/>
  <c r="AX110" i="8"/>
  <c r="AP110" i="8"/>
  <c r="AH110" i="8"/>
  <c r="DY110" i="8"/>
  <c r="DQ110" i="8"/>
  <c r="DI110" i="8"/>
  <c r="DA110" i="8"/>
  <c r="CS110" i="8"/>
  <c r="CK110" i="8"/>
  <c r="CC110" i="8"/>
  <c r="BU110" i="8"/>
  <c r="BM110" i="8"/>
  <c r="BE110" i="8"/>
  <c r="AW110" i="8"/>
  <c r="AO110" i="8"/>
  <c r="AG110" i="8"/>
  <c r="DW110" i="8"/>
  <c r="DO110" i="8"/>
  <c r="DG110" i="8"/>
  <c r="CY110" i="8"/>
  <c r="CQ110" i="8"/>
  <c r="CI110" i="8"/>
  <c r="CA110" i="8"/>
  <c r="BS110" i="8"/>
  <c r="BK110" i="8"/>
  <c r="BC110" i="8"/>
  <c r="AU110" i="8"/>
  <c r="AM110" i="8"/>
  <c r="AE110" i="8"/>
  <c r="DV110" i="8"/>
  <c r="DN110" i="8"/>
  <c r="DF110" i="8"/>
  <c r="CX110" i="8"/>
  <c r="CP110" i="8"/>
  <c r="CH110" i="8"/>
  <c r="BZ110" i="8"/>
  <c r="BR110" i="8"/>
  <c r="BJ110" i="8"/>
  <c r="BB110" i="8"/>
  <c r="AT110" i="8"/>
  <c r="AL110" i="8"/>
  <c r="AD110" i="8"/>
  <c r="DU110" i="8"/>
  <c r="DM110" i="8"/>
  <c r="DE110" i="8"/>
  <c r="CW110" i="8"/>
  <c r="CO110" i="8"/>
  <c r="CG110" i="8"/>
  <c r="BY110" i="8"/>
  <c r="BQ110" i="8"/>
  <c r="BI110" i="8"/>
  <c r="BA110" i="8"/>
  <c r="AS110" i="8"/>
  <c r="AK110" i="8"/>
  <c r="AC110" i="8"/>
  <c r="DX110" i="8"/>
  <c r="DC110" i="8"/>
  <c r="CF110" i="8"/>
  <c r="BL110" i="8"/>
  <c r="AQ110" i="8"/>
  <c r="DT110" i="8"/>
  <c r="CZ110" i="8"/>
  <c r="CE110" i="8"/>
  <c r="BH110" i="8"/>
  <c r="AN110" i="8"/>
  <c r="DP110" i="8"/>
  <c r="CU110" i="8"/>
  <c r="BX110" i="8"/>
  <c r="BD110" i="8"/>
  <c r="AI110" i="8"/>
  <c r="DL110" i="8"/>
  <c r="CR110" i="8"/>
  <c r="BW110" i="8"/>
  <c r="AZ110" i="8"/>
  <c r="AF110" i="8"/>
  <c r="DK110" i="8"/>
  <c r="CN110" i="8"/>
  <c r="BT110" i="8"/>
  <c r="AY110" i="8"/>
  <c r="DH110" i="8"/>
  <c r="BG110" i="8"/>
  <c r="CM110" i="8"/>
  <c r="AJ110" i="8"/>
  <c r="CJ110" i="8"/>
  <c r="CB110" i="8"/>
  <c r="BP110" i="8"/>
  <c r="CV110" i="8"/>
  <c r="AR110" i="8"/>
  <c r="DS110" i="8"/>
  <c r="DD110" i="8"/>
  <c r="BO110" i="8"/>
  <c r="AV110" i="8"/>
  <c r="S112" i="7"/>
  <c r="T111" i="7" s="1"/>
  <c r="V111" i="7" s="1"/>
  <c r="DY109" i="8"/>
  <c r="DQ109" i="8"/>
  <c r="DI109" i="8"/>
  <c r="DA109" i="8"/>
  <c r="CS109" i="8"/>
  <c r="CK109" i="8"/>
  <c r="CC109" i="8"/>
  <c r="BU109" i="8"/>
  <c r="BM109" i="8"/>
  <c r="BE109" i="8"/>
  <c r="AW109" i="8"/>
  <c r="AO109" i="8"/>
  <c r="AG109" i="8"/>
  <c r="DX109" i="8"/>
  <c r="DP109" i="8"/>
  <c r="DH109" i="8"/>
  <c r="CZ109" i="8"/>
  <c r="CR109" i="8"/>
  <c r="CJ109" i="8"/>
  <c r="CB109" i="8"/>
  <c r="BT109" i="8"/>
  <c r="BL109" i="8"/>
  <c r="BD109" i="8"/>
  <c r="AV109" i="8"/>
  <c r="AN109" i="8"/>
  <c r="AF109" i="8"/>
  <c r="DV109" i="8"/>
  <c r="DN109" i="8"/>
  <c r="DF109" i="8"/>
  <c r="CX109" i="8"/>
  <c r="CP109" i="8"/>
  <c r="CH109" i="8"/>
  <c r="BZ109" i="8"/>
  <c r="BR109" i="8"/>
  <c r="BJ109" i="8"/>
  <c r="BB109" i="8"/>
  <c r="AT109" i="8"/>
  <c r="AL109" i="8"/>
  <c r="AD109" i="8"/>
  <c r="DU109" i="8"/>
  <c r="DM109" i="8"/>
  <c r="DE109" i="8"/>
  <c r="CW109" i="8"/>
  <c r="CO109" i="8"/>
  <c r="CG109" i="8"/>
  <c r="BY109" i="8"/>
  <c r="BQ109" i="8"/>
  <c r="BI109" i="8"/>
  <c r="BA109" i="8"/>
  <c r="AS109" i="8"/>
  <c r="AK109" i="8"/>
  <c r="AC109" i="8"/>
  <c r="DT109" i="8"/>
  <c r="DL109" i="8"/>
  <c r="DD109" i="8"/>
  <c r="CV109" i="8"/>
  <c r="CN109" i="8"/>
  <c r="CF109" i="8"/>
  <c r="BX109" i="8"/>
  <c r="BP109" i="8"/>
  <c r="BH109" i="8"/>
  <c r="AZ109" i="8"/>
  <c r="AR109" i="8"/>
  <c r="AJ109" i="8"/>
  <c r="DO109" i="8"/>
  <c r="CT109" i="8"/>
  <c r="BW109" i="8"/>
  <c r="BC109" i="8"/>
  <c r="AH109" i="8"/>
  <c r="DK109" i="8"/>
  <c r="CQ109" i="8"/>
  <c r="BV109" i="8"/>
  <c r="AY109" i="8"/>
  <c r="AE109" i="8"/>
  <c r="DG109" i="8"/>
  <c r="CL109" i="8"/>
  <c r="BO109" i="8"/>
  <c r="AU109" i="8"/>
  <c r="DC109" i="8"/>
  <c r="CI109" i="8"/>
  <c r="BN109" i="8"/>
  <c r="AQ109" i="8"/>
  <c r="DW109" i="8"/>
  <c r="DB109" i="8"/>
  <c r="CE109" i="8"/>
  <c r="BK109" i="8"/>
  <c r="AP109" i="8"/>
  <c r="DR109" i="8"/>
  <c r="BG109" i="8"/>
  <c r="CU109" i="8"/>
  <c r="AM109" i="8"/>
  <c r="CM109" i="8"/>
  <c r="AI109" i="8"/>
  <c r="CD109" i="8"/>
  <c r="CA109" i="8"/>
  <c r="BF109" i="8"/>
  <c r="DS109" i="8"/>
  <c r="DJ109" i="8"/>
  <c r="CY109" i="8"/>
  <c r="BS109" i="8"/>
  <c r="AX109" i="8"/>
  <c r="V109" i="7"/>
  <c r="P113" i="6"/>
  <c r="L114" i="6"/>
  <c r="M113" i="6" s="1"/>
  <c r="S112" i="6"/>
  <c r="T111" i="6" s="1"/>
  <c r="V111" i="6" s="1"/>
  <c r="L114" i="7"/>
  <c r="M113" i="7" s="1"/>
  <c r="P113" i="7"/>
  <c r="DX108" i="6"/>
  <c r="DP108" i="6"/>
  <c r="DH108" i="6"/>
  <c r="CZ108" i="6"/>
  <c r="CR108" i="6"/>
  <c r="CJ108" i="6"/>
  <c r="CB108" i="6"/>
  <c r="BT108" i="6"/>
  <c r="BL108" i="6"/>
  <c r="BD108" i="6"/>
  <c r="AV108" i="6"/>
  <c r="AN108" i="6"/>
  <c r="AF108" i="6"/>
  <c r="DW108" i="6"/>
  <c r="DO108" i="6"/>
  <c r="DG108" i="6"/>
  <c r="CY108" i="6"/>
  <c r="CQ108" i="6"/>
  <c r="CI108" i="6"/>
  <c r="CA108" i="6"/>
  <c r="BS108" i="6"/>
  <c r="BK108" i="6"/>
  <c r="BC108" i="6"/>
  <c r="AU108" i="6"/>
  <c r="AM108" i="6"/>
  <c r="AE108" i="6"/>
  <c r="DU108" i="6"/>
  <c r="DM108" i="6"/>
  <c r="DE108" i="6"/>
  <c r="CW108" i="6"/>
  <c r="CO108" i="6"/>
  <c r="CG108" i="6"/>
  <c r="BY108" i="6"/>
  <c r="BQ108" i="6"/>
  <c r="BI108" i="6"/>
  <c r="BA108" i="6"/>
  <c r="AS108" i="6"/>
  <c r="AK108" i="6"/>
  <c r="AC108" i="6"/>
  <c r="DT108" i="6"/>
  <c r="DL108" i="6"/>
  <c r="DD108" i="6"/>
  <c r="CV108" i="6"/>
  <c r="CN108" i="6"/>
  <c r="CF108" i="6"/>
  <c r="BX108" i="6"/>
  <c r="BP108" i="6"/>
  <c r="BH108" i="6"/>
  <c r="AZ108" i="6"/>
  <c r="AR108" i="6"/>
  <c r="AJ108" i="6"/>
  <c r="DS108" i="6"/>
  <c r="DK108" i="6"/>
  <c r="DC108" i="6"/>
  <c r="CU108" i="6"/>
  <c r="CM108" i="6"/>
  <c r="CE108" i="6"/>
  <c r="BW108" i="6"/>
  <c r="BO108" i="6"/>
  <c r="BG108" i="6"/>
  <c r="AY108" i="6"/>
  <c r="AQ108" i="6"/>
  <c r="AI108" i="6"/>
  <c r="DR108" i="6"/>
  <c r="DJ108" i="6"/>
  <c r="DB108" i="6"/>
  <c r="CT108" i="6"/>
  <c r="CL108" i="6"/>
  <c r="CD108" i="6"/>
  <c r="BV108" i="6"/>
  <c r="BN108" i="6"/>
  <c r="BF108" i="6"/>
  <c r="AX108" i="6"/>
  <c r="AP108" i="6"/>
  <c r="AH108" i="6"/>
  <c r="DF108" i="6"/>
  <c r="BZ108" i="6"/>
  <c r="AT108" i="6"/>
  <c r="DA108" i="6"/>
  <c r="BU108" i="6"/>
  <c r="AO108" i="6"/>
  <c r="CX108" i="6"/>
  <c r="BR108" i="6"/>
  <c r="AL108" i="6"/>
  <c r="DY108" i="6"/>
  <c r="CS108" i="6"/>
  <c r="BM108" i="6"/>
  <c r="AG108" i="6"/>
  <c r="DV108" i="6"/>
  <c r="CP108" i="6"/>
  <c r="BJ108" i="6"/>
  <c r="AD108" i="6"/>
  <c r="DQ108" i="6"/>
  <c r="CK108" i="6"/>
  <c r="BE108" i="6"/>
  <c r="DN108" i="6"/>
  <c r="CH108" i="6"/>
  <c r="BB108" i="6"/>
  <c r="AW108" i="6"/>
  <c r="DI108" i="6"/>
  <c r="CC108" i="6"/>
  <c r="M112" i="6"/>
  <c r="F114" i="7"/>
  <c r="G113" i="7" s="1"/>
  <c r="L114" i="8"/>
  <c r="M113" i="8" s="1"/>
  <c r="P113" i="8"/>
  <c r="G112" i="7"/>
  <c r="F114" i="6"/>
  <c r="G113" i="6" s="1"/>
  <c r="M112" i="8"/>
  <c r="F114" i="8"/>
  <c r="G113" i="8" s="1"/>
  <c r="T110" i="6"/>
  <c r="DX108" i="8"/>
  <c r="DP108" i="8"/>
  <c r="DH108" i="8"/>
  <c r="CZ108" i="8"/>
  <c r="CR108" i="8"/>
  <c r="CJ108" i="8"/>
  <c r="CB108" i="8"/>
  <c r="BT108" i="8"/>
  <c r="BL108" i="8"/>
  <c r="BD108" i="8"/>
  <c r="AV108" i="8"/>
  <c r="AN108" i="8"/>
  <c r="AF108" i="8"/>
  <c r="DW108" i="8"/>
  <c r="DO108" i="8"/>
  <c r="DG108" i="8"/>
  <c r="CY108" i="8"/>
  <c r="CQ108" i="8"/>
  <c r="CI108" i="8"/>
  <c r="CA108" i="8"/>
  <c r="BS108" i="8"/>
  <c r="BK108" i="8"/>
  <c r="BC108" i="8"/>
  <c r="AU108" i="8"/>
  <c r="AM108" i="8"/>
  <c r="AE108" i="8"/>
  <c r="DU108" i="8"/>
  <c r="DM108" i="8"/>
  <c r="DE108" i="8"/>
  <c r="CW108" i="8"/>
  <c r="CO108" i="8"/>
  <c r="CG108" i="8"/>
  <c r="BY108" i="8"/>
  <c r="BQ108" i="8"/>
  <c r="BI108" i="8"/>
  <c r="BA108" i="8"/>
  <c r="AS108" i="8"/>
  <c r="AK108" i="8"/>
  <c r="AC108" i="8"/>
  <c r="DT108" i="8"/>
  <c r="DL108" i="8"/>
  <c r="DD108" i="8"/>
  <c r="CV108" i="8"/>
  <c r="CN108" i="8"/>
  <c r="CF108" i="8"/>
  <c r="BX108" i="8"/>
  <c r="BP108" i="8"/>
  <c r="BH108" i="8"/>
  <c r="AZ108" i="8"/>
  <c r="AR108" i="8"/>
  <c r="AJ108" i="8"/>
  <c r="DS108" i="8"/>
  <c r="DK108" i="8"/>
  <c r="DC108" i="8"/>
  <c r="CU108" i="8"/>
  <c r="CM108" i="8"/>
  <c r="CE108" i="8"/>
  <c r="BW108" i="8"/>
  <c r="BO108" i="8"/>
  <c r="BG108" i="8"/>
  <c r="AY108" i="8"/>
  <c r="AQ108" i="8"/>
  <c r="AI108" i="8"/>
  <c r="DF108" i="8"/>
  <c r="CK108" i="8"/>
  <c r="BN108" i="8"/>
  <c r="AT108" i="8"/>
  <c r="DY108" i="8"/>
  <c r="DB108" i="8"/>
  <c r="CH108" i="8"/>
  <c r="BM108" i="8"/>
  <c r="AP108" i="8"/>
  <c r="DR108" i="8"/>
  <c r="CX108" i="8"/>
  <c r="CC108" i="8"/>
  <c r="BF108" i="8"/>
  <c r="AL108" i="8"/>
  <c r="DQ108" i="8"/>
  <c r="CT108" i="8"/>
  <c r="BZ108" i="8"/>
  <c r="BE108" i="8"/>
  <c r="AH108" i="8"/>
  <c r="DN108" i="8"/>
  <c r="CS108" i="8"/>
  <c r="BV108" i="8"/>
  <c r="BB108" i="8"/>
  <c r="AG108" i="8"/>
  <c r="DV108" i="8"/>
  <c r="BR108" i="8"/>
  <c r="DA108" i="8"/>
  <c r="AW108" i="8"/>
  <c r="CP108" i="8"/>
  <c r="AO108" i="8"/>
  <c r="CL108" i="8"/>
  <c r="AD108" i="8"/>
  <c r="CD108" i="8"/>
  <c r="DJ108" i="8"/>
  <c r="DI108" i="8"/>
  <c r="BU108" i="8"/>
  <c r="BJ108" i="8"/>
  <c r="AX108" i="8"/>
  <c r="DV109" i="7" l="1"/>
  <c r="DN109" i="7"/>
  <c r="DF109" i="7"/>
  <c r="CX109" i="7"/>
  <c r="CP109" i="7"/>
  <c r="CH109" i="7"/>
  <c r="BZ109" i="7"/>
  <c r="BR109" i="7"/>
  <c r="BJ109" i="7"/>
  <c r="BB109" i="7"/>
  <c r="AT109" i="7"/>
  <c r="AL109" i="7"/>
  <c r="AD109" i="7"/>
  <c r="DU109" i="7"/>
  <c r="DM109" i="7"/>
  <c r="DE109" i="7"/>
  <c r="CW109" i="7"/>
  <c r="CO109" i="7"/>
  <c r="CG109" i="7"/>
  <c r="BY109" i="7"/>
  <c r="BQ109" i="7"/>
  <c r="BI109" i="7"/>
  <c r="BA109" i="7"/>
  <c r="AS109" i="7"/>
  <c r="AK109" i="7"/>
  <c r="AC109" i="7"/>
  <c r="DT109" i="7"/>
  <c r="DL109" i="7"/>
  <c r="DD109" i="7"/>
  <c r="CV109" i="7"/>
  <c r="CN109" i="7"/>
  <c r="CF109" i="7"/>
  <c r="BX109" i="7"/>
  <c r="BP109" i="7"/>
  <c r="BH109" i="7"/>
  <c r="AZ109" i="7"/>
  <c r="AR109" i="7"/>
  <c r="AJ109" i="7"/>
  <c r="DS109" i="7"/>
  <c r="DK109" i="7"/>
  <c r="DC109" i="7"/>
  <c r="CU109" i="7"/>
  <c r="CM109" i="7"/>
  <c r="CE109" i="7"/>
  <c r="BW109" i="7"/>
  <c r="BO109" i="7"/>
  <c r="BG109" i="7"/>
  <c r="AY109" i="7"/>
  <c r="AQ109" i="7"/>
  <c r="AI109" i="7"/>
  <c r="DQ109" i="7"/>
  <c r="DA109" i="7"/>
  <c r="CK109" i="7"/>
  <c r="BU109" i="7"/>
  <c r="BE109" i="7"/>
  <c r="AO109" i="7"/>
  <c r="DP109" i="7"/>
  <c r="CZ109" i="7"/>
  <c r="CJ109" i="7"/>
  <c r="BT109" i="7"/>
  <c r="BD109" i="7"/>
  <c r="AN109" i="7"/>
  <c r="DJ109" i="7"/>
  <c r="CT109" i="7"/>
  <c r="CD109" i="7"/>
  <c r="BN109" i="7"/>
  <c r="AX109" i="7"/>
  <c r="AH109" i="7"/>
  <c r="DY109" i="7"/>
  <c r="DI109" i="7"/>
  <c r="CS109" i="7"/>
  <c r="CC109" i="7"/>
  <c r="BM109" i="7"/>
  <c r="AW109" i="7"/>
  <c r="AG109" i="7"/>
  <c r="DX109" i="7"/>
  <c r="DH109" i="7"/>
  <c r="CR109" i="7"/>
  <c r="CB109" i="7"/>
  <c r="BL109" i="7"/>
  <c r="AV109" i="7"/>
  <c r="AF109" i="7"/>
  <c r="CY109" i="7"/>
  <c r="BF109" i="7"/>
  <c r="CQ109" i="7"/>
  <c r="BC109" i="7"/>
  <c r="CL109" i="7"/>
  <c r="AU109" i="7"/>
  <c r="DW109" i="7"/>
  <c r="CI109" i="7"/>
  <c r="AP109" i="7"/>
  <c r="DR109" i="7"/>
  <c r="CA109" i="7"/>
  <c r="AM109" i="7"/>
  <c r="DO109" i="7"/>
  <c r="BV109" i="7"/>
  <c r="AE109" i="7"/>
  <c r="DG109" i="7"/>
  <c r="BS109" i="7"/>
  <c r="BK109" i="7"/>
  <c r="DB109" i="7"/>
  <c r="S113" i="7"/>
  <c r="T112" i="7" s="1"/>
  <c r="V112" i="7" s="1"/>
  <c r="V111" i="8"/>
  <c r="F115" i="6"/>
  <c r="G114" i="6" s="1"/>
  <c r="L115" i="7"/>
  <c r="P114" i="7"/>
  <c r="F115" i="8"/>
  <c r="DS111" i="6"/>
  <c r="DK111" i="6"/>
  <c r="DC111" i="6"/>
  <c r="CU111" i="6"/>
  <c r="CM111" i="6"/>
  <c r="CE111" i="6"/>
  <c r="BW111" i="6"/>
  <c r="BO111" i="6"/>
  <c r="BG111" i="6"/>
  <c r="AY111" i="6"/>
  <c r="AQ111" i="6"/>
  <c r="AI111" i="6"/>
  <c r="DR111" i="6"/>
  <c r="DJ111" i="6"/>
  <c r="DB111" i="6"/>
  <c r="CT111" i="6"/>
  <c r="CL111" i="6"/>
  <c r="CD111" i="6"/>
  <c r="BV111" i="6"/>
  <c r="BN111" i="6"/>
  <c r="BF111" i="6"/>
  <c r="AX111" i="6"/>
  <c r="AP111" i="6"/>
  <c r="AH111" i="6"/>
  <c r="DX111" i="6"/>
  <c r="DP111" i="6"/>
  <c r="DH111" i="6"/>
  <c r="CZ111" i="6"/>
  <c r="CR111" i="6"/>
  <c r="CJ111" i="6"/>
  <c r="CB111" i="6"/>
  <c r="BT111" i="6"/>
  <c r="BL111" i="6"/>
  <c r="BD111" i="6"/>
  <c r="AV111" i="6"/>
  <c r="AN111" i="6"/>
  <c r="AF111" i="6"/>
  <c r="DW111" i="6"/>
  <c r="DO111" i="6"/>
  <c r="DG111" i="6"/>
  <c r="CY111" i="6"/>
  <c r="CQ111" i="6"/>
  <c r="CI111" i="6"/>
  <c r="CA111" i="6"/>
  <c r="BS111" i="6"/>
  <c r="BK111" i="6"/>
  <c r="BC111" i="6"/>
  <c r="AU111" i="6"/>
  <c r="AM111" i="6"/>
  <c r="AE111" i="6"/>
  <c r="DV111" i="6"/>
  <c r="DN111" i="6"/>
  <c r="DF111" i="6"/>
  <c r="CX111" i="6"/>
  <c r="CP111" i="6"/>
  <c r="CH111" i="6"/>
  <c r="BZ111" i="6"/>
  <c r="BR111" i="6"/>
  <c r="BJ111" i="6"/>
  <c r="BB111" i="6"/>
  <c r="AT111" i="6"/>
  <c r="AL111" i="6"/>
  <c r="AD111" i="6"/>
  <c r="DU111" i="6"/>
  <c r="DM111" i="6"/>
  <c r="DE111" i="6"/>
  <c r="CW111" i="6"/>
  <c r="CO111" i="6"/>
  <c r="CG111" i="6"/>
  <c r="BY111" i="6"/>
  <c r="BQ111" i="6"/>
  <c r="BI111" i="6"/>
  <c r="BA111" i="6"/>
  <c r="AS111" i="6"/>
  <c r="AK111" i="6"/>
  <c r="AC111" i="6"/>
  <c r="DA111" i="6"/>
  <c r="BU111" i="6"/>
  <c r="AO111" i="6"/>
  <c r="CV111" i="6"/>
  <c r="BP111" i="6"/>
  <c r="AJ111" i="6"/>
  <c r="DY111" i="6"/>
  <c r="CS111" i="6"/>
  <c r="BM111" i="6"/>
  <c r="AG111" i="6"/>
  <c r="DT111" i="6"/>
  <c r="CN111" i="6"/>
  <c r="BH111" i="6"/>
  <c r="DQ111" i="6"/>
  <c r="CK111" i="6"/>
  <c r="BE111" i="6"/>
  <c r="DL111" i="6"/>
  <c r="CF111" i="6"/>
  <c r="AZ111" i="6"/>
  <c r="DI111" i="6"/>
  <c r="CC111" i="6"/>
  <c r="AW111" i="6"/>
  <c r="DD111" i="6"/>
  <c r="BX111" i="6"/>
  <c r="AR111" i="6"/>
  <c r="S113" i="8"/>
  <c r="T112" i="8" s="1"/>
  <c r="L115" i="8"/>
  <c r="M114" i="8" s="1"/>
  <c r="P114" i="8"/>
  <c r="F115" i="7"/>
  <c r="G114" i="7" s="1"/>
  <c r="DX111" i="7"/>
  <c r="DP111" i="7"/>
  <c r="DH111" i="7"/>
  <c r="CZ111" i="7"/>
  <c r="CR111" i="7"/>
  <c r="CJ111" i="7"/>
  <c r="CB111" i="7"/>
  <c r="BT111" i="7"/>
  <c r="BL111" i="7"/>
  <c r="BD111" i="7"/>
  <c r="AV111" i="7"/>
  <c r="AN111" i="7"/>
  <c r="AF111" i="7"/>
  <c r="DW111" i="7"/>
  <c r="DO111" i="7"/>
  <c r="DG111" i="7"/>
  <c r="CY111" i="7"/>
  <c r="CQ111" i="7"/>
  <c r="CI111" i="7"/>
  <c r="CA111" i="7"/>
  <c r="BS111" i="7"/>
  <c r="BK111" i="7"/>
  <c r="BC111" i="7"/>
  <c r="AU111" i="7"/>
  <c r="AM111" i="7"/>
  <c r="AE111" i="7"/>
  <c r="DV111" i="7"/>
  <c r="DN111" i="7"/>
  <c r="DF111" i="7"/>
  <c r="CX111" i="7"/>
  <c r="CP111" i="7"/>
  <c r="CH111" i="7"/>
  <c r="BZ111" i="7"/>
  <c r="BR111" i="7"/>
  <c r="BJ111" i="7"/>
  <c r="BB111" i="7"/>
  <c r="AT111" i="7"/>
  <c r="AL111" i="7"/>
  <c r="AD111" i="7"/>
  <c r="DU111" i="7"/>
  <c r="DM111" i="7"/>
  <c r="DE111" i="7"/>
  <c r="CW111" i="7"/>
  <c r="CO111" i="7"/>
  <c r="CG111" i="7"/>
  <c r="BY111" i="7"/>
  <c r="BQ111" i="7"/>
  <c r="BI111" i="7"/>
  <c r="BA111" i="7"/>
  <c r="AS111" i="7"/>
  <c r="AK111" i="7"/>
  <c r="AC111" i="7"/>
  <c r="DS111" i="7"/>
  <c r="DC111" i="7"/>
  <c r="CM111" i="7"/>
  <c r="BW111" i="7"/>
  <c r="BG111" i="7"/>
  <c r="AQ111" i="7"/>
  <c r="DR111" i="7"/>
  <c r="DB111" i="7"/>
  <c r="CL111" i="7"/>
  <c r="BV111" i="7"/>
  <c r="BF111" i="7"/>
  <c r="AP111" i="7"/>
  <c r="DL111" i="7"/>
  <c r="CV111" i="7"/>
  <c r="CF111" i="7"/>
  <c r="BP111" i="7"/>
  <c r="AZ111" i="7"/>
  <c r="AJ111" i="7"/>
  <c r="DK111" i="7"/>
  <c r="CU111" i="7"/>
  <c r="CE111" i="7"/>
  <c r="BO111" i="7"/>
  <c r="AY111" i="7"/>
  <c r="AI111" i="7"/>
  <c r="DJ111" i="7"/>
  <c r="CT111" i="7"/>
  <c r="CD111" i="7"/>
  <c r="BN111" i="7"/>
  <c r="AX111" i="7"/>
  <c r="AH111" i="7"/>
  <c r="DQ111" i="7"/>
  <c r="BX111" i="7"/>
  <c r="AG111" i="7"/>
  <c r="DI111" i="7"/>
  <c r="BU111" i="7"/>
  <c r="DD111" i="7"/>
  <c r="BM111" i="7"/>
  <c r="DA111" i="7"/>
  <c r="BH111" i="7"/>
  <c r="CS111" i="7"/>
  <c r="BE111" i="7"/>
  <c r="CN111" i="7"/>
  <c r="AW111" i="7"/>
  <c r="DY111" i="7"/>
  <c r="CK111" i="7"/>
  <c r="AR111" i="7"/>
  <c r="DT111" i="7"/>
  <c r="CC111" i="7"/>
  <c r="AO111" i="7"/>
  <c r="P114" i="6"/>
  <c r="L115" i="6"/>
  <c r="M114" i="6" s="1"/>
  <c r="DW110" i="7"/>
  <c r="DO110" i="7"/>
  <c r="DG110" i="7"/>
  <c r="CY110" i="7"/>
  <c r="CQ110" i="7"/>
  <c r="CI110" i="7"/>
  <c r="CA110" i="7"/>
  <c r="BS110" i="7"/>
  <c r="BK110" i="7"/>
  <c r="BC110" i="7"/>
  <c r="AU110" i="7"/>
  <c r="AM110" i="7"/>
  <c r="AE110" i="7"/>
  <c r="DV110" i="7"/>
  <c r="DN110" i="7"/>
  <c r="DF110" i="7"/>
  <c r="CX110" i="7"/>
  <c r="CP110" i="7"/>
  <c r="CH110" i="7"/>
  <c r="BZ110" i="7"/>
  <c r="BR110" i="7"/>
  <c r="BJ110" i="7"/>
  <c r="BB110" i="7"/>
  <c r="AT110" i="7"/>
  <c r="AL110" i="7"/>
  <c r="AD110" i="7"/>
  <c r="DU110" i="7"/>
  <c r="DM110" i="7"/>
  <c r="DE110" i="7"/>
  <c r="CW110" i="7"/>
  <c r="CO110" i="7"/>
  <c r="CG110" i="7"/>
  <c r="BY110" i="7"/>
  <c r="BQ110" i="7"/>
  <c r="BI110" i="7"/>
  <c r="BA110" i="7"/>
  <c r="AS110" i="7"/>
  <c r="AK110" i="7"/>
  <c r="AC110" i="7"/>
  <c r="DT110" i="7"/>
  <c r="DL110" i="7"/>
  <c r="DD110" i="7"/>
  <c r="CV110" i="7"/>
  <c r="CN110" i="7"/>
  <c r="CF110" i="7"/>
  <c r="BX110" i="7"/>
  <c r="BP110" i="7"/>
  <c r="BH110" i="7"/>
  <c r="AZ110" i="7"/>
  <c r="AR110" i="7"/>
  <c r="AJ110" i="7"/>
  <c r="DJ110" i="7"/>
  <c r="CT110" i="7"/>
  <c r="CD110" i="7"/>
  <c r="BN110" i="7"/>
  <c r="AX110" i="7"/>
  <c r="AH110" i="7"/>
  <c r="DY110" i="7"/>
  <c r="DI110" i="7"/>
  <c r="CS110" i="7"/>
  <c r="CC110" i="7"/>
  <c r="BM110" i="7"/>
  <c r="AW110" i="7"/>
  <c r="AG110" i="7"/>
  <c r="DS110" i="7"/>
  <c r="DC110" i="7"/>
  <c r="CM110" i="7"/>
  <c r="BW110" i="7"/>
  <c r="BG110" i="7"/>
  <c r="AQ110" i="7"/>
  <c r="DR110" i="7"/>
  <c r="DB110" i="7"/>
  <c r="CL110" i="7"/>
  <c r="BV110" i="7"/>
  <c r="BF110" i="7"/>
  <c r="AP110" i="7"/>
  <c r="DQ110" i="7"/>
  <c r="DA110" i="7"/>
  <c r="CK110" i="7"/>
  <c r="BU110" i="7"/>
  <c r="BE110" i="7"/>
  <c r="AO110" i="7"/>
  <c r="DH110" i="7"/>
  <c r="BO110" i="7"/>
  <c r="CZ110" i="7"/>
  <c r="BL110" i="7"/>
  <c r="CU110" i="7"/>
  <c r="BD110" i="7"/>
  <c r="CR110" i="7"/>
  <c r="AY110" i="7"/>
  <c r="CJ110" i="7"/>
  <c r="AV110" i="7"/>
  <c r="DX110" i="7"/>
  <c r="CE110" i="7"/>
  <c r="AN110" i="7"/>
  <c r="DP110" i="7"/>
  <c r="CB110" i="7"/>
  <c r="AI110" i="7"/>
  <c r="BT110" i="7"/>
  <c r="DK110" i="7"/>
  <c r="AF110" i="7"/>
  <c r="V110" i="6"/>
  <c r="S113" i="6"/>
  <c r="T112" i="6" s="1"/>
  <c r="V112" i="6" l="1"/>
  <c r="V112" i="8"/>
  <c r="DR110" i="6"/>
  <c r="DJ110" i="6"/>
  <c r="DB110" i="6"/>
  <c r="CT110" i="6"/>
  <c r="CL110" i="6"/>
  <c r="CD110" i="6"/>
  <c r="BV110" i="6"/>
  <c r="BN110" i="6"/>
  <c r="BF110" i="6"/>
  <c r="AX110" i="6"/>
  <c r="AP110" i="6"/>
  <c r="AH110" i="6"/>
  <c r="DY110" i="6"/>
  <c r="DQ110" i="6"/>
  <c r="DI110" i="6"/>
  <c r="DA110" i="6"/>
  <c r="CS110" i="6"/>
  <c r="CK110" i="6"/>
  <c r="CC110" i="6"/>
  <c r="BU110" i="6"/>
  <c r="BM110" i="6"/>
  <c r="BE110" i="6"/>
  <c r="AW110" i="6"/>
  <c r="AO110" i="6"/>
  <c r="AG110" i="6"/>
  <c r="DW110" i="6"/>
  <c r="DO110" i="6"/>
  <c r="DG110" i="6"/>
  <c r="CY110" i="6"/>
  <c r="CQ110" i="6"/>
  <c r="CI110" i="6"/>
  <c r="CA110" i="6"/>
  <c r="BS110" i="6"/>
  <c r="BK110" i="6"/>
  <c r="BC110" i="6"/>
  <c r="AU110" i="6"/>
  <c r="AM110" i="6"/>
  <c r="AE110" i="6"/>
  <c r="DV110" i="6"/>
  <c r="DN110" i="6"/>
  <c r="DF110" i="6"/>
  <c r="CX110" i="6"/>
  <c r="CP110" i="6"/>
  <c r="CH110" i="6"/>
  <c r="BZ110" i="6"/>
  <c r="BR110" i="6"/>
  <c r="BJ110" i="6"/>
  <c r="BB110" i="6"/>
  <c r="AT110" i="6"/>
  <c r="AL110" i="6"/>
  <c r="AD110" i="6"/>
  <c r="DU110" i="6"/>
  <c r="DM110" i="6"/>
  <c r="DE110" i="6"/>
  <c r="CW110" i="6"/>
  <c r="CO110" i="6"/>
  <c r="CG110" i="6"/>
  <c r="BY110" i="6"/>
  <c r="BQ110" i="6"/>
  <c r="BI110" i="6"/>
  <c r="BA110" i="6"/>
  <c r="AS110" i="6"/>
  <c r="AK110" i="6"/>
  <c r="AC110" i="6"/>
  <c r="DT110" i="6"/>
  <c r="DL110" i="6"/>
  <c r="DD110" i="6"/>
  <c r="CV110" i="6"/>
  <c r="CN110" i="6"/>
  <c r="CF110" i="6"/>
  <c r="BX110" i="6"/>
  <c r="BP110" i="6"/>
  <c r="BH110" i="6"/>
  <c r="AZ110" i="6"/>
  <c r="AR110" i="6"/>
  <c r="AJ110" i="6"/>
  <c r="DX110" i="6"/>
  <c r="CR110" i="6"/>
  <c r="BL110" i="6"/>
  <c r="AF110" i="6"/>
  <c r="DS110" i="6"/>
  <c r="CM110" i="6"/>
  <c r="BG110" i="6"/>
  <c r="DP110" i="6"/>
  <c r="CJ110" i="6"/>
  <c r="BD110" i="6"/>
  <c r="DK110" i="6"/>
  <c r="CE110" i="6"/>
  <c r="AY110" i="6"/>
  <c r="DH110" i="6"/>
  <c r="CB110" i="6"/>
  <c r="AV110" i="6"/>
  <c r="DC110" i="6"/>
  <c r="BW110" i="6"/>
  <c r="AQ110" i="6"/>
  <c r="CZ110" i="6"/>
  <c r="BT110" i="6"/>
  <c r="AN110" i="6"/>
  <c r="BO110" i="6"/>
  <c r="AI110" i="6"/>
  <c r="CU110" i="6"/>
  <c r="S114" i="6"/>
  <c r="T113" i="6" s="1"/>
  <c r="V113" i="6" s="1"/>
  <c r="F116" i="7"/>
  <c r="G115" i="7" s="1"/>
  <c r="F116" i="8"/>
  <c r="G115" i="8" s="1"/>
  <c r="G114" i="8"/>
  <c r="S114" i="7"/>
  <c r="T113" i="7" s="1"/>
  <c r="DW111" i="8"/>
  <c r="DO111" i="8"/>
  <c r="DG111" i="8"/>
  <c r="CY111" i="8"/>
  <c r="DV111" i="8"/>
  <c r="DN111" i="8"/>
  <c r="DF111" i="8"/>
  <c r="CX111" i="8"/>
  <c r="CP111" i="8"/>
  <c r="DT111" i="8"/>
  <c r="DL111" i="8"/>
  <c r="DD111" i="8"/>
  <c r="CV111" i="8"/>
  <c r="CN111" i="8"/>
  <c r="DS111" i="8"/>
  <c r="DK111" i="8"/>
  <c r="DC111" i="8"/>
  <c r="CU111" i="8"/>
  <c r="CM111" i="8"/>
  <c r="DR111" i="8"/>
  <c r="DJ111" i="8"/>
  <c r="DB111" i="8"/>
  <c r="CT111" i="8"/>
  <c r="DY111" i="8"/>
  <c r="DQ111" i="8"/>
  <c r="DI111" i="8"/>
  <c r="DA111" i="8"/>
  <c r="DM111" i="8"/>
  <c r="CO111" i="8"/>
  <c r="CE111" i="8"/>
  <c r="BW111" i="8"/>
  <c r="BO111" i="8"/>
  <c r="BG111" i="8"/>
  <c r="AY111" i="8"/>
  <c r="AQ111" i="8"/>
  <c r="AI111" i="8"/>
  <c r="DH111" i="8"/>
  <c r="CL111" i="8"/>
  <c r="CD111" i="8"/>
  <c r="BV111" i="8"/>
  <c r="BN111" i="8"/>
  <c r="BF111" i="8"/>
  <c r="AX111" i="8"/>
  <c r="AP111" i="8"/>
  <c r="AH111" i="8"/>
  <c r="CZ111" i="8"/>
  <c r="CJ111" i="8"/>
  <c r="CB111" i="8"/>
  <c r="BT111" i="8"/>
  <c r="BL111" i="8"/>
  <c r="BD111" i="8"/>
  <c r="AV111" i="8"/>
  <c r="AN111" i="8"/>
  <c r="AF111" i="8"/>
  <c r="CW111" i="8"/>
  <c r="CI111" i="8"/>
  <c r="CA111" i="8"/>
  <c r="BS111" i="8"/>
  <c r="BK111" i="8"/>
  <c r="BC111" i="8"/>
  <c r="AU111" i="8"/>
  <c r="AM111" i="8"/>
  <c r="AE111" i="8"/>
  <c r="DX111" i="8"/>
  <c r="CS111" i="8"/>
  <c r="CH111" i="8"/>
  <c r="BZ111" i="8"/>
  <c r="BR111" i="8"/>
  <c r="BJ111" i="8"/>
  <c r="BB111" i="8"/>
  <c r="AT111" i="8"/>
  <c r="AL111" i="8"/>
  <c r="AD111" i="8"/>
  <c r="DU111" i="8"/>
  <c r="CR111" i="8"/>
  <c r="CG111" i="8"/>
  <c r="BY111" i="8"/>
  <c r="BQ111" i="8"/>
  <c r="BI111" i="8"/>
  <c r="BA111" i="8"/>
  <c r="AS111" i="8"/>
  <c r="CK111" i="8"/>
  <c r="BE111" i="8"/>
  <c r="AC111" i="8"/>
  <c r="CF111" i="8"/>
  <c r="AZ111" i="8"/>
  <c r="BX111" i="8"/>
  <c r="AR111" i="8"/>
  <c r="BU111" i="8"/>
  <c r="AO111" i="8"/>
  <c r="DP111" i="8"/>
  <c r="BP111" i="8"/>
  <c r="AK111" i="8"/>
  <c r="BH111" i="8"/>
  <c r="AG111" i="8"/>
  <c r="DE111" i="8"/>
  <c r="CQ111" i="8"/>
  <c r="CC111" i="8"/>
  <c r="BM111" i="8"/>
  <c r="AW111" i="8"/>
  <c r="AJ111" i="8"/>
  <c r="L116" i="7"/>
  <c r="M115" i="7" s="1"/>
  <c r="P115" i="7"/>
  <c r="M114" i="7"/>
  <c r="S114" i="8"/>
  <c r="T113" i="8" s="1"/>
  <c r="L116" i="6"/>
  <c r="P115" i="6"/>
  <c r="L116" i="8"/>
  <c r="M115" i="8" s="1"/>
  <c r="P115" i="8"/>
  <c r="DY112" i="7"/>
  <c r="DQ112" i="7"/>
  <c r="DI112" i="7"/>
  <c r="DA112" i="7"/>
  <c r="CS112" i="7"/>
  <c r="CK112" i="7"/>
  <c r="CC112" i="7"/>
  <c r="BU112" i="7"/>
  <c r="BM112" i="7"/>
  <c r="BE112" i="7"/>
  <c r="AW112" i="7"/>
  <c r="AO112" i="7"/>
  <c r="AG112" i="7"/>
  <c r="DX112" i="7"/>
  <c r="DP112" i="7"/>
  <c r="DH112" i="7"/>
  <c r="CZ112" i="7"/>
  <c r="CR112" i="7"/>
  <c r="CJ112" i="7"/>
  <c r="CB112" i="7"/>
  <c r="BT112" i="7"/>
  <c r="BL112" i="7"/>
  <c r="BD112" i="7"/>
  <c r="AV112" i="7"/>
  <c r="AN112" i="7"/>
  <c r="AF112" i="7"/>
  <c r="DW112" i="7"/>
  <c r="DO112" i="7"/>
  <c r="DG112" i="7"/>
  <c r="CY112" i="7"/>
  <c r="CQ112" i="7"/>
  <c r="CI112" i="7"/>
  <c r="CA112" i="7"/>
  <c r="BS112" i="7"/>
  <c r="BK112" i="7"/>
  <c r="BC112" i="7"/>
  <c r="AU112" i="7"/>
  <c r="AM112" i="7"/>
  <c r="AE112" i="7"/>
  <c r="DV112" i="7"/>
  <c r="DN112" i="7"/>
  <c r="DF112" i="7"/>
  <c r="CX112" i="7"/>
  <c r="CP112" i="7"/>
  <c r="CH112" i="7"/>
  <c r="BZ112" i="7"/>
  <c r="BR112" i="7"/>
  <c r="BJ112" i="7"/>
  <c r="BB112" i="7"/>
  <c r="AT112" i="7"/>
  <c r="AL112" i="7"/>
  <c r="AD112" i="7"/>
  <c r="DL112" i="7"/>
  <c r="CV112" i="7"/>
  <c r="CF112" i="7"/>
  <c r="BP112" i="7"/>
  <c r="AZ112" i="7"/>
  <c r="AJ112" i="7"/>
  <c r="DK112" i="7"/>
  <c r="CU112" i="7"/>
  <c r="CE112" i="7"/>
  <c r="BO112" i="7"/>
  <c r="AY112" i="7"/>
  <c r="AI112" i="7"/>
  <c r="DU112" i="7"/>
  <c r="DE112" i="7"/>
  <c r="CO112" i="7"/>
  <c r="BY112" i="7"/>
  <c r="BI112" i="7"/>
  <c r="AS112" i="7"/>
  <c r="AC112" i="7"/>
  <c r="DT112" i="7"/>
  <c r="DD112" i="7"/>
  <c r="CN112" i="7"/>
  <c r="BX112" i="7"/>
  <c r="BH112" i="7"/>
  <c r="AR112" i="7"/>
  <c r="DS112" i="7"/>
  <c r="DC112" i="7"/>
  <c r="CM112" i="7"/>
  <c r="BW112" i="7"/>
  <c r="BG112" i="7"/>
  <c r="AQ112" i="7"/>
  <c r="CG112" i="7"/>
  <c r="AP112" i="7"/>
  <c r="DR112" i="7"/>
  <c r="CD112" i="7"/>
  <c r="AK112" i="7"/>
  <c r="DM112" i="7"/>
  <c r="BV112" i="7"/>
  <c r="AH112" i="7"/>
  <c r="DJ112" i="7"/>
  <c r="BQ112" i="7"/>
  <c r="DB112" i="7"/>
  <c r="BN112" i="7"/>
  <c r="CW112" i="7"/>
  <c r="BF112" i="7"/>
  <c r="CT112" i="7"/>
  <c r="BA112" i="7"/>
  <c r="AX112" i="7"/>
  <c r="CL112" i="7"/>
  <c r="F116" i="6"/>
  <c r="G115" i="6" s="1"/>
  <c r="V113" i="8" l="1"/>
  <c r="P116" i="6"/>
  <c r="L117" i="6"/>
  <c r="DU113" i="6"/>
  <c r="DM113" i="6"/>
  <c r="DE113" i="6"/>
  <c r="CW113" i="6"/>
  <c r="CO113" i="6"/>
  <c r="CG113" i="6"/>
  <c r="BY113" i="6"/>
  <c r="BQ113" i="6"/>
  <c r="BI113" i="6"/>
  <c r="BA113" i="6"/>
  <c r="AS113" i="6"/>
  <c r="AK113" i="6"/>
  <c r="AC113" i="6"/>
  <c r="DT113" i="6"/>
  <c r="DL113" i="6"/>
  <c r="DD113" i="6"/>
  <c r="CV113" i="6"/>
  <c r="CN113" i="6"/>
  <c r="CF113" i="6"/>
  <c r="BX113" i="6"/>
  <c r="BP113" i="6"/>
  <c r="BH113" i="6"/>
  <c r="AZ113" i="6"/>
  <c r="AR113" i="6"/>
  <c r="AJ113" i="6"/>
  <c r="DR113" i="6"/>
  <c r="DJ113" i="6"/>
  <c r="DB113" i="6"/>
  <c r="CT113" i="6"/>
  <c r="CL113" i="6"/>
  <c r="CD113" i="6"/>
  <c r="BV113" i="6"/>
  <c r="BN113" i="6"/>
  <c r="BF113" i="6"/>
  <c r="AX113" i="6"/>
  <c r="AP113" i="6"/>
  <c r="AH113" i="6"/>
  <c r="DY113" i="6"/>
  <c r="DQ113" i="6"/>
  <c r="DI113" i="6"/>
  <c r="DA113" i="6"/>
  <c r="CS113" i="6"/>
  <c r="CK113" i="6"/>
  <c r="CC113" i="6"/>
  <c r="BU113" i="6"/>
  <c r="BM113" i="6"/>
  <c r="BE113" i="6"/>
  <c r="AW113" i="6"/>
  <c r="AO113" i="6"/>
  <c r="AG113" i="6"/>
  <c r="DX113" i="6"/>
  <c r="DP113" i="6"/>
  <c r="DH113" i="6"/>
  <c r="CZ113" i="6"/>
  <c r="CR113" i="6"/>
  <c r="CJ113" i="6"/>
  <c r="CB113" i="6"/>
  <c r="BT113" i="6"/>
  <c r="BL113" i="6"/>
  <c r="BD113" i="6"/>
  <c r="AV113" i="6"/>
  <c r="AN113" i="6"/>
  <c r="AF113" i="6"/>
  <c r="DW113" i="6"/>
  <c r="DO113" i="6"/>
  <c r="DG113" i="6"/>
  <c r="CY113" i="6"/>
  <c r="CQ113" i="6"/>
  <c r="CI113" i="6"/>
  <c r="CA113" i="6"/>
  <c r="BS113" i="6"/>
  <c r="BK113" i="6"/>
  <c r="BC113" i="6"/>
  <c r="AU113" i="6"/>
  <c r="AM113" i="6"/>
  <c r="AE113" i="6"/>
  <c r="DS113" i="6"/>
  <c r="CM113" i="6"/>
  <c r="BG113" i="6"/>
  <c r="DN113" i="6"/>
  <c r="CH113" i="6"/>
  <c r="BB113" i="6"/>
  <c r="DK113" i="6"/>
  <c r="CE113" i="6"/>
  <c r="AY113" i="6"/>
  <c r="DF113" i="6"/>
  <c r="BZ113" i="6"/>
  <c r="AT113" i="6"/>
  <c r="DC113" i="6"/>
  <c r="BW113" i="6"/>
  <c r="AQ113" i="6"/>
  <c r="CX113" i="6"/>
  <c r="BR113" i="6"/>
  <c r="AL113" i="6"/>
  <c r="CU113" i="6"/>
  <c r="BO113" i="6"/>
  <c r="AI113" i="6"/>
  <c r="DV113" i="6"/>
  <c r="CP113" i="6"/>
  <c r="BJ113" i="6"/>
  <c r="AD113" i="6"/>
  <c r="M115" i="6"/>
  <c r="S115" i="7"/>
  <c r="T114" i="7" s="1"/>
  <c r="V114" i="7" s="1"/>
  <c r="DT112" i="6"/>
  <c r="DL112" i="6"/>
  <c r="DD112" i="6"/>
  <c r="CV112" i="6"/>
  <c r="CN112" i="6"/>
  <c r="CF112" i="6"/>
  <c r="BX112" i="6"/>
  <c r="BP112" i="6"/>
  <c r="BH112" i="6"/>
  <c r="AZ112" i="6"/>
  <c r="AR112" i="6"/>
  <c r="AJ112" i="6"/>
  <c r="DS112" i="6"/>
  <c r="DK112" i="6"/>
  <c r="DC112" i="6"/>
  <c r="CU112" i="6"/>
  <c r="CM112" i="6"/>
  <c r="CE112" i="6"/>
  <c r="BW112" i="6"/>
  <c r="BO112" i="6"/>
  <c r="BG112" i="6"/>
  <c r="AY112" i="6"/>
  <c r="AQ112" i="6"/>
  <c r="AI112" i="6"/>
  <c r="DY112" i="6"/>
  <c r="DQ112" i="6"/>
  <c r="DI112" i="6"/>
  <c r="DA112" i="6"/>
  <c r="CS112" i="6"/>
  <c r="CK112" i="6"/>
  <c r="CC112" i="6"/>
  <c r="BU112" i="6"/>
  <c r="BM112" i="6"/>
  <c r="BE112" i="6"/>
  <c r="AW112" i="6"/>
  <c r="AO112" i="6"/>
  <c r="AG112" i="6"/>
  <c r="DX112" i="6"/>
  <c r="DP112" i="6"/>
  <c r="DH112" i="6"/>
  <c r="CZ112" i="6"/>
  <c r="CR112" i="6"/>
  <c r="CJ112" i="6"/>
  <c r="CB112" i="6"/>
  <c r="BT112" i="6"/>
  <c r="BL112" i="6"/>
  <c r="BD112" i="6"/>
  <c r="AV112" i="6"/>
  <c r="AN112" i="6"/>
  <c r="AF112" i="6"/>
  <c r="DW112" i="6"/>
  <c r="DO112" i="6"/>
  <c r="DG112" i="6"/>
  <c r="CY112" i="6"/>
  <c r="CQ112" i="6"/>
  <c r="CI112" i="6"/>
  <c r="CA112" i="6"/>
  <c r="BS112" i="6"/>
  <c r="BK112" i="6"/>
  <c r="BC112" i="6"/>
  <c r="AU112" i="6"/>
  <c r="AM112" i="6"/>
  <c r="AE112" i="6"/>
  <c r="DV112" i="6"/>
  <c r="DN112" i="6"/>
  <c r="DF112" i="6"/>
  <c r="CX112" i="6"/>
  <c r="CP112" i="6"/>
  <c r="CH112" i="6"/>
  <c r="BZ112" i="6"/>
  <c r="BR112" i="6"/>
  <c r="BJ112" i="6"/>
  <c r="BB112" i="6"/>
  <c r="AT112" i="6"/>
  <c r="AL112" i="6"/>
  <c r="AD112" i="6"/>
  <c r="DJ112" i="6"/>
  <c r="CD112" i="6"/>
  <c r="AX112" i="6"/>
  <c r="DE112" i="6"/>
  <c r="BY112" i="6"/>
  <c r="AS112" i="6"/>
  <c r="DB112" i="6"/>
  <c r="BV112" i="6"/>
  <c r="AP112" i="6"/>
  <c r="CW112" i="6"/>
  <c r="BQ112" i="6"/>
  <c r="AK112" i="6"/>
  <c r="CT112" i="6"/>
  <c r="BN112" i="6"/>
  <c r="AH112" i="6"/>
  <c r="DU112" i="6"/>
  <c r="CO112" i="6"/>
  <c r="BI112" i="6"/>
  <c r="AC112" i="6"/>
  <c r="DR112" i="6"/>
  <c r="CL112" i="6"/>
  <c r="BF112" i="6"/>
  <c r="CG112" i="6"/>
  <c r="BA112" i="6"/>
  <c r="DM112" i="6"/>
  <c r="F117" i="6"/>
  <c r="G116" i="6" s="1"/>
  <c r="P116" i="7"/>
  <c r="L117" i="7"/>
  <c r="S115" i="8"/>
  <c r="T114" i="8" s="1"/>
  <c r="V114" i="8" s="1"/>
  <c r="F117" i="8"/>
  <c r="G116" i="8" s="1"/>
  <c r="V113" i="7"/>
  <c r="DX112" i="8"/>
  <c r="DP112" i="8"/>
  <c r="DH112" i="8"/>
  <c r="CZ112" i="8"/>
  <c r="CR112" i="8"/>
  <c r="CJ112" i="8"/>
  <c r="CB112" i="8"/>
  <c r="BT112" i="8"/>
  <c r="BL112" i="8"/>
  <c r="BD112" i="8"/>
  <c r="AV112" i="8"/>
  <c r="AN112" i="8"/>
  <c r="AF112" i="8"/>
  <c r="DW112" i="8"/>
  <c r="DO112" i="8"/>
  <c r="DG112" i="8"/>
  <c r="CY112" i="8"/>
  <c r="CQ112" i="8"/>
  <c r="CI112" i="8"/>
  <c r="CA112" i="8"/>
  <c r="BS112" i="8"/>
  <c r="BK112" i="8"/>
  <c r="BC112" i="8"/>
  <c r="AU112" i="8"/>
  <c r="AM112" i="8"/>
  <c r="AE112" i="8"/>
  <c r="DU112" i="8"/>
  <c r="DM112" i="8"/>
  <c r="DE112" i="8"/>
  <c r="CW112" i="8"/>
  <c r="CO112" i="8"/>
  <c r="CG112" i="8"/>
  <c r="BY112" i="8"/>
  <c r="BQ112" i="8"/>
  <c r="BI112" i="8"/>
  <c r="BA112" i="8"/>
  <c r="AS112" i="8"/>
  <c r="AK112" i="8"/>
  <c r="AC112" i="8"/>
  <c r="DT112" i="8"/>
  <c r="DL112" i="8"/>
  <c r="DD112" i="8"/>
  <c r="CV112" i="8"/>
  <c r="CN112" i="8"/>
  <c r="CF112" i="8"/>
  <c r="BX112" i="8"/>
  <c r="BP112" i="8"/>
  <c r="BH112" i="8"/>
  <c r="AZ112" i="8"/>
  <c r="AR112" i="8"/>
  <c r="AJ112" i="8"/>
  <c r="DS112" i="8"/>
  <c r="DK112" i="8"/>
  <c r="DC112" i="8"/>
  <c r="CU112" i="8"/>
  <c r="CM112" i="8"/>
  <c r="CE112" i="8"/>
  <c r="BW112" i="8"/>
  <c r="BO112" i="8"/>
  <c r="BG112" i="8"/>
  <c r="AY112" i="8"/>
  <c r="AQ112" i="8"/>
  <c r="AI112" i="8"/>
  <c r="DR112" i="8"/>
  <c r="DJ112" i="8"/>
  <c r="DB112" i="8"/>
  <c r="CT112" i="8"/>
  <c r="CL112" i="8"/>
  <c r="CD112" i="8"/>
  <c r="BV112" i="8"/>
  <c r="BN112" i="8"/>
  <c r="BF112" i="8"/>
  <c r="AX112" i="8"/>
  <c r="AP112" i="8"/>
  <c r="AH112" i="8"/>
  <c r="DV112" i="8"/>
  <c r="CP112" i="8"/>
  <c r="BJ112" i="8"/>
  <c r="AD112" i="8"/>
  <c r="DQ112" i="8"/>
  <c r="CK112" i="8"/>
  <c r="BE112" i="8"/>
  <c r="DI112" i="8"/>
  <c r="CC112" i="8"/>
  <c r="AW112" i="8"/>
  <c r="DF112" i="8"/>
  <c r="BZ112" i="8"/>
  <c r="AT112" i="8"/>
  <c r="DA112" i="8"/>
  <c r="BU112" i="8"/>
  <c r="AO112" i="8"/>
  <c r="CX112" i="8"/>
  <c r="BR112" i="8"/>
  <c r="AL112" i="8"/>
  <c r="CH112" i="8"/>
  <c r="BM112" i="8"/>
  <c r="AG112" i="8"/>
  <c r="DY112" i="8"/>
  <c r="BB112" i="8"/>
  <c r="DN112" i="8"/>
  <c r="CS112" i="8"/>
  <c r="P116" i="8"/>
  <c r="L117" i="8"/>
  <c r="M116" i="8" s="1"/>
  <c r="S115" i="6"/>
  <c r="T114" i="6" s="1"/>
  <c r="F117" i="7"/>
  <c r="G116" i="7" s="1"/>
  <c r="V114" i="6" l="1"/>
  <c r="S116" i="7"/>
  <c r="L118" i="6"/>
  <c r="M117" i="6" s="1"/>
  <c r="P117" i="6"/>
  <c r="M116" i="6"/>
  <c r="DR113" i="7"/>
  <c r="DJ113" i="7"/>
  <c r="DB113" i="7"/>
  <c r="CT113" i="7"/>
  <c r="CL113" i="7"/>
  <c r="CD113" i="7"/>
  <c r="BV113" i="7"/>
  <c r="BN113" i="7"/>
  <c r="BF113" i="7"/>
  <c r="AX113" i="7"/>
  <c r="AP113" i="7"/>
  <c r="AH113" i="7"/>
  <c r="DY113" i="7"/>
  <c r="DQ113" i="7"/>
  <c r="DI113" i="7"/>
  <c r="DA113" i="7"/>
  <c r="CS113" i="7"/>
  <c r="CK113" i="7"/>
  <c r="CC113" i="7"/>
  <c r="BU113" i="7"/>
  <c r="BM113" i="7"/>
  <c r="BE113" i="7"/>
  <c r="AW113" i="7"/>
  <c r="AO113" i="7"/>
  <c r="AG113" i="7"/>
  <c r="DX113" i="7"/>
  <c r="DP113" i="7"/>
  <c r="DH113" i="7"/>
  <c r="CZ113" i="7"/>
  <c r="CR113" i="7"/>
  <c r="CJ113" i="7"/>
  <c r="CB113" i="7"/>
  <c r="BT113" i="7"/>
  <c r="BL113" i="7"/>
  <c r="BD113" i="7"/>
  <c r="AV113" i="7"/>
  <c r="AN113" i="7"/>
  <c r="AF113" i="7"/>
  <c r="DW113" i="7"/>
  <c r="DO113" i="7"/>
  <c r="DG113" i="7"/>
  <c r="CY113" i="7"/>
  <c r="CQ113" i="7"/>
  <c r="CI113" i="7"/>
  <c r="CA113" i="7"/>
  <c r="BS113" i="7"/>
  <c r="BK113" i="7"/>
  <c r="BC113" i="7"/>
  <c r="AU113" i="7"/>
  <c r="AM113" i="7"/>
  <c r="AE113" i="7"/>
  <c r="DU113" i="7"/>
  <c r="DE113" i="7"/>
  <c r="CO113" i="7"/>
  <c r="BY113" i="7"/>
  <c r="BI113" i="7"/>
  <c r="AS113" i="7"/>
  <c r="AC113" i="7"/>
  <c r="DT113" i="7"/>
  <c r="DD113" i="7"/>
  <c r="CN113" i="7"/>
  <c r="BX113" i="7"/>
  <c r="BH113" i="7"/>
  <c r="AR113" i="7"/>
  <c r="DN113" i="7"/>
  <c r="CX113" i="7"/>
  <c r="CH113" i="7"/>
  <c r="BR113" i="7"/>
  <c r="BB113" i="7"/>
  <c r="AL113" i="7"/>
  <c r="DM113" i="7"/>
  <c r="CW113" i="7"/>
  <c r="CG113" i="7"/>
  <c r="BQ113" i="7"/>
  <c r="BA113" i="7"/>
  <c r="AK113" i="7"/>
  <c r="DL113" i="7"/>
  <c r="CV113" i="7"/>
  <c r="CF113" i="7"/>
  <c r="BP113" i="7"/>
  <c r="AZ113" i="7"/>
  <c r="AJ113" i="7"/>
  <c r="CP113" i="7"/>
  <c r="AY113" i="7"/>
  <c r="CM113" i="7"/>
  <c r="AT113" i="7"/>
  <c r="DV113" i="7"/>
  <c r="CE113" i="7"/>
  <c r="AQ113" i="7"/>
  <c r="DS113" i="7"/>
  <c r="BZ113" i="7"/>
  <c r="AI113" i="7"/>
  <c r="DK113" i="7"/>
  <c r="BW113" i="7"/>
  <c r="AD113" i="7"/>
  <c r="DF113" i="7"/>
  <c r="BO113" i="7"/>
  <c r="DC113" i="7"/>
  <c r="BJ113" i="7"/>
  <c r="BG113" i="7"/>
  <c r="CU113" i="7"/>
  <c r="F118" i="6"/>
  <c r="S116" i="6"/>
  <c r="T115" i="6" s="1"/>
  <c r="V115" i="6" s="1"/>
  <c r="DY113" i="8"/>
  <c r="DQ113" i="8"/>
  <c r="DI113" i="8"/>
  <c r="DA113" i="8"/>
  <c r="CS113" i="8"/>
  <c r="CK113" i="8"/>
  <c r="CC113" i="8"/>
  <c r="BU113" i="8"/>
  <c r="BM113" i="8"/>
  <c r="BE113" i="8"/>
  <c r="AW113" i="8"/>
  <c r="AO113" i="8"/>
  <c r="AG113" i="8"/>
  <c r="DX113" i="8"/>
  <c r="DP113" i="8"/>
  <c r="DH113" i="8"/>
  <c r="CZ113" i="8"/>
  <c r="CR113" i="8"/>
  <c r="CJ113" i="8"/>
  <c r="CB113" i="8"/>
  <c r="BT113" i="8"/>
  <c r="BL113" i="8"/>
  <c r="BD113" i="8"/>
  <c r="AV113" i="8"/>
  <c r="AN113" i="8"/>
  <c r="AF113" i="8"/>
  <c r="DV113" i="8"/>
  <c r="DN113" i="8"/>
  <c r="DF113" i="8"/>
  <c r="CX113" i="8"/>
  <c r="CP113" i="8"/>
  <c r="CH113" i="8"/>
  <c r="BZ113" i="8"/>
  <c r="BR113" i="8"/>
  <c r="BJ113" i="8"/>
  <c r="BB113" i="8"/>
  <c r="AT113" i="8"/>
  <c r="AL113" i="8"/>
  <c r="AD113" i="8"/>
  <c r="DU113" i="8"/>
  <c r="DM113" i="8"/>
  <c r="DE113" i="8"/>
  <c r="CW113" i="8"/>
  <c r="CO113" i="8"/>
  <c r="CG113" i="8"/>
  <c r="BY113" i="8"/>
  <c r="BQ113" i="8"/>
  <c r="BI113" i="8"/>
  <c r="BA113" i="8"/>
  <c r="AS113" i="8"/>
  <c r="AK113" i="8"/>
  <c r="AC113" i="8"/>
  <c r="DT113" i="8"/>
  <c r="DL113" i="8"/>
  <c r="DD113" i="8"/>
  <c r="CV113" i="8"/>
  <c r="CN113" i="8"/>
  <c r="CF113" i="8"/>
  <c r="BX113" i="8"/>
  <c r="BP113" i="8"/>
  <c r="BH113" i="8"/>
  <c r="AZ113" i="8"/>
  <c r="AR113" i="8"/>
  <c r="AJ113" i="8"/>
  <c r="DS113" i="8"/>
  <c r="DK113" i="8"/>
  <c r="DC113" i="8"/>
  <c r="CU113" i="8"/>
  <c r="CM113" i="8"/>
  <c r="CE113" i="8"/>
  <c r="BW113" i="8"/>
  <c r="BO113" i="8"/>
  <c r="BG113" i="8"/>
  <c r="AY113" i="8"/>
  <c r="AQ113" i="8"/>
  <c r="AI113" i="8"/>
  <c r="CY113" i="8"/>
  <c r="BS113" i="8"/>
  <c r="AM113" i="8"/>
  <c r="CT113" i="8"/>
  <c r="BN113" i="8"/>
  <c r="AH113" i="8"/>
  <c r="DR113" i="8"/>
  <c r="CL113" i="8"/>
  <c r="BF113" i="8"/>
  <c r="DO113" i="8"/>
  <c r="CI113" i="8"/>
  <c r="BC113" i="8"/>
  <c r="DJ113" i="8"/>
  <c r="CD113" i="8"/>
  <c r="AX113" i="8"/>
  <c r="DG113" i="8"/>
  <c r="CA113" i="8"/>
  <c r="AU113" i="8"/>
  <c r="CQ113" i="8"/>
  <c r="BV113" i="8"/>
  <c r="AP113" i="8"/>
  <c r="AE113" i="8"/>
  <c r="BK113" i="8"/>
  <c r="DW113" i="8"/>
  <c r="DB113" i="8"/>
  <c r="F118" i="7"/>
  <c r="G117" i="7" s="1"/>
  <c r="L118" i="8"/>
  <c r="P117" i="8"/>
  <c r="P117" i="7"/>
  <c r="L118" i="7"/>
  <c r="M117" i="7" s="1"/>
  <c r="DS114" i="7"/>
  <c r="DK114" i="7"/>
  <c r="DC114" i="7"/>
  <c r="CU114" i="7"/>
  <c r="CM114" i="7"/>
  <c r="CE114" i="7"/>
  <c r="BW114" i="7"/>
  <c r="BO114" i="7"/>
  <c r="BG114" i="7"/>
  <c r="AY114" i="7"/>
  <c r="AQ114" i="7"/>
  <c r="AI114" i="7"/>
  <c r="DR114" i="7"/>
  <c r="DJ114" i="7"/>
  <c r="DB114" i="7"/>
  <c r="CT114" i="7"/>
  <c r="CL114" i="7"/>
  <c r="CD114" i="7"/>
  <c r="BV114" i="7"/>
  <c r="BN114" i="7"/>
  <c r="BF114" i="7"/>
  <c r="AX114" i="7"/>
  <c r="AP114" i="7"/>
  <c r="AH114" i="7"/>
  <c r="DY114" i="7"/>
  <c r="DQ114" i="7"/>
  <c r="DI114" i="7"/>
  <c r="DA114" i="7"/>
  <c r="CS114" i="7"/>
  <c r="CK114" i="7"/>
  <c r="CC114" i="7"/>
  <c r="BU114" i="7"/>
  <c r="BM114" i="7"/>
  <c r="BE114" i="7"/>
  <c r="AW114" i="7"/>
  <c r="AO114" i="7"/>
  <c r="AG114" i="7"/>
  <c r="DX114" i="7"/>
  <c r="DP114" i="7"/>
  <c r="DH114" i="7"/>
  <c r="CZ114" i="7"/>
  <c r="CR114" i="7"/>
  <c r="CJ114" i="7"/>
  <c r="CB114" i="7"/>
  <c r="BT114" i="7"/>
  <c r="BL114" i="7"/>
  <c r="BD114" i="7"/>
  <c r="AV114" i="7"/>
  <c r="AN114" i="7"/>
  <c r="AF114" i="7"/>
  <c r="DN114" i="7"/>
  <c r="CX114" i="7"/>
  <c r="CH114" i="7"/>
  <c r="BR114" i="7"/>
  <c r="BB114" i="7"/>
  <c r="AL114" i="7"/>
  <c r="DM114" i="7"/>
  <c r="CW114" i="7"/>
  <c r="CG114" i="7"/>
  <c r="BQ114" i="7"/>
  <c r="BA114" i="7"/>
  <c r="AK114" i="7"/>
  <c r="DW114" i="7"/>
  <c r="DG114" i="7"/>
  <c r="CQ114" i="7"/>
  <c r="CA114" i="7"/>
  <c r="BK114" i="7"/>
  <c r="AU114" i="7"/>
  <c r="AE114" i="7"/>
  <c r="DV114" i="7"/>
  <c r="DF114" i="7"/>
  <c r="CP114" i="7"/>
  <c r="BZ114" i="7"/>
  <c r="BJ114" i="7"/>
  <c r="AT114" i="7"/>
  <c r="AD114" i="7"/>
  <c r="DU114" i="7"/>
  <c r="DE114" i="7"/>
  <c r="CO114" i="7"/>
  <c r="BY114" i="7"/>
  <c r="BI114" i="7"/>
  <c r="AS114" i="7"/>
  <c r="AC114" i="7"/>
  <c r="CY114" i="7"/>
  <c r="BH114" i="7"/>
  <c r="CV114" i="7"/>
  <c r="BC114" i="7"/>
  <c r="CN114" i="7"/>
  <c r="AZ114" i="7"/>
  <c r="CI114" i="7"/>
  <c r="AR114" i="7"/>
  <c r="DT114" i="7"/>
  <c r="CF114" i="7"/>
  <c r="AM114" i="7"/>
  <c r="DO114" i="7"/>
  <c r="BX114" i="7"/>
  <c r="AJ114" i="7"/>
  <c r="DL114" i="7"/>
  <c r="BS114" i="7"/>
  <c r="DD114" i="7"/>
  <c r="BP114" i="7"/>
  <c r="S116" i="8"/>
  <c r="F118" i="8"/>
  <c r="G117" i="8" s="1"/>
  <c r="M116" i="7"/>
  <c r="T115" i="7"/>
  <c r="DR114" i="8"/>
  <c r="DJ114" i="8"/>
  <c r="DB114" i="8"/>
  <c r="CT114" i="8"/>
  <c r="CL114" i="8"/>
  <c r="CD114" i="8"/>
  <c r="BV114" i="8"/>
  <c r="BN114" i="8"/>
  <c r="BF114" i="8"/>
  <c r="AX114" i="8"/>
  <c r="AP114" i="8"/>
  <c r="AH114" i="8"/>
  <c r="DY114" i="8"/>
  <c r="DQ114" i="8"/>
  <c r="DI114" i="8"/>
  <c r="DA114" i="8"/>
  <c r="CS114" i="8"/>
  <c r="CK114" i="8"/>
  <c r="CC114" i="8"/>
  <c r="BU114" i="8"/>
  <c r="BM114" i="8"/>
  <c r="BE114" i="8"/>
  <c r="AW114" i="8"/>
  <c r="AO114" i="8"/>
  <c r="AG114" i="8"/>
  <c r="DW114" i="8"/>
  <c r="DO114" i="8"/>
  <c r="DG114" i="8"/>
  <c r="CY114" i="8"/>
  <c r="CQ114" i="8"/>
  <c r="CI114" i="8"/>
  <c r="CA114" i="8"/>
  <c r="BS114" i="8"/>
  <c r="BK114" i="8"/>
  <c r="BC114" i="8"/>
  <c r="AU114" i="8"/>
  <c r="AM114" i="8"/>
  <c r="AE114" i="8"/>
  <c r="DV114" i="8"/>
  <c r="DN114" i="8"/>
  <c r="DF114" i="8"/>
  <c r="CX114" i="8"/>
  <c r="CP114" i="8"/>
  <c r="CH114" i="8"/>
  <c r="BZ114" i="8"/>
  <c r="BR114" i="8"/>
  <c r="BJ114" i="8"/>
  <c r="BB114" i="8"/>
  <c r="AT114" i="8"/>
  <c r="AL114" i="8"/>
  <c r="AD114" i="8"/>
  <c r="DU114" i="8"/>
  <c r="DM114" i="8"/>
  <c r="DE114" i="8"/>
  <c r="CW114" i="8"/>
  <c r="CO114" i="8"/>
  <c r="CG114" i="8"/>
  <c r="BY114" i="8"/>
  <c r="BQ114" i="8"/>
  <c r="BI114" i="8"/>
  <c r="BA114" i="8"/>
  <c r="AS114" i="8"/>
  <c r="AK114" i="8"/>
  <c r="AC114" i="8"/>
  <c r="DT114" i="8"/>
  <c r="DL114" i="8"/>
  <c r="DD114" i="8"/>
  <c r="CV114" i="8"/>
  <c r="CN114" i="8"/>
  <c r="CF114" i="8"/>
  <c r="BX114" i="8"/>
  <c r="BP114" i="8"/>
  <c r="BH114" i="8"/>
  <c r="AZ114" i="8"/>
  <c r="AR114" i="8"/>
  <c r="AJ114" i="8"/>
  <c r="DH114" i="8"/>
  <c r="CB114" i="8"/>
  <c r="AV114" i="8"/>
  <c r="DC114" i="8"/>
  <c r="BW114" i="8"/>
  <c r="AQ114" i="8"/>
  <c r="CU114" i="8"/>
  <c r="BO114" i="8"/>
  <c r="AI114" i="8"/>
  <c r="DX114" i="8"/>
  <c r="CR114" i="8"/>
  <c r="BL114" i="8"/>
  <c r="AF114" i="8"/>
  <c r="DS114" i="8"/>
  <c r="CM114" i="8"/>
  <c r="BG114" i="8"/>
  <c r="DP114" i="8"/>
  <c r="CJ114" i="8"/>
  <c r="BD114" i="8"/>
  <c r="CZ114" i="8"/>
  <c r="CE114" i="8"/>
  <c r="AY114" i="8"/>
  <c r="AN114" i="8"/>
  <c r="DK114" i="8"/>
  <c r="BT114" i="8"/>
  <c r="L119" i="8" l="1"/>
  <c r="M118" i="8" s="1"/>
  <c r="P118" i="8"/>
  <c r="DW115" i="6"/>
  <c r="DO115" i="6"/>
  <c r="DG115" i="6"/>
  <c r="CY115" i="6"/>
  <c r="CQ115" i="6"/>
  <c r="CI115" i="6"/>
  <c r="CA115" i="6"/>
  <c r="BS115" i="6"/>
  <c r="BK115" i="6"/>
  <c r="BC115" i="6"/>
  <c r="AU115" i="6"/>
  <c r="AM115" i="6"/>
  <c r="AE115" i="6"/>
  <c r="DV115" i="6"/>
  <c r="DN115" i="6"/>
  <c r="DF115" i="6"/>
  <c r="CX115" i="6"/>
  <c r="CP115" i="6"/>
  <c r="CH115" i="6"/>
  <c r="BZ115" i="6"/>
  <c r="BR115" i="6"/>
  <c r="BJ115" i="6"/>
  <c r="BB115" i="6"/>
  <c r="AT115" i="6"/>
  <c r="AL115" i="6"/>
  <c r="AD115" i="6"/>
  <c r="DT115" i="6"/>
  <c r="DL115" i="6"/>
  <c r="DD115" i="6"/>
  <c r="CV115" i="6"/>
  <c r="CN115" i="6"/>
  <c r="CF115" i="6"/>
  <c r="BX115" i="6"/>
  <c r="BP115" i="6"/>
  <c r="BH115" i="6"/>
  <c r="AZ115" i="6"/>
  <c r="AR115" i="6"/>
  <c r="AJ115" i="6"/>
  <c r="DS115" i="6"/>
  <c r="DK115" i="6"/>
  <c r="DC115" i="6"/>
  <c r="CU115" i="6"/>
  <c r="CM115" i="6"/>
  <c r="CE115" i="6"/>
  <c r="BW115" i="6"/>
  <c r="BO115" i="6"/>
  <c r="BG115" i="6"/>
  <c r="AY115" i="6"/>
  <c r="AQ115" i="6"/>
  <c r="AI115" i="6"/>
  <c r="DR115" i="6"/>
  <c r="DJ115" i="6"/>
  <c r="DB115" i="6"/>
  <c r="CT115" i="6"/>
  <c r="CL115" i="6"/>
  <c r="CD115" i="6"/>
  <c r="BV115" i="6"/>
  <c r="BN115" i="6"/>
  <c r="BF115" i="6"/>
  <c r="AX115" i="6"/>
  <c r="AP115" i="6"/>
  <c r="AH115" i="6"/>
  <c r="DY115" i="6"/>
  <c r="DQ115" i="6"/>
  <c r="DI115" i="6"/>
  <c r="DA115" i="6"/>
  <c r="CS115" i="6"/>
  <c r="CK115" i="6"/>
  <c r="CC115" i="6"/>
  <c r="BU115" i="6"/>
  <c r="BM115" i="6"/>
  <c r="BE115" i="6"/>
  <c r="AW115" i="6"/>
  <c r="AO115" i="6"/>
  <c r="AG115" i="6"/>
  <c r="DE115" i="6"/>
  <c r="BY115" i="6"/>
  <c r="AS115" i="6"/>
  <c r="CZ115" i="6"/>
  <c r="BT115" i="6"/>
  <c r="AN115" i="6"/>
  <c r="CW115" i="6"/>
  <c r="BQ115" i="6"/>
  <c r="AK115" i="6"/>
  <c r="DX115" i="6"/>
  <c r="CR115" i="6"/>
  <c r="BL115" i="6"/>
  <c r="AF115" i="6"/>
  <c r="DU115" i="6"/>
  <c r="CO115" i="6"/>
  <c r="BI115" i="6"/>
  <c r="AC115" i="6"/>
  <c r="DP115" i="6"/>
  <c r="CJ115" i="6"/>
  <c r="BD115" i="6"/>
  <c r="DM115" i="6"/>
  <c r="CG115" i="6"/>
  <c r="BA115" i="6"/>
  <c r="DH115" i="6"/>
  <c r="CB115" i="6"/>
  <c r="AV115" i="6"/>
  <c r="F119" i="6"/>
  <c r="G118" i="6" s="1"/>
  <c r="M117" i="8"/>
  <c r="G117" i="6"/>
  <c r="V115" i="7"/>
  <c r="P118" i="7"/>
  <c r="L119" i="7"/>
  <c r="M118" i="7" s="1"/>
  <c r="S117" i="6"/>
  <c r="T115" i="8"/>
  <c r="L119" i="6"/>
  <c r="P118" i="6"/>
  <c r="DV114" i="6"/>
  <c r="DN114" i="6"/>
  <c r="DF114" i="6"/>
  <c r="CX114" i="6"/>
  <c r="CP114" i="6"/>
  <c r="CH114" i="6"/>
  <c r="BZ114" i="6"/>
  <c r="BR114" i="6"/>
  <c r="BJ114" i="6"/>
  <c r="BB114" i="6"/>
  <c r="AT114" i="6"/>
  <c r="AL114" i="6"/>
  <c r="AD114" i="6"/>
  <c r="DU114" i="6"/>
  <c r="DM114" i="6"/>
  <c r="DE114" i="6"/>
  <c r="CW114" i="6"/>
  <c r="CO114" i="6"/>
  <c r="CG114" i="6"/>
  <c r="BY114" i="6"/>
  <c r="BQ114" i="6"/>
  <c r="BI114" i="6"/>
  <c r="BA114" i="6"/>
  <c r="AS114" i="6"/>
  <c r="AK114" i="6"/>
  <c r="AC114" i="6"/>
  <c r="DS114" i="6"/>
  <c r="DK114" i="6"/>
  <c r="DC114" i="6"/>
  <c r="CU114" i="6"/>
  <c r="CM114" i="6"/>
  <c r="CE114" i="6"/>
  <c r="BW114" i="6"/>
  <c r="BO114" i="6"/>
  <c r="BG114" i="6"/>
  <c r="AY114" i="6"/>
  <c r="AQ114" i="6"/>
  <c r="AI114" i="6"/>
  <c r="DR114" i="6"/>
  <c r="DJ114" i="6"/>
  <c r="DB114" i="6"/>
  <c r="CT114" i="6"/>
  <c r="CL114" i="6"/>
  <c r="CD114" i="6"/>
  <c r="BV114" i="6"/>
  <c r="BN114" i="6"/>
  <c r="BF114" i="6"/>
  <c r="AX114" i="6"/>
  <c r="AP114" i="6"/>
  <c r="AH114" i="6"/>
  <c r="DY114" i="6"/>
  <c r="DQ114" i="6"/>
  <c r="DI114" i="6"/>
  <c r="DA114" i="6"/>
  <c r="CS114" i="6"/>
  <c r="CK114" i="6"/>
  <c r="CC114" i="6"/>
  <c r="BU114" i="6"/>
  <c r="BM114" i="6"/>
  <c r="BE114" i="6"/>
  <c r="AW114" i="6"/>
  <c r="AO114" i="6"/>
  <c r="AG114" i="6"/>
  <c r="DX114" i="6"/>
  <c r="DP114" i="6"/>
  <c r="DH114" i="6"/>
  <c r="CZ114" i="6"/>
  <c r="CR114" i="6"/>
  <c r="CJ114" i="6"/>
  <c r="CB114" i="6"/>
  <c r="BT114" i="6"/>
  <c r="BL114" i="6"/>
  <c r="BD114" i="6"/>
  <c r="AV114" i="6"/>
  <c r="AN114" i="6"/>
  <c r="AF114" i="6"/>
  <c r="CV114" i="6"/>
  <c r="BP114" i="6"/>
  <c r="AJ114" i="6"/>
  <c r="DW114" i="6"/>
  <c r="CQ114" i="6"/>
  <c r="BK114" i="6"/>
  <c r="AE114" i="6"/>
  <c r="DT114" i="6"/>
  <c r="CN114" i="6"/>
  <c r="BH114" i="6"/>
  <c r="DO114" i="6"/>
  <c r="CI114" i="6"/>
  <c r="BC114" i="6"/>
  <c r="DL114" i="6"/>
  <c r="CF114" i="6"/>
  <c r="AZ114" i="6"/>
  <c r="DG114" i="6"/>
  <c r="CA114" i="6"/>
  <c r="AU114" i="6"/>
  <c r="DD114" i="6"/>
  <c r="BX114" i="6"/>
  <c r="AR114" i="6"/>
  <c r="CY114" i="6"/>
  <c r="BS114" i="6"/>
  <c r="AM114" i="6"/>
  <c r="S117" i="7"/>
  <c r="T116" i="7" s="1"/>
  <c r="F119" i="7"/>
  <c r="F119" i="8"/>
  <c r="G118" i="8" s="1"/>
  <c r="S117" i="8"/>
  <c r="T116" i="8" s="1"/>
  <c r="V116" i="8" l="1"/>
  <c r="V116" i="7"/>
  <c r="F120" i="7"/>
  <c r="F120" i="6"/>
  <c r="S118" i="8"/>
  <c r="T117" i="8" s="1"/>
  <c r="V117" i="8" s="1"/>
  <c r="S118" i="6"/>
  <c r="G118" i="7"/>
  <c r="P119" i="6"/>
  <c r="L120" i="6"/>
  <c r="P119" i="7"/>
  <c r="L120" i="7"/>
  <c r="M119" i="7" s="1"/>
  <c r="DT115" i="7"/>
  <c r="DL115" i="7"/>
  <c r="DD115" i="7"/>
  <c r="CV115" i="7"/>
  <c r="CN115" i="7"/>
  <c r="CF115" i="7"/>
  <c r="BX115" i="7"/>
  <c r="BP115" i="7"/>
  <c r="BH115" i="7"/>
  <c r="AZ115" i="7"/>
  <c r="AR115" i="7"/>
  <c r="AJ115" i="7"/>
  <c r="DS115" i="7"/>
  <c r="DK115" i="7"/>
  <c r="DC115" i="7"/>
  <c r="CU115" i="7"/>
  <c r="CM115" i="7"/>
  <c r="CE115" i="7"/>
  <c r="BW115" i="7"/>
  <c r="BO115" i="7"/>
  <c r="BG115" i="7"/>
  <c r="AY115" i="7"/>
  <c r="AQ115" i="7"/>
  <c r="AI115" i="7"/>
  <c r="DR115" i="7"/>
  <c r="DJ115" i="7"/>
  <c r="DB115" i="7"/>
  <c r="CT115" i="7"/>
  <c r="CL115" i="7"/>
  <c r="CD115" i="7"/>
  <c r="BV115" i="7"/>
  <c r="BN115" i="7"/>
  <c r="BF115" i="7"/>
  <c r="AX115" i="7"/>
  <c r="AP115" i="7"/>
  <c r="AH115" i="7"/>
  <c r="DY115" i="7"/>
  <c r="DQ115" i="7"/>
  <c r="DI115" i="7"/>
  <c r="DA115" i="7"/>
  <c r="CS115" i="7"/>
  <c r="CK115" i="7"/>
  <c r="CC115" i="7"/>
  <c r="BU115" i="7"/>
  <c r="BM115" i="7"/>
  <c r="BE115" i="7"/>
  <c r="AW115" i="7"/>
  <c r="AO115" i="7"/>
  <c r="AG115" i="7"/>
  <c r="DW115" i="7"/>
  <c r="DG115" i="7"/>
  <c r="CQ115" i="7"/>
  <c r="CA115" i="7"/>
  <c r="BK115" i="7"/>
  <c r="AU115" i="7"/>
  <c r="AE115" i="7"/>
  <c r="DV115" i="7"/>
  <c r="DF115" i="7"/>
  <c r="CP115" i="7"/>
  <c r="BZ115" i="7"/>
  <c r="BJ115" i="7"/>
  <c r="AT115" i="7"/>
  <c r="AD115" i="7"/>
  <c r="DP115" i="7"/>
  <c r="CZ115" i="7"/>
  <c r="CJ115" i="7"/>
  <c r="BT115" i="7"/>
  <c r="BD115" i="7"/>
  <c r="AN115" i="7"/>
  <c r="DO115" i="7"/>
  <c r="CY115" i="7"/>
  <c r="CI115" i="7"/>
  <c r="BS115" i="7"/>
  <c r="BC115" i="7"/>
  <c r="AM115" i="7"/>
  <c r="DN115" i="7"/>
  <c r="CX115" i="7"/>
  <c r="CH115" i="7"/>
  <c r="BR115" i="7"/>
  <c r="BB115" i="7"/>
  <c r="AL115" i="7"/>
  <c r="DH115" i="7"/>
  <c r="BQ115" i="7"/>
  <c r="AC115" i="7"/>
  <c r="DE115" i="7"/>
  <c r="BL115" i="7"/>
  <c r="CW115" i="7"/>
  <c r="BI115" i="7"/>
  <c r="CR115" i="7"/>
  <c r="BA115" i="7"/>
  <c r="CO115" i="7"/>
  <c r="AV115" i="7"/>
  <c r="DX115" i="7"/>
  <c r="CG115" i="7"/>
  <c r="AS115" i="7"/>
  <c r="DU115" i="7"/>
  <c r="CB115" i="7"/>
  <c r="AK115" i="7"/>
  <c r="AF115" i="7"/>
  <c r="DM115" i="7"/>
  <c r="BY115" i="7"/>
  <c r="V115" i="8"/>
  <c r="P119" i="8"/>
  <c r="L120" i="8"/>
  <c r="S118" i="7"/>
  <c r="F120" i="8"/>
  <c r="G119" i="8" s="1"/>
  <c r="T116" i="6"/>
  <c r="M118" i="6"/>
  <c r="S119" i="7" l="1"/>
  <c r="F121" i="7"/>
  <c r="P120" i="8"/>
  <c r="L121" i="8"/>
  <c r="M120" i="8" s="1"/>
  <c r="M119" i="8"/>
  <c r="DT115" i="8"/>
  <c r="DL115" i="8"/>
  <c r="DD115" i="8"/>
  <c r="CV115" i="8"/>
  <c r="CN115" i="8"/>
  <c r="CF115" i="8"/>
  <c r="BX115" i="8"/>
  <c r="BP115" i="8"/>
  <c r="BH115" i="8"/>
  <c r="AZ115" i="8"/>
  <c r="AR115" i="8"/>
  <c r="DY115" i="8"/>
  <c r="DQ115" i="8"/>
  <c r="DI115" i="8"/>
  <c r="DA115" i="8"/>
  <c r="CS115" i="8"/>
  <c r="CK115" i="8"/>
  <c r="CC115" i="8"/>
  <c r="BU115" i="8"/>
  <c r="BM115" i="8"/>
  <c r="BE115" i="8"/>
  <c r="AW115" i="8"/>
  <c r="AO115" i="8"/>
  <c r="DX115" i="8"/>
  <c r="DP115" i="8"/>
  <c r="DH115" i="8"/>
  <c r="CZ115" i="8"/>
  <c r="CR115" i="8"/>
  <c r="CJ115" i="8"/>
  <c r="CB115" i="8"/>
  <c r="BT115" i="8"/>
  <c r="BL115" i="8"/>
  <c r="BD115" i="8"/>
  <c r="AV115" i="8"/>
  <c r="AN115" i="8"/>
  <c r="DW115" i="8"/>
  <c r="DO115" i="8"/>
  <c r="DG115" i="8"/>
  <c r="CY115" i="8"/>
  <c r="CQ115" i="8"/>
  <c r="CI115" i="8"/>
  <c r="CA115" i="8"/>
  <c r="BS115" i="8"/>
  <c r="BK115" i="8"/>
  <c r="BC115" i="8"/>
  <c r="DV115" i="8"/>
  <c r="DN115" i="8"/>
  <c r="DF115" i="8"/>
  <c r="CX115" i="8"/>
  <c r="CP115" i="8"/>
  <c r="CH115" i="8"/>
  <c r="BZ115" i="8"/>
  <c r="BR115" i="8"/>
  <c r="BJ115" i="8"/>
  <c r="BB115" i="8"/>
  <c r="AT115" i="8"/>
  <c r="AL115" i="8"/>
  <c r="DJ115" i="8"/>
  <c r="CM115" i="8"/>
  <c r="BQ115" i="8"/>
  <c r="AX115" i="8"/>
  <c r="AI115" i="8"/>
  <c r="DE115" i="8"/>
  <c r="CL115" i="8"/>
  <c r="BO115" i="8"/>
  <c r="AU115" i="8"/>
  <c r="AH115" i="8"/>
  <c r="DU115" i="8"/>
  <c r="DB115" i="8"/>
  <c r="CE115" i="8"/>
  <c r="BI115" i="8"/>
  <c r="AQ115" i="8"/>
  <c r="AF115" i="8"/>
  <c r="DS115" i="8"/>
  <c r="CW115" i="8"/>
  <c r="CD115" i="8"/>
  <c r="BG115" i="8"/>
  <c r="AP115" i="8"/>
  <c r="AE115" i="8"/>
  <c r="DR115" i="8"/>
  <c r="CU115" i="8"/>
  <c r="BY115" i="8"/>
  <c r="BF115" i="8"/>
  <c r="AM115" i="8"/>
  <c r="AD115" i="8"/>
  <c r="DM115" i="8"/>
  <c r="CT115" i="8"/>
  <c r="BW115" i="8"/>
  <c r="BA115" i="8"/>
  <c r="AK115" i="8"/>
  <c r="AC115" i="8"/>
  <c r="CG115" i="8"/>
  <c r="BV115" i="8"/>
  <c r="AY115" i="8"/>
  <c r="AS115" i="8"/>
  <c r="DK115" i="8"/>
  <c r="AJ115" i="8"/>
  <c r="DC115" i="8"/>
  <c r="AG115" i="8"/>
  <c r="CO115" i="8"/>
  <c r="BN115" i="8"/>
  <c r="G119" i="7"/>
  <c r="L121" i="6"/>
  <c r="P120" i="6"/>
  <c r="F121" i="6"/>
  <c r="V116" i="6"/>
  <c r="T117" i="7"/>
  <c r="S119" i="6"/>
  <c r="T118" i="6" s="1"/>
  <c r="G119" i="6"/>
  <c r="DU116" i="7"/>
  <c r="DM116" i="7"/>
  <c r="DE116" i="7"/>
  <c r="CW116" i="7"/>
  <c r="CO116" i="7"/>
  <c r="CG116" i="7"/>
  <c r="BY116" i="7"/>
  <c r="BQ116" i="7"/>
  <c r="BI116" i="7"/>
  <c r="BA116" i="7"/>
  <c r="AS116" i="7"/>
  <c r="AK116" i="7"/>
  <c r="AC116" i="7"/>
  <c r="DT116" i="7"/>
  <c r="DL116" i="7"/>
  <c r="DD116" i="7"/>
  <c r="CV116" i="7"/>
  <c r="CN116" i="7"/>
  <c r="CF116" i="7"/>
  <c r="BX116" i="7"/>
  <c r="BP116" i="7"/>
  <c r="BH116" i="7"/>
  <c r="AZ116" i="7"/>
  <c r="AR116" i="7"/>
  <c r="AJ116" i="7"/>
  <c r="DS116" i="7"/>
  <c r="DK116" i="7"/>
  <c r="DC116" i="7"/>
  <c r="CU116" i="7"/>
  <c r="CM116" i="7"/>
  <c r="CE116" i="7"/>
  <c r="BW116" i="7"/>
  <c r="BO116" i="7"/>
  <c r="BG116" i="7"/>
  <c r="AY116" i="7"/>
  <c r="AQ116" i="7"/>
  <c r="AI116" i="7"/>
  <c r="DR116" i="7"/>
  <c r="DJ116" i="7"/>
  <c r="DB116" i="7"/>
  <c r="CT116" i="7"/>
  <c r="CL116" i="7"/>
  <c r="CD116" i="7"/>
  <c r="BV116" i="7"/>
  <c r="BN116" i="7"/>
  <c r="BF116" i="7"/>
  <c r="AX116" i="7"/>
  <c r="AP116" i="7"/>
  <c r="AH116" i="7"/>
  <c r="DP116" i="7"/>
  <c r="CZ116" i="7"/>
  <c r="CJ116" i="7"/>
  <c r="BT116" i="7"/>
  <c r="BD116" i="7"/>
  <c r="AN116" i="7"/>
  <c r="DO116" i="7"/>
  <c r="CY116" i="7"/>
  <c r="CI116" i="7"/>
  <c r="BS116" i="7"/>
  <c r="BC116" i="7"/>
  <c r="AM116" i="7"/>
  <c r="DY116" i="7"/>
  <c r="DI116" i="7"/>
  <c r="CS116" i="7"/>
  <c r="CC116" i="7"/>
  <c r="BM116" i="7"/>
  <c r="AW116" i="7"/>
  <c r="AG116" i="7"/>
  <c r="DX116" i="7"/>
  <c r="DH116" i="7"/>
  <c r="CR116" i="7"/>
  <c r="CB116" i="7"/>
  <c r="BL116" i="7"/>
  <c r="AV116" i="7"/>
  <c r="AF116" i="7"/>
  <c r="DW116" i="7"/>
  <c r="DG116" i="7"/>
  <c r="CQ116" i="7"/>
  <c r="CA116" i="7"/>
  <c r="BK116" i="7"/>
  <c r="AU116" i="7"/>
  <c r="AE116" i="7"/>
  <c r="DQ116" i="7"/>
  <c r="BZ116" i="7"/>
  <c r="AL116" i="7"/>
  <c r="DN116" i="7"/>
  <c r="BU116" i="7"/>
  <c r="AD116" i="7"/>
  <c r="DF116" i="7"/>
  <c r="BR116" i="7"/>
  <c r="DA116" i="7"/>
  <c r="BJ116" i="7"/>
  <c r="CX116" i="7"/>
  <c r="BE116" i="7"/>
  <c r="CP116" i="7"/>
  <c r="BB116" i="7"/>
  <c r="CK116" i="7"/>
  <c r="AT116" i="7"/>
  <c r="AO116" i="7"/>
  <c r="DV116" i="7"/>
  <c r="CH116" i="7"/>
  <c r="S119" i="8"/>
  <c r="M119" i="6"/>
  <c r="L121" i="7"/>
  <c r="P120" i="7"/>
  <c r="T117" i="6"/>
  <c r="DU116" i="8"/>
  <c r="DM116" i="8"/>
  <c r="DE116" i="8"/>
  <c r="CW116" i="8"/>
  <c r="CO116" i="8"/>
  <c r="CG116" i="8"/>
  <c r="BY116" i="8"/>
  <c r="BQ116" i="8"/>
  <c r="BI116" i="8"/>
  <c r="BA116" i="8"/>
  <c r="AS116" i="8"/>
  <c r="AK116" i="8"/>
  <c r="AC116" i="8"/>
  <c r="DR116" i="8"/>
  <c r="DJ116" i="8"/>
  <c r="DB116" i="8"/>
  <c r="CT116" i="8"/>
  <c r="CL116" i="8"/>
  <c r="CD116" i="8"/>
  <c r="BV116" i="8"/>
  <c r="BN116" i="8"/>
  <c r="BF116" i="8"/>
  <c r="AX116" i="8"/>
  <c r="AP116" i="8"/>
  <c r="AH116" i="8"/>
  <c r="DY116" i="8"/>
  <c r="DQ116" i="8"/>
  <c r="DI116" i="8"/>
  <c r="DA116" i="8"/>
  <c r="CS116" i="8"/>
  <c r="CK116" i="8"/>
  <c r="CC116" i="8"/>
  <c r="BU116" i="8"/>
  <c r="BM116" i="8"/>
  <c r="BE116" i="8"/>
  <c r="AW116" i="8"/>
  <c r="AO116" i="8"/>
  <c r="AG116" i="8"/>
  <c r="DX116" i="8"/>
  <c r="DP116" i="8"/>
  <c r="DH116" i="8"/>
  <c r="CZ116" i="8"/>
  <c r="CR116" i="8"/>
  <c r="CJ116" i="8"/>
  <c r="CB116" i="8"/>
  <c r="BT116" i="8"/>
  <c r="BL116" i="8"/>
  <c r="BD116" i="8"/>
  <c r="AV116" i="8"/>
  <c r="AN116" i="8"/>
  <c r="AF116" i="8"/>
  <c r="DW116" i="8"/>
  <c r="DO116" i="8"/>
  <c r="DG116" i="8"/>
  <c r="CY116" i="8"/>
  <c r="CQ116" i="8"/>
  <c r="CI116" i="8"/>
  <c r="CA116" i="8"/>
  <c r="BS116" i="8"/>
  <c r="BK116" i="8"/>
  <c r="BC116" i="8"/>
  <c r="AU116" i="8"/>
  <c r="AM116" i="8"/>
  <c r="AE116" i="8"/>
  <c r="DS116" i="8"/>
  <c r="CV116" i="8"/>
  <c r="BZ116" i="8"/>
  <c r="BG116" i="8"/>
  <c r="AJ116" i="8"/>
  <c r="DN116" i="8"/>
  <c r="CU116" i="8"/>
  <c r="BX116" i="8"/>
  <c r="BB116" i="8"/>
  <c r="AI116" i="8"/>
  <c r="DK116" i="8"/>
  <c r="CN116" i="8"/>
  <c r="BR116" i="8"/>
  <c r="AY116" i="8"/>
  <c r="DF116" i="8"/>
  <c r="CM116" i="8"/>
  <c r="BP116" i="8"/>
  <c r="AT116" i="8"/>
  <c r="DD116" i="8"/>
  <c r="CH116" i="8"/>
  <c r="BO116" i="8"/>
  <c r="AR116" i="8"/>
  <c r="DV116" i="8"/>
  <c r="DC116" i="8"/>
  <c r="CF116" i="8"/>
  <c r="BJ116" i="8"/>
  <c r="AQ116" i="8"/>
  <c r="AZ116" i="8"/>
  <c r="DT116" i="8"/>
  <c r="AL116" i="8"/>
  <c r="CX116" i="8"/>
  <c r="CP116" i="8"/>
  <c r="CE116" i="8"/>
  <c r="BW116" i="8"/>
  <c r="DL116" i="8"/>
  <c r="BH116" i="8"/>
  <c r="AD116" i="8"/>
  <c r="DV117" i="8"/>
  <c r="DN117" i="8"/>
  <c r="DF117" i="8"/>
  <c r="CX117" i="8"/>
  <c r="CP117" i="8"/>
  <c r="CH117" i="8"/>
  <c r="BZ117" i="8"/>
  <c r="BR117" i="8"/>
  <c r="BJ117" i="8"/>
  <c r="BB117" i="8"/>
  <c r="AT117" i="8"/>
  <c r="AL117" i="8"/>
  <c r="AD117" i="8"/>
  <c r="DS117" i="8"/>
  <c r="DK117" i="8"/>
  <c r="DC117" i="8"/>
  <c r="CU117" i="8"/>
  <c r="CM117" i="8"/>
  <c r="CE117" i="8"/>
  <c r="BW117" i="8"/>
  <c r="BO117" i="8"/>
  <c r="BG117" i="8"/>
  <c r="AY117" i="8"/>
  <c r="AQ117" i="8"/>
  <c r="AI117" i="8"/>
  <c r="DR117" i="8"/>
  <c r="DJ117" i="8"/>
  <c r="DB117" i="8"/>
  <c r="CT117" i="8"/>
  <c r="CL117" i="8"/>
  <c r="CD117" i="8"/>
  <c r="BV117" i="8"/>
  <c r="BN117" i="8"/>
  <c r="BF117" i="8"/>
  <c r="AX117" i="8"/>
  <c r="AP117" i="8"/>
  <c r="AH117" i="8"/>
  <c r="DY117" i="8"/>
  <c r="DQ117" i="8"/>
  <c r="DI117" i="8"/>
  <c r="DA117" i="8"/>
  <c r="CS117" i="8"/>
  <c r="CK117" i="8"/>
  <c r="CC117" i="8"/>
  <c r="BU117" i="8"/>
  <c r="BM117" i="8"/>
  <c r="BE117" i="8"/>
  <c r="AW117" i="8"/>
  <c r="AO117" i="8"/>
  <c r="AG117" i="8"/>
  <c r="DX117" i="8"/>
  <c r="DP117" i="8"/>
  <c r="DH117" i="8"/>
  <c r="CZ117" i="8"/>
  <c r="CR117" i="8"/>
  <c r="CJ117" i="8"/>
  <c r="CB117" i="8"/>
  <c r="BT117" i="8"/>
  <c r="BL117" i="8"/>
  <c r="BD117" i="8"/>
  <c r="AV117" i="8"/>
  <c r="AN117" i="8"/>
  <c r="AF117" i="8"/>
  <c r="DE117" i="8"/>
  <c r="CI117" i="8"/>
  <c r="BP117" i="8"/>
  <c r="AS117" i="8"/>
  <c r="DW117" i="8"/>
  <c r="DD117" i="8"/>
  <c r="CG117" i="8"/>
  <c r="BK117" i="8"/>
  <c r="AR117" i="8"/>
  <c r="DT117" i="8"/>
  <c r="CW117" i="8"/>
  <c r="CA117" i="8"/>
  <c r="BH117" i="8"/>
  <c r="AK117" i="8"/>
  <c r="DO117" i="8"/>
  <c r="CV117" i="8"/>
  <c r="BY117" i="8"/>
  <c r="BC117" i="8"/>
  <c r="AJ117" i="8"/>
  <c r="DM117" i="8"/>
  <c r="CQ117" i="8"/>
  <c r="BX117" i="8"/>
  <c r="BA117" i="8"/>
  <c r="AE117" i="8"/>
  <c r="DL117" i="8"/>
  <c r="CO117" i="8"/>
  <c r="BS117" i="8"/>
  <c r="AZ117" i="8"/>
  <c r="AC117" i="8"/>
  <c r="CY117" i="8"/>
  <c r="CN117" i="8"/>
  <c r="BQ117" i="8"/>
  <c r="BI117" i="8"/>
  <c r="AU117" i="8"/>
  <c r="DU117" i="8"/>
  <c r="AM117" i="8"/>
  <c r="DG117" i="8"/>
  <c r="CF117" i="8"/>
  <c r="F121" i="8"/>
  <c r="G120" i="8" s="1"/>
  <c r="V118" i="6" l="1"/>
  <c r="V117" i="7"/>
  <c r="F122" i="6"/>
  <c r="S120" i="8"/>
  <c r="T119" i="8" s="1"/>
  <c r="V119" i="8" s="1"/>
  <c r="S120" i="7"/>
  <c r="S120" i="6"/>
  <c r="V117" i="6"/>
  <c r="L122" i="7"/>
  <c r="M121" i="7" s="1"/>
  <c r="P121" i="7"/>
  <c r="P121" i="6"/>
  <c r="L122" i="6"/>
  <c r="M121" i="6" s="1"/>
  <c r="F122" i="7"/>
  <c r="G121" i="7" s="1"/>
  <c r="M120" i="6"/>
  <c r="G120" i="7"/>
  <c r="DX116" i="6"/>
  <c r="DP116" i="6"/>
  <c r="DH116" i="6"/>
  <c r="CZ116" i="6"/>
  <c r="CR116" i="6"/>
  <c r="CJ116" i="6"/>
  <c r="CB116" i="6"/>
  <c r="BT116" i="6"/>
  <c r="BL116" i="6"/>
  <c r="BD116" i="6"/>
  <c r="AV116" i="6"/>
  <c r="AN116" i="6"/>
  <c r="AF116" i="6"/>
  <c r="DW116" i="6"/>
  <c r="DO116" i="6"/>
  <c r="DG116" i="6"/>
  <c r="CY116" i="6"/>
  <c r="CQ116" i="6"/>
  <c r="CI116" i="6"/>
  <c r="CA116" i="6"/>
  <c r="BS116" i="6"/>
  <c r="BK116" i="6"/>
  <c r="BC116" i="6"/>
  <c r="AU116" i="6"/>
  <c r="AM116" i="6"/>
  <c r="AE116" i="6"/>
  <c r="DU116" i="6"/>
  <c r="DM116" i="6"/>
  <c r="DE116" i="6"/>
  <c r="CW116" i="6"/>
  <c r="CO116" i="6"/>
  <c r="CG116" i="6"/>
  <c r="BY116" i="6"/>
  <c r="BQ116" i="6"/>
  <c r="BI116" i="6"/>
  <c r="BA116" i="6"/>
  <c r="AS116" i="6"/>
  <c r="AK116" i="6"/>
  <c r="AC116" i="6"/>
  <c r="DT116" i="6"/>
  <c r="DL116" i="6"/>
  <c r="DD116" i="6"/>
  <c r="CV116" i="6"/>
  <c r="CN116" i="6"/>
  <c r="CF116" i="6"/>
  <c r="BX116" i="6"/>
  <c r="BP116" i="6"/>
  <c r="BH116" i="6"/>
  <c r="AZ116" i="6"/>
  <c r="AR116" i="6"/>
  <c r="AJ116" i="6"/>
  <c r="DS116" i="6"/>
  <c r="DK116" i="6"/>
  <c r="DC116" i="6"/>
  <c r="CU116" i="6"/>
  <c r="CM116" i="6"/>
  <c r="CE116" i="6"/>
  <c r="BW116" i="6"/>
  <c r="BO116" i="6"/>
  <c r="BG116" i="6"/>
  <c r="AY116" i="6"/>
  <c r="AQ116" i="6"/>
  <c r="AI116" i="6"/>
  <c r="DR116" i="6"/>
  <c r="DJ116" i="6"/>
  <c r="DB116" i="6"/>
  <c r="CT116" i="6"/>
  <c r="CL116" i="6"/>
  <c r="CD116" i="6"/>
  <c r="BV116" i="6"/>
  <c r="BN116" i="6"/>
  <c r="BF116" i="6"/>
  <c r="AX116" i="6"/>
  <c r="AP116" i="6"/>
  <c r="AH116" i="6"/>
  <c r="DN116" i="6"/>
  <c r="CH116" i="6"/>
  <c r="BB116" i="6"/>
  <c r="DI116" i="6"/>
  <c r="CC116" i="6"/>
  <c r="AW116" i="6"/>
  <c r="DF116" i="6"/>
  <c r="BZ116" i="6"/>
  <c r="AT116" i="6"/>
  <c r="DA116" i="6"/>
  <c r="BU116" i="6"/>
  <c r="AO116" i="6"/>
  <c r="CX116" i="6"/>
  <c r="BR116" i="6"/>
  <c r="AL116" i="6"/>
  <c r="DY116" i="6"/>
  <c r="CS116" i="6"/>
  <c r="BM116" i="6"/>
  <c r="AG116" i="6"/>
  <c r="DV116" i="6"/>
  <c r="CP116" i="6"/>
  <c r="BJ116" i="6"/>
  <c r="AD116" i="6"/>
  <c r="DQ116" i="6"/>
  <c r="CK116" i="6"/>
  <c r="BE116" i="6"/>
  <c r="T118" i="7"/>
  <c r="F122" i="8"/>
  <c r="G121" i="8" s="1"/>
  <c r="T119" i="6"/>
  <c r="V119" i="6" s="1"/>
  <c r="G120" i="6"/>
  <c r="M120" i="7"/>
  <c r="L122" i="8"/>
  <c r="M121" i="8" s="1"/>
  <c r="P121" i="8"/>
  <c r="T118" i="8"/>
  <c r="F123" i="6" l="1"/>
  <c r="G122" i="6" s="1"/>
  <c r="DR118" i="6"/>
  <c r="DJ118" i="6"/>
  <c r="DB118" i="6"/>
  <c r="CT118" i="6"/>
  <c r="CL118" i="6"/>
  <c r="CD118" i="6"/>
  <c r="BV118" i="6"/>
  <c r="BN118" i="6"/>
  <c r="BF118" i="6"/>
  <c r="AX118" i="6"/>
  <c r="AP118" i="6"/>
  <c r="AH118" i="6"/>
  <c r="DY118" i="6"/>
  <c r="DQ118" i="6"/>
  <c r="DI118" i="6"/>
  <c r="DA118" i="6"/>
  <c r="CS118" i="6"/>
  <c r="CK118" i="6"/>
  <c r="CC118" i="6"/>
  <c r="BU118" i="6"/>
  <c r="BM118" i="6"/>
  <c r="BE118" i="6"/>
  <c r="AW118" i="6"/>
  <c r="AO118" i="6"/>
  <c r="AG118" i="6"/>
  <c r="DW118" i="6"/>
  <c r="DO118" i="6"/>
  <c r="DG118" i="6"/>
  <c r="CY118" i="6"/>
  <c r="CQ118" i="6"/>
  <c r="CI118" i="6"/>
  <c r="CA118" i="6"/>
  <c r="BS118" i="6"/>
  <c r="BK118" i="6"/>
  <c r="BC118" i="6"/>
  <c r="AU118" i="6"/>
  <c r="AM118" i="6"/>
  <c r="AE118" i="6"/>
  <c r="DV118" i="6"/>
  <c r="DN118" i="6"/>
  <c r="DF118" i="6"/>
  <c r="CX118" i="6"/>
  <c r="CP118" i="6"/>
  <c r="CH118" i="6"/>
  <c r="BZ118" i="6"/>
  <c r="BR118" i="6"/>
  <c r="BJ118" i="6"/>
  <c r="BB118" i="6"/>
  <c r="AT118" i="6"/>
  <c r="AL118" i="6"/>
  <c r="AD118" i="6"/>
  <c r="DU118" i="6"/>
  <c r="DM118" i="6"/>
  <c r="DE118" i="6"/>
  <c r="CW118" i="6"/>
  <c r="CO118" i="6"/>
  <c r="CG118" i="6"/>
  <c r="BY118" i="6"/>
  <c r="BQ118" i="6"/>
  <c r="BI118" i="6"/>
  <c r="BA118" i="6"/>
  <c r="AS118" i="6"/>
  <c r="AK118" i="6"/>
  <c r="AC118" i="6"/>
  <c r="DT118" i="6"/>
  <c r="DL118" i="6"/>
  <c r="DD118" i="6"/>
  <c r="CV118" i="6"/>
  <c r="CN118" i="6"/>
  <c r="CF118" i="6"/>
  <c r="BX118" i="6"/>
  <c r="BP118" i="6"/>
  <c r="BH118" i="6"/>
  <c r="AZ118" i="6"/>
  <c r="AR118" i="6"/>
  <c r="AJ118" i="6"/>
  <c r="CZ118" i="6"/>
  <c r="BT118" i="6"/>
  <c r="AN118" i="6"/>
  <c r="CU118" i="6"/>
  <c r="BO118" i="6"/>
  <c r="AI118" i="6"/>
  <c r="DX118" i="6"/>
  <c r="CR118" i="6"/>
  <c r="BL118" i="6"/>
  <c r="AF118" i="6"/>
  <c r="DS118" i="6"/>
  <c r="CM118" i="6"/>
  <c r="BG118" i="6"/>
  <c r="DP118" i="6"/>
  <c r="CJ118" i="6"/>
  <c r="BD118" i="6"/>
  <c r="DK118" i="6"/>
  <c r="CE118" i="6"/>
  <c r="AY118" i="6"/>
  <c r="DH118" i="6"/>
  <c r="CB118" i="6"/>
  <c r="AV118" i="6"/>
  <c r="DC118" i="6"/>
  <c r="BW118" i="6"/>
  <c r="AQ118" i="6"/>
  <c r="F123" i="8"/>
  <c r="G122" i="8" s="1"/>
  <c r="F123" i="7"/>
  <c r="G122" i="7" s="1"/>
  <c r="S121" i="7"/>
  <c r="T120" i="7" s="1"/>
  <c r="V120" i="7" s="1"/>
  <c r="V118" i="8"/>
  <c r="S121" i="8"/>
  <c r="T120" i="8" s="1"/>
  <c r="V120" i="8" s="1"/>
  <c r="V118" i="7"/>
  <c r="P122" i="7"/>
  <c r="L123" i="7"/>
  <c r="DS119" i="6"/>
  <c r="DK119" i="6"/>
  <c r="DC119" i="6"/>
  <c r="CU119" i="6"/>
  <c r="CM119" i="6"/>
  <c r="CE119" i="6"/>
  <c r="BW119" i="6"/>
  <c r="BO119" i="6"/>
  <c r="BG119" i="6"/>
  <c r="AY119" i="6"/>
  <c r="AQ119" i="6"/>
  <c r="AI119" i="6"/>
  <c r="DR119" i="6"/>
  <c r="DJ119" i="6"/>
  <c r="DB119" i="6"/>
  <c r="CT119" i="6"/>
  <c r="CL119" i="6"/>
  <c r="CD119" i="6"/>
  <c r="BV119" i="6"/>
  <c r="BN119" i="6"/>
  <c r="BF119" i="6"/>
  <c r="AX119" i="6"/>
  <c r="AP119" i="6"/>
  <c r="AH119" i="6"/>
  <c r="DX119" i="6"/>
  <c r="DP119" i="6"/>
  <c r="DH119" i="6"/>
  <c r="CZ119" i="6"/>
  <c r="CR119" i="6"/>
  <c r="CJ119" i="6"/>
  <c r="CB119" i="6"/>
  <c r="BT119" i="6"/>
  <c r="BL119" i="6"/>
  <c r="BD119" i="6"/>
  <c r="AV119" i="6"/>
  <c r="AN119" i="6"/>
  <c r="AF119" i="6"/>
  <c r="DW119" i="6"/>
  <c r="DO119" i="6"/>
  <c r="DG119" i="6"/>
  <c r="CY119" i="6"/>
  <c r="CQ119" i="6"/>
  <c r="CI119" i="6"/>
  <c r="CA119" i="6"/>
  <c r="BS119" i="6"/>
  <c r="BK119" i="6"/>
  <c r="BC119" i="6"/>
  <c r="AU119" i="6"/>
  <c r="AM119" i="6"/>
  <c r="AE119" i="6"/>
  <c r="DV119" i="6"/>
  <c r="DN119" i="6"/>
  <c r="DF119" i="6"/>
  <c r="CX119" i="6"/>
  <c r="CP119" i="6"/>
  <c r="CH119" i="6"/>
  <c r="BZ119" i="6"/>
  <c r="BR119" i="6"/>
  <c r="BJ119" i="6"/>
  <c r="BB119" i="6"/>
  <c r="AT119" i="6"/>
  <c r="AL119" i="6"/>
  <c r="AD119" i="6"/>
  <c r="DU119" i="6"/>
  <c r="DM119" i="6"/>
  <c r="DE119" i="6"/>
  <c r="CW119" i="6"/>
  <c r="CO119" i="6"/>
  <c r="CG119" i="6"/>
  <c r="BY119" i="6"/>
  <c r="BQ119" i="6"/>
  <c r="BI119" i="6"/>
  <c r="BA119" i="6"/>
  <c r="AS119" i="6"/>
  <c r="AK119" i="6"/>
  <c r="AC119" i="6"/>
  <c r="DI119" i="6"/>
  <c r="CC119" i="6"/>
  <c r="AW119" i="6"/>
  <c r="DD119" i="6"/>
  <c r="BX119" i="6"/>
  <c r="AR119" i="6"/>
  <c r="DA119" i="6"/>
  <c r="BU119" i="6"/>
  <c r="AO119" i="6"/>
  <c r="CV119" i="6"/>
  <c r="BP119" i="6"/>
  <c r="AJ119" i="6"/>
  <c r="DY119" i="6"/>
  <c r="CS119" i="6"/>
  <c r="BM119" i="6"/>
  <c r="AG119" i="6"/>
  <c r="DT119" i="6"/>
  <c r="CN119" i="6"/>
  <c r="BH119" i="6"/>
  <c r="DQ119" i="6"/>
  <c r="CK119" i="6"/>
  <c r="BE119" i="6"/>
  <c r="DL119" i="6"/>
  <c r="CF119" i="6"/>
  <c r="AZ119" i="6"/>
  <c r="P122" i="6"/>
  <c r="L123" i="6"/>
  <c r="M122" i="6" s="1"/>
  <c r="DY117" i="6"/>
  <c r="DQ117" i="6"/>
  <c r="DI117" i="6"/>
  <c r="DA117" i="6"/>
  <c r="CS117" i="6"/>
  <c r="CK117" i="6"/>
  <c r="CC117" i="6"/>
  <c r="BU117" i="6"/>
  <c r="BM117" i="6"/>
  <c r="BE117" i="6"/>
  <c r="AW117" i="6"/>
  <c r="AO117" i="6"/>
  <c r="AG117" i="6"/>
  <c r="DX117" i="6"/>
  <c r="DP117" i="6"/>
  <c r="DH117" i="6"/>
  <c r="CZ117" i="6"/>
  <c r="CR117" i="6"/>
  <c r="CJ117" i="6"/>
  <c r="CB117" i="6"/>
  <c r="BT117" i="6"/>
  <c r="BL117" i="6"/>
  <c r="BD117" i="6"/>
  <c r="AV117" i="6"/>
  <c r="AN117" i="6"/>
  <c r="AF117" i="6"/>
  <c r="DV117" i="6"/>
  <c r="DN117" i="6"/>
  <c r="DF117" i="6"/>
  <c r="CX117" i="6"/>
  <c r="CP117" i="6"/>
  <c r="CH117" i="6"/>
  <c r="BZ117" i="6"/>
  <c r="BR117" i="6"/>
  <c r="BJ117" i="6"/>
  <c r="BB117" i="6"/>
  <c r="AT117" i="6"/>
  <c r="AL117" i="6"/>
  <c r="AD117" i="6"/>
  <c r="DU117" i="6"/>
  <c r="DM117" i="6"/>
  <c r="DE117" i="6"/>
  <c r="CW117" i="6"/>
  <c r="CO117" i="6"/>
  <c r="CG117" i="6"/>
  <c r="BY117" i="6"/>
  <c r="BQ117" i="6"/>
  <c r="BI117" i="6"/>
  <c r="BA117" i="6"/>
  <c r="AS117" i="6"/>
  <c r="AK117" i="6"/>
  <c r="AC117" i="6"/>
  <c r="DT117" i="6"/>
  <c r="DL117" i="6"/>
  <c r="DD117" i="6"/>
  <c r="CV117" i="6"/>
  <c r="CN117" i="6"/>
  <c r="CF117" i="6"/>
  <c r="BX117" i="6"/>
  <c r="BP117" i="6"/>
  <c r="BH117" i="6"/>
  <c r="AZ117" i="6"/>
  <c r="AR117" i="6"/>
  <c r="AJ117" i="6"/>
  <c r="DS117" i="6"/>
  <c r="DK117" i="6"/>
  <c r="DC117" i="6"/>
  <c r="CU117" i="6"/>
  <c r="CM117" i="6"/>
  <c r="CE117" i="6"/>
  <c r="BW117" i="6"/>
  <c r="BO117" i="6"/>
  <c r="BG117" i="6"/>
  <c r="AY117" i="6"/>
  <c r="AQ117" i="6"/>
  <c r="AI117" i="6"/>
  <c r="DW117" i="6"/>
  <c r="CQ117" i="6"/>
  <c r="BK117" i="6"/>
  <c r="AE117" i="6"/>
  <c r="DR117" i="6"/>
  <c r="CL117" i="6"/>
  <c r="BF117" i="6"/>
  <c r="DO117" i="6"/>
  <c r="CI117" i="6"/>
  <c r="BC117" i="6"/>
  <c r="DJ117" i="6"/>
  <c r="CD117" i="6"/>
  <c r="AX117" i="6"/>
  <c r="DG117" i="6"/>
  <c r="CA117" i="6"/>
  <c r="AU117" i="6"/>
  <c r="DB117" i="6"/>
  <c r="BV117" i="6"/>
  <c r="AP117" i="6"/>
  <c r="CY117" i="6"/>
  <c r="BS117" i="6"/>
  <c r="AM117" i="6"/>
  <c r="CT117" i="6"/>
  <c r="BN117" i="6"/>
  <c r="AH117" i="6"/>
  <c r="L123" i="8"/>
  <c r="M122" i="8" s="1"/>
  <c r="P122" i="8"/>
  <c r="S121" i="6"/>
  <c r="T120" i="6" s="1"/>
  <c r="DR119" i="8"/>
  <c r="DJ119" i="8"/>
  <c r="DB119" i="8"/>
  <c r="CT119" i="8"/>
  <c r="CL119" i="8"/>
  <c r="CD119" i="8"/>
  <c r="BV119" i="8"/>
  <c r="BN119" i="8"/>
  <c r="BF119" i="8"/>
  <c r="AX119" i="8"/>
  <c r="AP119" i="8"/>
  <c r="AH119" i="8"/>
  <c r="DW119" i="8"/>
  <c r="DO119" i="8"/>
  <c r="DG119" i="8"/>
  <c r="CY119" i="8"/>
  <c r="CQ119" i="8"/>
  <c r="CI119" i="8"/>
  <c r="CA119" i="8"/>
  <c r="BS119" i="8"/>
  <c r="BK119" i="8"/>
  <c r="BC119" i="8"/>
  <c r="AU119" i="8"/>
  <c r="AM119" i="8"/>
  <c r="AE119" i="8"/>
  <c r="DV119" i="8"/>
  <c r="DN119" i="8"/>
  <c r="DF119" i="8"/>
  <c r="CX119" i="8"/>
  <c r="CP119" i="8"/>
  <c r="CH119" i="8"/>
  <c r="BZ119" i="8"/>
  <c r="BR119" i="8"/>
  <c r="BJ119" i="8"/>
  <c r="BB119" i="8"/>
  <c r="AT119" i="8"/>
  <c r="AL119" i="8"/>
  <c r="AD119" i="8"/>
  <c r="DU119" i="8"/>
  <c r="DM119" i="8"/>
  <c r="DE119" i="8"/>
  <c r="CW119" i="8"/>
  <c r="CO119" i="8"/>
  <c r="CG119" i="8"/>
  <c r="BY119" i="8"/>
  <c r="BQ119" i="8"/>
  <c r="BI119" i="8"/>
  <c r="BA119" i="8"/>
  <c r="AS119" i="8"/>
  <c r="AK119" i="8"/>
  <c r="AC119" i="8"/>
  <c r="DT119" i="8"/>
  <c r="DL119" i="8"/>
  <c r="DD119" i="8"/>
  <c r="CV119" i="8"/>
  <c r="CN119" i="8"/>
  <c r="CF119" i="8"/>
  <c r="BX119" i="8"/>
  <c r="BP119" i="8"/>
  <c r="BH119" i="8"/>
  <c r="AZ119" i="8"/>
  <c r="AR119" i="8"/>
  <c r="AJ119" i="8"/>
  <c r="DX119" i="8"/>
  <c r="DA119" i="8"/>
  <c r="CE119" i="8"/>
  <c r="BL119" i="8"/>
  <c r="AO119" i="8"/>
  <c r="DP119" i="8"/>
  <c r="CS119" i="8"/>
  <c r="BW119" i="8"/>
  <c r="BD119" i="8"/>
  <c r="AG119" i="8"/>
  <c r="DK119" i="8"/>
  <c r="CR119" i="8"/>
  <c r="BU119" i="8"/>
  <c r="AY119" i="8"/>
  <c r="AF119" i="8"/>
  <c r="DI119" i="8"/>
  <c r="CM119" i="8"/>
  <c r="BT119" i="8"/>
  <c r="AW119" i="8"/>
  <c r="DH119" i="8"/>
  <c r="CK119" i="8"/>
  <c r="BO119" i="8"/>
  <c r="AV119" i="8"/>
  <c r="DY119" i="8"/>
  <c r="CB119" i="8"/>
  <c r="DS119" i="8"/>
  <c r="BM119" i="8"/>
  <c r="DC119" i="8"/>
  <c r="BE119" i="8"/>
  <c r="CZ119" i="8"/>
  <c r="AQ119" i="8"/>
  <c r="CU119" i="8"/>
  <c r="AN119" i="8"/>
  <c r="CJ119" i="8"/>
  <c r="AI119" i="8"/>
  <c r="DQ119" i="8"/>
  <c r="CC119" i="8"/>
  <c r="BG119" i="8"/>
  <c r="T119" i="7"/>
  <c r="G121" i="6"/>
  <c r="DV117" i="7"/>
  <c r="DN117" i="7"/>
  <c r="DF117" i="7"/>
  <c r="CX117" i="7"/>
  <c r="CP117" i="7"/>
  <c r="CH117" i="7"/>
  <c r="BZ117" i="7"/>
  <c r="BR117" i="7"/>
  <c r="BJ117" i="7"/>
  <c r="BB117" i="7"/>
  <c r="AT117" i="7"/>
  <c r="AL117" i="7"/>
  <c r="AD117" i="7"/>
  <c r="DU117" i="7"/>
  <c r="DM117" i="7"/>
  <c r="DE117" i="7"/>
  <c r="CW117" i="7"/>
  <c r="CO117" i="7"/>
  <c r="CG117" i="7"/>
  <c r="BY117" i="7"/>
  <c r="BQ117" i="7"/>
  <c r="BI117" i="7"/>
  <c r="BA117" i="7"/>
  <c r="AS117" i="7"/>
  <c r="AK117" i="7"/>
  <c r="AC117" i="7"/>
  <c r="DT117" i="7"/>
  <c r="DL117" i="7"/>
  <c r="DD117" i="7"/>
  <c r="CV117" i="7"/>
  <c r="CN117" i="7"/>
  <c r="CF117" i="7"/>
  <c r="BX117" i="7"/>
  <c r="BP117" i="7"/>
  <c r="BH117" i="7"/>
  <c r="AZ117" i="7"/>
  <c r="AR117" i="7"/>
  <c r="AJ117" i="7"/>
  <c r="DS117" i="7"/>
  <c r="DK117" i="7"/>
  <c r="DC117" i="7"/>
  <c r="CU117" i="7"/>
  <c r="CM117" i="7"/>
  <c r="CE117" i="7"/>
  <c r="BW117" i="7"/>
  <c r="BO117" i="7"/>
  <c r="BG117" i="7"/>
  <c r="AY117" i="7"/>
  <c r="AQ117" i="7"/>
  <c r="AI117" i="7"/>
  <c r="DY117" i="7"/>
  <c r="DI117" i="7"/>
  <c r="CS117" i="7"/>
  <c r="CC117" i="7"/>
  <c r="BM117" i="7"/>
  <c r="AW117" i="7"/>
  <c r="AG117" i="7"/>
  <c r="DX117" i="7"/>
  <c r="DH117" i="7"/>
  <c r="CR117" i="7"/>
  <c r="CB117" i="7"/>
  <c r="BL117" i="7"/>
  <c r="AV117" i="7"/>
  <c r="AF117" i="7"/>
  <c r="DR117" i="7"/>
  <c r="DB117" i="7"/>
  <c r="CL117" i="7"/>
  <c r="BV117" i="7"/>
  <c r="BF117" i="7"/>
  <c r="AP117" i="7"/>
  <c r="DQ117" i="7"/>
  <c r="DA117" i="7"/>
  <c r="CK117" i="7"/>
  <c r="BU117" i="7"/>
  <c r="BE117" i="7"/>
  <c r="AO117" i="7"/>
  <c r="DP117" i="7"/>
  <c r="CZ117" i="7"/>
  <c r="CJ117" i="7"/>
  <c r="BT117" i="7"/>
  <c r="BD117" i="7"/>
  <c r="AN117" i="7"/>
  <c r="CI117" i="7"/>
  <c r="AU117" i="7"/>
  <c r="DW117" i="7"/>
  <c r="CD117" i="7"/>
  <c r="AM117" i="7"/>
  <c r="DO117" i="7"/>
  <c r="CA117" i="7"/>
  <c r="AH117" i="7"/>
  <c r="DJ117" i="7"/>
  <c r="BS117" i="7"/>
  <c r="AE117" i="7"/>
  <c r="DG117" i="7"/>
  <c r="BN117" i="7"/>
  <c r="CY117" i="7"/>
  <c r="BK117" i="7"/>
  <c r="CT117" i="7"/>
  <c r="BC117" i="7"/>
  <c r="CQ117" i="7"/>
  <c r="AX117" i="7"/>
  <c r="V120" i="6" l="1"/>
  <c r="V119" i="7"/>
  <c r="DS120" i="8"/>
  <c r="DK120" i="8"/>
  <c r="DC120" i="8"/>
  <c r="CU120" i="8"/>
  <c r="CM120" i="8"/>
  <c r="CE120" i="8"/>
  <c r="BW120" i="8"/>
  <c r="BO120" i="8"/>
  <c r="BG120" i="8"/>
  <c r="AY120" i="8"/>
  <c r="AQ120" i="8"/>
  <c r="AI120" i="8"/>
  <c r="DX120" i="8"/>
  <c r="DP120" i="8"/>
  <c r="DH120" i="8"/>
  <c r="CZ120" i="8"/>
  <c r="CR120" i="8"/>
  <c r="CJ120" i="8"/>
  <c r="CB120" i="8"/>
  <c r="BT120" i="8"/>
  <c r="BL120" i="8"/>
  <c r="BD120" i="8"/>
  <c r="AV120" i="8"/>
  <c r="AN120" i="8"/>
  <c r="AF120" i="8"/>
  <c r="DW120" i="8"/>
  <c r="DO120" i="8"/>
  <c r="DG120" i="8"/>
  <c r="CY120" i="8"/>
  <c r="CQ120" i="8"/>
  <c r="CI120" i="8"/>
  <c r="CA120" i="8"/>
  <c r="BS120" i="8"/>
  <c r="BK120" i="8"/>
  <c r="BC120" i="8"/>
  <c r="AU120" i="8"/>
  <c r="AM120" i="8"/>
  <c r="AE120" i="8"/>
  <c r="DV120" i="8"/>
  <c r="DN120" i="8"/>
  <c r="DF120" i="8"/>
  <c r="CX120" i="8"/>
  <c r="CP120" i="8"/>
  <c r="CH120" i="8"/>
  <c r="BZ120" i="8"/>
  <c r="BR120" i="8"/>
  <c r="BJ120" i="8"/>
  <c r="BB120" i="8"/>
  <c r="AT120" i="8"/>
  <c r="AL120" i="8"/>
  <c r="AD120" i="8"/>
  <c r="DU120" i="8"/>
  <c r="DM120" i="8"/>
  <c r="DE120" i="8"/>
  <c r="CW120" i="8"/>
  <c r="CO120" i="8"/>
  <c r="CG120" i="8"/>
  <c r="BY120" i="8"/>
  <c r="BQ120" i="8"/>
  <c r="BI120" i="8"/>
  <c r="BA120" i="8"/>
  <c r="AS120" i="8"/>
  <c r="AK120" i="8"/>
  <c r="AC120" i="8"/>
  <c r="DJ120" i="8"/>
  <c r="CN120" i="8"/>
  <c r="BU120" i="8"/>
  <c r="AX120" i="8"/>
  <c r="DY120" i="8"/>
  <c r="DB120" i="8"/>
  <c r="CF120" i="8"/>
  <c r="BM120" i="8"/>
  <c r="AP120" i="8"/>
  <c r="DT120" i="8"/>
  <c r="DA120" i="8"/>
  <c r="CD120" i="8"/>
  <c r="BH120" i="8"/>
  <c r="AO120" i="8"/>
  <c r="DR120" i="8"/>
  <c r="CV120" i="8"/>
  <c r="CC120" i="8"/>
  <c r="BF120" i="8"/>
  <c r="AJ120" i="8"/>
  <c r="DQ120" i="8"/>
  <c r="CT120" i="8"/>
  <c r="BX120" i="8"/>
  <c r="BE120" i="8"/>
  <c r="AH120" i="8"/>
  <c r="BP120" i="8"/>
  <c r="DL120" i="8"/>
  <c r="BN120" i="8"/>
  <c r="DD120" i="8"/>
  <c r="AW120" i="8"/>
  <c r="CS120" i="8"/>
  <c r="AR120" i="8"/>
  <c r="CL120" i="8"/>
  <c r="AG120" i="8"/>
  <c r="CK120" i="8"/>
  <c r="DI120" i="8"/>
  <c r="BV120" i="8"/>
  <c r="AZ120" i="8"/>
  <c r="DW118" i="7"/>
  <c r="DO118" i="7"/>
  <c r="DG118" i="7"/>
  <c r="CY118" i="7"/>
  <c r="CQ118" i="7"/>
  <c r="CI118" i="7"/>
  <c r="CA118" i="7"/>
  <c r="BS118" i="7"/>
  <c r="BK118" i="7"/>
  <c r="BC118" i="7"/>
  <c r="AU118" i="7"/>
  <c r="AM118" i="7"/>
  <c r="AE118" i="7"/>
  <c r="DV118" i="7"/>
  <c r="DN118" i="7"/>
  <c r="DF118" i="7"/>
  <c r="CX118" i="7"/>
  <c r="CP118" i="7"/>
  <c r="CH118" i="7"/>
  <c r="BZ118" i="7"/>
  <c r="BR118" i="7"/>
  <c r="BJ118" i="7"/>
  <c r="BB118" i="7"/>
  <c r="AT118" i="7"/>
  <c r="AL118" i="7"/>
  <c r="AD118" i="7"/>
  <c r="DU118" i="7"/>
  <c r="DM118" i="7"/>
  <c r="DE118" i="7"/>
  <c r="CW118" i="7"/>
  <c r="CO118" i="7"/>
  <c r="CG118" i="7"/>
  <c r="BY118" i="7"/>
  <c r="BQ118" i="7"/>
  <c r="BI118" i="7"/>
  <c r="BA118" i="7"/>
  <c r="AS118" i="7"/>
  <c r="AK118" i="7"/>
  <c r="AC118" i="7"/>
  <c r="DT118" i="7"/>
  <c r="DL118" i="7"/>
  <c r="DD118" i="7"/>
  <c r="CV118" i="7"/>
  <c r="CN118" i="7"/>
  <c r="CF118" i="7"/>
  <c r="BX118" i="7"/>
  <c r="BP118" i="7"/>
  <c r="BH118" i="7"/>
  <c r="AZ118" i="7"/>
  <c r="AR118" i="7"/>
  <c r="AJ118" i="7"/>
  <c r="DR118" i="7"/>
  <c r="DB118" i="7"/>
  <c r="CL118" i="7"/>
  <c r="BV118" i="7"/>
  <c r="BF118" i="7"/>
  <c r="AP118" i="7"/>
  <c r="DQ118" i="7"/>
  <c r="DA118" i="7"/>
  <c r="CK118" i="7"/>
  <c r="BU118" i="7"/>
  <c r="BE118" i="7"/>
  <c r="AO118" i="7"/>
  <c r="DK118" i="7"/>
  <c r="CU118" i="7"/>
  <c r="CE118" i="7"/>
  <c r="BO118" i="7"/>
  <c r="AY118" i="7"/>
  <c r="AI118" i="7"/>
  <c r="DJ118" i="7"/>
  <c r="CT118" i="7"/>
  <c r="CD118" i="7"/>
  <c r="BN118" i="7"/>
  <c r="AX118" i="7"/>
  <c r="AH118" i="7"/>
  <c r="DY118" i="7"/>
  <c r="DI118" i="7"/>
  <c r="CS118" i="7"/>
  <c r="CC118" i="7"/>
  <c r="BM118" i="7"/>
  <c r="AW118" i="7"/>
  <c r="AG118" i="7"/>
  <c r="CR118" i="7"/>
  <c r="BD118" i="7"/>
  <c r="CM118" i="7"/>
  <c r="AV118" i="7"/>
  <c r="DX118" i="7"/>
  <c r="CJ118" i="7"/>
  <c r="AQ118" i="7"/>
  <c r="DS118" i="7"/>
  <c r="CB118" i="7"/>
  <c r="AN118" i="7"/>
  <c r="DP118" i="7"/>
  <c r="BW118" i="7"/>
  <c r="AF118" i="7"/>
  <c r="DH118" i="7"/>
  <c r="BT118" i="7"/>
  <c r="DC118" i="7"/>
  <c r="BL118" i="7"/>
  <c r="CZ118" i="7"/>
  <c r="BG118" i="7"/>
  <c r="DY118" i="8"/>
  <c r="DQ118" i="8"/>
  <c r="DI118" i="8"/>
  <c r="DV118" i="8"/>
  <c r="DN118" i="8"/>
  <c r="DF118" i="8"/>
  <c r="DU118" i="8"/>
  <c r="DM118" i="8"/>
  <c r="DE118" i="8"/>
  <c r="DT118" i="8"/>
  <c r="DL118" i="8"/>
  <c r="DS118" i="8"/>
  <c r="DK118" i="8"/>
  <c r="DC118" i="8"/>
  <c r="DO118" i="8"/>
  <c r="CY118" i="8"/>
  <c r="CQ118" i="8"/>
  <c r="CI118" i="8"/>
  <c r="CA118" i="8"/>
  <c r="BS118" i="8"/>
  <c r="BK118" i="8"/>
  <c r="BC118" i="8"/>
  <c r="AU118" i="8"/>
  <c r="AM118" i="8"/>
  <c r="AE118" i="8"/>
  <c r="DG118" i="8"/>
  <c r="CV118" i="8"/>
  <c r="CN118" i="8"/>
  <c r="CF118" i="8"/>
  <c r="BX118" i="8"/>
  <c r="BP118" i="8"/>
  <c r="BH118" i="8"/>
  <c r="AZ118" i="8"/>
  <c r="AR118" i="8"/>
  <c r="AJ118" i="8"/>
  <c r="DX118" i="8"/>
  <c r="DD118" i="8"/>
  <c r="CU118" i="8"/>
  <c r="CM118" i="8"/>
  <c r="CE118" i="8"/>
  <c r="BW118" i="8"/>
  <c r="BO118" i="8"/>
  <c r="BG118" i="8"/>
  <c r="AY118" i="8"/>
  <c r="AQ118" i="8"/>
  <c r="AI118" i="8"/>
  <c r="DW118" i="8"/>
  <c r="DB118" i="8"/>
  <c r="CT118" i="8"/>
  <c r="CL118" i="8"/>
  <c r="CD118" i="8"/>
  <c r="BV118" i="8"/>
  <c r="BN118" i="8"/>
  <c r="BF118" i="8"/>
  <c r="AX118" i="8"/>
  <c r="AP118" i="8"/>
  <c r="AH118" i="8"/>
  <c r="DR118" i="8"/>
  <c r="DA118" i="8"/>
  <c r="CS118" i="8"/>
  <c r="CK118" i="8"/>
  <c r="CC118" i="8"/>
  <c r="BU118" i="8"/>
  <c r="BM118" i="8"/>
  <c r="BE118" i="8"/>
  <c r="AW118" i="8"/>
  <c r="AO118" i="8"/>
  <c r="AG118" i="8"/>
  <c r="CR118" i="8"/>
  <c r="BY118" i="8"/>
  <c r="BB118" i="8"/>
  <c r="AF118" i="8"/>
  <c r="CP118" i="8"/>
  <c r="BT118" i="8"/>
  <c r="BA118" i="8"/>
  <c r="AD118" i="8"/>
  <c r="DJ118" i="8"/>
  <c r="CJ118" i="8"/>
  <c r="BQ118" i="8"/>
  <c r="AT118" i="8"/>
  <c r="DH118" i="8"/>
  <c r="CH118" i="8"/>
  <c r="BL118" i="8"/>
  <c r="AS118" i="8"/>
  <c r="CZ118" i="8"/>
  <c r="CG118" i="8"/>
  <c r="BJ118" i="8"/>
  <c r="AN118" i="8"/>
  <c r="CX118" i="8"/>
  <c r="CB118" i="8"/>
  <c r="BI118" i="8"/>
  <c r="AL118" i="8"/>
  <c r="BR118" i="8"/>
  <c r="BD118" i="8"/>
  <c r="AK118" i="8"/>
  <c r="DP118" i="8"/>
  <c r="AC118" i="8"/>
  <c r="CW118" i="8"/>
  <c r="CO118" i="8"/>
  <c r="BZ118" i="8"/>
  <c r="AV118" i="8"/>
  <c r="DY120" i="7"/>
  <c r="DQ120" i="7"/>
  <c r="DI120" i="7"/>
  <c r="DA120" i="7"/>
  <c r="CS120" i="7"/>
  <c r="CK120" i="7"/>
  <c r="CC120" i="7"/>
  <c r="BU120" i="7"/>
  <c r="BM120" i="7"/>
  <c r="BE120" i="7"/>
  <c r="AW120" i="7"/>
  <c r="AO120" i="7"/>
  <c r="AG120" i="7"/>
  <c r="DX120" i="7"/>
  <c r="DP120" i="7"/>
  <c r="DH120" i="7"/>
  <c r="CZ120" i="7"/>
  <c r="CR120" i="7"/>
  <c r="CJ120" i="7"/>
  <c r="CB120" i="7"/>
  <c r="BT120" i="7"/>
  <c r="BL120" i="7"/>
  <c r="BD120" i="7"/>
  <c r="AV120" i="7"/>
  <c r="AN120" i="7"/>
  <c r="AF120" i="7"/>
  <c r="DW120" i="7"/>
  <c r="DO120" i="7"/>
  <c r="DG120" i="7"/>
  <c r="CY120" i="7"/>
  <c r="CQ120" i="7"/>
  <c r="CI120" i="7"/>
  <c r="CA120" i="7"/>
  <c r="BS120" i="7"/>
  <c r="BK120" i="7"/>
  <c r="BC120" i="7"/>
  <c r="AU120" i="7"/>
  <c r="AM120" i="7"/>
  <c r="AE120" i="7"/>
  <c r="DV120" i="7"/>
  <c r="DN120" i="7"/>
  <c r="DF120" i="7"/>
  <c r="CX120" i="7"/>
  <c r="CP120" i="7"/>
  <c r="CH120" i="7"/>
  <c r="BZ120" i="7"/>
  <c r="BR120" i="7"/>
  <c r="BJ120" i="7"/>
  <c r="BB120" i="7"/>
  <c r="AT120" i="7"/>
  <c r="AL120" i="7"/>
  <c r="AD120" i="7"/>
  <c r="DT120" i="7"/>
  <c r="DD120" i="7"/>
  <c r="CN120" i="7"/>
  <c r="BX120" i="7"/>
  <c r="BH120" i="7"/>
  <c r="AR120" i="7"/>
  <c r="DS120" i="7"/>
  <c r="DC120" i="7"/>
  <c r="CM120" i="7"/>
  <c r="BW120" i="7"/>
  <c r="BG120" i="7"/>
  <c r="AQ120" i="7"/>
  <c r="DM120" i="7"/>
  <c r="CW120" i="7"/>
  <c r="CG120" i="7"/>
  <c r="BQ120" i="7"/>
  <c r="BA120" i="7"/>
  <c r="AK120" i="7"/>
  <c r="DL120" i="7"/>
  <c r="CV120" i="7"/>
  <c r="CF120" i="7"/>
  <c r="BP120" i="7"/>
  <c r="AZ120" i="7"/>
  <c r="AJ120" i="7"/>
  <c r="DK120" i="7"/>
  <c r="CU120" i="7"/>
  <c r="CE120" i="7"/>
  <c r="BO120" i="7"/>
  <c r="AY120" i="7"/>
  <c r="AI120" i="7"/>
  <c r="DJ120" i="7"/>
  <c r="BV120" i="7"/>
  <c r="AC120" i="7"/>
  <c r="DE120" i="7"/>
  <c r="BN120" i="7"/>
  <c r="DB120" i="7"/>
  <c r="BI120" i="7"/>
  <c r="CT120" i="7"/>
  <c r="BF120" i="7"/>
  <c r="CO120" i="7"/>
  <c r="AX120" i="7"/>
  <c r="CL120" i="7"/>
  <c r="AS120" i="7"/>
  <c r="DU120" i="7"/>
  <c r="CD120" i="7"/>
  <c r="AP120" i="7"/>
  <c r="DR120" i="7"/>
  <c r="BY120" i="7"/>
  <c r="AH120" i="7"/>
  <c r="S122" i="7"/>
  <c r="T121" i="7" s="1"/>
  <c r="S122" i="8"/>
  <c r="T121" i="8" s="1"/>
  <c r="L124" i="6"/>
  <c r="P123" i="6"/>
  <c r="F124" i="8"/>
  <c r="F124" i="6"/>
  <c r="G123" i="6" s="1"/>
  <c r="P123" i="8"/>
  <c r="L124" i="8"/>
  <c r="M123" i="8" s="1"/>
  <c r="L124" i="7"/>
  <c r="M123" i="7" s="1"/>
  <c r="P123" i="7"/>
  <c r="F124" i="7"/>
  <c r="S122" i="6"/>
  <c r="M122" i="7"/>
  <c r="V121" i="7" l="1"/>
  <c r="S123" i="6"/>
  <c r="F125" i="8"/>
  <c r="G124" i="8" s="1"/>
  <c r="P124" i="6"/>
  <c r="L125" i="6"/>
  <c r="M124" i="6" s="1"/>
  <c r="M123" i="6"/>
  <c r="F125" i="7"/>
  <c r="G124" i="7" s="1"/>
  <c r="G123" i="7"/>
  <c r="G123" i="8"/>
  <c r="P124" i="7"/>
  <c r="L125" i="7"/>
  <c r="V121" i="8"/>
  <c r="L125" i="8"/>
  <c r="P124" i="8"/>
  <c r="S123" i="8"/>
  <c r="T122" i="8" s="1"/>
  <c r="DX119" i="7"/>
  <c r="DP119" i="7"/>
  <c r="DH119" i="7"/>
  <c r="CZ119" i="7"/>
  <c r="CR119" i="7"/>
  <c r="CJ119" i="7"/>
  <c r="CB119" i="7"/>
  <c r="BT119" i="7"/>
  <c r="BL119" i="7"/>
  <c r="BD119" i="7"/>
  <c r="AV119" i="7"/>
  <c r="AN119" i="7"/>
  <c r="AF119" i="7"/>
  <c r="DW119" i="7"/>
  <c r="DO119" i="7"/>
  <c r="DG119" i="7"/>
  <c r="CY119" i="7"/>
  <c r="CQ119" i="7"/>
  <c r="CI119" i="7"/>
  <c r="CA119" i="7"/>
  <c r="BS119" i="7"/>
  <c r="BK119" i="7"/>
  <c r="BC119" i="7"/>
  <c r="AU119" i="7"/>
  <c r="AM119" i="7"/>
  <c r="AE119" i="7"/>
  <c r="DV119" i="7"/>
  <c r="DN119" i="7"/>
  <c r="DF119" i="7"/>
  <c r="CX119" i="7"/>
  <c r="CP119" i="7"/>
  <c r="CH119" i="7"/>
  <c r="BZ119" i="7"/>
  <c r="BR119" i="7"/>
  <c r="BJ119" i="7"/>
  <c r="BB119" i="7"/>
  <c r="AT119" i="7"/>
  <c r="AL119" i="7"/>
  <c r="AD119" i="7"/>
  <c r="DU119" i="7"/>
  <c r="DM119" i="7"/>
  <c r="DE119" i="7"/>
  <c r="CW119" i="7"/>
  <c r="CO119" i="7"/>
  <c r="CG119" i="7"/>
  <c r="BY119" i="7"/>
  <c r="BQ119" i="7"/>
  <c r="BI119" i="7"/>
  <c r="BA119" i="7"/>
  <c r="AS119" i="7"/>
  <c r="AK119" i="7"/>
  <c r="AC119" i="7"/>
  <c r="DK119" i="7"/>
  <c r="CU119" i="7"/>
  <c r="CE119" i="7"/>
  <c r="BO119" i="7"/>
  <c r="AY119" i="7"/>
  <c r="AI119" i="7"/>
  <c r="DJ119" i="7"/>
  <c r="CT119" i="7"/>
  <c r="CD119" i="7"/>
  <c r="BN119" i="7"/>
  <c r="AX119" i="7"/>
  <c r="AH119" i="7"/>
  <c r="DT119" i="7"/>
  <c r="DD119" i="7"/>
  <c r="CN119" i="7"/>
  <c r="BX119" i="7"/>
  <c r="BH119" i="7"/>
  <c r="AR119" i="7"/>
  <c r="DS119" i="7"/>
  <c r="DC119" i="7"/>
  <c r="CM119" i="7"/>
  <c r="BW119" i="7"/>
  <c r="BG119" i="7"/>
  <c r="AQ119" i="7"/>
  <c r="DR119" i="7"/>
  <c r="DB119" i="7"/>
  <c r="CL119" i="7"/>
  <c r="BV119" i="7"/>
  <c r="BF119" i="7"/>
  <c r="AP119" i="7"/>
  <c r="DA119" i="7"/>
  <c r="BM119" i="7"/>
  <c r="CV119" i="7"/>
  <c r="BE119" i="7"/>
  <c r="CS119" i="7"/>
  <c r="AZ119" i="7"/>
  <c r="CK119" i="7"/>
  <c r="AW119" i="7"/>
  <c r="DY119" i="7"/>
  <c r="CF119" i="7"/>
  <c r="AO119" i="7"/>
  <c r="DQ119" i="7"/>
  <c r="CC119" i="7"/>
  <c r="AJ119" i="7"/>
  <c r="DL119" i="7"/>
  <c r="BU119" i="7"/>
  <c r="AG119" i="7"/>
  <c r="DI119" i="7"/>
  <c r="BP119" i="7"/>
  <c r="DT120" i="6"/>
  <c r="DL120" i="6"/>
  <c r="DD120" i="6"/>
  <c r="CV120" i="6"/>
  <c r="CN120" i="6"/>
  <c r="CF120" i="6"/>
  <c r="BX120" i="6"/>
  <c r="BP120" i="6"/>
  <c r="BH120" i="6"/>
  <c r="AZ120" i="6"/>
  <c r="AR120" i="6"/>
  <c r="AJ120" i="6"/>
  <c r="DS120" i="6"/>
  <c r="DK120" i="6"/>
  <c r="DC120" i="6"/>
  <c r="CU120" i="6"/>
  <c r="CM120" i="6"/>
  <c r="CE120" i="6"/>
  <c r="BW120" i="6"/>
  <c r="BO120" i="6"/>
  <c r="BG120" i="6"/>
  <c r="AY120" i="6"/>
  <c r="AQ120" i="6"/>
  <c r="AI120" i="6"/>
  <c r="DY120" i="6"/>
  <c r="DQ120" i="6"/>
  <c r="DI120" i="6"/>
  <c r="DA120" i="6"/>
  <c r="CS120" i="6"/>
  <c r="CK120" i="6"/>
  <c r="CC120" i="6"/>
  <c r="BU120" i="6"/>
  <c r="BM120" i="6"/>
  <c r="BE120" i="6"/>
  <c r="AW120" i="6"/>
  <c r="AO120" i="6"/>
  <c r="AG120" i="6"/>
  <c r="DX120" i="6"/>
  <c r="DP120" i="6"/>
  <c r="DH120" i="6"/>
  <c r="CZ120" i="6"/>
  <c r="CR120" i="6"/>
  <c r="CJ120" i="6"/>
  <c r="CB120" i="6"/>
  <c r="BT120" i="6"/>
  <c r="BL120" i="6"/>
  <c r="BD120" i="6"/>
  <c r="AV120" i="6"/>
  <c r="AN120" i="6"/>
  <c r="AF120" i="6"/>
  <c r="DW120" i="6"/>
  <c r="DO120" i="6"/>
  <c r="DG120" i="6"/>
  <c r="CY120" i="6"/>
  <c r="CQ120" i="6"/>
  <c r="CI120" i="6"/>
  <c r="CA120" i="6"/>
  <c r="BS120" i="6"/>
  <c r="BK120" i="6"/>
  <c r="BC120" i="6"/>
  <c r="AU120" i="6"/>
  <c r="AM120" i="6"/>
  <c r="AE120" i="6"/>
  <c r="DV120" i="6"/>
  <c r="DN120" i="6"/>
  <c r="DF120" i="6"/>
  <c r="CX120" i="6"/>
  <c r="CP120" i="6"/>
  <c r="CH120" i="6"/>
  <c r="BZ120" i="6"/>
  <c r="BR120" i="6"/>
  <c r="BJ120" i="6"/>
  <c r="BB120" i="6"/>
  <c r="AT120" i="6"/>
  <c r="AL120" i="6"/>
  <c r="AD120" i="6"/>
  <c r="DR120" i="6"/>
  <c r="CL120" i="6"/>
  <c r="BF120" i="6"/>
  <c r="DM120" i="6"/>
  <c r="CG120" i="6"/>
  <c r="BA120" i="6"/>
  <c r="DJ120" i="6"/>
  <c r="CD120" i="6"/>
  <c r="AX120" i="6"/>
  <c r="DE120" i="6"/>
  <c r="BY120" i="6"/>
  <c r="AS120" i="6"/>
  <c r="DB120" i="6"/>
  <c r="BV120" i="6"/>
  <c r="AP120" i="6"/>
  <c r="CW120" i="6"/>
  <c r="BQ120" i="6"/>
  <c r="AK120" i="6"/>
  <c r="CT120" i="6"/>
  <c r="BN120" i="6"/>
  <c r="AH120" i="6"/>
  <c r="DU120" i="6"/>
  <c r="CO120" i="6"/>
  <c r="BI120" i="6"/>
  <c r="AC120" i="6"/>
  <c r="T122" i="6"/>
  <c r="V122" i="6" s="1"/>
  <c r="S123" i="7"/>
  <c r="F125" i="6"/>
  <c r="G124" i="6" s="1"/>
  <c r="T121" i="6"/>
  <c r="V121" i="6" l="1"/>
  <c r="S124" i="6"/>
  <c r="DT121" i="8"/>
  <c r="DL121" i="8"/>
  <c r="DD121" i="8"/>
  <c r="CV121" i="8"/>
  <c r="CN121" i="8"/>
  <c r="CF121" i="8"/>
  <c r="BX121" i="8"/>
  <c r="BP121" i="8"/>
  <c r="BH121" i="8"/>
  <c r="AZ121" i="8"/>
  <c r="AR121" i="8"/>
  <c r="AJ121" i="8"/>
  <c r="DY121" i="8"/>
  <c r="DQ121" i="8"/>
  <c r="DI121" i="8"/>
  <c r="DA121" i="8"/>
  <c r="CS121" i="8"/>
  <c r="CK121" i="8"/>
  <c r="CC121" i="8"/>
  <c r="BU121" i="8"/>
  <c r="BM121" i="8"/>
  <c r="BE121" i="8"/>
  <c r="AW121" i="8"/>
  <c r="AO121" i="8"/>
  <c r="AG121" i="8"/>
  <c r="DX121" i="8"/>
  <c r="DP121" i="8"/>
  <c r="DH121" i="8"/>
  <c r="CZ121" i="8"/>
  <c r="CR121" i="8"/>
  <c r="CJ121" i="8"/>
  <c r="CB121" i="8"/>
  <c r="BT121" i="8"/>
  <c r="BL121" i="8"/>
  <c r="BD121" i="8"/>
  <c r="AV121" i="8"/>
  <c r="AN121" i="8"/>
  <c r="AF121" i="8"/>
  <c r="DW121" i="8"/>
  <c r="DO121" i="8"/>
  <c r="DG121" i="8"/>
  <c r="CY121" i="8"/>
  <c r="CQ121" i="8"/>
  <c r="CI121" i="8"/>
  <c r="CA121" i="8"/>
  <c r="BS121" i="8"/>
  <c r="BK121" i="8"/>
  <c r="BC121" i="8"/>
  <c r="AU121" i="8"/>
  <c r="AM121" i="8"/>
  <c r="AE121" i="8"/>
  <c r="DV121" i="8"/>
  <c r="DN121" i="8"/>
  <c r="DF121" i="8"/>
  <c r="CX121" i="8"/>
  <c r="CP121" i="8"/>
  <c r="CH121" i="8"/>
  <c r="BZ121" i="8"/>
  <c r="BR121" i="8"/>
  <c r="BJ121" i="8"/>
  <c r="BB121" i="8"/>
  <c r="AT121" i="8"/>
  <c r="AL121" i="8"/>
  <c r="AD121" i="8"/>
  <c r="DS121" i="8"/>
  <c r="CW121" i="8"/>
  <c r="CD121" i="8"/>
  <c r="BG121" i="8"/>
  <c r="AK121" i="8"/>
  <c r="DK121" i="8"/>
  <c r="CO121" i="8"/>
  <c r="BV121" i="8"/>
  <c r="AY121" i="8"/>
  <c r="AC121" i="8"/>
  <c r="DJ121" i="8"/>
  <c r="CM121" i="8"/>
  <c r="BQ121" i="8"/>
  <c r="AX121" i="8"/>
  <c r="DE121" i="8"/>
  <c r="CL121" i="8"/>
  <c r="BO121" i="8"/>
  <c r="AS121" i="8"/>
  <c r="DC121" i="8"/>
  <c r="CG121" i="8"/>
  <c r="BN121" i="8"/>
  <c r="AQ121" i="8"/>
  <c r="DR121" i="8"/>
  <c r="BI121" i="8"/>
  <c r="DM121" i="8"/>
  <c r="BF121" i="8"/>
  <c r="CU121" i="8"/>
  <c r="AP121" i="8"/>
  <c r="CT121" i="8"/>
  <c r="AI121" i="8"/>
  <c r="CE121" i="8"/>
  <c r="AH121" i="8"/>
  <c r="BY121" i="8"/>
  <c r="DB121" i="8"/>
  <c r="BW121" i="8"/>
  <c r="BA121" i="8"/>
  <c r="DU121" i="8"/>
  <c r="L126" i="7"/>
  <c r="M125" i="7" s="1"/>
  <c r="P125" i="7"/>
  <c r="S124" i="8"/>
  <c r="T123" i="8" s="1"/>
  <c r="S124" i="7"/>
  <c r="P125" i="8"/>
  <c r="L126" i="8"/>
  <c r="M125" i="8" s="1"/>
  <c r="M124" i="7"/>
  <c r="F126" i="8"/>
  <c r="G125" i="8" s="1"/>
  <c r="DV122" i="6"/>
  <c r="DN122" i="6"/>
  <c r="DF122" i="6"/>
  <c r="CX122" i="6"/>
  <c r="CP122" i="6"/>
  <c r="CH122" i="6"/>
  <c r="BZ122" i="6"/>
  <c r="BR122" i="6"/>
  <c r="BJ122" i="6"/>
  <c r="BB122" i="6"/>
  <c r="AT122" i="6"/>
  <c r="AL122" i="6"/>
  <c r="AD122" i="6"/>
  <c r="DU122" i="6"/>
  <c r="DM122" i="6"/>
  <c r="DE122" i="6"/>
  <c r="CW122" i="6"/>
  <c r="CO122" i="6"/>
  <c r="CG122" i="6"/>
  <c r="BY122" i="6"/>
  <c r="BQ122" i="6"/>
  <c r="BI122" i="6"/>
  <c r="BA122" i="6"/>
  <c r="AS122" i="6"/>
  <c r="AK122" i="6"/>
  <c r="AC122" i="6"/>
  <c r="DS122" i="6"/>
  <c r="DK122" i="6"/>
  <c r="DC122" i="6"/>
  <c r="CU122" i="6"/>
  <c r="CM122" i="6"/>
  <c r="CE122" i="6"/>
  <c r="BW122" i="6"/>
  <c r="BO122" i="6"/>
  <c r="BG122" i="6"/>
  <c r="AY122" i="6"/>
  <c r="AQ122" i="6"/>
  <c r="AI122" i="6"/>
  <c r="DR122" i="6"/>
  <c r="DJ122" i="6"/>
  <c r="DB122" i="6"/>
  <c r="CT122" i="6"/>
  <c r="CL122" i="6"/>
  <c r="CD122" i="6"/>
  <c r="BV122" i="6"/>
  <c r="BN122" i="6"/>
  <c r="BF122" i="6"/>
  <c r="AX122" i="6"/>
  <c r="AP122" i="6"/>
  <c r="AH122" i="6"/>
  <c r="DY122" i="6"/>
  <c r="DQ122" i="6"/>
  <c r="DI122" i="6"/>
  <c r="DA122" i="6"/>
  <c r="CS122" i="6"/>
  <c r="CK122" i="6"/>
  <c r="CC122" i="6"/>
  <c r="BU122" i="6"/>
  <c r="BM122" i="6"/>
  <c r="BE122" i="6"/>
  <c r="AW122" i="6"/>
  <c r="AO122" i="6"/>
  <c r="AG122" i="6"/>
  <c r="DX122" i="6"/>
  <c r="DP122" i="6"/>
  <c r="DH122" i="6"/>
  <c r="CZ122" i="6"/>
  <c r="CR122" i="6"/>
  <c r="CJ122" i="6"/>
  <c r="CB122" i="6"/>
  <c r="BT122" i="6"/>
  <c r="BL122" i="6"/>
  <c r="BD122" i="6"/>
  <c r="AV122" i="6"/>
  <c r="AN122" i="6"/>
  <c r="AF122" i="6"/>
  <c r="DD122" i="6"/>
  <c r="BX122" i="6"/>
  <c r="AR122" i="6"/>
  <c r="CY122" i="6"/>
  <c r="BS122" i="6"/>
  <c r="AM122" i="6"/>
  <c r="CV122" i="6"/>
  <c r="BP122" i="6"/>
  <c r="AJ122" i="6"/>
  <c r="DW122" i="6"/>
  <c r="CQ122" i="6"/>
  <c r="BK122" i="6"/>
  <c r="AE122" i="6"/>
  <c r="DT122" i="6"/>
  <c r="CN122" i="6"/>
  <c r="BH122" i="6"/>
  <c r="DO122" i="6"/>
  <c r="CI122" i="6"/>
  <c r="BC122" i="6"/>
  <c r="DL122" i="6"/>
  <c r="CF122" i="6"/>
  <c r="AZ122" i="6"/>
  <c r="DG122" i="6"/>
  <c r="CA122" i="6"/>
  <c r="AU122" i="6"/>
  <c r="M124" i="8"/>
  <c r="T122" i="7"/>
  <c r="F126" i="6"/>
  <c r="G125" i="6" s="1"/>
  <c r="L126" i="6"/>
  <c r="M125" i="6" s="1"/>
  <c r="P125" i="6"/>
  <c r="T123" i="6"/>
  <c r="V123" i="6" s="1"/>
  <c r="DT121" i="7"/>
  <c r="DL121" i="7"/>
  <c r="DD121" i="7"/>
  <c r="CV121" i="7"/>
  <c r="CN121" i="7"/>
  <c r="CF121" i="7"/>
  <c r="BX121" i="7"/>
  <c r="BP121" i="7"/>
  <c r="BH121" i="7"/>
  <c r="AZ121" i="7"/>
  <c r="DR121" i="7"/>
  <c r="DJ121" i="7"/>
  <c r="DB121" i="7"/>
  <c r="CT121" i="7"/>
  <c r="CL121" i="7"/>
  <c r="CD121" i="7"/>
  <c r="BV121" i="7"/>
  <c r="BN121" i="7"/>
  <c r="BF121" i="7"/>
  <c r="AX121" i="7"/>
  <c r="AP121" i="7"/>
  <c r="AH121" i="7"/>
  <c r="DY121" i="7"/>
  <c r="DQ121" i="7"/>
  <c r="DI121" i="7"/>
  <c r="DA121" i="7"/>
  <c r="CS121" i="7"/>
  <c r="CK121" i="7"/>
  <c r="CC121" i="7"/>
  <c r="BU121" i="7"/>
  <c r="BM121" i="7"/>
  <c r="BE121" i="7"/>
  <c r="AW121" i="7"/>
  <c r="AO121" i="7"/>
  <c r="AG121" i="7"/>
  <c r="DX121" i="7"/>
  <c r="DP121" i="7"/>
  <c r="DH121" i="7"/>
  <c r="CZ121" i="7"/>
  <c r="CR121" i="7"/>
  <c r="CJ121" i="7"/>
  <c r="CB121" i="7"/>
  <c r="BT121" i="7"/>
  <c r="BL121" i="7"/>
  <c r="BD121" i="7"/>
  <c r="AV121" i="7"/>
  <c r="AN121" i="7"/>
  <c r="AF121" i="7"/>
  <c r="DW121" i="7"/>
  <c r="DO121" i="7"/>
  <c r="DG121" i="7"/>
  <c r="CY121" i="7"/>
  <c r="CQ121" i="7"/>
  <c r="CI121" i="7"/>
  <c r="CA121" i="7"/>
  <c r="BS121" i="7"/>
  <c r="BK121" i="7"/>
  <c r="BC121" i="7"/>
  <c r="AU121" i="7"/>
  <c r="AM121" i="7"/>
  <c r="AE121" i="7"/>
  <c r="DN121" i="7"/>
  <c r="CU121" i="7"/>
  <c r="BY121" i="7"/>
  <c r="BB121" i="7"/>
  <c r="AK121" i="7"/>
  <c r="DM121" i="7"/>
  <c r="CP121" i="7"/>
  <c r="BW121" i="7"/>
  <c r="BA121" i="7"/>
  <c r="AJ121" i="7"/>
  <c r="DF121" i="7"/>
  <c r="CM121" i="7"/>
  <c r="BQ121" i="7"/>
  <c r="AT121" i="7"/>
  <c r="AD121" i="7"/>
  <c r="DE121" i="7"/>
  <c r="CH121" i="7"/>
  <c r="BO121" i="7"/>
  <c r="AS121" i="7"/>
  <c r="AC121" i="7"/>
  <c r="DV121" i="7"/>
  <c r="DC121" i="7"/>
  <c r="CG121" i="7"/>
  <c r="BJ121" i="7"/>
  <c r="AR121" i="7"/>
  <c r="CO121" i="7"/>
  <c r="AL121" i="7"/>
  <c r="CE121" i="7"/>
  <c r="AI121" i="7"/>
  <c r="BZ121" i="7"/>
  <c r="DU121" i="7"/>
  <c r="BR121" i="7"/>
  <c r="DS121" i="7"/>
  <c r="BI121" i="7"/>
  <c r="DK121" i="7"/>
  <c r="BG121" i="7"/>
  <c r="CX121" i="7"/>
  <c r="AY121" i="7"/>
  <c r="CW121" i="7"/>
  <c r="AQ121" i="7"/>
  <c r="V122" i="8"/>
  <c r="F126" i="7"/>
  <c r="G125" i="7" s="1"/>
  <c r="DU121" i="6" l="1"/>
  <c r="DM121" i="6"/>
  <c r="DE121" i="6"/>
  <c r="CW121" i="6"/>
  <c r="CO121" i="6"/>
  <c r="CG121" i="6"/>
  <c r="BY121" i="6"/>
  <c r="BQ121" i="6"/>
  <c r="BI121" i="6"/>
  <c r="BA121" i="6"/>
  <c r="AS121" i="6"/>
  <c r="AK121" i="6"/>
  <c r="AC121" i="6"/>
  <c r="DT121" i="6"/>
  <c r="DL121" i="6"/>
  <c r="DD121" i="6"/>
  <c r="CV121" i="6"/>
  <c r="CN121" i="6"/>
  <c r="CF121" i="6"/>
  <c r="BX121" i="6"/>
  <c r="BP121" i="6"/>
  <c r="BH121" i="6"/>
  <c r="AZ121" i="6"/>
  <c r="AR121" i="6"/>
  <c r="AJ121" i="6"/>
  <c r="DR121" i="6"/>
  <c r="DJ121" i="6"/>
  <c r="DB121" i="6"/>
  <c r="CT121" i="6"/>
  <c r="CL121" i="6"/>
  <c r="CD121" i="6"/>
  <c r="BV121" i="6"/>
  <c r="BN121" i="6"/>
  <c r="BF121" i="6"/>
  <c r="AX121" i="6"/>
  <c r="AP121" i="6"/>
  <c r="AH121" i="6"/>
  <c r="DY121" i="6"/>
  <c r="DQ121" i="6"/>
  <c r="DI121" i="6"/>
  <c r="DA121" i="6"/>
  <c r="CS121" i="6"/>
  <c r="CK121" i="6"/>
  <c r="CC121" i="6"/>
  <c r="BU121" i="6"/>
  <c r="BM121" i="6"/>
  <c r="BE121" i="6"/>
  <c r="AW121" i="6"/>
  <c r="AO121" i="6"/>
  <c r="AG121" i="6"/>
  <c r="DX121" i="6"/>
  <c r="DP121" i="6"/>
  <c r="DH121" i="6"/>
  <c r="CZ121" i="6"/>
  <c r="CR121" i="6"/>
  <c r="CJ121" i="6"/>
  <c r="CB121" i="6"/>
  <c r="BT121" i="6"/>
  <c r="BL121" i="6"/>
  <c r="BD121" i="6"/>
  <c r="AV121" i="6"/>
  <c r="AN121" i="6"/>
  <c r="AF121" i="6"/>
  <c r="DW121" i="6"/>
  <c r="DO121" i="6"/>
  <c r="DG121" i="6"/>
  <c r="CY121" i="6"/>
  <c r="CQ121" i="6"/>
  <c r="CI121" i="6"/>
  <c r="CA121" i="6"/>
  <c r="BS121" i="6"/>
  <c r="BK121" i="6"/>
  <c r="BC121" i="6"/>
  <c r="AU121" i="6"/>
  <c r="AM121" i="6"/>
  <c r="AE121" i="6"/>
  <c r="CU121" i="6"/>
  <c r="BO121" i="6"/>
  <c r="AI121" i="6"/>
  <c r="DV121" i="6"/>
  <c r="CP121" i="6"/>
  <c r="BJ121" i="6"/>
  <c r="AD121" i="6"/>
  <c r="DS121" i="6"/>
  <c r="CM121" i="6"/>
  <c r="BG121" i="6"/>
  <c r="DN121" i="6"/>
  <c r="CH121" i="6"/>
  <c r="BB121" i="6"/>
  <c r="DK121" i="6"/>
  <c r="CE121" i="6"/>
  <c r="AY121" i="6"/>
  <c r="DF121" i="6"/>
  <c r="BZ121" i="6"/>
  <c r="AT121" i="6"/>
  <c r="DC121" i="6"/>
  <c r="BW121" i="6"/>
  <c r="AQ121" i="6"/>
  <c r="AL121" i="6"/>
  <c r="CX121" i="6"/>
  <c r="BR121" i="6"/>
  <c r="DU122" i="8"/>
  <c r="DM122" i="8"/>
  <c r="DE122" i="8"/>
  <c r="CW122" i="8"/>
  <c r="CO122" i="8"/>
  <c r="CG122" i="8"/>
  <c r="BY122" i="8"/>
  <c r="BQ122" i="8"/>
  <c r="BI122" i="8"/>
  <c r="BA122" i="8"/>
  <c r="DT122" i="8"/>
  <c r="DL122" i="8"/>
  <c r="DD122" i="8"/>
  <c r="CV122" i="8"/>
  <c r="CN122" i="8"/>
  <c r="CF122" i="8"/>
  <c r="BX122" i="8"/>
  <c r="BP122" i="8"/>
  <c r="BH122" i="8"/>
  <c r="AZ122" i="8"/>
  <c r="DY122" i="8"/>
  <c r="DO122" i="8"/>
  <c r="DC122" i="8"/>
  <c r="CS122" i="8"/>
  <c r="CI122" i="8"/>
  <c r="BW122" i="8"/>
  <c r="BM122" i="8"/>
  <c r="BC122" i="8"/>
  <c r="AS122" i="8"/>
  <c r="AK122" i="8"/>
  <c r="AC122" i="8"/>
  <c r="DV122" i="8"/>
  <c r="DJ122" i="8"/>
  <c r="CZ122" i="8"/>
  <c r="CP122" i="8"/>
  <c r="CD122" i="8"/>
  <c r="BT122" i="8"/>
  <c r="BJ122" i="8"/>
  <c r="AX122" i="8"/>
  <c r="AP122" i="8"/>
  <c r="AH122" i="8"/>
  <c r="DS122" i="8"/>
  <c r="DI122" i="8"/>
  <c r="CY122" i="8"/>
  <c r="CM122" i="8"/>
  <c r="CC122" i="8"/>
  <c r="BS122" i="8"/>
  <c r="BG122" i="8"/>
  <c r="AW122" i="8"/>
  <c r="AO122" i="8"/>
  <c r="AG122" i="8"/>
  <c r="DR122" i="8"/>
  <c r="DH122" i="8"/>
  <c r="CX122" i="8"/>
  <c r="CL122" i="8"/>
  <c r="CB122" i="8"/>
  <c r="BR122" i="8"/>
  <c r="BF122" i="8"/>
  <c r="AV122" i="8"/>
  <c r="AN122" i="8"/>
  <c r="AF122" i="8"/>
  <c r="DQ122" i="8"/>
  <c r="DG122" i="8"/>
  <c r="CU122" i="8"/>
  <c r="CK122" i="8"/>
  <c r="CA122" i="8"/>
  <c r="BO122" i="8"/>
  <c r="BE122" i="8"/>
  <c r="AU122" i="8"/>
  <c r="AM122" i="8"/>
  <c r="AE122" i="8"/>
  <c r="DA122" i="8"/>
  <c r="BV122" i="8"/>
  <c r="AT122" i="8"/>
  <c r="DP122" i="8"/>
  <c r="CQ122" i="8"/>
  <c r="BL122" i="8"/>
  <c r="AL122" i="8"/>
  <c r="DN122" i="8"/>
  <c r="CJ122" i="8"/>
  <c r="BK122" i="8"/>
  <c r="AJ122" i="8"/>
  <c r="DK122" i="8"/>
  <c r="CH122" i="8"/>
  <c r="BD122" i="8"/>
  <c r="AI122" i="8"/>
  <c r="DF122" i="8"/>
  <c r="CE122" i="8"/>
  <c r="BB122" i="8"/>
  <c r="AD122" i="8"/>
  <c r="BN122" i="8"/>
  <c r="DX122" i="8"/>
  <c r="AY122" i="8"/>
  <c r="DB122" i="8"/>
  <c r="AQ122" i="8"/>
  <c r="CT122" i="8"/>
  <c r="CR122" i="8"/>
  <c r="BZ122" i="8"/>
  <c r="DW122" i="8"/>
  <c r="BU122" i="8"/>
  <c r="AR122" i="8"/>
  <c r="T123" i="7"/>
  <c r="V123" i="8"/>
  <c r="DW123" i="6"/>
  <c r="DO123" i="6"/>
  <c r="DG123" i="6"/>
  <c r="CY123" i="6"/>
  <c r="CQ123" i="6"/>
  <c r="CI123" i="6"/>
  <c r="CA123" i="6"/>
  <c r="BS123" i="6"/>
  <c r="BK123" i="6"/>
  <c r="BC123" i="6"/>
  <c r="AU123" i="6"/>
  <c r="AM123" i="6"/>
  <c r="AE123" i="6"/>
  <c r="DV123" i="6"/>
  <c r="DN123" i="6"/>
  <c r="DF123" i="6"/>
  <c r="CX123" i="6"/>
  <c r="CP123" i="6"/>
  <c r="CH123" i="6"/>
  <c r="BZ123" i="6"/>
  <c r="BR123" i="6"/>
  <c r="BJ123" i="6"/>
  <c r="BB123" i="6"/>
  <c r="AT123" i="6"/>
  <c r="AL123" i="6"/>
  <c r="AD123" i="6"/>
  <c r="DT123" i="6"/>
  <c r="DL123" i="6"/>
  <c r="DD123" i="6"/>
  <c r="CV123" i="6"/>
  <c r="CN123" i="6"/>
  <c r="CF123" i="6"/>
  <c r="BX123" i="6"/>
  <c r="BP123" i="6"/>
  <c r="BH123" i="6"/>
  <c r="AZ123" i="6"/>
  <c r="AR123" i="6"/>
  <c r="AJ123" i="6"/>
  <c r="DS123" i="6"/>
  <c r="DK123" i="6"/>
  <c r="DC123" i="6"/>
  <c r="CU123" i="6"/>
  <c r="CM123" i="6"/>
  <c r="CE123" i="6"/>
  <c r="BW123" i="6"/>
  <c r="BO123" i="6"/>
  <c r="BG123" i="6"/>
  <c r="AY123" i="6"/>
  <c r="AQ123" i="6"/>
  <c r="AI123" i="6"/>
  <c r="DR123" i="6"/>
  <c r="DJ123" i="6"/>
  <c r="DB123" i="6"/>
  <c r="CT123" i="6"/>
  <c r="CL123" i="6"/>
  <c r="CD123" i="6"/>
  <c r="BV123" i="6"/>
  <c r="BN123" i="6"/>
  <c r="BF123" i="6"/>
  <c r="AX123" i="6"/>
  <c r="AP123" i="6"/>
  <c r="AH123" i="6"/>
  <c r="DY123" i="6"/>
  <c r="DQ123" i="6"/>
  <c r="DI123" i="6"/>
  <c r="DA123" i="6"/>
  <c r="CS123" i="6"/>
  <c r="CK123" i="6"/>
  <c r="CC123" i="6"/>
  <c r="BU123" i="6"/>
  <c r="BM123" i="6"/>
  <c r="BE123" i="6"/>
  <c r="AW123" i="6"/>
  <c r="AO123" i="6"/>
  <c r="AG123" i="6"/>
  <c r="DM123" i="6"/>
  <c r="CG123" i="6"/>
  <c r="BA123" i="6"/>
  <c r="DH123" i="6"/>
  <c r="CB123" i="6"/>
  <c r="AV123" i="6"/>
  <c r="DE123" i="6"/>
  <c r="BY123" i="6"/>
  <c r="AS123" i="6"/>
  <c r="CZ123" i="6"/>
  <c r="BT123" i="6"/>
  <c r="AN123" i="6"/>
  <c r="CW123" i="6"/>
  <c r="BQ123" i="6"/>
  <c r="AK123" i="6"/>
  <c r="DX123" i="6"/>
  <c r="CR123" i="6"/>
  <c r="BL123" i="6"/>
  <c r="AF123" i="6"/>
  <c r="DU123" i="6"/>
  <c r="CO123" i="6"/>
  <c r="BI123" i="6"/>
  <c r="AC123" i="6"/>
  <c r="BD123" i="6"/>
  <c r="DP123" i="6"/>
  <c r="CJ123" i="6"/>
  <c r="F127" i="6"/>
  <c r="G126" i="6" s="1"/>
  <c r="F127" i="7"/>
  <c r="G126" i="7" s="1"/>
  <c r="F127" i="8"/>
  <c r="P126" i="8"/>
  <c r="L127" i="8"/>
  <c r="S125" i="7"/>
  <c r="T124" i="7" s="1"/>
  <c r="S125" i="6"/>
  <c r="V122" i="7"/>
  <c r="P126" i="7"/>
  <c r="L127" i="7"/>
  <c r="M126" i="7" s="1"/>
  <c r="P126" i="6"/>
  <c r="L127" i="6"/>
  <c r="M126" i="6" s="1"/>
  <c r="S125" i="8"/>
  <c r="V124" i="7" l="1"/>
  <c r="M127" i="8"/>
  <c r="P127" i="8"/>
  <c r="M126" i="8"/>
  <c r="S126" i="8"/>
  <c r="G127" i="7"/>
  <c r="H121" i="7" s="1"/>
  <c r="G127" i="6"/>
  <c r="H127" i="6" s="1"/>
  <c r="T124" i="8"/>
  <c r="G127" i="8"/>
  <c r="G126" i="8"/>
  <c r="DS123" i="8"/>
  <c r="DK123" i="8"/>
  <c r="DC123" i="8"/>
  <c r="DR123" i="8"/>
  <c r="DJ123" i="8"/>
  <c r="DB123" i="8"/>
  <c r="CT123" i="8"/>
  <c r="CL123" i="8"/>
  <c r="CD123" i="8"/>
  <c r="BV123" i="8"/>
  <c r="BN123" i="8"/>
  <c r="BF123" i="8"/>
  <c r="AX123" i="8"/>
  <c r="AP123" i="8"/>
  <c r="AH123" i="8"/>
  <c r="DX123" i="8"/>
  <c r="DP123" i="8"/>
  <c r="DH123" i="8"/>
  <c r="DV123" i="8"/>
  <c r="DN123" i="8"/>
  <c r="DF123" i="8"/>
  <c r="CX123" i="8"/>
  <c r="CP123" i="8"/>
  <c r="CH123" i="8"/>
  <c r="BZ123" i="8"/>
  <c r="BR123" i="8"/>
  <c r="BJ123" i="8"/>
  <c r="BB123" i="8"/>
  <c r="AT123" i="8"/>
  <c r="AL123" i="8"/>
  <c r="AD123" i="8"/>
  <c r="DU123" i="8"/>
  <c r="DM123" i="8"/>
  <c r="DE123" i="8"/>
  <c r="CW123" i="8"/>
  <c r="CO123" i="8"/>
  <c r="CG123" i="8"/>
  <c r="BY123" i="8"/>
  <c r="BQ123" i="8"/>
  <c r="BI123" i="8"/>
  <c r="BA123" i="8"/>
  <c r="AS123" i="8"/>
  <c r="AK123" i="8"/>
  <c r="AC123" i="8"/>
  <c r="DL123" i="8"/>
  <c r="CU123" i="8"/>
  <c r="CI123" i="8"/>
  <c r="BU123" i="8"/>
  <c r="BH123" i="8"/>
  <c r="AV123" i="8"/>
  <c r="AI123" i="8"/>
  <c r="DY123" i="8"/>
  <c r="DD123" i="8"/>
  <c r="CQ123" i="8"/>
  <c r="CC123" i="8"/>
  <c r="BP123" i="8"/>
  <c r="BD123" i="8"/>
  <c r="AQ123" i="8"/>
  <c r="AE123" i="8"/>
  <c r="DW123" i="8"/>
  <c r="DA123" i="8"/>
  <c r="CN123" i="8"/>
  <c r="CB123" i="8"/>
  <c r="BO123" i="8"/>
  <c r="BC123" i="8"/>
  <c r="AO123" i="8"/>
  <c r="DT123" i="8"/>
  <c r="CZ123" i="8"/>
  <c r="CM123" i="8"/>
  <c r="CA123" i="8"/>
  <c r="BM123" i="8"/>
  <c r="AZ123" i="8"/>
  <c r="AN123" i="8"/>
  <c r="DQ123" i="8"/>
  <c r="CY123" i="8"/>
  <c r="CK123" i="8"/>
  <c r="BX123" i="8"/>
  <c r="BL123" i="8"/>
  <c r="AY123" i="8"/>
  <c r="AM123" i="8"/>
  <c r="DO123" i="8"/>
  <c r="CE123" i="8"/>
  <c r="AU123" i="8"/>
  <c r="CV123" i="8"/>
  <c r="BS123" i="8"/>
  <c r="AG123" i="8"/>
  <c r="CS123" i="8"/>
  <c r="BK123" i="8"/>
  <c r="AF123" i="8"/>
  <c r="CR123" i="8"/>
  <c r="BG123" i="8"/>
  <c r="CJ123" i="8"/>
  <c r="BE123" i="8"/>
  <c r="DI123" i="8"/>
  <c r="DG123" i="8"/>
  <c r="BW123" i="8"/>
  <c r="BT123" i="8"/>
  <c r="AW123" i="8"/>
  <c r="AR123" i="8"/>
  <c r="AJ123" i="8"/>
  <c r="CF123" i="8"/>
  <c r="DU122" i="7"/>
  <c r="DM122" i="7"/>
  <c r="DE122" i="7"/>
  <c r="CW122" i="7"/>
  <c r="CO122" i="7"/>
  <c r="CG122" i="7"/>
  <c r="BY122" i="7"/>
  <c r="BQ122" i="7"/>
  <c r="BI122" i="7"/>
  <c r="BA122" i="7"/>
  <c r="AS122" i="7"/>
  <c r="AK122" i="7"/>
  <c r="AC122" i="7"/>
  <c r="DS122" i="7"/>
  <c r="DJ122" i="7"/>
  <c r="DA122" i="7"/>
  <c r="CR122" i="7"/>
  <c r="CI122" i="7"/>
  <c r="BZ122" i="7"/>
  <c r="BP122" i="7"/>
  <c r="BG122" i="7"/>
  <c r="AX122" i="7"/>
  <c r="AO122" i="7"/>
  <c r="AF122" i="7"/>
  <c r="DQ122" i="7"/>
  <c r="DH122" i="7"/>
  <c r="CY122" i="7"/>
  <c r="CP122" i="7"/>
  <c r="CF122" i="7"/>
  <c r="BW122" i="7"/>
  <c r="BN122" i="7"/>
  <c r="BE122" i="7"/>
  <c r="AV122" i="7"/>
  <c r="AM122" i="7"/>
  <c r="AD122" i="7"/>
  <c r="DY122" i="7"/>
  <c r="DP122" i="7"/>
  <c r="DG122" i="7"/>
  <c r="CX122" i="7"/>
  <c r="CN122" i="7"/>
  <c r="CE122" i="7"/>
  <c r="BV122" i="7"/>
  <c r="BM122" i="7"/>
  <c r="BD122" i="7"/>
  <c r="AU122" i="7"/>
  <c r="AL122" i="7"/>
  <c r="DX122" i="7"/>
  <c r="DO122" i="7"/>
  <c r="DF122" i="7"/>
  <c r="CV122" i="7"/>
  <c r="CM122" i="7"/>
  <c r="CD122" i="7"/>
  <c r="BU122" i="7"/>
  <c r="BL122" i="7"/>
  <c r="BC122" i="7"/>
  <c r="AT122" i="7"/>
  <c r="AJ122" i="7"/>
  <c r="DW122" i="7"/>
  <c r="DN122" i="7"/>
  <c r="DD122" i="7"/>
  <c r="CU122" i="7"/>
  <c r="CL122" i="7"/>
  <c r="CC122" i="7"/>
  <c r="BT122" i="7"/>
  <c r="BK122" i="7"/>
  <c r="BB122" i="7"/>
  <c r="AR122" i="7"/>
  <c r="AI122" i="7"/>
  <c r="DR122" i="7"/>
  <c r="CS122" i="7"/>
  <c r="BS122" i="7"/>
  <c r="AW122" i="7"/>
  <c r="DL122" i="7"/>
  <c r="CQ122" i="7"/>
  <c r="BR122" i="7"/>
  <c r="AQ122" i="7"/>
  <c r="DI122" i="7"/>
  <c r="CJ122" i="7"/>
  <c r="BJ122" i="7"/>
  <c r="AN122" i="7"/>
  <c r="DC122" i="7"/>
  <c r="CH122" i="7"/>
  <c r="BH122" i="7"/>
  <c r="AH122" i="7"/>
  <c r="DB122" i="7"/>
  <c r="CB122" i="7"/>
  <c r="BF122" i="7"/>
  <c r="AG122" i="7"/>
  <c r="CT122" i="7"/>
  <c r="AE122" i="7"/>
  <c r="CK122" i="7"/>
  <c r="CA122" i="7"/>
  <c r="BX122" i="7"/>
  <c r="DV122" i="7"/>
  <c r="BO122" i="7"/>
  <c r="DT122" i="7"/>
  <c r="AZ122" i="7"/>
  <c r="DK122" i="7"/>
  <c r="AY122" i="7"/>
  <c r="AP122" i="7"/>
  <c r="CZ122" i="7"/>
  <c r="T124" i="6"/>
  <c r="P127" i="6"/>
  <c r="M127" i="6"/>
  <c r="N125" i="6" s="1"/>
  <c r="P127" i="7"/>
  <c r="M127" i="7"/>
  <c r="N126" i="7" s="1"/>
  <c r="S126" i="6"/>
  <c r="T125" i="6" s="1"/>
  <c r="S126" i="7"/>
  <c r="V123" i="7"/>
  <c r="H123" i="7" l="1"/>
  <c r="H125" i="7"/>
  <c r="H124" i="7"/>
  <c r="H126" i="7"/>
  <c r="Z126" i="7" s="1"/>
  <c r="N127" i="7"/>
  <c r="N121" i="7"/>
  <c r="Z121" i="7" s="1"/>
  <c r="H127" i="7"/>
  <c r="H122" i="7"/>
  <c r="V125" i="6"/>
  <c r="S127" i="7"/>
  <c r="T126" i="7" s="1"/>
  <c r="V126" i="7" s="1"/>
  <c r="H7" i="8"/>
  <c r="H9" i="8"/>
  <c r="H8" i="8"/>
  <c r="H10" i="8"/>
  <c r="H14" i="8"/>
  <c r="H11" i="8"/>
  <c r="H12" i="8"/>
  <c r="H13" i="8"/>
  <c r="H16" i="8"/>
  <c r="H15" i="8"/>
  <c r="H19" i="8"/>
  <c r="H17" i="8"/>
  <c r="H18" i="8"/>
  <c r="H22" i="8"/>
  <c r="H20" i="8"/>
  <c r="H21" i="8"/>
  <c r="H25" i="8"/>
  <c r="H24" i="8"/>
  <c r="H23" i="8"/>
  <c r="H26" i="8"/>
  <c r="H30" i="8"/>
  <c r="H27" i="8"/>
  <c r="H29" i="8"/>
  <c r="H28" i="8"/>
  <c r="H31" i="8"/>
  <c r="H32" i="8"/>
  <c r="H35" i="8"/>
  <c r="H34" i="8"/>
  <c r="H33" i="8"/>
  <c r="H36" i="8"/>
  <c r="H37" i="8"/>
  <c r="H38" i="8"/>
  <c r="H39" i="8"/>
  <c r="H40" i="8"/>
  <c r="H41" i="8"/>
  <c r="H43" i="8"/>
  <c r="H46" i="8"/>
  <c r="H42" i="8"/>
  <c r="H49" i="8"/>
  <c r="H45" i="8"/>
  <c r="H44" i="8"/>
  <c r="H47" i="8"/>
  <c r="H51" i="8"/>
  <c r="H50" i="8"/>
  <c r="H48" i="8"/>
  <c r="H52" i="8"/>
  <c r="H53" i="8"/>
  <c r="H55" i="8"/>
  <c r="H56" i="8"/>
  <c r="H54" i="8"/>
  <c r="H57" i="8"/>
  <c r="H60" i="8"/>
  <c r="H58" i="8"/>
  <c r="H62" i="8"/>
  <c r="H59" i="8"/>
  <c r="H61" i="8"/>
  <c r="H66" i="8"/>
  <c r="H64" i="8"/>
  <c r="H63" i="8"/>
  <c r="H65" i="8"/>
  <c r="H68" i="8"/>
  <c r="H67" i="8"/>
  <c r="H69" i="8"/>
  <c r="H71" i="8"/>
  <c r="H72" i="8"/>
  <c r="H70" i="8"/>
  <c r="H73" i="8"/>
  <c r="H74" i="8"/>
  <c r="H75" i="8"/>
  <c r="H76" i="8"/>
  <c r="H78" i="8"/>
  <c r="H77" i="8"/>
  <c r="H79" i="8"/>
  <c r="H80" i="8"/>
  <c r="H84" i="8"/>
  <c r="H81" i="8"/>
  <c r="H82" i="8"/>
  <c r="H85" i="8"/>
  <c r="H83" i="8"/>
  <c r="H86" i="8"/>
  <c r="H87" i="8"/>
  <c r="H88" i="8"/>
  <c r="H89" i="8"/>
  <c r="H91" i="8"/>
  <c r="H90" i="8"/>
  <c r="H92" i="8"/>
  <c r="H93" i="8"/>
  <c r="H95" i="8"/>
  <c r="H94" i="8"/>
  <c r="H96" i="8"/>
  <c r="H97" i="8"/>
  <c r="H99" i="8"/>
  <c r="H98" i="8"/>
  <c r="H100" i="8"/>
  <c r="H102" i="8"/>
  <c r="H101" i="8"/>
  <c r="H103" i="8"/>
  <c r="H104" i="8"/>
  <c r="H105" i="8"/>
  <c r="H108" i="8"/>
  <c r="H106" i="8"/>
  <c r="H110" i="8"/>
  <c r="H107" i="8"/>
  <c r="H109" i="8"/>
  <c r="H111" i="8"/>
  <c r="H115" i="8"/>
  <c r="H112" i="8"/>
  <c r="H113" i="8"/>
  <c r="H114" i="8"/>
  <c r="H116" i="8"/>
  <c r="H117" i="8"/>
  <c r="H118" i="8"/>
  <c r="H119" i="8"/>
  <c r="N7" i="8"/>
  <c r="N8" i="8"/>
  <c r="N9" i="8"/>
  <c r="N10" i="8"/>
  <c r="N11" i="8"/>
  <c r="N12" i="8"/>
  <c r="N13" i="8"/>
  <c r="N14" i="8"/>
  <c r="N15" i="8"/>
  <c r="N17" i="8"/>
  <c r="N16" i="8"/>
  <c r="N18" i="8"/>
  <c r="N20" i="8"/>
  <c r="N19" i="8"/>
  <c r="N21" i="8"/>
  <c r="N23" i="8"/>
  <c r="N22" i="8"/>
  <c r="N24" i="8"/>
  <c r="N25" i="8"/>
  <c r="N27" i="8"/>
  <c r="N26" i="8"/>
  <c r="N28" i="8"/>
  <c r="N29" i="8"/>
  <c r="N31" i="8"/>
  <c r="N30" i="8"/>
  <c r="N34" i="8"/>
  <c r="N35" i="8"/>
  <c r="N33" i="8"/>
  <c r="N32" i="8"/>
  <c r="N37" i="8"/>
  <c r="N39" i="8"/>
  <c r="N36" i="8"/>
  <c r="N40" i="8"/>
  <c r="N38" i="8"/>
  <c r="N41" i="8"/>
  <c r="N42" i="8"/>
  <c r="N45" i="8"/>
  <c r="N44" i="8"/>
  <c r="N43" i="8"/>
  <c r="N46" i="8"/>
  <c r="N50" i="8"/>
  <c r="N47" i="8"/>
  <c r="N48" i="8"/>
  <c r="N49" i="8"/>
  <c r="N54" i="8"/>
  <c r="N52" i="8"/>
  <c r="N51" i="8"/>
  <c r="N53" i="8"/>
  <c r="N56" i="8"/>
  <c r="N60" i="8"/>
  <c r="N58" i="8"/>
  <c r="N55" i="8"/>
  <c r="N57" i="8"/>
  <c r="N59" i="8"/>
  <c r="N63" i="8"/>
  <c r="N61" i="8"/>
  <c r="N62" i="8"/>
  <c r="N65" i="8"/>
  <c r="N64" i="8"/>
  <c r="N67" i="8"/>
  <c r="N66" i="8"/>
  <c r="N68" i="8"/>
  <c r="N69" i="8"/>
  <c r="N70" i="8"/>
  <c r="N71" i="8"/>
  <c r="N74" i="8"/>
  <c r="N72" i="8"/>
  <c r="N73" i="8"/>
  <c r="N75" i="8"/>
  <c r="N76" i="8"/>
  <c r="N77" i="8"/>
  <c r="N79" i="8"/>
  <c r="N78" i="8"/>
  <c r="N80" i="8"/>
  <c r="N81" i="8"/>
  <c r="N82" i="8"/>
  <c r="N83" i="8"/>
  <c r="N84" i="8"/>
  <c r="N85" i="8"/>
  <c r="N86" i="8"/>
  <c r="N89" i="8"/>
  <c r="N87" i="8"/>
  <c r="N88" i="8"/>
  <c r="N91" i="8"/>
  <c r="N90" i="8"/>
  <c r="N93" i="8"/>
  <c r="N92" i="8"/>
  <c r="N94" i="8"/>
  <c r="N95" i="8"/>
  <c r="N96" i="8"/>
  <c r="N98" i="8"/>
  <c r="N100" i="8"/>
  <c r="N97" i="8"/>
  <c r="N99" i="8"/>
  <c r="N102" i="8"/>
  <c r="N104" i="8"/>
  <c r="N101" i="8"/>
  <c r="N103" i="8"/>
  <c r="N106" i="8"/>
  <c r="N105" i="8"/>
  <c r="N107" i="8"/>
  <c r="N108" i="8"/>
  <c r="N109" i="8"/>
  <c r="N110" i="8"/>
  <c r="N112" i="8"/>
  <c r="N111" i="8"/>
  <c r="N113" i="8"/>
  <c r="N114" i="8"/>
  <c r="N115" i="8"/>
  <c r="N116" i="8"/>
  <c r="N118" i="8"/>
  <c r="N117" i="8"/>
  <c r="N120" i="8"/>
  <c r="N119" i="8"/>
  <c r="N121" i="8"/>
  <c r="H125" i="6"/>
  <c r="Z125" i="6" s="1"/>
  <c r="H127" i="8"/>
  <c r="N127" i="8"/>
  <c r="V124" i="8"/>
  <c r="N122" i="7"/>
  <c r="N127" i="6"/>
  <c r="Z127" i="6" s="1"/>
  <c r="S127" i="6"/>
  <c r="N122" i="6"/>
  <c r="N124" i="7"/>
  <c r="Z124" i="7" s="1"/>
  <c r="N118" i="6"/>
  <c r="H7" i="6"/>
  <c r="H8" i="6"/>
  <c r="H9" i="6"/>
  <c r="H10" i="6"/>
  <c r="H12" i="6"/>
  <c r="H11" i="6"/>
  <c r="H14" i="6"/>
  <c r="H15" i="6"/>
  <c r="H13" i="6"/>
  <c r="H16" i="6"/>
  <c r="H17" i="6"/>
  <c r="H18" i="6"/>
  <c r="H20" i="6"/>
  <c r="H19" i="6"/>
  <c r="H21" i="6"/>
  <c r="H22" i="6"/>
  <c r="H23" i="6"/>
  <c r="H25" i="6"/>
  <c r="H24" i="6"/>
  <c r="H27" i="6"/>
  <c r="H26" i="6"/>
  <c r="H29" i="6"/>
  <c r="H28" i="6"/>
  <c r="H30" i="6"/>
  <c r="H33" i="6"/>
  <c r="H31" i="6"/>
  <c r="H34" i="6"/>
  <c r="H32" i="6"/>
  <c r="H36" i="6"/>
  <c r="H35" i="6"/>
  <c r="H37" i="6"/>
  <c r="H38" i="6"/>
  <c r="H41" i="6"/>
  <c r="H39" i="6"/>
  <c r="H40" i="6"/>
  <c r="H44" i="6"/>
  <c r="H42" i="6"/>
  <c r="H43" i="6"/>
  <c r="H45" i="6"/>
  <c r="H46" i="6"/>
  <c r="H47" i="6"/>
  <c r="H49" i="6"/>
  <c r="H50" i="6"/>
  <c r="H51" i="6"/>
  <c r="H48" i="6"/>
  <c r="H52" i="6"/>
  <c r="H56" i="6"/>
  <c r="H53" i="6"/>
  <c r="H54" i="6"/>
  <c r="H58" i="6"/>
  <c r="H60" i="6"/>
  <c r="H55" i="6"/>
  <c r="H57" i="6"/>
  <c r="H59" i="6"/>
  <c r="H61" i="6"/>
  <c r="H63" i="6"/>
  <c r="H62" i="6"/>
  <c r="H65" i="6"/>
  <c r="H64" i="6"/>
  <c r="H67" i="6"/>
  <c r="H68" i="6"/>
  <c r="H66" i="6"/>
  <c r="H69" i="6"/>
  <c r="H70" i="6"/>
  <c r="H72" i="6"/>
  <c r="H73" i="6"/>
  <c r="H74" i="6"/>
  <c r="H71" i="6"/>
  <c r="H76" i="6"/>
  <c r="H75" i="6"/>
  <c r="H77" i="6"/>
  <c r="H79" i="6"/>
  <c r="H78" i="6"/>
  <c r="H80" i="6"/>
  <c r="H81" i="6"/>
  <c r="H82" i="6"/>
  <c r="H83" i="6"/>
  <c r="H84" i="6"/>
  <c r="H85" i="6"/>
  <c r="H86" i="6"/>
  <c r="H87" i="6"/>
  <c r="H88" i="6"/>
  <c r="H90" i="6"/>
  <c r="H89" i="6"/>
  <c r="H92" i="6"/>
  <c r="H91" i="6"/>
  <c r="H94" i="6"/>
  <c r="H93" i="6"/>
  <c r="H96" i="6"/>
  <c r="H95" i="6"/>
  <c r="H97" i="6"/>
  <c r="H98" i="6"/>
  <c r="H99" i="6"/>
  <c r="H100" i="6"/>
  <c r="H101" i="6"/>
  <c r="H102" i="6"/>
  <c r="H105" i="6"/>
  <c r="H107" i="6"/>
  <c r="H103" i="6"/>
  <c r="H104" i="6"/>
  <c r="H109" i="6"/>
  <c r="H110" i="6"/>
  <c r="H106" i="6"/>
  <c r="H111" i="6"/>
  <c r="H112" i="6"/>
  <c r="H108" i="6"/>
  <c r="H113" i="6"/>
  <c r="H116" i="6"/>
  <c r="H114" i="6"/>
  <c r="H115" i="6"/>
  <c r="H118" i="6"/>
  <c r="H119" i="6"/>
  <c r="H120" i="6"/>
  <c r="H117" i="6"/>
  <c r="H122" i="6"/>
  <c r="H123" i="6"/>
  <c r="H121" i="6"/>
  <c r="T126" i="6"/>
  <c r="V126" i="6" s="1"/>
  <c r="T125" i="7"/>
  <c r="V124" i="6"/>
  <c r="H120" i="8"/>
  <c r="H121" i="8"/>
  <c r="H122" i="8"/>
  <c r="H125" i="8"/>
  <c r="H126" i="8"/>
  <c r="H123" i="8"/>
  <c r="H124" i="8"/>
  <c r="N120" i="6"/>
  <c r="N123" i="7"/>
  <c r="N126" i="8"/>
  <c r="N123" i="8"/>
  <c r="N125" i="8"/>
  <c r="N124" i="8"/>
  <c r="N122" i="8"/>
  <c r="N125" i="7"/>
  <c r="DR123" i="7"/>
  <c r="DJ123" i="7"/>
  <c r="DB123" i="7"/>
  <c r="CT123" i="7"/>
  <c r="CL123" i="7"/>
  <c r="CD123" i="7"/>
  <c r="BV123" i="7"/>
  <c r="DW123" i="7"/>
  <c r="DO123" i="7"/>
  <c r="DG123" i="7"/>
  <c r="CY123" i="7"/>
  <c r="CQ123" i="7"/>
  <c r="CI123" i="7"/>
  <c r="CA123" i="7"/>
  <c r="BS123" i="7"/>
  <c r="BK123" i="7"/>
  <c r="BC123" i="7"/>
  <c r="AU123" i="7"/>
  <c r="DV123" i="7"/>
  <c r="DN123" i="7"/>
  <c r="DF123" i="7"/>
  <c r="CX123" i="7"/>
  <c r="CP123" i="7"/>
  <c r="CH123" i="7"/>
  <c r="BZ123" i="7"/>
  <c r="BR123" i="7"/>
  <c r="BJ123" i="7"/>
  <c r="BB123" i="7"/>
  <c r="AT123" i="7"/>
  <c r="AL123" i="7"/>
  <c r="AD123" i="7"/>
  <c r="DU123" i="7"/>
  <c r="DM123" i="7"/>
  <c r="DE123" i="7"/>
  <c r="CW123" i="7"/>
  <c r="CO123" i="7"/>
  <c r="CG123" i="7"/>
  <c r="BY123" i="7"/>
  <c r="BQ123" i="7"/>
  <c r="BI123" i="7"/>
  <c r="BA123" i="7"/>
  <c r="AS123" i="7"/>
  <c r="AK123" i="7"/>
  <c r="DT123" i="7"/>
  <c r="DL123" i="7"/>
  <c r="DD123" i="7"/>
  <c r="CV123" i="7"/>
  <c r="DQ123" i="7"/>
  <c r="CU123" i="7"/>
  <c r="CE123" i="7"/>
  <c r="BO123" i="7"/>
  <c r="BD123" i="7"/>
  <c r="AP123" i="7"/>
  <c r="AF123" i="7"/>
  <c r="DK123" i="7"/>
  <c r="CR123" i="7"/>
  <c r="CB123" i="7"/>
  <c r="BM123" i="7"/>
  <c r="AY123" i="7"/>
  <c r="AN123" i="7"/>
  <c r="AC123" i="7"/>
  <c r="DI123" i="7"/>
  <c r="CN123" i="7"/>
  <c r="BX123" i="7"/>
  <c r="BL123" i="7"/>
  <c r="AX123" i="7"/>
  <c r="AM123" i="7"/>
  <c r="DH123" i="7"/>
  <c r="CM123" i="7"/>
  <c r="BW123" i="7"/>
  <c r="BH123" i="7"/>
  <c r="AW123" i="7"/>
  <c r="AJ123" i="7"/>
  <c r="DY123" i="7"/>
  <c r="DC123" i="7"/>
  <c r="CK123" i="7"/>
  <c r="BU123" i="7"/>
  <c r="BG123" i="7"/>
  <c r="AV123" i="7"/>
  <c r="AI123" i="7"/>
  <c r="CS123" i="7"/>
  <c r="BE123" i="7"/>
  <c r="CJ123" i="7"/>
  <c r="AZ123" i="7"/>
  <c r="DX123" i="7"/>
  <c r="CC123" i="7"/>
  <c r="AQ123" i="7"/>
  <c r="DS123" i="7"/>
  <c r="BT123" i="7"/>
  <c r="AO123" i="7"/>
  <c r="DP123" i="7"/>
  <c r="BP123" i="7"/>
  <c r="AH123" i="7"/>
  <c r="AR123" i="7"/>
  <c r="AG123" i="7"/>
  <c r="AE123" i="7"/>
  <c r="DA123" i="7"/>
  <c r="CZ123" i="7"/>
  <c r="CF123" i="7"/>
  <c r="BN123" i="7"/>
  <c r="BF123" i="7"/>
  <c r="N120" i="7"/>
  <c r="H126" i="6"/>
  <c r="N7" i="6"/>
  <c r="N8" i="6"/>
  <c r="N10" i="6"/>
  <c r="N9" i="6"/>
  <c r="N11" i="6"/>
  <c r="N13" i="6"/>
  <c r="N14" i="6"/>
  <c r="N12" i="6"/>
  <c r="N15" i="6"/>
  <c r="N16" i="6"/>
  <c r="N17" i="6"/>
  <c r="N18" i="6"/>
  <c r="N19" i="6"/>
  <c r="N23" i="6"/>
  <c r="N21" i="6"/>
  <c r="N20" i="6"/>
  <c r="N22" i="6"/>
  <c r="N24" i="6"/>
  <c r="N26" i="6"/>
  <c r="N25" i="6"/>
  <c r="N28" i="6"/>
  <c r="N27" i="6"/>
  <c r="N30" i="6"/>
  <c r="N29" i="6"/>
  <c r="N31" i="6"/>
  <c r="N32" i="6"/>
  <c r="N34" i="6"/>
  <c r="N36" i="6"/>
  <c r="N33" i="6"/>
  <c r="N35" i="6"/>
  <c r="N37" i="6"/>
  <c r="N39" i="6"/>
  <c r="N38" i="6"/>
  <c r="N41" i="6"/>
  <c r="N43" i="6"/>
  <c r="N40" i="6"/>
  <c r="N42" i="6"/>
  <c r="N45" i="6"/>
  <c r="N46" i="6"/>
  <c r="N44" i="6"/>
  <c r="N47" i="6"/>
  <c r="N49" i="6"/>
  <c r="N48" i="6"/>
  <c r="N51" i="6"/>
  <c r="N50" i="6"/>
  <c r="N52" i="6"/>
  <c r="N53" i="6"/>
  <c r="N55" i="6"/>
  <c r="N54" i="6"/>
  <c r="N56" i="6"/>
  <c r="N57" i="6"/>
  <c r="N61" i="6"/>
  <c r="N58" i="6"/>
  <c r="N59" i="6"/>
  <c r="N60" i="6"/>
  <c r="N62" i="6"/>
  <c r="N63" i="6"/>
  <c r="N64" i="6"/>
  <c r="N65" i="6"/>
  <c r="N66" i="6"/>
  <c r="N67" i="6"/>
  <c r="N68" i="6"/>
  <c r="N69" i="6"/>
  <c r="N71" i="6"/>
  <c r="N70" i="6"/>
  <c r="N77" i="6"/>
  <c r="N73" i="6"/>
  <c r="N72" i="6"/>
  <c r="N75" i="6"/>
  <c r="N76" i="6"/>
  <c r="N74" i="6"/>
  <c r="N80" i="6"/>
  <c r="N79" i="6"/>
  <c r="N78" i="6"/>
  <c r="N81" i="6"/>
  <c r="N84" i="6"/>
  <c r="N82" i="6"/>
  <c r="N83" i="6"/>
  <c r="N87" i="6"/>
  <c r="N85" i="6"/>
  <c r="N86" i="6"/>
  <c r="N89" i="6"/>
  <c r="N88" i="6"/>
  <c r="N90" i="6"/>
  <c r="N91" i="6"/>
  <c r="N93" i="6"/>
  <c r="N94" i="6"/>
  <c r="N92" i="6"/>
  <c r="N95" i="6"/>
  <c r="N96" i="6"/>
  <c r="N98" i="6"/>
  <c r="N97" i="6"/>
  <c r="N100" i="6"/>
  <c r="N101" i="6"/>
  <c r="N99" i="6"/>
  <c r="N102" i="6"/>
  <c r="N105" i="6"/>
  <c r="N103" i="6"/>
  <c r="N107" i="6"/>
  <c r="N104" i="6"/>
  <c r="N106" i="6"/>
  <c r="N111" i="6"/>
  <c r="N108" i="6"/>
  <c r="N109" i="6"/>
  <c r="N110" i="6"/>
  <c r="N113" i="6"/>
  <c r="N112" i="6"/>
  <c r="N114" i="6"/>
  <c r="N117" i="6"/>
  <c r="N115" i="6"/>
  <c r="N116" i="6"/>
  <c r="N119" i="6"/>
  <c r="N123" i="6"/>
  <c r="N121" i="6"/>
  <c r="N124" i="6"/>
  <c r="N8" i="7"/>
  <c r="N7" i="7"/>
  <c r="N9" i="7"/>
  <c r="N10" i="7"/>
  <c r="N11" i="7"/>
  <c r="N12" i="7"/>
  <c r="N13" i="7"/>
  <c r="N14" i="7"/>
  <c r="N15" i="7"/>
  <c r="N16" i="7"/>
  <c r="N17" i="7"/>
  <c r="N19" i="7"/>
  <c r="N18" i="7"/>
  <c r="N20" i="7"/>
  <c r="N21" i="7"/>
  <c r="N24" i="7"/>
  <c r="N22" i="7"/>
  <c r="N25" i="7"/>
  <c r="N26" i="7"/>
  <c r="N23" i="7"/>
  <c r="N28" i="7"/>
  <c r="N29" i="7"/>
  <c r="N27" i="7"/>
  <c r="N30" i="7"/>
  <c r="N31" i="7"/>
  <c r="N34" i="7"/>
  <c r="N32" i="7"/>
  <c r="N33" i="7"/>
  <c r="N36" i="7"/>
  <c r="N35" i="7"/>
  <c r="N38" i="7"/>
  <c r="N39" i="7"/>
  <c r="N37" i="7"/>
  <c r="N41" i="7"/>
  <c r="N42" i="7"/>
  <c r="N40" i="7"/>
  <c r="N43" i="7"/>
  <c r="N46" i="7"/>
  <c r="N44" i="7"/>
  <c r="N45" i="7"/>
  <c r="N47" i="7"/>
  <c r="N50" i="7"/>
  <c r="N49" i="7"/>
  <c r="N48" i="7"/>
  <c r="N52" i="7"/>
  <c r="N51" i="7"/>
  <c r="N57" i="7"/>
  <c r="N53" i="7"/>
  <c r="N55" i="7"/>
  <c r="N54" i="7"/>
  <c r="N56" i="7"/>
  <c r="N58" i="7"/>
  <c r="N60" i="7"/>
  <c r="N59" i="7"/>
  <c r="N61" i="7"/>
  <c r="N62" i="7"/>
  <c r="N63" i="7"/>
  <c r="N64" i="7"/>
  <c r="N65" i="7"/>
  <c r="N67" i="7"/>
  <c r="N66" i="7"/>
  <c r="N69" i="7"/>
  <c r="N70" i="7"/>
  <c r="N68" i="7"/>
  <c r="N71" i="7"/>
  <c r="N72" i="7"/>
  <c r="N75" i="7"/>
  <c r="N73" i="7"/>
  <c r="N74" i="7"/>
  <c r="N76" i="7"/>
  <c r="N78" i="7"/>
  <c r="N79" i="7"/>
  <c r="N77" i="7"/>
  <c r="N82" i="7"/>
  <c r="N80" i="7"/>
  <c r="N81" i="7"/>
  <c r="N83" i="7"/>
  <c r="N85" i="7"/>
  <c r="N84" i="7"/>
  <c r="N86" i="7"/>
  <c r="N88" i="7"/>
  <c r="N87" i="7"/>
  <c r="N89" i="7"/>
  <c r="N90" i="7"/>
  <c r="N91" i="7"/>
  <c r="N92" i="7"/>
  <c r="N94" i="7"/>
  <c r="N93" i="7"/>
  <c r="N95" i="7"/>
  <c r="N100" i="7"/>
  <c r="N96" i="7"/>
  <c r="N97" i="7"/>
  <c r="N98" i="7"/>
  <c r="N101" i="7"/>
  <c r="N99" i="7"/>
  <c r="N102" i="7"/>
  <c r="N103" i="7"/>
  <c r="N104" i="7"/>
  <c r="N106" i="7"/>
  <c r="N105" i="7"/>
  <c r="N107" i="7"/>
  <c r="N108" i="7"/>
  <c r="N109" i="7"/>
  <c r="N110" i="7"/>
  <c r="N112" i="7"/>
  <c r="N117" i="7"/>
  <c r="N115" i="7"/>
  <c r="N111" i="7"/>
  <c r="N114" i="7"/>
  <c r="N113" i="7"/>
  <c r="N116" i="7"/>
  <c r="N118" i="7"/>
  <c r="N119" i="7"/>
  <c r="N126" i="6"/>
  <c r="T125" i="8"/>
  <c r="H8" i="7"/>
  <c r="H11" i="7"/>
  <c r="Z11" i="7" s="1"/>
  <c r="H7" i="7"/>
  <c r="Z7" i="7" s="1"/>
  <c r="H10" i="7"/>
  <c r="H9" i="7"/>
  <c r="H16" i="7"/>
  <c r="H14" i="7"/>
  <c r="H13" i="7"/>
  <c r="H15" i="7"/>
  <c r="H12" i="7"/>
  <c r="H17" i="7"/>
  <c r="H20" i="7"/>
  <c r="H18" i="7"/>
  <c r="H19" i="7"/>
  <c r="H22" i="7"/>
  <c r="H21" i="7"/>
  <c r="H24" i="7"/>
  <c r="Z24" i="7" s="1"/>
  <c r="H23" i="7"/>
  <c r="H25" i="7"/>
  <c r="H26" i="7"/>
  <c r="Z26" i="7" s="1"/>
  <c r="H27" i="7"/>
  <c r="H28" i="7"/>
  <c r="H29" i="7"/>
  <c r="H31" i="7"/>
  <c r="H30" i="7"/>
  <c r="Z30" i="7" s="1"/>
  <c r="H34" i="7"/>
  <c r="H32" i="7"/>
  <c r="H33" i="7"/>
  <c r="H35" i="7"/>
  <c r="H36" i="7"/>
  <c r="H37" i="7"/>
  <c r="H40" i="7"/>
  <c r="H39" i="7"/>
  <c r="Z39" i="7" s="1"/>
  <c r="H38" i="7"/>
  <c r="H41" i="7"/>
  <c r="Z41" i="7" s="1"/>
  <c r="H42" i="7"/>
  <c r="Z42" i="7" s="1"/>
  <c r="H45" i="7"/>
  <c r="Z45" i="7" s="1"/>
  <c r="H43" i="7"/>
  <c r="H46" i="7"/>
  <c r="H44" i="7"/>
  <c r="H48" i="7"/>
  <c r="Z48" i="7" s="1"/>
  <c r="H49" i="7"/>
  <c r="H50" i="7"/>
  <c r="Z50" i="7" s="1"/>
  <c r="H47" i="7"/>
  <c r="H51" i="7"/>
  <c r="H52" i="7"/>
  <c r="H55" i="7"/>
  <c r="H53" i="7"/>
  <c r="H54" i="7"/>
  <c r="H56" i="7"/>
  <c r="H58" i="7"/>
  <c r="H57" i="7"/>
  <c r="Z57" i="7" s="1"/>
  <c r="H59" i="7"/>
  <c r="H61" i="7"/>
  <c r="H62" i="7"/>
  <c r="H60" i="7"/>
  <c r="H64" i="7"/>
  <c r="H63" i="7"/>
  <c r="Z63" i="7" s="1"/>
  <c r="H65" i="7"/>
  <c r="H66" i="7"/>
  <c r="H70" i="7"/>
  <c r="H67" i="7"/>
  <c r="H68" i="7"/>
  <c r="H69" i="7"/>
  <c r="H72" i="7"/>
  <c r="H71" i="7"/>
  <c r="Z71" i="7" s="1"/>
  <c r="H74" i="7"/>
  <c r="H73" i="7"/>
  <c r="H76" i="7"/>
  <c r="H75" i="7"/>
  <c r="H77" i="7"/>
  <c r="H81" i="7"/>
  <c r="H79" i="7"/>
  <c r="Z79" i="7" s="1"/>
  <c r="H78" i="7"/>
  <c r="H80" i="7"/>
  <c r="H82" i="7"/>
  <c r="H83" i="7"/>
  <c r="H86" i="7"/>
  <c r="H85" i="7"/>
  <c r="H84" i="7"/>
  <c r="H89" i="7"/>
  <c r="H87" i="7"/>
  <c r="H88" i="7"/>
  <c r="H90" i="7"/>
  <c r="H92" i="7"/>
  <c r="H91" i="7"/>
  <c r="H93" i="7"/>
  <c r="H94" i="7"/>
  <c r="H95" i="7"/>
  <c r="H100" i="7"/>
  <c r="H96" i="7"/>
  <c r="H98" i="7"/>
  <c r="H99" i="7"/>
  <c r="H97" i="7"/>
  <c r="H101" i="7"/>
  <c r="H102" i="7"/>
  <c r="H104" i="7"/>
  <c r="H103" i="7"/>
  <c r="Z103" i="7" s="1"/>
  <c r="H105" i="7"/>
  <c r="H106" i="7"/>
  <c r="Z106" i="7" s="1"/>
  <c r="H108" i="7"/>
  <c r="H107" i="7"/>
  <c r="H109" i="7"/>
  <c r="H111" i="7"/>
  <c r="H110" i="7"/>
  <c r="Z110" i="7" s="1"/>
  <c r="H115" i="7"/>
  <c r="H113" i="7"/>
  <c r="Z113" i="7" s="1"/>
  <c r="H112" i="7"/>
  <c r="H116" i="7"/>
  <c r="H114" i="7"/>
  <c r="H117" i="7"/>
  <c r="Z117" i="7" s="1"/>
  <c r="H118" i="7"/>
  <c r="H119" i="7"/>
  <c r="H120" i="7"/>
  <c r="Z120" i="7" s="1"/>
  <c r="S127" i="8"/>
  <c r="T126" i="8" s="1"/>
  <c r="H124" i="6"/>
  <c r="Z124" i="6" s="1"/>
  <c r="DS124" i="7"/>
  <c r="DK124" i="7"/>
  <c r="DC124" i="7"/>
  <c r="CU124" i="7"/>
  <c r="CM124" i="7"/>
  <c r="CE124" i="7"/>
  <c r="BW124" i="7"/>
  <c r="BO124" i="7"/>
  <c r="BG124" i="7"/>
  <c r="AY124" i="7"/>
  <c r="AQ124" i="7"/>
  <c r="AI124" i="7"/>
  <c r="DX124" i="7"/>
  <c r="DP124" i="7"/>
  <c r="DH124" i="7"/>
  <c r="CZ124" i="7"/>
  <c r="CR124" i="7"/>
  <c r="CJ124" i="7"/>
  <c r="CB124" i="7"/>
  <c r="BT124" i="7"/>
  <c r="BL124" i="7"/>
  <c r="BD124" i="7"/>
  <c r="AV124" i="7"/>
  <c r="AN124" i="7"/>
  <c r="AF124" i="7"/>
  <c r="DW124" i="7"/>
  <c r="DO124" i="7"/>
  <c r="DG124" i="7"/>
  <c r="CY124" i="7"/>
  <c r="CQ124" i="7"/>
  <c r="CI124" i="7"/>
  <c r="CA124" i="7"/>
  <c r="BS124" i="7"/>
  <c r="BK124" i="7"/>
  <c r="BC124" i="7"/>
  <c r="AU124" i="7"/>
  <c r="AM124" i="7"/>
  <c r="AE124" i="7"/>
  <c r="DV124" i="7"/>
  <c r="DN124" i="7"/>
  <c r="DF124" i="7"/>
  <c r="CX124" i="7"/>
  <c r="CP124" i="7"/>
  <c r="CH124" i="7"/>
  <c r="BZ124" i="7"/>
  <c r="BR124" i="7"/>
  <c r="BJ124" i="7"/>
  <c r="BB124" i="7"/>
  <c r="AT124" i="7"/>
  <c r="AL124" i="7"/>
  <c r="AD124" i="7"/>
  <c r="DU124" i="7"/>
  <c r="DM124" i="7"/>
  <c r="DE124" i="7"/>
  <c r="CW124" i="7"/>
  <c r="CO124" i="7"/>
  <c r="CG124" i="7"/>
  <c r="BY124" i="7"/>
  <c r="BQ124" i="7"/>
  <c r="BI124" i="7"/>
  <c r="BA124" i="7"/>
  <c r="AS124" i="7"/>
  <c r="AK124" i="7"/>
  <c r="AC124" i="7"/>
  <c r="DD124" i="7"/>
  <c r="CK124" i="7"/>
  <c r="BN124" i="7"/>
  <c r="AR124" i="7"/>
  <c r="DT124" i="7"/>
  <c r="DA124" i="7"/>
  <c r="CD124" i="7"/>
  <c r="BH124" i="7"/>
  <c r="AO124" i="7"/>
  <c r="DR124" i="7"/>
  <c r="CV124" i="7"/>
  <c r="CC124" i="7"/>
  <c r="BF124" i="7"/>
  <c r="AJ124" i="7"/>
  <c r="DQ124" i="7"/>
  <c r="CT124" i="7"/>
  <c r="BX124" i="7"/>
  <c r="BE124" i="7"/>
  <c r="AH124" i="7"/>
  <c r="DL124" i="7"/>
  <c r="CS124" i="7"/>
  <c r="BV124" i="7"/>
  <c r="AZ124" i="7"/>
  <c r="AG124" i="7"/>
  <c r="CL124" i="7"/>
  <c r="CF124" i="7"/>
  <c r="BU124" i="7"/>
  <c r="DY124" i="7"/>
  <c r="BP124" i="7"/>
  <c r="DJ124" i="7"/>
  <c r="BM124" i="7"/>
  <c r="DI124" i="7"/>
  <c r="AX124" i="7"/>
  <c r="CN124" i="7"/>
  <c r="AW124" i="7"/>
  <c r="AP124" i="7"/>
  <c r="DB124" i="7"/>
  <c r="Z112" i="7" l="1"/>
  <c r="Z47" i="7"/>
  <c r="Z31" i="7"/>
  <c r="Z88" i="7"/>
  <c r="Z77" i="7"/>
  <c r="Z55" i="7"/>
  <c r="Z37" i="7"/>
  <c r="Z22" i="7"/>
  <c r="Z125" i="7"/>
  <c r="Z16" i="7"/>
  <c r="Z119" i="7"/>
  <c r="Z95" i="7"/>
  <c r="Z15" i="7"/>
  <c r="Z8" i="7"/>
  <c r="Z25" i="7"/>
  <c r="Z100" i="7"/>
  <c r="Z87" i="7"/>
  <c r="Z34" i="7"/>
  <c r="Z104" i="7"/>
  <c r="Z72" i="7"/>
  <c r="Z64" i="7"/>
  <c r="Z54" i="7"/>
  <c r="Z82" i="7"/>
  <c r="Z14" i="7"/>
  <c r="Z23" i="7"/>
  <c r="Z33" i="7"/>
  <c r="Z10" i="7"/>
  <c r="Z123" i="7"/>
  <c r="Z89" i="7"/>
  <c r="Z9" i="7"/>
  <c r="Z90" i="7"/>
  <c r="Z73" i="7"/>
  <c r="Z53" i="7"/>
  <c r="Z96" i="7"/>
  <c r="Z93" i="7"/>
  <c r="Z80" i="7"/>
  <c r="Z68" i="7"/>
  <c r="Z65" i="7"/>
  <c r="Z62" i="7"/>
  <c r="Z32" i="7"/>
  <c r="Z17" i="7"/>
  <c r="Z118" i="7"/>
  <c r="Z102" i="7"/>
  <c r="Z115" i="7"/>
  <c r="Z86" i="7"/>
  <c r="Z75" i="7"/>
  <c r="Z56" i="7"/>
  <c r="Z49" i="7"/>
  <c r="Z127" i="7"/>
  <c r="Z120" i="8"/>
  <c r="Z105" i="7"/>
  <c r="Z74" i="7"/>
  <c r="Z58" i="7"/>
  <c r="Z124" i="8"/>
  <c r="Z127" i="8"/>
  <c r="Z111" i="7"/>
  <c r="Z81" i="7"/>
  <c r="Z40" i="7"/>
  <c r="Z97" i="7"/>
  <c r="Z67" i="7"/>
  <c r="Z19" i="7"/>
  <c r="Z121" i="8"/>
  <c r="Z122" i="6"/>
  <c r="Z122" i="7"/>
  <c r="Z116" i="7"/>
  <c r="Z99" i="7"/>
  <c r="Z70" i="7"/>
  <c r="Z27" i="7"/>
  <c r="Z78" i="7"/>
  <c r="Z38" i="7"/>
  <c r="Z94" i="7"/>
  <c r="Z84" i="7"/>
  <c r="Z44" i="7"/>
  <c r="Z21" i="7"/>
  <c r="Z13" i="7"/>
  <c r="Z109" i="7"/>
  <c r="Z61" i="7"/>
  <c r="Z98" i="7"/>
  <c r="Z66" i="7"/>
  <c r="Z20" i="7"/>
  <c r="Z118" i="6"/>
  <c r="Z69" i="7"/>
  <c r="Z60" i="7"/>
  <c r="Z101" i="7"/>
  <c r="Z85" i="7"/>
  <c r="Z46" i="7"/>
  <c r="Z29" i="7"/>
  <c r="Z122" i="8"/>
  <c r="Z12" i="7"/>
  <c r="Z114" i="7"/>
  <c r="Z107" i="7"/>
  <c r="Z91" i="7"/>
  <c r="Z52" i="7"/>
  <c r="Z43" i="7"/>
  <c r="Z36" i="7"/>
  <c r="Z28" i="7"/>
  <c r="Z108" i="7"/>
  <c r="Z92" i="7"/>
  <c r="Z83" i="7"/>
  <c r="Z76" i="7"/>
  <c r="Z59" i="7"/>
  <c r="Z51" i="7"/>
  <c r="Z35" i="7"/>
  <c r="Z18" i="7"/>
  <c r="V126" i="8"/>
  <c r="Z125" i="8"/>
  <c r="Z106" i="6"/>
  <c r="Z101" i="6"/>
  <c r="Z94" i="6"/>
  <c r="Z85" i="6"/>
  <c r="Z77" i="6"/>
  <c r="Z69" i="6"/>
  <c r="Z61" i="6"/>
  <c r="Z56" i="6"/>
  <c r="Z45" i="6"/>
  <c r="Z37" i="6"/>
  <c r="Z28" i="6"/>
  <c r="Z21" i="6"/>
  <c r="Z14" i="6"/>
  <c r="Z115" i="8"/>
  <c r="Z104" i="8"/>
  <c r="Z96" i="8"/>
  <c r="Z88" i="8"/>
  <c r="Z80" i="8"/>
  <c r="Z70" i="8"/>
  <c r="Z64" i="8"/>
  <c r="Z54" i="8"/>
  <c r="Z47" i="8"/>
  <c r="Z40" i="8"/>
  <c r="Z32" i="8"/>
  <c r="Z24" i="8"/>
  <c r="Z15" i="8"/>
  <c r="Z9" i="8"/>
  <c r="Z115" i="6"/>
  <c r="Z110" i="6"/>
  <c r="Z100" i="6"/>
  <c r="Z91" i="6"/>
  <c r="Z84" i="6"/>
  <c r="Z75" i="6"/>
  <c r="Z66" i="6"/>
  <c r="Z59" i="6"/>
  <c r="Z52" i="6"/>
  <c r="Z43" i="6"/>
  <c r="Z35" i="6"/>
  <c r="Z29" i="6"/>
  <c r="Z19" i="6"/>
  <c r="Z11" i="6"/>
  <c r="Z119" i="8"/>
  <c r="Z111" i="8"/>
  <c r="Z103" i="8"/>
  <c r="Z94" i="8"/>
  <c r="Z87" i="8"/>
  <c r="Z79" i="8"/>
  <c r="Z72" i="8"/>
  <c r="Z66" i="8"/>
  <c r="Z56" i="8"/>
  <c r="Z44" i="8"/>
  <c r="Z39" i="8"/>
  <c r="Z31" i="8"/>
  <c r="Z25" i="8"/>
  <c r="Z16" i="8"/>
  <c r="Z7" i="8"/>
  <c r="T127" i="8"/>
  <c r="U123" i="8" s="1"/>
  <c r="DX124" i="6"/>
  <c r="DP124" i="6"/>
  <c r="DH124" i="6"/>
  <c r="CZ124" i="6"/>
  <c r="CR124" i="6"/>
  <c r="CJ124" i="6"/>
  <c r="CB124" i="6"/>
  <c r="BT124" i="6"/>
  <c r="BL124" i="6"/>
  <c r="BD124" i="6"/>
  <c r="AV124" i="6"/>
  <c r="AN124" i="6"/>
  <c r="AF124" i="6"/>
  <c r="DW124" i="6"/>
  <c r="DO124" i="6"/>
  <c r="DG124" i="6"/>
  <c r="CY124" i="6"/>
  <c r="CQ124" i="6"/>
  <c r="CI124" i="6"/>
  <c r="CA124" i="6"/>
  <c r="BS124" i="6"/>
  <c r="BK124" i="6"/>
  <c r="BC124" i="6"/>
  <c r="AU124" i="6"/>
  <c r="AM124" i="6"/>
  <c r="AE124" i="6"/>
  <c r="DU124" i="6"/>
  <c r="DM124" i="6"/>
  <c r="DE124" i="6"/>
  <c r="CW124" i="6"/>
  <c r="CO124" i="6"/>
  <c r="CG124" i="6"/>
  <c r="BY124" i="6"/>
  <c r="BQ124" i="6"/>
  <c r="BI124" i="6"/>
  <c r="BA124" i="6"/>
  <c r="AS124" i="6"/>
  <c r="AK124" i="6"/>
  <c r="AC124" i="6"/>
  <c r="DT124" i="6"/>
  <c r="DL124" i="6"/>
  <c r="DD124" i="6"/>
  <c r="CV124" i="6"/>
  <c r="CN124" i="6"/>
  <c r="CF124" i="6"/>
  <c r="BX124" i="6"/>
  <c r="BP124" i="6"/>
  <c r="BH124" i="6"/>
  <c r="AZ124" i="6"/>
  <c r="AR124" i="6"/>
  <c r="AJ124" i="6"/>
  <c r="DS124" i="6"/>
  <c r="DK124" i="6"/>
  <c r="DC124" i="6"/>
  <c r="CU124" i="6"/>
  <c r="CM124" i="6"/>
  <c r="CE124" i="6"/>
  <c r="BW124" i="6"/>
  <c r="BO124" i="6"/>
  <c r="BG124" i="6"/>
  <c r="AY124" i="6"/>
  <c r="AQ124" i="6"/>
  <c r="AI124" i="6"/>
  <c r="DR124" i="6"/>
  <c r="DJ124" i="6"/>
  <c r="DB124" i="6"/>
  <c r="CT124" i="6"/>
  <c r="CL124" i="6"/>
  <c r="CD124" i="6"/>
  <c r="BV124" i="6"/>
  <c r="BN124" i="6"/>
  <c r="BF124" i="6"/>
  <c r="AX124" i="6"/>
  <c r="AP124" i="6"/>
  <c r="AH124" i="6"/>
  <c r="DV124" i="6"/>
  <c r="CP124" i="6"/>
  <c r="BJ124" i="6"/>
  <c r="AD124" i="6"/>
  <c r="DQ124" i="6"/>
  <c r="CK124" i="6"/>
  <c r="BE124" i="6"/>
  <c r="DN124" i="6"/>
  <c r="CH124" i="6"/>
  <c r="BB124" i="6"/>
  <c r="DI124" i="6"/>
  <c r="CC124" i="6"/>
  <c r="AW124" i="6"/>
  <c r="DF124" i="6"/>
  <c r="BZ124" i="6"/>
  <c r="AT124" i="6"/>
  <c r="DA124" i="6"/>
  <c r="BU124" i="6"/>
  <c r="AO124" i="6"/>
  <c r="CX124" i="6"/>
  <c r="BR124" i="6"/>
  <c r="AL124" i="6"/>
  <c r="DY124" i="6"/>
  <c r="CS124" i="6"/>
  <c r="BM124" i="6"/>
  <c r="AG124" i="6"/>
  <c r="Z121" i="6"/>
  <c r="Z114" i="6"/>
  <c r="Z109" i="6"/>
  <c r="Z99" i="6"/>
  <c r="Z92" i="6"/>
  <c r="Z83" i="6"/>
  <c r="Z76" i="6"/>
  <c r="Z68" i="6"/>
  <c r="Z57" i="6"/>
  <c r="Z48" i="6"/>
  <c r="Z42" i="6"/>
  <c r="Z36" i="6"/>
  <c r="Z26" i="6"/>
  <c r="Z20" i="6"/>
  <c r="Z12" i="6"/>
  <c r="Z118" i="8"/>
  <c r="Z109" i="8"/>
  <c r="Z101" i="8"/>
  <c r="Z95" i="8"/>
  <c r="Z86" i="8"/>
  <c r="Z77" i="8"/>
  <c r="Z71" i="8"/>
  <c r="Z61" i="8"/>
  <c r="Z55" i="8"/>
  <c r="Z45" i="8"/>
  <c r="Z38" i="8"/>
  <c r="Z28" i="8"/>
  <c r="Z21" i="8"/>
  <c r="Z13" i="8"/>
  <c r="V125" i="7"/>
  <c r="Z123" i="6"/>
  <c r="Z116" i="6"/>
  <c r="Z104" i="6"/>
  <c r="Z98" i="6"/>
  <c r="Z89" i="6"/>
  <c r="Z82" i="6"/>
  <c r="Z71" i="6"/>
  <c r="Z67" i="6"/>
  <c r="Z55" i="6"/>
  <c r="Z51" i="6"/>
  <c r="Z44" i="6"/>
  <c r="Z32" i="6"/>
  <c r="Z27" i="6"/>
  <c r="Z18" i="6"/>
  <c r="Z10" i="6"/>
  <c r="Z117" i="8"/>
  <c r="Z107" i="8"/>
  <c r="Z102" i="8"/>
  <c r="Z93" i="8"/>
  <c r="Z83" i="8"/>
  <c r="Z78" i="8"/>
  <c r="Z69" i="8"/>
  <c r="Z59" i="8"/>
  <c r="Z53" i="8"/>
  <c r="Z49" i="8"/>
  <c r="Z37" i="8"/>
  <c r="Z29" i="8"/>
  <c r="Z20" i="8"/>
  <c r="Z12" i="8"/>
  <c r="Z126" i="6"/>
  <c r="DU126" i="6"/>
  <c r="DM126" i="6"/>
  <c r="DE126" i="6"/>
  <c r="CW126" i="6"/>
  <c r="CO126" i="6"/>
  <c r="CG126" i="6"/>
  <c r="BY126" i="6"/>
  <c r="BQ126" i="6"/>
  <c r="BI126" i="6"/>
  <c r="BA126" i="6"/>
  <c r="AS126" i="6"/>
  <c r="AK126" i="6"/>
  <c r="AC126" i="6"/>
  <c r="DS126" i="6"/>
  <c r="DK126" i="6"/>
  <c r="DC126" i="6"/>
  <c r="CU126" i="6"/>
  <c r="CM126" i="6"/>
  <c r="CE126" i="6"/>
  <c r="BW126" i="6"/>
  <c r="BO126" i="6"/>
  <c r="DR126" i="6"/>
  <c r="DJ126" i="6"/>
  <c r="DB126" i="6"/>
  <c r="CT126" i="6"/>
  <c r="CL126" i="6"/>
  <c r="CD126" i="6"/>
  <c r="BV126" i="6"/>
  <c r="BN126" i="6"/>
  <c r="BF126" i="6"/>
  <c r="AX126" i="6"/>
  <c r="AP126" i="6"/>
  <c r="AH126" i="6"/>
  <c r="DY126" i="6"/>
  <c r="DQ126" i="6"/>
  <c r="DI126" i="6"/>
  <c r="DA126" i="6"/>
  <c r="CS126" i="6"/>
  <c r="CK126" i="6"/>
  <c r="CC126" i="6"/>
  <c r="BU126" i="6"/>
  <c r="BM126" i="6"/>
  <c r="BE126" i="6"/>
  <c r="AW126" i="6"/>
  <c r="AO126" i="6"/>
  <c r="AG126" i="6"/>
  <c r="DX126" i="6"/>
  <c r="DP126" i="6"/>
  <c r="DH126" i="6"/>
  <c r="CZ126" i="6"/>
  <c r="CR126" i="6"/>
  <c r="CJ126" i="6"/>
  <c r="CB126" i="6"/>
  <c r="BT126" i="6"/>
  <c r="BL126" i="6"/>
  <c r="BD126" i="6"/>
  <c r="AV126" i="6"/>
  <c r="AN126" i="6"/>
  <c r="DF126" i="6"/>
  <c r="CI126" i="6"/>
  <c r="BP126" i="6"/>
  <c r="AY126" i="6"/>
  <c r="AI126" i="6"/>
  <c r="DW126" i="6"/>
  <c r="DD126" i="6"/>
  <c r="CH126" i="6"/>
  <c r="BK126" i="6"/>
  <c r="AU126" i="6"/>
  <c r="AF126" i="6"/>
  <c r="DT126" i="6"/>
  <c r="CX126" i="6"/>
  <c r="CA126" i="6"/>
  <c r="BH126" i="6"/>
  <c r="AR126" i="6"/>
  <c r="AD126" i="6"/>
  <c r="DO126" i="6"/>
  <c r="CV126" i="6"/>
  <c r="BZ126" i="6"/>
  <c r="BG126" i="6"/>
  <c r="AQ126" i="6"/>
  <c r="DN126" i="6"/>
  <c r="CQ126" i="6"/>
  <c r="BX126" i="6"/>
  <c r="BC126" i="6"/>
  <c r="AM126" i="6"/>
  <c r="DL126" i="6"/>
  <c r="CP126" i="6"/>
  <c r="BS126" i="6"/>
  <c r="BB126" i="6"/>
  <c r="AL126" i="6"/>
  <c r="CF126" i="6"/>
  <c r="BR126" i="6"/>
  <c r="BJ126" i="6"/>
  <c r="AZ126" i="6"/>
  <c r="DV126" i="6"/>
  <c r="AT126" i="6"/>
  <c r="DG126" i="6"/>
  <c r="AJ126" i="6"/>
  <c r="CY126" i="6"/>
  <c r="AE126" i="6"/>
  <c r="CN126" i="6"/>
  <c r="Z113" i="6"/>
  <c r="Z103" i="6"/>
  <c r="Z97" i="6"/>
  <c r="Z90" i="6"/>
  <c r="Z81" i="6"/>
  <c r="Z74" i="6"/>
  <c r="Z64" i="6"/>
  <c r="Z60" i="6"/>
  <c r="Z50" i="6"/>
  <c r="Z40" i="6"/>
  <c r="Z34" i="6"/>
  <c r="Z24" i="6"/>
  <c r="Z17" i="6"/>
  <c r="Z9" i="6"/>
  <c r="Z116" i="8"/>
  <c r="Z110" i="8"/>
  <c r="Z100" i="8"/>
  <c r="Z92" i="8"/>
  <c r="Z85" i="8"/>
  <c r="Z76" i="8"/>
  <c r="Z67" i="8"/>
  <c r="Z62" i="8"/>
  <c r="Z52" i="8"/>
  <c r="Z42" i="8"/>
  <c r="Z36" i="8"/>
  <c r="Z27" i="8"/>
  <c r="Z22" i="8"/>
  <c r="Z11" i="8"/>
  <c r="T127" i="7"/>
  <c r="U121" i="7" s="1"/>
  <c r="AA121" i="7" s="1"/>
  <c r="V125" i="8"/>
  <c r="Z117" i="6"/>
  <c r="Z108" i="6"/>
  <c r="Z107" i="6"/>
  <c r="Z95" i="6"/>
  <c r="Z88" i="6"/>
  <c r="Z80" i="6"/>
  <c r="Z73" i="6"/>
  <c r="Z65" i="6"/>
  <c r="Z58" i="6"/>
  <c r="Z49" i="6"/>
  <c r="Z39" i="6"/>
  <c r="Z31" i="6"/>
  <c r="Z25" i="6"/>
  <c r="Z16" i="6"/>
  <c r="Z8" i="6"/>
  <c r="T127" i="6"/>
  <c r="U127" i="6" s="1"/>
  <c r="AA127" i="6" s="1"/>
  <c r="Z114" i="8"/>
  <c r="Z106" i="8"/>
  <c r="Z98" i="8"/>
  <c r="Z90" i="8"/>
  <c r="Z82" i="8"/>
  <c r="Z75" i="8"/>
  <c r="Z68" i="8"/>
  <c r="Z58" i="8"/>
  <c r="Z48" i="8"/>
  <c r="Z46" i="8"/>
  <c r="Z33" i="8"/>
  <c r="Z30" i="8"/>
  <c r="Z18" i="8"/>
  <c r="Z14" i="8"/>
  <c r="Z123" i="8"/>
  <c r="Z120" i="6"/>
  <c r="Z112" i="6"/>
  <c r="Z105" i="6"/>
  <c r="Z96" i="6"/>
  <c r="Z87" i="6"/>
  <c r="Z78" i="6"/>
  <c r="Z72" i="6"/>
  <c r="Z62" i="6"/>
  <c r="Z54" i="6"/>
  <c r="Z47" i="6"/>
  <c r="Z41" i="6"/>
  <c r="Z33" i="6"/>
  <c r="Z23" i="6"/>
  <c r="Z13" i="6"/>
  <c r="Z7" i="6"/>
  <c r="DT124" i="8"/>
  <c r="DL124" i="8"/>
  <c r="DD124" i="8"/>
  <c r="CV124" i="8"/>
  <c r="CN124" i="8"/>
  <c r="CF124" i="8"/>
  <c r="BX124" i="8"/>
  <c r="BP124" i="8"/>
  <c r="BH124" i="8"/>
  <c r="AZ124" i="8"/>
  <c r="AR124" i="8"/>
  <c r="AJ124" i="8"/>
  <c r="DS124" i="8"/>
  <c r="DK124" i="8"/>
  <c r="DC124" i="8"/>
  <c r="CU124" i="8"/>
  <c r="CM124" i="8"/>
  <c r="CE124" i="8"/>
  <c r="BW124" i="8"/>
  <c r="BO124" i="8"/>
  <c r="BG124" i="8"/>
  <c r="AY124" i="8"/>
  <c r="AQ124" i="8"/>
  <c r="AI124" i="8"/>
  <c r="DY124" i="8"/>
  <c r="DQ124" i="8"/>
  <c r="DI124" i="8"/>
  <c r="DA124" i="8"/>
  <c r="CS124" i="8"/>
  <c r="CK124" i="8"/>
  <c r="CC124" i="8"/>
  <c r="BU124" i="8"/>
  <c r="BM124" i="8"/>
  <c r="BE124" i="8"/>
  <c r="AW124" i="8"/>
  <c r="AO124" i="8"/>
  <c r="AG124" i="8"/>
  <c r="DW124" i="8"/>
  <c r="DO124" i="8"/>
  <c r="DG124" i="8"/>
  <c r="CY124" i="8"/>
  <c r="CQ124" i="8"/>
  <c r="CI124" i="8"/>
  <c r="CA124" i="8"/>
  <c r="BS124" i="8"/>
  <c r="BK124" i="8"/>
  <c r="BC124" i="8"/>
  <c r="AU124" i="8"/>
  <c r="AM124" i="8"/>
  <c r="AE124" i="8"/>
  <c r="DV124" i="8"/>
  <c r="DN124" i="8"/>
  <c r="DF124" i="8"/>
  <c r="CX124" i="8"/>
  <c r="CP124" i="8"/>
  <c r="CH124" i="8"/>
  <c r="BZ124" i="8"/>
  <c r="BR124" i="8"/>
  <c r="BJ124" i="8"/>
  <c r="BB124" i="8"/>
  <c r="AT124" i="8"/>
  <c r="AL124" i="8"/>
  <c r="AD124" i="8"/>
  <c r="DU124" i="8"/>
  <c r="CZ124" i="8"/>
  <c r="CD124" i="8"/>
  <c r="BI124" i="8"/>
  <c r="AN124" i="8"/>
  <c r="DM124" i="8"/>
  <c r="CR124" i="8"/>
  <c r="BV124" i="8"/>
  <c r="BA124" i="8"/>
  <c r="AF124" i="8"/>
  <c r="DJ124" i="8"/>
  <c r="CO124" i="8"/>
  <c r="BT124" i="8"/>
  <c r="AX124" i="8"/>
  <c r="AC124" i="8"/>
  <c r="DH124" i="8"/>
  <c r="CL124" i="8"/>
  <c r="BQ124" i="8"/>
  <c r="AV124" i="8"/>
  <c r="DE124" i="8"/>
  <c r="CJ124" i="8"/>
  <c r="BN124" i="8"/>
  <c r="AS124" i="8"/>
  <c r="DP124" i="8"/>
  <c r="BF124" i="8"/>
  <c r="CT124" i="8"/>
  <c r="AK124" i="8"/>
  <c r="CG124" i="8"/>
  <c r="AH124" i="8"/>
  <c r="CB124" i="8"/>
  <c r="DX124" i="8"/>
  <c r="BY124" i="8"/>
  <c r="DR124" i="8"/>
  <c r="CW124" i="8"/>
  <c r="BL124" i="8"/>
  <c r="BD124" i="8"/>
  <c r="AP124" i="8"/>
  <c r="DB124" i="8"/>
  <c r="Z113" i="8"/>
  <c r="Z108" i="8"/>
  <c r="Z99" i="8"/>
  <c r="Z91" i="8"/>
  <c r="Z81" i="8"/>
  <c r="Z74" i="8"/>
  <c r="Z65" i="8"/>
  <c r="Z60" i="8"/>
  <c r="Z50" i="8"/>
  <c r="Z43" i="8"/>
  <c r="Z34" i="8"/>
  <c r="Z26" i="8"/>
  <c r="Z17" i="8"/>
  <c r="Z10" i="8"/>
  <c r="DX125" i="6"/>
  <c r="DQ125" i="6"/>
  <c r="DI125" i="6"/>
  <c r="DA125" i="6"/>
  <c r="CS125" i="6"/>
  <c r="CK125" i="6"/>
  <c r="CC125" i="6"/>
  <c r="BU125" i="6"/>
  <c r="BM125" i="6"/>
  <c r="BE125" i="6"/>
  <c r="AW125" i="6"/>
  <c r="AO125" i="6"/>
  <c r="AG125" i="6"/>
  <c r="DY125" i="6"/>
  <c r="DP125" i="6"/>
  <c r="DH125" i="6"/>
  <c r="CZ125" i="6"/>
  <c r="CR125" i="6"/>
  <c r="CJ125" i="6"/>
  <c r="CB125" i="6"/>
  <c r="BT125" i="6"/>
  <c r="BL125" i="6"/>
  <c r="BD125" i="6"/>
  <c r="AV125" i="6"/>
  <c r="AN125" i="6"/>
  <c r="AF125" i="6"/>
  <c r="DV125" i="6"/>
  <c r="DN125" i="6"/>
  <c r="DF125" i="6"/>
  <c r="CX125" i="6"/>
  <c r="CP125" i="6"/>
  <c r="CH125" i="6"/>
  <c r="BZ125" i="6"/>
  <c r="BR125" i="6"/>
  <c r="BJ125" i="6"/>
  <c r="BB125" i="6"/>
  <c r="AT125" i="6"/>
  <c r="AL125" i="6"/>
  <c r="AD125" i="6"/>
  <c r="DU125" i="6"/>
  <c r="DM125" i="6"/>
  <c r="DE125" i="6"/>
  <c r="CW125" i="6"/>
  <c r="CO125" i="6"/>
  <c r="CG125" i="6"/>
  <c r="BY125" i="6"/>
  <c r="BQ125" i="6"/>
  <c r="BI125" i="6"/>
  <c r="BA125" i="6"/>
  <c r="AS125" i="6"/>
  <c r="AK125" i="6"/>
  <c r="AC125" i="6"/>
  <c r="DT125" i="6"/>
  <c r="DL125" i="6"/>
  <c r="DD125" i="6"/>
  <c r="CV125" i="6"/>
  <c r="CN125" i="6"/>
  <c r="CF125" i="6"/>
  <c r="BX125" i="6"/>
  <c r="BP125" i="6"/>
  <c r="BH125" i="6"/>
  <c r="AZ125" i="6"/>
  <c r="AR125" i="6"/>
  <c r="AJ125" i="6"/>
  <c r="DS125" i="6"/>
  <c r="DK125" i="6"/>
  <c r="DC125" i="6"/>
  <c r="CU125" i="6"/>
  <c r="CM125" i="6"/>
  <c r="CE125" i="6"/>
  <c r="BW125" i="6"/>
  <c r="BO125" i="6"/>
  <c r="BG125" i="6"/>
  <c r="AY125" i="6"/>
  <c r="AQ125" i="6"/>
  <c r="AI125" i="6"/>
  <c r="CY125" i="6"/>
  <c r="BS125" i="6"/>
  <c r="AM125" i="6"/>
  <c r="CT125" i="6"/>
  <c r="BN125" i="6"/>
  <c r="AH125" i="6"/>
  <c r="DW125" i="6"/>
  <c r="CQ125" i="6"/>
  <c r="BK125" i="6"/>
  <c r="AE125" i="6"/>
  <c r="DR125" i="6"/>
  <c r="CL125" i="6"/>
  <c r="BF125" i="6"/>
  <c r="DO125" i="6"/>
  <c r="CI125" i="6"/>
  <c r="BC125" i="6"/>
  <c r="DJ125" i="6"/>
  <c r="CD125" i="6"/>
  <c r="AX125" i="6"/>
  <c r="DG125" i="6"/>
  <c r="CA125" i="6"/>
  <c r="AU125" i="6"/>
  <c r="BV125" i="6"/>
  <c r="AP125" i="6"/>
  <c r="DB125" i="6"/>
  <c r="Z126" i="8"/>
  <c r="DU126" i="7"/>
  <c r="DM126" i="7"/>
  <c r="DE126" i="7"/>
  <c r="CW126" i="7"/>
  <c r="CO126" i="7"/>
  <c r="CG126" i="7"/>
  <c r="BY126" i="7"/>
  <c r="BQ126" i="7"/>
  <c r="BI126" i="7"/>
  <c r="BA126" i="7"/>
  <c r="AS126" i="7"/>
  <c r="AK126" i="7"/>
  <c r="AC126" i="7"/>
  <c r="DT126" i="7"/>
  <c r="DL126" i="7"/>
  <c r="DD126" i="7"/>
  <c r="CV126" i="7"/>
  <c r="DR126" i="7"/>
  <c r="DJ126" i="7"/>
  <c r="DB126" i="7"/>
  <c r="CT126" i="7"/>
  <c r="CL126" i="7"/>
  <c r="CD126" i="7"/>
  <c r="BV126" i="7"/>
  <c r="BN126" i="7"/>
  <c r="BF126" i="7"/>
  <c r="AX126" i="7"/>
  <c r="AP126" i="7"/>
  <c r="AH126" i="7"/>
  <c r="DY126" i="7"/>
  <c r="DQ126" i="7"/>
  <c r="DI126" i="7"/>
  <c r="DA126" i="7"/>
  <c r="CS126" i="7"/>
  <c r="CK126" i="7"/>
  <c r="CC126" i="7"/>
  <c r="BU126" i="7"/>
  <c r="BM126" i="7"/>
  <c r="BE126" i="7"/>
  <c r="AW126" i="7"/>
  <c r="AO126" i="7"/>
  <c r="AG126" i="7"/>
  <c r="DX126" i="7"/>
  <c r="DP126" i="7"/>
  <c r="DH126" i="7"/>
  <c r="CZ126" i="7"/>
  <c r="CR126" i="7"/>
  <c r="CJ126" i="7"/>
  <c r="CB126" i="7"/>
  <c r="BT126" i="7"/>
  <c r="BL126" i="7"/>
  <c r="BD126" i="7"/>
  <c r="AV126" i="7"/>
  <c r="AN126" i="7"/>
  <c r="AF126" i="7"/>
  <c r="DW126" i="7"/>
  <c r="DO126" i="7"/>
  <c r="DG126" i="7"/>
  <c r="CY126" i="7"/>
  <c r="CQ126" i="7"/>
  <c r="CI126" i="7"/>
  <c r="CA126" i="7"/>
  <c r="BS126" i="7"/>
  <c r="BK126" i="7"/>
  <c r="BC126" i="7"/>
  <c r="AU126" i="7"/>
  <c r="AM126" i="7"/>
  <c r="AE126" i="7"/>
  <c r="DK126" i="7"/>
  <c r="DF126" i="7"/>
  <c r="CF126" i="7"/>
  <c r="BJ126" i="7"/>
  <c r="AQ126" i="7"/>
  <c r="CX126" i="7"/>
  <c r="BZ126" i="7"/>
  <c r="BG126" i="7"/>
  <c r="AJ126" i="7"/>
  <c r="CU126" i="7"/>
  <c r="BX126" i="7"/>
  <c r="BB126" i="7"/>
  <c r="AI126" i="7"/>
  <c r="DV126" i="7"/>
  <c r="CP126" i="7"/>
  <c r="BW126" i="7"/>
  <c r="AZ126" i="7"/>
  <c r="AD126" i="7"/>
  <c r="DS126" i="7"/>
  <c r="CN126" i="7"/>
  <c r="BR126" i="7"/>
  <c r="AY126" i="7"/>
  <c r="CE126" i="7"/>
  <c r="BP126" i="7"/>
  <c r="BO126" i="7"/>
  <c r="BH126" i="7"/>
  <c r="DN126" i="7"/>
  <c r="AT126" i="7"/>
  <c r="DC126" i="7"/>
  <c r="AR126" i="7"/>
  <c r="CH126" i="7"/>
  <c r="AL126" i="7"/>
  <c r="CM126" i="7"/>
  <c r="Z119" i="6"/>
  <c r="Z111" i="6"/>
  <c r="Z102" i="6"/>
  <c r="Z93" i="6"/>
  <c r="Z86" i="6"/>
  <c r="Z79" i="6"/>
  <c r="Z70" i="6"/>
  <c r="Z63" i="6"/>
  <c r="Z53" i="6"/>
  <c r="Z46" i="6"/>
  <c r="Z38" i="6"/>
  <c r="Z30" i="6"/>
  <c r="Z22" i="6"/>
  <c r="Z15" i="6"/>
  <c r="Z112" i="8"/>
  <c r="Z105" i="8"/>
  <c r="Z97" i="8"/>
  <c r="Z89" i="8"/>
  <c r="Z84" i="8"/>
  <c r="Z73" i="8"/>
  <c r="Z63" i="8"/>
  <c r="Z57" i="8"/>
  <c r="Z51" i="8"/>
  <c r="Z41" i="8"/>
  <c r="Z35" i="8"/>
  <c r="Z23" i="8"/>
  <c r="Z19" i="8"/>
  <c r="Z8" i="8"/>
  <c r="U125" i="8" l="1"/>
  <c r="AA125" i="8" s="1"/>
  <c r="U127" i="8"/>
  <c r="AA127" i="8" s="1"/>
  <c r="U125" i="6"/>
  <c r="AA125" i="6" s="1"/>
  <c r="U121" i="8"/>
  <c r="AA121" i="8" s="1"/>
  <c r="U122" i="8"/>
  <c r="AA122" i="8" s="1"/>
  <c r="V127" i="6"/>
  <c r="U8" i="6"/>
  <c r="AA8" i="6" s="1"/>
  <c r="U7" i="6"/>
  <c r="AA7" i="6" s="1"/>
  <c r="U9" i="6"/>
  <c r="AA9" i="6" s="1"/>
  <c r="U10" i="6"/>
  <c r="AA10" i="6" s="1"/>
  <c r="U12" i="6"/>
  <c r="U11" i="6"/>
  <c r="AA11" i="6" s="1"/>
  <c r="U13" i="6"/>
  <c r="AA13" i="6" s="1"/>
  <c r="U14" i="6"/>
  <c r="AA14" i="6" s="1"/>
  <c r="U17" i="6"/>
  <c r="AA17" i="6" s="1"/>
  <c r="U16" i="6"/>
  <c r="AA16" i="6" s="1"/>
  <c r="U15" i="6"/>
  <c r="AA15" i="6" s="1"/>
  <c r="U18" i="6"/>
  <c r="AA18" i="6" s="1"/>
  <c r="U19" i="6"/>
  <c r="AA19" i="6" s="1"/>
  <c r="U20" i="6"/>
  <c r="AA20" i="6" s="1"/>
  <c r="U21" i="6"/>
  <c r="AA21" i="6" s="1"/>
  <c r="U22" i="6"/>
  <c r="U23" i="6"/>
  <c r="AA23" i="6" s="1"/>
  <c r="U25" i="6"/>
  <c r="AA25" i="6" s="1"/>
  <c r="U24" i="6"/>
  <c r="AA24" i="6" s="1"/>
  <c r="U28" i="6"/>
  <c r="AA28" i="6" s="1"/>
  <c r="U27" i="6"/>
  <c r="AA27" i="6" s="1"/>
  <c r="U26" i="6"/>
  <c r="AA26" i="6" s="1"/>
  <c r="U29" i="6"/>
  <c r="AA29" i="6" s="1"/>
  <c r="U30" i="6"/>
  <c r="AA30" i="6" s="1"/>
  <c r="U31" i="6"/>
  <c r="AA31" i="6" s="1"/>
  <c r="U32" i="6"/>
  <c r="U33" i="6"/>
  <c r="AA33" i="6" s="1"/>
  <c r="U34" i="6"/>
  <c r="AA34" i="6" s="1"/>
  <c r="U35" i="6"/>
  <c r="AA35" i="6" s="1"/>
  <c r="U36" i="6"/>
  <c r="AA36" i="6" s="1"/>
  <c r="U38" i="6"/>
  <c r="AA38" i="6" s="1"/>
  <c r="U39" i="6"/>
  <c r="AA39" i="6" s="1"/>
  <c r="U37" i="6"/>
  <c r="AA37" i="6" s="1"/>
  <c r="U40" i="6"/>
  <c r="AA40" i="6" s="1"/>
  <c r="U42" i="6"/>
  <c r="U41" i="6"/>
  <c r="AA41" i="6" s="1"/>
  <c r="U44" i="6"/>
  <c r="AA44" i="6" s="1"/>
  <c r="U43" i="6"/>
  <c r="AA43" i="6" s="1"/>
  <c r="U45" i="6"/>
  <c r="AA45" i="6" s="1"/>
  <c r="U47" i="6"/>
  <c r="AA47" i="6" s="1"/>
  <c r="U46" i="6"/>
  <c r="AA46" i="6" s="1"/>
  <c r="U48" i="6"/>
  <c r="AA48" i="6" s="1"/>
  <c r="U49" i="6"/>
  <c r="AA49" i="6" s="1"/>
  <c r="U50" i="6"/>
  <c r="AA50" i="6" s="1"/>
  <c r="U52" i="6"/>
  <c r="U51" i="6"/>
  <c r="AA51" i="6" s="1"/>
  <c r="U53" i="6"/>
  <c r="AA53" i="6" s="1"/>
  <c r="U55" i="6"/>
  <c r="AA55" i="6" s="1"/>
  <c r="U54" i="6"/>
  <c r="AA54" i="6" s="1"/>
  <c r="U56" i="6"/>
  <c r="AA56" i="6" s="1"/>
  <c r="U57" i="6"/>
  <c r="AA57" i="6" s="1"/>
  <c r="U58" i="6"/>
  <c r="AA58" i="6" s="1"/>
  <c r="U59" i="6"/>
  <c r="AA59" i="6" s="1"/>
  <c r="U61" i="6"/>
  <c r="AA61" i="6" s="1"/>
  <c r="U60" i="6"/>
  <c r="AA60" i="6" s="1"/>
  <c r="U63" i="6"/>
  <c r="AA63" i="6" s="1"/>
  <c r="U64" i="6"/>
  <c r="AA64" i="6" s="1"/>
  <c r="U62" i="6"/>
  <c r="U65" i="6"/>
  <c r="AA65" i="6" s="1"/>
  <c r="U66" i="6"/>
  <c r="AA66" i="6" s="1"/>
  <c r="U67" i="6"/>
  <c r="AA67" i="6" s="1"/>
  <c r="U68" i="6"/>
  <c r="AA68" i="6" s="1"/>
  <c r="U70" i="6"/>
  <c r="AA70" i="6" s="1"/>
  <c r="U69" i="6"/>
  <c r="AA69" i="6" s="1"/>
  <c r="U71" i="6"/>
  <c r="AA71" i="6" s="1"/>
  <c r="U73" i="6"/>
  <c r="AA73" i="6" s="1"/>
  <c r="U72" i="6"/>
  <c r="U74" i="6"/>
  <c r="AA74" i="6" s="1"/>
  <c r="U77" i="6"/>
  <c r="AA77" i="6" s="1"/>
  <c r="U75" i="6"/>
  <c r="AA75" i="6" s="1"/>
  <c r="U76" i="6"/>
  <c r="AA76" i="6" s="1"/>
  <c r="U78" i="6"/>
  <c r="AA78" i="6" s="1"/>
  <c r="U80" i="6"/>
  <c r="AA80" i="6" s="1"/>
  <c r="U81" i="6"/>
  <c r="AA81" i="6" s="1"/>
  <c r="U79" i="6"/>
  <c r="AA79" i="6" s="1"/>
  <c r="U83" i="6"/>
  <c r="AA83" i="6" s="1"/>
  <c r="U82" i="6"/>
  <c r="U85" i="6"/>
  <c r="AA85" i="6" s="1"/>
  <c r="U84" i="6"/>
  <c r="AA84" i="6" s="1"/>
  <c r="U86" i="6"/>
  <c r="AA86" i="6" s="1"/>
  <c r="U87" i="6"/>
  <c r="AA87" i="6" s="1"/>
  <c r="U88" i="6"/>
  <c r="AA88" i="6" s="1"/>
  <c r="U89" i="6"/>
  <c r="AA89" i="6" s="1"/>
  <c r="U90" i="6"/>
  <c r="AA90" i="6" s="1"/>
  <c r="U91" i="6"/>
  <c r="AA91" i="6" s="1"/>
  <c r="U92" i="6"/>
  <c r="U94" i="6"/>
  <c r="AA94" i="6" s="1"/>
  <c r="U93" i="6"/>
  <c r="AA93" i="6" s="1"/>
  <c r="U95" i="6"/>
  <c r="AA95" i="6" s="1"/>
  <c r="U98" i="6"/>
  <c r="AA98" i="6" s="1"/>
  <c r="U96" i="6"/>
  <c r="AA96" i="6" s="1"/>
  <c r="U97" i="6"/>
  <c r="AA97" i="6" s="1"/>
  <c r="U100" i="6"/>
  <c r="AA100" i="6" s="1"/>
  <c r="U99" i="6"/>
  <c r="AA99" i="6" s="1"/>
  <c r="U101" i="6"/>
  <c r="AA101" i="6" s="1"/>
  <c r="U102" i="6"/>
  <c r="U104" i="6"/>
  <c r="AA104" i="6" s="1"/>
  <c r="U103" i="6"/>
  <c r="AA103" i="6" s="1"/>
  <c r="U105" i="6"/>
  <c r="AA105" i="6" s="1"/>
  <c r="U106" i="6"/>
  <c r="AA106" i="6" s="1"/>
  <c r="U107" i="6"/>
  <c r="AA107" i="6" s="1"/>
  <c r="U108" i="6"/>
  <c r="AA108" i="6" s="1"/>
  <c r="U109" i="6"/>
  <c r="AA109" i="6" s="1"/>
  <c r="U110" i="6"/>
  <c r="AA110" i="6" s="1"/>
  <c r="U111" i="6"/>
  <c r="AA111" i="6" s="1"/>
  <c r="U112" i="6"/>
  <c r="AA112" i="6" s="1"/>
  <c r="U113" i="6"/>
  <c r="AA113" i="6" s="1"/>
  <c r="U114" i="6"/>
  <c r="AA114" i="6" s="1"/>
  <c r="U115" i="6"/>
  <c r="AA115" i="6" s="1"/>
  <c r="U116" i="6"/>
  <c r="AA116" i="6" s="1"/>
  <c r="U118" i="6"/>
  <c r="AA118" i="6" s="1"/>
  <c r="U117" i="6"/>
  <c r="AA117" i="6" s="1"/>
  <c r="U119" i="6"/>
  <c r="AA119" i="6" s="1"/>
  <c r="U124" i="6"/>
  <c r="AA124" i="6" s="1"/>
  <c r="U121" i="6"/>
  <c r="AA121" i="6" s="1"/>
  <c r="U126" i="6"/>
  <c r="AA126" i="6" s="1"/>
  <c r="U120" i="6"/>
  <c r="AA120" i="6" s="1"/>
  <c r="U123" i="6"/>
  <c r="AA123" i="6" s="1"/>
  <c r="U122" i="6"/>
  <c r="AA122" i="6" s="1"/>
  <c r="U124" i="7"/>
  <c r="AA124" i="7" s="1"/>
  <c r="U123" i="7"/>
  <c r="AA123" i="7" s="1"/>
  <c r="U125" i="7"/>
  <c r="AA125" i="7" s="1"/>
  <c r="V127" i="8"/>
  <c r="W126" i="8" s="1"/>
  <c r="U7" i="8"/>
  <c r="AA7" i="8" s="1"/>
  <c r="U8" i="8"/>
  <c r="AA8" i="8" s="1"/>
  <c r="U10" i="8"/>
  <c r="AA10" i="8" s="1"/>
  <c r="U9" i="8"/>
  <c r="AA9" i="8" s="1"/>
  <c r="U12" i="8"/>
  <c r="U11" i="8"/>
  <c r="AA11" i="8" s="1"/>
  <c r="U13" i="8"/>
  <c r="AA13" i="8" s="1"/>
  <c r="U14" i="8"/>
  <c r="AA14" i="8" s="1"/>
  <c r="U17" i="8"/>
  <c r="AA17" i="8" s="1"/>
  <c r="U15" i="8"/>
  <c r="AA15" i="8" s="1"/>
  <c r="U16" i="8"/>
  <c r="AA16" i="8" s="1"/>
  <c r="U18" i="8"/>
  <c r="AA18" i="8" s="1"/>
  <c r="U19" i="8"/>
  <c r="AA19" i="8" s="1"/>
  <c r="U20" i="8"/>
  <c r="AA20" i="8" s="1"/>
  <c r="U21" i="8"/>
  <c r="AA21" i="8" s="1"/>
  <c r="U23" i="8"/>
  <c r="AA23" i="8" s="1"/>
  <c r="U24" i="8"/>
  <c r="AA24" i="8" s="1"/>
  <c r="U22" i="8"/>
  <c r="U26" i="8"/>
  <c r="AA26" i="8" s="1"/>
  <c r="U25" i="8"/>
  <c r="AA25" i="8" s="1"/>
  <c r="U28" i="8"/>
  <c r="AA28" i="8" s="1"/>
  <c r="U27" i="8"/>
  <c r="AA27" i="8" s="1"/>
  <c r="U29" i="8"/>
  <c r="AA29" i="8" s="1"/>
  <c r="U31" i="8"/>
  <c r="AA31" i="8" s="1"/>
  <c r="U32" i="8"/>
  <c r="U30" i="8"/>
  <c r="AA30" i="8" s="1"/>
  <c r="U34" i="8"/>
  <c r="AA34" i="8" s="1"/>
  <c r="U35" i="8"/>
  <c r="AA35" i="8" s="1"/>
  <c r="U33" i="8"/>
  <c r="AA33" i="8" s="1"/>
  <c r="U36" i="8"/>
  <c r="AA36" i="8" s="1"/>
  <c r="U38" i="8"/>
  <c r="AA38" i="8" s="1"/>
  <c r="U37" i="8"/>
  <c r="AA37" i="8" s="1"/>
  <c r="U39" i="8"/>
  <c r="AA39" i="8" s="1"/>
  <c r="U40" i="8"/>
  <c r="AA40" i="8" s="1"/>
  <c r="U41" i="8"/>
  <c r="AA41" i="8" s="1"/>
  <c r="U42" i="8"/>
  <c r="U44" i="8"/>
  <c r="AA44" i="8" s="1"/>
  <c r="U43" i="8"/>
  <c r="AA43" i="8" s="1"/>
  <c r="U46" i="8"/>
  <c r="AA46" i="8" s="1"/>
  <c r="U45" i="8"/>
  <c r="AA45" i="8" s="1"/>
  <c r="U47" i="8"/>
  <c r="AA47" i="8" s="1"/>
  <c r="U48" i="8"/>
  <c r="AA48" i="8" s="1"/>
  <c r="U49" i="8"/>
  <c r="AA49" i="8" s="1"/>
  <c r="U50" i="8"/>
  <c r="AA50" i="8" s="1"/>
  <c r="U51" i="8"/>
  <c r="AA51" i="8" s="1"/>
  <c r="U52" i="8"/>
  <c r="U53" i="8"/>
  <c r="AA53" i="8" s="1"/>
  <c r="U55" i="8"/>
  <c r="AA55" i="8" s="1"/>
  <c r="U54" i="8"/>
  <c r="AA54" i="8" s="1"/>
  <c r="U56" i="8"/>
  <c r="AA56" i="8" s="1"/>
  <c r="U57" i="8"/>
  <c r="AA57" i="8" s="1"/>
  <c r="U58" i="8"/>
  <c r="AA58" i="8" s="1"/>
  <c r="U61" i="8"/>
  <c r="AA61" i="8" s="1"/>
  <c r="U60" i="8"/>
  <c r="AA60" i="8" s="1"/>
  <c r="U59" i="8"/>
  <c r="AA59" i="8" s="1"/>
  <c r="U62" i="8"/>
  <c r="U63" i="8"/>
  <c r="AA63" i="8" s="1"/>
  <c r="U64" i="8"/>
  <c r="AA64" i="8" s="1"/>
  <c r="U65" i="8"/>
  <c r="AA65" i="8" s="1"/>
  <c r="U66" i="8"/>
  <c r="AA66" i="8" s="1"/>
  <c r="U67" i="8"/>
  <c r="AA67" i="8" s="1"/>
  <c r="U68" i="8"/>
  <c r="AA68" i="8" s="1"/>
  <c r="U71" i="8"/>
  <c r="AA71" i="8" s="1"/>
  <c r="U69" i="8"/>
  <c r="AA69" i="8" s="1"/>
  <c r="U70" i="8"/>
  <c r="AA70" i="8" s="1"/>
  <c r="U72" i="8"/>
  <c r="U73" i="8"/>
  <c r="AA73" i="8" s="1"/>
  <c r="U74" i="8"/>
  <c r="AA74" i="8" s="1"/>
  <c r="U76" i="8"/>
  <c r="AA76" i="8" s="1"/>
  <c r="U75" i="8"/>
  <c r="AA75" i="8" s="1"/>
  <c r="U77" i="8"/>
  <c r="AA77" i="8" s="1"/>
  <c r="U78" i="8"/>
  <c r="AA78" i="8" s="1"/>
  <c r="U80" i="8"/>
  <c r="AA80" i="8" s="1"/>
  <c r="U79" i="8"/>
  <c r="AA79" i="8" s="1"/>
  <c r="U81" i="8"/>
  <c r="AA81" i="8" s="1"/>
  <c r="U82" i="8"/>
  <c r="U83" i="8"/>
  <c r="AA83" i="8" s="1"/>
  <c r="U84" i="8"/>
  <c r="AA84" i="8" s="1"/>
  <c r="U86" i="8"/>
  <c r="AA86" i="8" s="1"/>
  <c r="U85" i="8"/>
  <c r="AA85" i="8" s="1"/>
  <c r="U89" i="8"/>
  <c r="AA89" i="8" s="1"/>
  <c r="U87" i="8"/>
  <c r="AA87" i="8" s="1"/>
  <c r="U88" i="8"/>
  <c r="AA88" i="8" s="1"/>
  <c r="U91" i="8"/>
  <c r="AA91" i="8" s="1"/>
  <c r="U92" i="8"/>
  <c r="U90" i="8"/>
  <c r="AA90" i="8" s="1"/>
  <c r="U93" i="8"/>
  <c r="AA93" i="8" s="1"/>
  <c r="U94" i="8"/>
  <c r="AA94" i="8" s="1"/>
  <c r="U96" i="8"/>
  <c r="AA96" i="8" s="1"/>
  <c r="U95" i="8"/>
  <c r="AA95" i="8" s="1"/>
  <c r="U97" i="8"/>
  <c r="AA97" i="8" s="1"/>
  <c r="U99" i="8"/>
  <c r="AA99" i="8" s="1"/>
  <c r="U98" i="8"/>
  <c r="AA98" i="8" s="1"/>
  <c r="U100" i="8"/>
  <c r="AA100" i="8" s="1"/>
  <c r="U101" i="8"/>
  <c r="AA101" i="8" s="1"/>
  <c r="U102" i="8"/>
  <c r="U103" i="8"/>
  <c r="AA103" i="8" s="1"/>
  <c r="U104" i="8"/>
  <c r="AA104" i="8" s="1"/>
  <c r="U106" i="8"/>
  <c r="AA106" i="8" s="1"/>
  <c r="U105" i="8"/>
  <c r="AA105" i="8" s="1"/>
  <c r="U107" i="8"/>
  <c r="AA107" i="8" s="1"/>
  <c r="U109" i="8"/>
  <c r="AA109" i="8" s="1"/>
  <c r="U108" i="8"/>
  <c r="AA108" i="8" s="1"/>
  <c r="U110" i="8"/>
  <c r="AA110" i="8" s="1"/>
  <c r="U111" i="8"/>
  <c r="AA111" i="8" s="1"/>
  <c r="U112" i="8"/>
  <c r="AA112" i="8" s="1"/>
  <c r="U113" i="8"/>
  <c r="AA113" i="8" s="1"/>
  <c r="U114" i="8"/>
  <c r="AA114" i="8" s="1"/>
  <c r="U118" i="8"/>
  <c r="AA118" i="8" s="1"/>
  <c r="U115" i="8"/>
  <c r="AA115" i="8" s="1"/>
  <c r="U116" i="8"/>
  <c r="AA116" i="8" s="1"/>
  <c r="U117" i="8"/>
  <c r="AA117" i="8" s="1"/>
  <c r="U119" i="8"/>
  <c r="AA119" i="8" s="1"/>
  <c r="U124" i="8"/>
  <c r="AA124" i="8" s="1"/>
  <c r="DU125" i="8"/>
  <c r="DM125" i="8"/>
  <c r="DE125" i="8"/>
  <c r="CW125" i="8"/>
  <c r="CO125" i="8"/>
  <c r="CG125" i="8"/>
  <c r="BY125" i="8"/>
  <c r="BQ125" i="8"/>
  <c r="BI125" i="8"/>
  <c r="BA125" i="8"/>
  <c r="AS125" i="8"/>
  <c r="AK125" i="8"/>
  <c r="AC125" i="8"/>
  <c r="DT125" i="8"/>
  <c r="DL125" i="8"/>
  <c r="DD125" i="8"/>
  <c r="CV125" i="8"/>
  <c r="CN125" i="8"/>
  <c r="CF125" i="8"/>
  <c r="BX125" i="8"/>
  <c r="BP125" i="8"/>
  <c r="BH125" i="8"/>
  <c r="AZ125" i="8"/>
  <c r="AR125" i="8"/>
  <c r="AJ125" i="8"/>
  <c r="DR125" i="8"/>
  <c r="DJ125" i="8"/>
  <c r="DB125" i="8"/>
  <c r="CT125" i="8"/>
  <c r="CL125" i="8"/>
  <c r="CD125" i="8"/>
  <c r="BV125" i="8"/>
  <c r="BN125" i="8"/>
  <c r="BF125" i="8"/>
  <c r="AX125" i="8"/>
  <c r="AP125" i="8"/>
  <c r="AH125" i="8"/>
  <c r="DY125" i="8"/>
  <c r="DQ125" i="8"/>
  <c r="DI125" i="8"/>
  <c r="DA125" i="8"/>
  <c r="CS125" i="8"/>
  <c r="CK125" i="8"/>
  <c r="CC125" i="8"/>
  <c r="BU125" i="8"/>
  <c r="BM125" i="8"/>
  <c r="BE125" i="8"/>
  <c r="AW125" i="8"/>
  <c r="AO125" i="8"/>
  <c r="AG125" i="8"/>
  <c r="DX125" i="8"/>
  <c r="DP125" i="8"/>
  <c r="DH125" i="8"/>
  <c r="CZ125" i="8"/>
  <c r="CR125" i="8"/>
  <c r="CJ125" i="8"/>
  <c r="CB125" i="8"/>
  <c r="BT125" i="8"/>
  <c r="BL125" i="8"/>
  <c r="BD125" i="8"/>
  <c r="AV125" i="8"/>
  <c r="AN125" i="8"/>
  <c r="AF125" i="8"/>
  <c r="DW125" i="8"/>
  <c r="DO125" i="8"/>
  <c r="DG125" i="8"/>
  <c r="CY125" i="8"/>
  <c r="CQ125" i="8"/>
  <c r="CI125" i="8"/>
  <c r="CA125" i="8"/>
  <c r="BS125" i="8"/>
  <c r="BK125" i="8"/>
  <c r="BC125" i="8"/>
  <c r="AU125" i="8"/>
  <c r="AM125" i="8"/>
  <c r="AE125" i="8"/>
  <c r="DS125" i="8"/>
  <c r="CM125" i="8"/>
  <c r="BG125" i="8"/>
  <c r="DF125" i="8"/>
  <c r="BZ125" i="8"/>
  <c r="AT125" i="8"/>
  <c r="DC125" i="8"/>
  <c r="BW125" i="8"/>
  <c r="AQ125" i="8"/>
  <c r="CX125" i="8"/>
  <c r="BR125" i="8"/>
  <c r="AL125" i="8"/>
  <c r="CU125" i="8"/>
  <c r="BO125" i="8"/>
  <c r="AI125" i="8"/>
  <c r="BJ125" i="8"/>
  <c r="DN125" i="8"/>
  <c r="AD125" i="8"/>
  <c r="DK125" i="8"/>
  <c r="CP125" i="8"/>
  <c r="CH125" i="8"/>
  <c r="AY125" i="8"/>
  <c r="DV125" i="8"/>
  <c r="CE125" i="8"/>
  <c r="BB125" i="8"/>
  <c r="W125" i="8"/>
  <c r="V127" i="7"/>
  <c r="W123" i="7" s="1"/>
  <c r="U8" i="7"/>
  <c r="AA8" i="7" s="1"/>
  <c r="U7" i="7"/>
  <c r="AA7" i="7" s="1"/>
  <c r="U9" i="7"/>
  <c r="AA9" i="7" s="1"/>
  <c r="U10" i="7"/>
  <c r="AA10" i="7" s="1"/>
  <c r="U11" i="7"/>
  <c r="AA11" i="7" s="1"/>
  <c r="U12" i="7"/>
  <c r="U14" i="7"/>
  <c r="AA14" i="7" s="1"/>
  <c r="U13" i="7"/>
  <c r="AA13" i="7" s="1"/>
  <c r="U15" i="7"/>
  <c r="AA15" i="7" s="1"/>
  <c r="U17" i="7"/>
  <c r="AA17" i="7" s="1"/>
  <c r="U16" i="7"/>
  <c r="AA16" i="7" s="1"/>
  <c r="U19" i="7"/>
  <c r="AA19" i="7" s="1"/>
  <c r="U18" i="7"/>
  <c r="AA18" i="7" s="1"/>
  <c r="U21" i="7"/>
  <c r="AA21" i="7" s="1"/>
  <c r="U23" i="7"/>
  <c r="AA23" i="7" s="1"/>
  <c r="U20" i="7"/>
  <c r="AA20" i="7" s="1"/>
  <c r="U22" i="7"/>
  <c r="U24" i="7"/>
  <c r="AA24" i="7" s="1"/>
  <c r="U25" i="7"/>
  <c r="AA25" i="7" s="1"/>
  <c r="U27" i="7"/>
  <c r="AA27" i="7" s="1"/>
  <c r="U26" i="7"/>
  <c r="AA26" i="7" s="1"/>
  <c r="U28" i="7"/>
  <c r="AA28" i="7" s="1"/>
  <c r="U29" i="7"/>
  <c r="AA29" i="7" s="1"/>
  <c r="U30" i="7"/>
  <c r="AA30" i="7" s="1"/>
  <c r="U31" i="7"/>
  <c r="AA31" i="7" s="1"/>
  <c r="U33" i="7"/>
  <c r="AA33" i="7" s="1"/>
  <c r="U32" i="7"/>
  <c r="U34" i="7"/>
  <c r="AA34" i="7" s="1"/>
  <c r="U35" i="7"/>
  <c r="AA35" i="7" s="1"/>
  <c r="U36" i="7"/>
  <c r="AA36" i="7" s="1"/>
  <c r="U37" i="7"/>
  <c r="AA37" i="7" s="1"/>
  <c r="U38" i="7"/>
  <c r="AA38" i="7" s="1"/>
  <c r="U39" i="7"/>
  <c r="AA39" i="7" s="1"/>
  <c r="U41" i="7"/>
  <c r="AA41" i="7" s="1"/>
  <c r="U40" i="7"/>
  <c r="AA40" i="7" s="1"/>
  <c r="U43" i="7"/>
  <c r="AA43" i="7" s="1"/>
  <c r="U42" i="7"/>
  <c r="U45" i="7"/>
  <c r="AA45" i="7" s="1"/>
  <c r="U44" i="7"/>
  <c r="AA44" i="7" s="1"/>
  <c r="U46" i="7"/>
  <c r="AA46" i="7" s="1"/>
  <c r="U48" i="7"/>
  <c r="AA48" i="7" s="1"/>
  <c r="U47" i="7"/>
  <c r="AA47" i="7" s="1"/>
  <c r="U49" i="7"/>
  <c r="AA49" i="7" s="1"/>
  <c r="U50" i="7"/>
  <c r="AA50" i="7" s="1"/>
  <c r="U51" i="7"/>
  <c r="AA51" i="7" s="1"/>
  <c r="U53" i="7"/>
  <c r="AA53" i="7" s="1"/>
  <c r="U55" i="7"/>
  <c r="AA55" i="7" s="1"/>
  <c r="U54" i="7"/>
  <c r="AA54" i="7" s="1"/>
  <c r="U52" i="7"/>
  <c r="U56" i="7"/>
  <c r="AA56" i="7" s="1"/>
  <c r="U58" i="7"/>
  <c r="AA58" i="7" s="1"/>
  <c r="U57" i="7"/>
  <c r="AA57" i="7" s="1"/>
  <c r="U59" i="7"/>
  <c r="AA59" i="7" s="1"/>
  <c r="U61" i="7"/>
  <c r="AA61" i="7" s="1"/>
  <c r="U60" i="7"/>
  <c r="AA60" i="7" s="1"/>
  <c r="U62" i="7"/>
  <c r="U64" i="7"/>
  <c r="AA64" i="7" s="1"/>
  <c r="U65" i="7"/>
  <c r="AA65" i="7" s="1"/>
  <c r="U63" i="7"/>
  <c r="AA63" i="7" s="1"/>
  <c r="U66" i="7"/>
  <c r="AA66" i="7" s="1"/>
  <c r="U68" i="7"/>
  <c r="AA68" i="7" s="1"/>
  <c r="U67" i="7"/>
  <c r="AA67" i="7" s="1"/>
  <c r="U69" i="7"/>
  <c r="AA69" i="7" s="1"/>
  <c r="U70" i="7"/>
  <c r="AA70" i="7" s="1"/>
  <c r="U71" i="7"/>
  <c r="AA71" i="7" s="1"/>
  <c r="U72" i="7"/>
  <c r="U76" i="7"/>
  <c r="AA76" i="7" s="1"/>
  <c r="U73" i="7"/>
  <c r="AA73" i="7" s="1"/>
  <c r="U74" i="7"/>
  <c r="AA74" i="7" s="1"/>
  <c r="U75" i="7"/>
  <c r="AA75" i="7" s="1"/>
  <c r="U77" i="7"/>
  <c r="AA77" i="7" s="1"/>
  <c r="U79" i="7"/>
  <c r="AA79" i="7" s="1"/>
  <c r="U78" i="7"/>
  <c r="AA78" i="7" s="1"/>
  <c r="U80" i="7"/>
  <c r="AA80" i="7" s="1"/>
  <c r="U81" i="7"/>
  <c r="AA81" i="7" s="1"/>
  <c r="U82" i="7"/>
  <c r="U84" i="7"/>
  <c r="AA84" i="7" s="1"/>
  <c r="U83" i="7"/>
  <c r="AA83" i="7" s="1"/>
  <c r="U85" i="7"/>
  <c r="AA85" i="7" s="1"/>
  <c r="U86" i="7"/>
  <c r="AA86" i="7" s="1"/>
  <c r="U87" i="7"/>
  <c r="AA87" i="7" s="1"/>
  <c r="U89" i="7"/>
  <c r="AA89" i="7" s="1"/>
  <c r="U88" i="7"/>
  <c r="AA88" i="7" s="1"/>
  <c r="U90" i="7"/>
  <c r="AA90" i="7" s="1"/>
  <c r="U91" i="7"/>
  <c r="AA91" i="7" s="1"/>
  <c r="U92" i="7"/>
  <c r="U93" i="7"/>
  <c r="AA93" i="7" s="1"/>
  <c r="U94" i="7"/>
  <c r="AA94" i="7" s="1"/>
  <c r="U97" i="7"/>
  <c r="AA97" i="7" s="1"/>
  <c r="U95" i="7"/>
  <c r="AA95" i="7" s="1"/>
  <c r="U96" i="7"/>
  <c r="AA96" i="7" s="1"/>
  <c r="U98" i="7"/>
  <c r="AA98" i="7" s="1"/>
  <c r="U100" i="7"/>
  <c r="AA100" i="7" s="1"/>
  <c r="U99" i="7"/>
  <c r="AA99" i="7" s="1"/>
  <c r="U101" i="7"/>
  <c r="AA101" i="7" s="1"/>
  <c r="U102" i="7"/>
  <c r="U103" i="7"/>
  <c r="AA103" i="7" s="1"/>
  <c r="U105" i="7"/>
  <c r="AA105" i="7" s="1"/>
  <c r="U104" i="7"/>
  <c r="AA104" i="7" s="1"/>
  <c r="U106" i="7"/>
  <c r="AA106" i="7" s="1"/>
  <c r="U107" i="7"/>
  <c r="AA107" i="7" s="1"/>
  <c r="U108" i="7"/>
  <c r="AA108" i="7" s="1"/>
  <c r="U110" i="7"/>
  <c r="AA110" i="7" s="1"/>
  <c r="U109" i="7"/>
  <c r="AA109" i="7" s="1"/>
  <c r="U112" i="7"/>
  <c r="AA112" i="7" s="1"/>
  <c r="U111" i="7"/>
  <c r="AA111" i="7" s="1"/>
  <c r="U113" i="7"/>
  <c r="AA113" i="7" s="1"/>
  <c r="U115" i="7"/>
  <c r="AA115" i="7" s="1"/>
  <c r="U114" i="7"/>
  <c r="AA114" i="7" s="1"/>
  <c r="U116" i="7"/>
  <c r="AA116" i="7" s="1"/>
  <c r="U117" i="7"/>
  <c r="AA117" i="7" s="1"/>
  <c r="U118" i="7"/>
  <c r="AA118" i="7" s="1"/>
  <c r="U119" i="7"/>
  <c r="AA119" i="7" s="1"/>
  <c r="U120" i="7"/>
  <c r="AA120" i="7" s="1"/>
  <c r="U126" i="7"/>
  <c r="AA126" i="7" s="1"/>
  <c r="DT125" i="7"/>
  <c r="DL125" i="7"/>
  <c r="DD125" i="7"/>
  <c r="CV125" i="7"/>
  <c r="CN125" i="7"/>
  <c r="CF125" i="7"/>
  <c r="BX125" i="7"/>
  <c r="BP125" i="7"/>
  <c r="BH125" i="7"/>
  <c r="AZ125" i="7"/>
  <c r="AR125" i="7"/>
  <c r="AJ125" i="7"/>
  <c r="DY125" i="7"/>
  <c r="DQ125" i="7"/>
  <c r="DI125" i="7"/>
  <c r="DA125" i="7"/>
  <c r="CS125" i="7"/>
  <c r="CK125" i="7"/>
  <c r="CC125" i="7"/>
  <c r="BU125" i="7"/>
  <c r="BM125" i="7"/>
  <c r="BE125" i="7"/>
  <c r="AW125" i="7"/>
  <c r="AO125" i="7"/>
  <c r="AG125" i="7"/>
  <c r="DX125" i="7"/>
  <c r="DP125" i="7"/>
  <c r="DH125" i="7"/>
  <c r="CZ125" i="7"/>
  <c r="CR125" i="7"/>
  <c r="CJ125" i="7"/>
  <c r="CB125" i="7"/>
  <c r="BT125" i="7"/>
  <c r="BL125" i="7"/>
  <c r="BD125" i="7"/>
  <c r="AV125" i="7"/>
  <c r="AN125" i="7"/>
  <c r="AF125" i="7"/>
  <c r="DW125" i="7"/>
  <c r="DO125" i="7"/>
  <c r="DG125" i="7"/>
  <c r="CY125" i="7"/>
  <c r="CQ125" i="7"/>
  <c r="CI125" i="7"/>
  <c r="CA125" i="7"/>
  <c r="BS125" i="7"/>
  <c r="BK125" i="7"/>
  <c r="BC125" i="7"/>
  <c r="AU125" i="7"/>
  <c r="AM125" i="7"/>
  <c r="AE125" i="7"/>
  <c r="DV125" i="7"/>
  <c r="DN125" i="7"/>
  <c r="DF125" i="7"/>
  <c r="CX125" i="7"/>
  <c r="CP125" i="7"/>
  <c r="CH125" i="7"/>
  <c r="BZ125" i="7"/>
  <c r="BR125" i="7"/>
  <c r="BJ125" i="7"/>
  <c r="BB125" i="7"/>
  <c r="AT125" i="7"/>
  <c r="AL125" i="7"/>
  <c r="AD125" i="7"/>
  <c r="DM125" i="7"/>
  <c r="CT125" i="7"/>
  <c r="BW125" i="7"/>
  <c r="BA125" i="7"/>
  <c r="AH125" i="7"/>
  <c r="DJ125" i="7"/>
  <c r="CM125" i="7"/>
  <c r="BQ125" i="7"/>
  <c r="AX125" i="7"/>
  <c r="DE125" i="7"/>
  <c r="CL125" i="7"/>
  <c r="BO125" i="7"/>
  <c r="AS125" i="7"/>
  <c r="DC125" i="7"/>
  <c r="CG125" i="7"/>
  <c r="BN125" i="7"/>
  <c r="AQ125" i="7"/>
  <c r="DU125" i="7"/>
  <c r="DB125" i="7"/>
  <c r="CE125" i="7"/>
  <c r="BI125" i="7"/>
  <c r="AP125" i="7"/>
  <c r="CD125" i="7"/>
  <c r="AC125" i="7"/>
  <c r="BY125" i="7"/>
  <c r="DS125" i="7"/>
  <c r="BV125" i="7"/>
  <c r="DR125" i="7"/>
  <c r="BG125" i="7"/>
  <c r="DK125" i="7"/>
  <c r="BF125" i="7"/>
  <c r="CW125" i="7"/>
  <c r="AY125" i="7"/>
  <c r="CU125" i="7"/>
  <c r="CO125" i="7"/>
  <c r="AK125" i="7"/>
  <c r="AI125" i="7"/>
  <c r="U127" i="7"/>
  <c r="AA127" i="7" s="1"/>
  <c r="U126" i="8"/>
  <c r="AA126" i="8" s="1"/>
  <c r="DV126" i="8"/>
  <c r="DN126" i="8"/>
  <c r="DF126" i="8"/>
  <c r="CX126" i="8"/>
  <c r="CP126" i="8"/>
  <c r="CH126" i="8"/>
  <c r="BZ126" i="8"/>
  <c r="BR126" i="8"/>
  <c r="BJ126" i="8"/>
  <c r="BB126" i="8"/>
  <c r="AT126" i="8"/>
  <c r="AL126" i="8"/>
  <c r="AD126" i="8"/>
  <c r="DU126" i="8"/>
  <c r="DM126" i="8"/>
  <c r="DE126" i="8"/>
  <c r="CW126" i="8"/>
  <c r="CO126" i="8"/>
  <c r="CG126" i="8"/>
  <c r="BY126" i="8"/>
  <c r="BQ126" i="8"/>
  <c r="BI126" i="8"/>
  <c r="BA126" i="8"/>
  <c r="AS126" i="8"/>
  <c r="AK126" i="8"/>
  <c r="AC126" i="8"/>
  <c r="DS126" i="8"/>
  <c r="DK126" i="8"/>
  <c r="DC126" i="8"/>
  <c r="CU126" i="8"/>
  <c r="CM126" i="8"/>
  <c r="CE126" i="8"/>
  <c r="BW126" i="8"/>
  <c r="BO126" i="8"/>
  <c r="BG126" i="8"/>
  <c r="AY126" i="8"/>
  <c r="AQ126" i="8"/>
  <c r="AI126" i="8"/>
  <c r="DR126" i="8"/>
  <c r="DJ126" i="8"/>
  <c r="DB126" i="8"/>
  <c r="CT126" i="8"/>
  <c r="CL126" i="8"/>
  <c r="CD126" i="8"/>
  <c r="BV126" i="8"/>
  <c r="BN126" i="8"/>
  <c r="BF126" i="8"/>
  <c r="AX126" i="8"/>
  <c r="AP126" i="8"/>
  <c r="AH126" i="8"/>
  <c r="DY126" i="8"/>
  <c r="DQ126" i="8"/>
  <c r="DI126" i="8"/>
  <c r="DA126" i="8"/>
  <c r="CS126" i="8"/>
  <c r="CK126" i="8"/>
  <c r="CC126" i="8"/>
  <c r="BU126" i="8"/>
  <c r="BM126" i="8"/>
  <c r="BE126" i="8"/>
  <c r="AW126" i="8"/>
  <c r="AO126" i="8"/>
  <c r="AG126" i="8"/>
  <c r="DX126" i="8"/>
  <c r="DP126" i="8"/>
  <c r="DH126" i="8"/>
  <c r="CZ126" i="8"/>
  <c r="CR126" i="8"/>
  <c r="CJ126" i="8"/>
  <c r="CB126" i="8"/>
  <c r="BT126" i="8"/>
  <c r="BL126" i="8"/>
  <c r="BD126" i="8"/>
  <c r="AV126" i="8"/>
  <c r="AN126" i="8"/>
  <c r="AF126" i="8"/>
  <c r="CV126" i="8"/>
  <c r="BP126" i="8"/>
  <c r="AJ126" i="8"/>
  <c r="DO126" i="8"/>
  <c r="CI126" i="8"/>
  <c r="BC126" i="8"/>
  <c r="DL126" i="8"/>
  <c r="CF126" i="8"/>
  <c r="AZ126" i="8"/>
  <c r="DG126" i="8"/>
  <c r="CA126" i="8"/>
  <c r="AU126" i="8"/>
  <c r="DD126" i="8"/>
  <c r="BX126" i="8"/>
  <c r="AR126" i="8"/>
  <c r="DT126" i="8"/>
  <c r="AE126" i="8"/>
  <c r="CN126" i="8"/>
  <c r="BS126" i="8"/>
  <c r="BK126" i="8"/>
  <c r="BH126" i="8"/>
  <c r="DW126" i="8"/>
  <c r="CY126" i="8"/>
  <c r="AM126" i="8"/>
  <c r="CQ126" i="8"/>
  <c r="AA123" i="8"/>
  <c r="U122" i="7"/>
  <c r="AA122" i="7" s="1"/>
  <c r="U120" i="8"/>
  <c r="AA120" i="8" s="1"/>
  <c r="W125" i="7" l="1"/>
  <c r="W124" i="7"/>
  <c r="W122" i="7"/>
  <c r="W121" i="7"/>
  <c r="AA32" i="7"/>
  <c r="L20" i="2"/>
  <c r="AA82" i="8"/>
  <c r="P25" i="2"/>
  <c r="AA42" i="8"/>
  <c r="P21" i="2"/>
  <c r="AA72" i="7"/>
  <c r="L24" i="2"/>
  <c r="AA92" i="6"/>
  <c r="H26" i="2"/>
  <c r="AA52" i="7"/>
  <c r="L22" i="2"/>
  <c r="AA22" i="7"/>
  <c r="L19" i="2"/>
  <c r="AA72" i="8"/>
  <c r="P24" i="2"/>
  <c r="AA22" i="8"/>
  <c r="P19" i="2"/>
  <c r="AA82" i="6"/>
  <c r="H25" i="2"/>
  <c r="AA52" i="6"/>
  <c r="H22" i="2"/>
  <c r="AA12" i="6"/>
  <c r="H18" i="2"/>
  <c r="AA102" i="7"/>
  <c r="L27" i="2"/>
  <c r="AA62" i="7"/>
  <c r="L23" i="2"/>
  <c r="DW127" i="7"/>
  <c r="X105" i="7" s="1"/>
  <c r="DO127" i="7"/>
  <c r="X97" i="7" s="1"/>
  <c r="DG127" i="7"/>
  <c r="X89" i="7" s="1"/>
  <c r="CY127" i="7"/>
  <c r="X81" i="7" s="1"/>
  <c r="CQ127" i="7"/>
  <c r="X73" i="7" s="1"/>
  <c r="CI127" i="7"/>
  <c r="X65" i="7" s="1"/>
  <c r="CA127" i="7"/>
  <c r="X57" i="7" s="1"/>
  <c r="BS127" i="7"/>
  <c r="X49" i="7" s="1"/>
  <c r="BK127" i="7"/>
  <c r="X41" i="7" s="1"/>
  <c r="BC127" i="7"/>
  <c r="X33" i="7" s="1"/>
  <c r="DS127" i="7"/>
  <c r="X101" i="7" s="1"/>
  <c r="DK127" i="7"/>
  <c r="X93" i="7" s="1"/>
  <c r="DC127" i="7"/>
  <c r="X85" i="7" s="1"/>
  <c r="CU127" i="7"/>
  <c r="X77" i="7" s="1"/>
  <c r="CM127" i="7"/>
  <c r="X69" i="7" s="1"/>
  <c r="CE127" i="7"/>
  <c r="X61" i="7" s="1"/>
  <c r="BW127" i="7"/>
  <c r="X53" i="7" s="1"/>
  <c r="BO127" i="7"/>
  <c r="X45" i="7" s="1"/>
  <c r="BG127" i="7"/>
  <c r="X37" i="7" s="1"/>
  <c r="AY127" i="7"/>
  <c r="X29" i="7" s="1"/>
  <c r="DR127" i="7"/>
  <c r="X100" i="7" s="1"/>
  <c r="DJ127" i="7"/>
  <c r="X92" i="7" s="1"/>
  <c r="N26" i="2" s="1"/>
  <c r="DB127" i="7"/>
  <c r="X84" i="7" s="1"/>
  <c r="CT127" i="7"/>
  <c r="X76" i="7" s="1"/>
  <c r="CL127" i="7"/>
  <c r="X68" i="7" s="1"/>
  <c r="CD127" i="7"/>
  <c r="X60" i="7" s="1"/>
  <c r="BV127" i="7"/>
  <c r="X52" i="7" s="1"/>
  <c r="N22" i="2" s="1"/>
  <c r="BN127" i="7"/>
  <c r="X44" i="7" s="1"/>
  <c r="BF127" i="7"/>
  <c r="X36" i="7" s="1"/>
  <c r="AX127" i="7"/>
  <c r="X28" i="7" s="1"/>
  <c r="DQ127" i="7"/>
  <c r="X99" i="7" s="1"/>
  <c r="DE127" i="7"/>
  <c r="X87" i="7" s="1"/>
  <c r="CR127" i="7"/>
  <c r="X74" i="7" s="1"/>
  <c r="CF127" i="7"/>
  <c r="X62" i="7" s="1"/>
  <c r="N23" i="2" s="1"/>
  <c r="BR127" i="7"/>
  <c r="X48" i="7" s="1"/>
  <c r="BE127" i="7"/>
  <c r="X35" i="7" s="1"/>
  <c r="AT127" i="7"/>
  <c r="X24" i="7" s="1"/>
  <c r="AL127" i="7"/>
  <c r="X16" i="7" s="1"/>
  <c r="AD127" i="7"/>
  <c r="X8" i="7" s="1"/>
  <c r="DP127" i="7"/>
  <c r="X98" i="7" s="1"/>
  <c r="DD127" i="7"/>
  <c r="X86" i="7" s="1"/>
  <c r="CP127" i="7"/>
  <c r="X72" i="7" s="1"/>
  <c r="N24" i="2" s="1"/>
  <c r="CC127" i="7"/>
  <c r="X59" i="7" s="1"/>
  <c r="BQ127" i="7"/>
  <c r="X47" i="7" s="1"/>
  <c r="BD127" i="7"/>
  <c r="X34" i="7" s="1"/>
  <c r="AS127" i="7"/>
  <c r="X23" i="7" s="1"/>
  <c r="AK127" i="7"/>
  <c r="X15" i="7" s="1"/>
  <c r="AC127" i="7"/>
  <c r="X7" i="7" s="1"/>
  <c r="DY127" i="7"/>
  <c r="X107" i="7" s="1"/>
  <c r="DM127" i="7"/>
  <c r="X95" i="7" s="1"/>
  <c r="CZ127" i="7"/>
  <c r="X82" i="7" s="1"/>
  <c r="N25" i="2" s="1"/>
  <c r="CN127" i="7"/>
  <c r="X70" i="7" s="1"/>
  <c r="BZ127" i="7"/>
  <c r="X56" i="7" s="1"/>
  <c r="BM127" i="7"/>
  <c r="X43" i="7" s="1"/>
  <c r="BA127" i="7"/>
  <c r="X31" i="7" s="1"/>
  <c r="AQ127" i="7"/>
  <c r="X21" i="7" s="1"/>
  <c r="AI127" i="7"/>
  <c r="X13" i="7" s="1"/>
  <c r="DX127" i="7"/>
  <c r="X106" i="7" s="1"/>
  <c r="DL127" i="7"/>
  <c r="X94" i="7" s="1"/>
  <c r="CX127" i="7"/>
  <c r="X80" i="7" s="1"/>
  <c r="CK127" i="7"/>
  <c r="X67" i="7" s="1"/>
  <c r="BY127" i="7"/>
  <c r="X55" i="7" s="1"/>
  <c r="BL127" i="7"/>
  <c r="X42" i="7" s="1"/>
  <c r="N21" i="2" s="1"/>
  <c r="AZ127" i="7"/>
  <c r="X30" i="7" s="1"/>
  <c r="AP127" i="7"/>
  <c r="X20" i="7" s="1"/>
  <c r="AH127" i="7"/>
  <c r="X12" i="7" s="1"/>
  <c r="N18" i="2" s="1"/>
  <c r="DV127" i="7"/>
  <c r="X104" i="7" s="1"/>
  <c r="DI127" i="7"/>
  <c r="X91" i="7" s="1"/>
  <c r="CW127" i="7"/>
  <c r="X79" i="7" s="1"/>
  <c r="CJ127" i="7"/>
  <c r="X66" i="7" s="1"/>
  <c r="BX127" i="7"/>
  <c r="X54" i="7" s="1"/>
  <c r="BJ127" i="7"/>
  <c r="X40" i="7" s="1"/>
  <c r="AW127" i="7"/>
  <c r="X27" i="7" s="1"/>
  <c r="AO127" i="7"/>
  <c r="X19" i="7" s="1"/>
  <c r="AG127" i="7"/>
  <c r="X11" i="7" s="1"/>
  <c r="DU127" i="7"/>
  <c r="X103" i="7" s="1"/>
  <c r="DH127" i="7"/>
  <c r="X90" i="7" s="1"/>
  <c r="CV127" i="7"/>
  <c r="X78" i="7" s="1"/>
  <c r="CH127" i="7"/>
  <c r="X64" i="7" s="1"/>
  <c r="BU127" i="7"/>
  <c r="X51" i="7" s="1"/>
  <c r="BI127" i="7"/>
  <c r="X39" i="7" s="1"/>
  <c r="AV127" i="7"/>
  <c r="X26" i="7" s="1"/>
  <c r="AN127" i="7"/>
  <c r="X18" i="7" s="1"/>
  <c r="AF127" i="7"/>
  <c r="X10" i="7" s="1"/>
  <c r="DN127" i="7"/>
  <c r="X96" i="7" s="1"/>
  <c r="BP127" i="7"/>
  <c r="X46" i="7" s="1"/>
  <c r="DF127" i="7"/>
  <c r="X88" i="7" s="1"/>
  <c r="BH127" i="7"/>
  <c r="X38" i="7" s="1"/>
  <c r="CS127" i="7"/>
  <c r="X75" i="7" s="1"/>
  <c r="AU127" i="7"/>
  <c r="X25" i="7" s="1"/>
  <c r="CO127" i="7"/>
  <c r="X71" i="7" s="1"/>
  <c r="AR127" i="7"/>
  <c r="X22" i="7" s="1"/>
  <c r="N19" i="2" s="1"/>
  <c r="CG127" i="7"/>
  <c r="X63" i="7" s="1"/>
  <c r="AM127" i="7"/>
  <c r="X17" i="7" s="1"/>
  <c r="CB127" i="7"/>
  <c r="X58" i="7" s="1"/>
  <c r="AJ127" i="7"/>
  <c r="X14" i="7" s="1"/>
  <c r="BT127" i="7"/>
  <c r="X50" i="7" s="1"/>
  <c r="BB127" i="7"/>
  <c r="X32" i="7" s="1"/>
  <c r="N20" i="2" s="1"/>
  <c r="AE127" i="7"/>
  <c r="X9" i="7" s="1"/>
  <c r="DT127" i="7"/>
  <c r="X102" i="7" s="1"/>
  <c r="N27" i="2" s="1"/>
  <c r="DA127" i="7"/>
  <c r="X83" i="7" s="1"/>
  <c r="W7" i="7"/>
  <c r="W8" i="7"/>
  <c r="W9" i="7"/>
  <c r="W12" i="7"/>
  <c r="M18" i="2" s="1"/>
  <c r="W10" i="7"/>
  <c r="W13" i="7"/>
  <c r="W11" i="7"/>
  <c r="W16" i="7"/>
  <c r="W15" i="7"/>
  <c r="W14" i="7"/>
  <c r="W17" i="7"/>
  <c r="W20" i="7"/>
  <c r="W18" i="7"/>
  <c r="W19" i="7"/>
  <c r="W22" i="7"/>
  <c r="M19" i="2" s="1"/>
  <c r="W21" i="7"/>
  <c r="W23" i="7"/>
  <c r="W26" i="7"/>
  <c r="W24" i="7"/>
  <c r="W25" i="7"/>
  <c r="W28" i="7"/>
  <c r="W27" i="7"/>
  <c r="W29" i="7"/>
  <c r="W31" i="7"/>
  <c r="W30" i="7"/>
  <c r="W32" i="7"/>
  <c r="M20" i="2" s="1"/>
  <c r="W33" i="7"/>
  <c r="W36" i="7"/>
  <c r="W37" i="7"/>
  <c r="W34" i="7"/>
  <c r="W35" i="7"/>
  <c r="W39" i="7"/>
  <c r="W41" i="7"/>
  <c r="W38" i="7"/>
  <c r="W40" i="7"/>
  <c r="W42" i="7"/>
  <c r="M21" i="2" s="1"/>
  <c r="W43" i="7"/>
  <c r="W45" i="7"/>
  <c r="W47" i="7"/>
  <c r="W44" i="7"/>
  <c r="W49" i="7"/>
  <c r="W46" i="7"/>
  <c r="W48" i="7"/>
  <c r="W51" i="7"/>
  <c r="W50" i="7"/>
  <c r="W52" i="7"/>
  <c r="M22" i="2" s="1"/>
  <c r="W54" i="7"/>
  <c r="W56" i="7"/>
  <c r="W53" i="7"/>
  <c r="W57" i="7"/>
  <c r="W55" i="7"/>
  <c r="W58" i="7"/>
  <c r="W61" i="7"/>
  <c r="W60" i="7"/>
  <c r="W59" i="7"/>
  <c r="W63" i="7"/>
  <c r="W62" i="7"/>
  <c r="M23" i="2" s="1"/>
  <c r="W64" i="7"/>
  <c r="W65" i="7"/>
  <c r="W66" i="7"/>
  <c r="W69" i="7"/>
  <c r="W68" i="7"/>
  <c r="W67" i="7"/>
  <c r="W71" i="7"/>
  <c r="W73" i="7"/>
  <c r="W70" i="7"/>
  <c r="W72" i="7"/>
  <c r="M24" i="2" s="1"/>
  <c r="W76" i="7"/>
  <c r="W74" i="7"/>
  <c r="W75" i="7"/>
  <c r="W80" i="7"/>
  <c r="W78" i="7"/>
  <c r="W77" i="7"/>
  <c r="W79" i="7"/>
  <c r="W81" i="7"/>
  <c r="W84" i="7"/>
  <c r="W83" i="7"/>
  <c r="W82" i="7"/>
  <c r="M25" i="2" s="1"/>
  <c r="W88" i="7"/>
  <c r="W85" i="7"/>
  <c r="W87" i="7"/>
  <c r="W86" i="7"/>
  <c r="W89" i="7"/>
  <c r="W90" i="7"/>
  <c r="W91" i="7"/>
  <c r="W93" i="7"/>
  <c r="W92" i="7"/>
  <c r="M26" i="2" s="1"/>
  <c r="W94" i="7"/>
  <c r="W96" i="7"/>
  <c r="W95" i="7"/>
  <c r="W98" i="7"/>
  <c r="W97" i="7"/>
  <c r="W101" i="7"/>
  <c r="W100" i="7"/>
  <c r="W99" i="7"/>
  <c r="W102" i="7"/>
  <c r="M27" i="2" s="1"/>
  <c r="W105" i="7"/>
  <c r="W103" i="7"/>
  <c r="W104" i="7"/>
  <c r="W106" i="7"/>
  <c r="W107" i="7"/>
  <c r="W109" i="7"/>
  <c r="W108" i="7"/>
  <c r="W111" i="7"/>
  <c r="W112" i="7"/>
  <c r="W110" i="7"/>
  <c r="W113" i="7"/>
  <c r="W116" i="7"/>
  <c r="W120" i="7"/>
  <c r="W115" i="7"/>
  <c r="W114" i="7"/>
  <c r="W119" i="7"/>
  <c r="W117" i="7"/>
  <c r="W118" i="7"/>
  <c r="W126" i="7"/>
  <c r="W127" i="7"/>
  <c r="AA32" i="8"/>
  <c r="P20" i="2"/>
  <c r="AA102" i="8"/>
  <c r="P27" i="2"/>
  <c r="AA62" i="8"/>
  <c r="P23" i="2"/>
  <c r="DW127" i="8"/>
  <c r="X105" i="8" s="1"/>
  <c r="DO127" i="8"/>
  <c r="X97" i="8" s="1"/>
  <c r="DG127" i="8"/>
  <c r="X89" i="8" s="1"/>
  <c r="CY127" i="8"/>
  <c r="X81" i="8" s="1"/>
  <c r="CQ127" i="8"/>
  <c r="X73" i="8" s="1"/>
  <c r="CI127" i="8"/>
  <c r="X65" i="8" s="1"/>
  <c r="CA127" i="8"/>
  <c r="X57" i="8" s="1"/>
  <c r="BS127" i="8"/>
  <c r="X49" i="8" s="1"/>
  <c r="BK127" i="8"/>
  <c r="X41" i="8" s="1"/>
  <c r="BC127" i="8"/>
  <c r="X33" i="8" s="1"/>
  <c r="AU127" i="8"/>
  <c r="X25" i="8" s="1"/>
  <c r="AM127" i="8"/>
  <c r="X17" i="8" s="1"/>
  <c r="AE127" i="8"/>
  <c r="X9" i="8" s="1"/>
  <c r="DV127" i="8"/>
  <c r="X104" i="8" s="1"/>
  <c r="DN127" i="8"/>
  <c r="X96" i="8" s="1"/>
  <c r="DF127" i="8"/>
  <c r="X88" i="8" s="1"/>
  <c r="CX127" i="8"/>
  <c r="X80" i="8" s="1"/>
  <c r="CP127" i="8"/>
  <c r="X72" i="8" s="1"/>
  <c r="R24" i="2" s="1"/>
  <c r="CH127" i="8"/>
  <c r="X64" i="8" s="1"/>
  <c r="BZ127" i="8"/>
  <c r="X56" i="8" s="1"/>
  <c r="BR127" i="8"/>
  <c r="X48" i="8" s="1"/>
  <c r="BJ127" i="8"/>
  <c r="X40" i="8" s="1"/>
  <c r="BB127" i="8"/>
  <c r="X32" i="8" s="1"/>
  <c r="R20" i="2" s="1"/>
  <c r="AT127" i="8"/>
  <c r="X24" i="8" s="1"/>
  <c r="AL127" i="8"/>
  <c r="X16" i="8" s="1"/>
  <c r="AD127" i="8"/>
  <c r="X8" i="8" s="1"/>
  <c r="DU127" i="8"/>
  <c r="X103" i="8" s="1"/>
  <c r="DT127" i="8"/>
  <c r="X102" i="8" s="1"/>
  <c r="R27" i="2" s="1"/>
  <c r="DL127" i="8"/>
  <c r="X94" i="8" s="1"/>
  <c r="DD127" i="8"/>
  <c r="X86" i="8" s="1"/>
  <c r="CV127" i="8"/>
  <c r="X78" i="8" s="1"/>
  <c r="CN127" i="8"/>
  <c r="X70" i="8" s="1"/>
  <c r="CF127" i="8"/>
  <c r="X62" i="8" s="1"/>
  <c r="R23" i="2" s="1"/>
  <c r="BX127" i="8"/>
  <c r="X54" i="8" s="1"/>
  <c r="BP127" i="8"/>
  <c r="X46" i="8" s="1"/>
  <c r="BH127" i="8"/>
  <c r="X38" i="8" s="1"/>
  <c r="AZ127" i="8"/>
  <c r="X30" i="8" s="1"/>
  <c r="AR127" i="8"/>
  <c r="X22" i="8" s="1"/>
  <c r="R19" i="2" s="1"/>
  <c r="AJ127" i="8"/>
  <c r="X14" i="8" s="1"/>
  <c r="DS127" i="8"/>
  <c r="X101" i="8" s="1"/>
  <c r="DK127" i="8"/>
  <c r="X93" i="8" s="1"/>
  <c r="DC127" i="8"/>
  <c r="X85" i="8" s="1"/>
  <c r="CU127" i="8"/>
  <c r="X77" i="8" s="1"/>
  <c r="CM127" i="8"/>
  <c r="X69" i="8" s="1"/>
  <c r="CE127" i="8"/>
  <c r="X61" i="8" s="1"/>
  <c r="BW127" i="8"/>
  <c r="X53" i="8" s="1"/>
  <c r="BO127" i="8"/>
  <c r="X45" i="8" s="1"/>
  <c r="BG127" i="8"/>
  <c r="X37" i="8" s="1"/>
  <c r="AY127" i="8"/>
  <c r="X29" i="8" s="1"/>
  <c r="AQ127" i="8"/>
  <c r="X21" i="8" s="1"/>
  <c r="AI127" i="8"/>
  <c r="X13" i="8" s="1"/>
  <c r="DR127" i="8"/>
  <c r="X100" i="8" s="1"/>
  <c r="DJ127" i="8"/>
  <c r="X92" i="8" s="1"/>
  <c r="R26" i="2" s="1"/>
  <c r="DB127" i="8"/>
  <c r="X84" i="8" s="1"/>
  <c r="CT127" i="8"/>
  <c r="X76" i="8" s="1"/>
  <c r="CL127" i="8"/>
  <c r="X68" i="8" s="1"/>
  <c r="CD127" i="8"/>
  <c r="X60" i="8" s="1"/>
  <c r="BV127" i="8"/>
  <c r="X52" i="8" s="1"/>
  <c r="R22" i="2" s="1"/>
  <c r="BN127" i="8"/>
  <c r="X44" i="8" s="1"/>
  <c r="BF127" i="8"/>
  <c r="X36" i="8" s="1"/>
  <c r="AX127" i="8"/>
  <c r="X28" i="8" s="1"/>
  <c r="AP127" i="8"/>
  <c r="X20" i="8" s="1"/>
  <c r="AH127" i="8"/>
  <c r="X12" i="8" s="1"/>
  <c r="R18" i="2" s="1"/>
  <c r="DY127" i="8"/>
  <c r="X107" i="8" s="1"/>
  <c r="DQ127" i="8"/>
  <c r="X99" i="8" s="1"/>
  <c r="DI127" i="8"/>
  <c r="X91" i="8" s="1"/>
  <c r="DA127" i="8"/>
  <c r="X83" i="8" s="1"/>
  <c r="CS127" i="8"/>
  <c r="X75" i="8" s="1"/>
  <c r="CK127" i="8"/>
  <c r="X67" i="8" s="1"/>
  <c r="CC127" i="8"/>
  <c r="X59" i="8" s="1"/>
  <c r="BU127" i="8"/>
  <c r="X51" i="8" s="1"/>
  <c r="BM127" i="8"/>
  <c r="X43" i="8" s="1"/>
  <c r="BE127" i="8"/>
  <c r="X35" i="8" s="1"/>
  <c r="AW127" i="8"/>
  <c r="X27" i="8" s="1"/>
  <c r="AO127" i="8"/>
  <c r="X19" i="8" s="1"/>
  <c r="AG127" i="8"/>
  <c r="X11" i="8" s="1"/>
  <c r="DX127" i="8"/>
  <c r="X106" i="8" s="1"/>
  <c r="DE127" i="8"/>
  <c r="X87" i="8" s="1"/>
  <c r="BY127" i="8"/>
  <c r="X55" i="8" s="1"/>
  <c r="AS127" i="8"/>
  <c r="X23" i="8" s="1"/>
  <c r="CR127" i="8"/>
  <c r="X74" i="8" s="1"/>
  <c r="BL127" i="8"/>
  <c r="X42" i="8" s="1"/>
  <c r="R21" i="2" s="1"/>
  <c r="AF127" i="8"/>
  <c r="X10" i="8" s="1"/>
  <c r="CO127" i="8"/>
  <c r="X71" i="8" s="1"/>
  <c r="BI127" i="8"/>
  <c r="X39" i="8" s="1"/>
  <c r="AC127" i="8"/>
  <c r="X7" i="8" s="1"/>
  <c r="DP127" i="8"/>
  <c r="X98" i="8" s="1"/>
  <c r="CJ127" i="8"/>
  <c r="X66" i="8" s="1"/>
  <c r="BD127" i="8"/>
  <c r="X34" i="8" s="1"/>
  <c r="DM127" i="8"/>
  <c r="X95" i="8" s="1"/>
  <c r="CG127" i="8"/>
  <c r="X63" i="8" s="1"/>
  <c r="BA127" i="8"/>
  <c r="X31" i="8" s="1"/>
  <c r="CB127" i="8"/>
  <c r="X58" i="8" s="1"/>
  <c r="AV127" i="8"/>
  <c r="X26" i="8" s="1"/>
  <c r="AN127" i="8"/>
  <c r="X18" i="8" s="1"/>
  <c r="DH127" i="8"/>
  <c r="X90" i="8" s="1"/>
  <c r="AK127" i="8"/>
  <c r="X15" i="8" s="1"/>
  <c r="CZ127" i="8"/>
  <c r="X82" i="8" s="1"/>
  <c r="R25" i="2" s="1"/>
  <c r="CW127" i="8"/>
  <c r="X79" i="8" s="1"/>
  <c r="BT127" i="8"/>
  <c r="X50" i="8" s="1"/>
  <c r="BQ127" i="8"/>
  <c r="X47" i="8" s="1"/>
  <c r="W8" i="8"/>
  <c r="W7" i="8"/>
  <c r="W9" i="8"/>
  <c r="W10" i="8"/>
  <c r="W12" i="8"/>
  <c r="Q18" i="2" s="1"/>
  <c r="W15" i="8"/>
  <c r="W11" i="8"/>
  <c r="W14" i="8"/>
  <c r="W13" i="8"/>
  <c r="W16" i="8"/>
  <c r="W18" i="8"/>
  <c r="W17" i="8"/>
  <c r="W20" i="8"/>
  <c r="W19" i="8"/>
  <c r="W21" i="8"/>
  <c r="W23" i="8"/>
  <c r="W22" i="8"/>
  <c r="Q19" i="2" s="1"/>
  <c r="W24" i="8"/>
  <c r="W26" i="8"/>
  <c r="W25" i="8"/>
  <c r="W29" i="8"/>
  <c r="W28" i="8"/>
  <c r="W30" i="8"/>
  <c r="W27" i="8"/>
  <c r="W33" i="8"/>
  <c r="W32" i="8"/>
  <c r="Q20" i="2" s="1"/>
  <c r="W31" i="8"/>
  <c r="W35" i="8"/>
  <c r="W36" i="8"/>
  <c r="W34" i="8"/>
  <c r="W38" i="8"/>
  <c r="W37" i="8"/>
  <c r="W40" i="8"/>
  <c r="W39" i="8"/>
  <c r="W45" i="8"/>
  <c r="W43" i="8"/>
  <c r="W41" i="8"/>
  <c r="W48" i="8"/>
  <c r="W42" i="8"/>
  <c r="Q21" i="2" s="1"/>
  <c r="W44" i="8"/>
  <c r="W47" i="8"/>
  <c r="W46" i="8"/>
  <c r="W51" i="8"/>
  <c r="W49" i="8"/>
  <c r="W54" i="8"/>
  <c r="W52" i="8"/>
  <c r="Q22" i="2" s="1"/>
  <c r="W53" i="8"/>
  <c r="W50" i="8"/>
  <c r="W55" i="8"/>
  <c r="W57" i="8"/>
  <c r="W56" i="8"/>
  <c r="W58" i="8"/>
  <c r="W60" i="8"/>
  <c r="W67" i="8"/>
  <c r="W59" i="8"/>
  <c r="W61" i="8"/>
  <c r="W62" i="8"/>
  <c r="Q23" i="2" s="1"/>
  <c r="W63" i="8"/>
  <c r="W65" i="8"/>
  <c r="W64" i="8"/>
  <c r="W68" i="8"/>
  <c r="W70" i="8"/>
  <c r="W66" i="8"/>
  <c r="W71" i="8"/>
  <c r="W69" i="8"/>
  <c r="W72" i="8"/>
  <c r="Q24" i="2" s="1"/>
  <c r="W74" i="8"/>
  <c r="W73" i="8"/>
  <c r="W76" i="8"/>
  <c r="W77" i="8"/>
  <c r="W75" i="8"/>
  <c r="W78" i="8"/>
  <c r="W79" i="8"/>
  <c r="W80" i="8"/>
  <c r="W82" i="8"/>
  <c r="Q25" i="2" s="1"/>
  <c r="W81" i="8"/>
  <c r="W84" i="8"/>
  <c r="W86" i="8"/>
  <c r="W83" i="8"/>
  <c r="W87" i="8"/>
  <c r="W85" i="8"/>
  <c r="W89" i="8"/>
  <c r="W88" i="8"/>
  <c r="W92" i="8"/>
  <c r="Q26" i="2" s="1"/>
  <c r="W93" i="8"/>
  <c r="W90" i="8"/>
  <c r="W91" i="8"/>
  <c r="W96" i="8"/>
  <c r="W94" i="8"/>
  <c r="W95" i="8"/>
  <c r="W100" i="8"/>
  <c r="W97" i="8"/>
  <c r="W98" i="8"/>
  <c r="W101" i="8"/>
  <c r="W99" i="8"/>
  <c r="W104" i="8"/>
  <c r="W102" i="8"/>
  <c r="Q27" i="2" s="1"/>
  <c r="W103" i="8"/>
  <c r="W105" i="8"/>
  <c r="W106" i="8"/>
  <c r="W108" i="8"/>
  <c r="W107" i="8"/>
  <c r="W110" i="8"/>
  <c r="W109" i="8"/>
  <c r="W111" i="8"/>
  <c r="W117" i="8"/>
  <c r="W113" i="8"/>
  <c r="W112" i="8"/>
  <c r="W114" i="8"/>
  <c r="W115" i="8"/>
  <c r="W116" i="8"/>
  <c r="W120" i="8"/>
  <c r="W124" i="8"/>
  <c r="W121" i="8"/>
  <c r="W123" i="8"/>
  <c r="W122" i="8"/>
  <c r="W127" i="8"/>
  <c r="W119" i="8"/>
  <c r="W118" i="8"/>
  <c r="H24" i="2"/>
  <c r="AA72" i="6"/>
  <c r="AA42" i="6"/>
  <c r="H21" i="2"/>
  <c r="AA92" i="7"/>
  <c r="L26" i="2"/>
  <c r="AA12" i="7"/>
  <c r="L18" i="2"/>
  <c r="AA62" i="6"/>
  <c r="H23" i="2"/>
  <c r="AA32" i="6"/>
  <c r="H20" i="2"/>
  <c r="AA42" i="7"/>
  <c r="L21" i="2"/>
  <c r="AA52" i="8"/>
  <c r="P22" i="2"/>
  <c r="AA82" i="7"/>
  <c r="L25" i="2"/>
  <c r="AA92" i="8"/>
  <c r="P26" i="2"/>
  <c r="AA12" i="8"/>
  <c r="P18" i="2"/>
  <c r="AA102" i="6"/>
  <c r="H27" i="2"/>
  <c r="AA22" i="6"/>
  <c r="H19" i="2"/>
  <c r="DX127" i="6"/>
  <c r="X106" i="6" s="1"/>
  <c r="DP127" i="6"/>
  <c r="X98" i="6" s="1"/>
  <c r="DH127" i="6"/>
  <c r="X90" i="6" s="1"/>
  <c r="CZ127" i="6"/>
  <c r="X82" i="6" s="1"/>
  <c r="J25" i="2" s="1"/>
  <c r="CR127" i="6"/>
  <c r="X74" i="6" s="1"/>
  <c r="CJ127" i="6"/>
  <c r="X66" i="6" s="1"/>
  <c r="DW127" i="6"/>
  <c r="X105" i="6" s="1"/>
  <c r="DO127" i="6"/>
  <c r="X97" i="6" s="1"/>
  <c r="DG127" i="6"/>
  <c r="X89" i="6" s="1"/>
  <c r="CY127" i="6"/>
  <c r="X81" i="6" s="1"/>
  <c r="CQ127" i="6"/>
  <c r="X73" i="6" s="1"/>
  <c r="CI127" i="6"/>
  <c r="X65" i="6" s="1"/>
  <c r="DN127" i="6"/>
  <c r="X96" i="6" s="1"/>
  <c r="DD127" i="6"/>
  <c r="X86" i="6" s="1"/>
  <c r="CT127" i="6"/>
  <c r="X76" i="6" s="1"/>
  <c r="CH127" i="6"/>
  <c r="X64" i="6" s="1"/>
  <c r="BZ127" i="6"/>
  <c r="X56" i="6" s="1"/>
  <c r="BR127" i="6"/>
  <c r="X48" i="6" s="1"/>
  <c r="BJ127" i="6"/>
  <c r="X40" i="6" s="1"/>
  <c r="BB127" i="6"/>
  <c r="X32" i="6" s="1"/>
  <c r="J20" i="2" s="1"/>
  <c r="AT127" i="6"/>
  <c r="X24" i="6" s="1"/>
  <c r="AL127" i="6"/>
  <c r="X16" i="6" s="1"/>
  <c r="AD127" i="6"/>
  <c r="X8" i="6" s="1"/>
  <c r="DY127" i="6"/>
  <c r="X107" i="6" s="1"/>
  <c r="DM127" i="6"/>
  <c r="X95" i="6" s="1"/>
  <c r="DC127" i="6"/>
  <c r="X85" i="6" s="1"/>
  <c r="CS127" i="6"/>
  <c r="X75" i="6" s="1"/>
  <c r="CG127" i="6"/>
  <c r="X63" i="6" s="1"/>
  <c r="BY127" i="6"/>
  <c r="X55" i="6" s="1"/>
  <c r="BQ127" i="6"/>
  <c r="X47" i="6" s="1"/>
  <c r="BI127" i="6"/>
  <c r="X39" i="6" s="1"/>
  <c r="BA127" i="6"/>
  <c r="X31" i="6" s="1"/>
  <c r="AS127" i="6"/>
  <c r="X23" i="6" s="1"/>
  <c r="AK127" i="6"/>
  <c r="X15" i="6" s="1"/>
  <c r="AC127" i="6"/>
  <c r="X7" i="6" s="1"/>
  <c r="DV127" i="6"/>
  <c r="X104" i="6" s="1"/>
  <c r="DL127" i="6"/>
  <c r="X94" i="6" s="1"/>
  <c r="DB127" i="6"/>
  <c r="X84" i="6" s="1"/>
  <c r="CP127" i="6"/>
  <c r="X72" i="6" s="1"/>
  <c r="J24" i="2" s="1"/>
  <c r="CF127" i="6"/>
  <c r="X62" i="6" s="1"/>
  <c r="J23" i="2" s="1"/>
  <c r="BX127" i="6"/>
  <c r="X54" i="6" s="1"/>
  <c r="BP127" i="6"/>
  <c r="X46" i="6" s="1"/>
  <c r="BH127" i="6"/>
  <c r="X38" i="6" s="1"/>
  <c r="AZ127" i="6"/>
  <c r="X30" i="6" s="1"/>
  <c r="AR127" i="6"/>
  <c r="X22" i="6" s="1"/>
  <c r="J19" i="2" s="1"/>
  <c r="AJ127" i="6"/>
  <c r="X14" i="6" s="1"/>
  <c r="DU127" i="6"/>
  <c r="X103" i="6" s="1"/>
  <c r="DK127" i="6"/>
  <c r="X93" i="6" s="1"/>
  <c r="DA127" i="6"/>
  <c r="X83" i="6" s="1"/>
  <c r="CO127" i="6"/>
  <c r="X71" i="6" s="1"/>
  <c r="CE127" i="6"/>
  <c r="X61" i="6" s="1"/>
  <c r="BW127" i="6"/>
  <c r="X53" i="6" s="1"/>
  <c r="BO127" i="6"/>
  <c r="X45" i="6" s="1"/>
  <c r="BG127" i="6"/>
  <c r="X37" i="6" s="1"/>
  <c r="AY127" i="6"/>
  <c r="X29" i="6" s="1"/>
  <c r="AQ127" i="6"/>
  <c r="X21" i="6" s="1"/>
  <c r="AI127" i="6"/>
  <c r="X13" i="6" s="1"/>
  <c r="DT127" i="6"/>
  <c r="X102" i="6" s="1"/>
  <c r="J27" i="2" s="1"/>
  <c r="DJ127" i="6"/>
  <c r="X92" i="6" s="1"/>
  <c r="J26" i="2" s="1"/>
  <c r="CX127" i="6"/>
  <c r="X80" i="6" s="1"/>
  <c r="CN127" i="6"/>
  <c r="X70" i="6" s="1"/>
  <c r="CD127" i="6"/>
  <c r="X60" i="6" s="1"/>
  <c r="BV127" i="6"/>
  <c r="X52" i="6" s="1"/>
  <c r="J22" i="2" s="1"/>
  <c r="BN127" i="6"/>
  <c r="X44" i="6" s="1"/>
  <c r="BF127" i="6"/>
  <c r="X36" i="6" s="1"/>
  <c r="AX127" i="6"/>
  <c r="X28" i="6" s="1"/>
  <c r="AP127" i="6"/>
  <c r="X20" i="6" s="1"/>
  <c r="AH127" i="6"/>
  <c r="X12" i="6" s="1"/>
  <c r="J18" i="2" s="1"/>
  <c r="DS127" i="6"/>
  <c r="X101" i="6" s="1"/>
  <c r="DI127" i="6"/>
  <c r="X91" i="6" s="1"/>
  <c r="CW127" i="6"/>
  <c r="X79" i="6" s="1"/>
  <c r="CM127" i="6"/>
  <c r="X69" i="6" s="1"/>
  <c r="CC127" i="6"/>
  <c r="X59" i="6" s="1"/>
  <c r="BU127" i="6"/>
  <c r="X51" i="6" s="1"/>
  <c r="BM127" i="6"/>
  <c r="X43" i="6" s="1"/>
  <c r="BE127" i="6"/>
  <c r="X35" i="6" s="1"/>
  <c r="AW127" i="6"/>
  <c r="X27" i="6" s="1"/>
  <c r="AO127" i="6"/>
  <c r="X19" i="6" s="1"/>
  <c r="AG127" i="6"/>
  <c r="X11" i="6" s="1"/>
  <c r="DF127" i="6"/>
  <c r="X88" i="6" s="1"/>
  <c r="BT127" i="6"/>
  <c r="X50" i="6" s="1"/>
  <c r="AN127" i="6"/>
  <c r="X18" i="6" s="1"/>
  <c r="DE127" i="6"/>
  <c r="X87" i="6" s="1"/>
  <c r="BS127" i="6"/>
  <c r="X49" i="6" s="1"/>
  <c r="AM127" i="6"/>
  <c r="X17" i="6" s="1"/>
  <c r="CU127" i="6"/>
  <c r="X77" i="6" s="1"/>
  <c r="BK127" i="6"/>
  <c r="X41" i="6" s="1"/>
  <c r="AE127" i="6"/>
  <c r="X9" i="6" s="1"/>
  <c r="CL127" i="6"/>
  <c r="X68" i="6" s="1"/>
  <c r="BD127" i="6"/>
  <c r="X34" i="6" s="1"/>
  <c r="CK127" i="6"/>
  <c r="X67" i="6" s="1"/>
  <c r="BC127" i="6"/>
  <c r="X33" i="6" s="1"/>
  <c r="DR127" i="6"/>
  <c r="X100" i="6" s="1"/>
  <c r="CB127" i="6"/>
  <c r="X58" i="6" s="1"/>
  <c r="AV127" i="6"/>
  <c r="X26" i="6" s="1"/>
  <c r="BL127" i="6"/>
  <c r="X42" i="6" s="1"/>
  <c r="J21" i="2" s="1"/>
  <c r="AU127" i="6"/>
  <c r="X25" i="6" s="1"/>
  <c r="AF127" i="6"/>
  <c r="X10" i="6" s="1"/>
  <c r="DQ127" i="6"/>
  <c r="X99" i="6" s="1"/>
  <c r="CV127" i="6"/>
  <c r="X78" i="6" s="1"/>
  <c r="CA127" i="6"/>
  <c r="X57" i="6" s="1"/>
  <c r="W7" i="6"/>
  <c r="W10" i="6"/>
  <c r="W9" i="6"/>
  <c r="W8" i="6"/>
  <c r="W13" i="6"/>
  <c r="W12" i="6"/>
  <c r="I18" i="2" s="1"/>
  <c r="W11" i="6"/>
  <c r="W15" i="6"/>
  <c r="W17" i="6"/>
  <c r="W14" i="6"/>
  <c r="W20" i="6"/>
  <c r="W16" i="6"/>
  <c r="W18" i="6"/>
  <c r="W19" i="6"/>
  <c r="W21" i="6"/>
  <c r="W26" i="6"/>
  <c r="W22" i="6"/>
  <c r="I19" i="2" s="1"/>
  <c r="W24" i="6"/>
  <c r="W23" i="6"/>
  <c r="W25" i="6"/>
  <c r="W29" i="6"/>
  <c r="W27" i="6"/>
  <c r="W31" i="6"/>
  <c r="W28" i="6"/>
  <c r="W30" i="6"/>
  <c r="W32" i="6"/>
  <c r="I20" i="2" s="1"/>
  <c r="W34" i="6"/>
  <c r="W33" i="6"/>
  <c r="W35" i="6"/>
  <c r="W39" i="6"/>
  <c r="W38" i="6"/>
  <c r="W36" i="6"/>
  <c r="W37" i="6"/>
  <c r="W40" i="6"/>
  <c r="W41" i="6"/>
  <c r="W44" i="6"/>
  <c r="W43" i="6"/>
  <c r="W42" i="6"/>
  <c r="I21" i="2" s="1"/>
  <c r="W45" i="6"/>
  <c r="W46" i="6"/>
  <c r="W48" i="6"/>
  <c r="W47" i="6"/>
  <c r="W49" i="6"/>
  <c r="W50" i="6"/>
  <c r="W51" i="6"/>
  <c r="W52" i="6"/>
  <c r="I22" i="2" s="1"/>
  <c r="W56" i="6"/>
  <c r="W54" i="6"/>
  <c r="W53" i="6"/>
  <c r="W55" i="6"/>
  <c r="W57" i="6"/>
  <c r="W59" i="6"/>
  <c r="W58" i="6"/>
  <c r="W60" i="6"/>
  <c r="W61" i="6"/>
  <c r="W62" i="6"/>
  <c r="I23" i="2" s="1"/>
  <c r="W66" i="6"/>
  <c r="W63" i="6"/>
  <c r="W64" i="6"/>
  <c r="W65" i="6"/>
  <c r="W67" i="6"/>
  <c r="W68" i="6"/>
  <c r="W70" i="6"/>
  <c r="W69" i="6"/>
  <c r="W74" i="6"/>
  <c r="W71" i="6"/>
  <c r="W72" i="6"/>
  <c r="I24" i="2" s="1"/>
  <c r="W73" i="6"/>
  <c r="W75" i="6"/>
  <c r="W77" i="6"/>
  <c r="W76" i="6"/>
  <c r="W78" i="6"/>
  <c r="W79" i="6"/>
  <c r="W81" i="6"/>
  <c r="W80" i="6"/>
  <c r="W83" i="6"/>
  <c r="W82" i="6"/>
  <c r="I25" i="2" s="1"/>
  <c r="W84" i="6"/>
  <c r="W87" i="6"/>
  <c r="W85" i="6"/>
  <c r="W86" i="6"/>
  <c r="W88" i="6"/>
  <c r="W90" i="6"/>
  <c r="W91" i="6"/>
  <c r="W89" i="6"/>
  <c r="W94" i="6"/>
  <c r="W92" i="6"/>
  <c r="I26" i="2" s="1"/>
  <c r="W93" i="6"/>
  <c r="W95" i="6"/>
  <c r="W96" i="6"/>
  <c r="W97" i="6"/>
  <c r="W98" i="6"/>
  <c r="W101" i="6"/>
  <c r="W100" i="6"/>
  <c r="W99" i="6"/>
  <c r="W102" i="6"/>
  <c r="I27" i="2" s="1"/>
  <c r="W105" i="6"/>
  <c r="W103" i="6"/>
  <c r="W104" i="6"/>
  <c r="W109" i="6"/>
  <c r="W106" i="6"/>
  <c r="W107" i="6"/>
  <c r="W108" i="6"/>
  <c r="W110" i="6"/>
  <c r="W113" i="6"/>
  <c r="W114" i="6"/>
  <c r="W112" i="6"/>
  <c r="W111" i="6"/>
  <c r="W115" i="6"/>
  <c r="W116" i="6"/>
  <c r="W124" i="6"/>
  <c r="W125" i="6"/>
  <c r="W120" i="6"/>
  <c r="W126" i="6"/>
  <c r="W118" i="6"/>
  <c r="W121" i="6"/>
  <c r="W122" i="6"/>
  <c r="W123" i="6"/>
  <c r="W127" i="6"/>
  <c r="W119" i="6"/>
  <c r="W117" i="6"/>
  <c r="P28" i="2" l="1"/>
  <c r="H28" i="2"/>
  <c r="L28" i="2"/>
  <c r="N28" i="2"/>
  <c r="J28" i="2"/>
  <c r="Q28" i="2"/>
  <c r="M28" i="2"/>
  <c r="I28" i="2"/>
  <c r="R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28" authorId="0" shapeId="0" xr:uid="{00000000-0006-0000-0400-000001000000}">
      <text>
        <r>
          <rPr>
            <sz val="12"/>
            <color theme="1"/>
            <rFont val="Arial"/>
            <family val="2"/>
          </rPr>
          <t>US age bands were from 5 to 5 so averaged to get the same deciles as UK</t>
        </r>
      </text>
    </comment>
    <comment ref="T28" authorId="0" shapeId="0" xr:uid="{00000000-0006-0000-0400-000002000000}">
      <text>
        <r>
          <rPr>
            <sz val="12"/>
            <color theme="1"/>
            <rFont val="Arial"/>
            <family val="2"/>
          </rPr>
          <t xml:space="preserve">Canada only reported deaths in 20 year bands so crude smoothing applied (see Can ageD)
</t>
        </r>
      </text>
    </comment>
  </commentList>
</comments>
</file>

<file path=xl/sharedStrings.xml><?xml version="1.0" encoding="utf-8"?>
<sst xmlns="http://schemas.openxmlformats.org/spreadsheetml/2006/main" count="3176" uniqueCount="432">
  <si>
    <t xml:space="preserve">Results sheet </t>
  </si>
  <si>
    <t>SOME IMPORTANT NOTES ON USING THIS SPREADSHEET: PLEASE READ</t>
  </si>
  <si>
    <t>Country:</t>
  </si>
  <si>
    <t>Version control:</t>
  </si>
  <si>
    <t>v1</t>
  </si>
  <si>
    <t>Norway</t>
  </si>
  <si>
    <t>Original spreadsheet developed and shared with small team (see acknowledgements)</t>
  </si>
  <si>
    <t>v2</t>
  </si>
  <si>
    <t>Refinements and inclusion of qCM parameter to account for qol effect on morbidity</t>
  </si>
  <si>
    <t>v2.5</t>
  </si>
  <si>
    <t>Corrections to implementation of qCM parameter and inconsistency in discounting between males/females</t>
  </si>
  <si>
    <t>v3.0</t>
  </si>
  <si>
    <t>Choose country from pull down list</t>
  </si>
  <si>
    <t>Three refinements of the model: (1) apply SMR parameter to rate; (2) extend age bands to 80-90 and 90+; (3) use actual male/female split by age</t>
  </si>
  <si>
    <t>v3.1</t>
  </si>
  <si>
    <t>Updated the ONS age distribution and corrected a glitch in the qol lookup index</t>
  </si>
  <si>
    <t>SMRa:</t>
  </si>
  <si>
    <t>v3.5</t>
  </si>
  <si>
    <t>Reformated to allow additional countries (UK &amp; US plus placeholders), lookup tables updated, new results sheet with dynamic results table</t>
  </si>
  <si>
    <t>v4.0</t>
  </si>
  <si>
    <t>Correct discounting of QALYs now implemented and Canada, Norway and Israel data addded</t>
  </si>
  <si>
    <t>Notes:</t>
  </si>
  <si>
    <t>This spreadsheet was developed to help *explore* the role of age and comorbidity on remaining life expectancy for COVID fatalities</t>
  </si>
  <si>
    <t>It is designed to be simple, with a focus on standard survival table methods</t>
  </si>
  <si>
    <t>It is designed to be easily adapted, so that users can add their own data</t>
  </si>
  <si>
    <t>Choose first value of SMR to report (any number between 1 and 5)</t>
  </si>
  <si>
    <t>It includes quality of life adjustments in order to estimate quality adjusted life expectancy (undiscounted) and quality adjusted life years lost (QALYs)</t>
  </si>
  <si>
    <t>SMRb:</t>
  </si>
  <si>
    <t>Weighting by age distribution at death allows a weighted average figure for COVID deaths</t>
  </si>
  <si>
    <t>Nevertheless, the results may be better used for exploring the joint impact of age and comorbidity</t>
  </si>
  <si>
    <t>Choose second value of SMR to report</t>
  </si>
  <si>
    <t xml:space="preserve">Aknowledgements: </t>
  </si>
  <si>
    <t>I am grateful to Rachel Meacock, Dave Vanness, Ankur Pandya, Torbjørn Wisløff, Antony Hatswell and Dan Goldstein for comments on a previous draft and to Erin Kirwin for spotting the error in v2.</t>
  </si>
  <si>
    <t>qCMa:</t>
  </si>
  <si>
    <t>Responsibility for remaining errors is mine alone.</t>
  </si>
  <si>
    <t>Choose percentage (of population norm QoL) associated with SMRa</t>
  </si>
  <si>
    <t>qCMb:</t>
  </si>
  <si>
    <t>Choose percentage (of population norm QoL) associated with SMRb</t>
  </si>
  <si>
    <t>r</t>
  </si>
  <si>
    <t>Choose discount rate</t>
  </si>
  <si>
    <t>Age</t>
  </si>
  <si>
    <t>LE</t>
  </si>
  <si>
    <t>QALE</t>
  </si>
  <si>
    <t>dQALY</t>
  </si>
  <si>
    <t>0-9</t>
  </si>
  <si>
    <t>10-19</t>
  </si>
  <si>
    <t>20-29</t>
  </si>
  <si>
    <t>30-39</t>
  </si>
  <si>
    <t>40-49</t>
  </si>
  <si>
    <t>50-59</t>
  </si>
  <si>
    <t>60-69</t>
  </si>
  <si>
    <t>70-79</t>
  </si>
  <si>
    <t>80-90</t>
  </si>
  <si>
    <t>90-100</t>
  </si>
  <si>
    <t>weighted mean</t>
  </si>
  <si>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</si>
  <si>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Persons</t>
  </si>
  <si>
    <t>Male</t>
  </si>
  <si>
    <t>Female</t>
  </si>
  <si>
    <t>This sheet contains all the data formatted into tables that can be used for the model</t>
  </si>
  <si>
    <t>Note that this sheet references the original source data that are unformatted: see separate sheets</t>
  </si>
  <si>
    <t>Male Life Table: just q(x) is listed here</t>
  </si>
  <si>
    <t>Female Life Table: just q(x) is listed here</t>
  </si>
  <si>
    <t>Age distribution at death</t>
  </si>
  <si>
    <t>Quality of life: population norm data</t>
  </si>
  <si>
    <t>Percentages for model</t>
  </si>
  <si>
    <t>UK</t>
  </si>
  <si>
    <t>US</t>
  </si>
  <si>
    <t>Canada</t>
  </si>
  <si>
    <t>Israel</t>
  </si>
  <si>
    <t>Age band</t>
  </si>
  <si>
    <t>index</t>
  </si>
  <si>
    <t>YLL</t>
  </si>
  <si>
    <t>All ages</t>
  </si>
  <si>
    <t>United States</t>
  </si>
  <si>
    <t>Under 1 year</t>
  </si>
  <si>
    <t>0-17</t>
  </si>
  <si>
    <t>10-14</t>
  </si>
  <si>
    <t>15-19</t>
  </si>
  <si>
    <t>20-24</t>
  </si>
  <si>
    <t>18-24</t>
  </si>
  <si>
    <t>25-29</t>
  </si>
  <si>
    <t>30-34</t>
  </si>
  <si>
    <t>35-39</t>
  </si>
  <si>
    <t>40-44</t>
  </si>
  <si>
    <t>25-34</t>
  </si>
  <si>
    <t>85 years and over</t>
  </si>
  <si>
    <t>45-49</t>
  </si>
  <si>
    <t>50-54</t>
  </si>
  <si>
    <t>55-59</t>
  </si>
  <si>
    <t>60-64</t>
  </si>
  <si>
    <t>65-69</t>
  </si>
  <si>
    <t>35-44</t>
  </si>
  <si>
    <t>70-74</t>
  </si>
  <si>
    <t>75-79</t>
  </si>
  <si>
    <t>80-84</t>
  </si>
  <si>
    <t>85-89</t>
  </si>
  <si>
    <t>45-54</t>
  </si>
  <si>
    <t>90+</t>
  </si>
  <si>
    <t>55-64</t>
  </si>
  <si>
    <t>65-74</t>
  </si>
  <si>
    <t>74+</t>
  </si>
  <si>
    <t xml:space="preserve">Total </t>
  </si>
  <si>
    <t>All calculations on this sheet are without SMR or additional quality adjustment</t>
  </si>
  <si>
    <t>SMR</t>
  </si>
  <si>
    <t>qCM</t>
  </si>
  <si>
    <t>Males</t>
  </si>
  <si>
    <t>Females</t>
  </si>
  <si>
    <t>x</t>
  </si>
  <si>
    <t>qx</t>
  </si>
  <si>
    <t>dx</t>
  </si>
  <si>
    <t>smrlx</t>
  </si>
  <si>
    <t>smrLx</t>
  </si>
  <si>
    <t>smrLEx</t>
  </si>
  <si>
    <t>% female</t>
  </si>
  <si>
    <t>smrqLx</t>
  </si>
  <si>
    <t>check</t>
  </si>
  <si>
    <t>dsmrqLx</t>
  </si>
  <si>
    <t>Absolute numbers</t>
  </si>
  <si>
    <t>Country key</t>
  </si>
  <si>
    <t>value</t>
  </si>
  <si>
    <t>nat</t>
  </si>
  <si>
    <t>All calculations on this sheet are with SMRa and qCMa additional quality adjustment</t>
  </si>
  <si>
    <t>All calculations on this sheet are with SMRb and qCMb additional quality adjustment</t>
  </si>
  <si>
    <t>National Life Tables, United Kingdom</t>
  </si>
  <si>
    <t>Period expectation of life</t>
  </si>
  <si>
    <t>Office for National Statistics</t>
  </si>
  <si>
    <t>Based on data for the years 2016-2018</t>
  </si>
  <si>
    <t>mx</t>
  </si>
  <si>
    <t>lx</t>
  </si>
  <si>
    <t>ex</t>
  </si>
  <si>
    <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</si>
  <si>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</si>
  <si>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</si>
  <si>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</si>
  <si>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</si>
  <si>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</si>
  <si>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</si>
  <si>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</si>
  <si>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t>5-9</t>
  </si>
  <si>
    <t>https://www.ons.gov.uk/peoplepopulationandcommunity/birthsdeathsandmarriages/deaths/datasets/weeklyprovisionalfiguresondeathsregisteredinenglandandwales</t>
  </si>
  <si>
    <t>Data as of</t>
  </si>
  <si>
    <t>State</t>
  </si>
  <si>
    <t>Start week</t>
  </si>
  <si>
    <t>Footnote</t>
  </si>
  <si>
    <t>Total Deaths</t>
  </si>
  <si>
    <t>Unknown</t>
  </si>
  <si>
    <t>Table 2. Life table for males: United States, 2017</t>
  </si>
  <si>
    <t>Table 3. Life table for females: United States, 2017</t>
  </si>
  <si>
    <t>Age (years)</t>
  </si>
  <si>
    <r>
      <t xml:space="preserve">Probability of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</si>
  <si>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Number surviving to age </t>
    </r>
    <r>
      <rPr>
        <i/>
        <sz val="10"/>
        <rFont val="Courier New"/>
        <family val="3"/>
      </rPr>
      <t>x</t>
    </r>
  </si>
  <si>
    <r>
      <t xml:space="preserve">Number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</si>
  <si>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Person-years lived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</si>
  <si>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Total number of person-years lived above age </t>
    </r>
    <r>
      <rPr>
        <i/>
        <sz val="10"/>
        <rFont val="Courier New"/>
        <family val="3"/>
      </rPr>
      <t>x</t>
    </r>
  </si>
  <si>
    <r>
      <t xml:space="preserve">Expectation of life at age </t>
    </r>
    <r>
      <rPr>
        <i/>
        <sz val="10"/>
        <rFont val="Courier New"/>
        <family val="3"/>
      </rPr>
      <t>x</t>
    </r>
  </si>
  <si>
    <r>
      <t xml:space="preserve">Probability of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</si>
  <si>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Number surviving to age </t>
    </r>
    <r>
      <rPr>
        <i/>
        <sz val="10"/>
        <rFont val="Courier New"/>
        <family val="3"/>
      </rPr>
      <t>x</t>
    </r>
  </si>
  <si>
    <r>
      <t xml:space="preserve">Number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</si>
  <si>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Person-years lived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</si>
  <si>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Total number of person-years lived above age </t>
    </r>
    <r>
      <rPr>
        <i/>
        <sz val="10"/>
        <rFont val="Courier New"/>
        <family val="3"/>
      </rPr>
      <t>x</t>
    </r>
  </si>
  <si>
    <r>
      <t xml:space="preserve">Expectation of life at age </t>
    </r>
    <r>
      <rPr>
        <i/>
        <sz val="10"/>
        <rFont val="Courier New"/>
        <family val="3"/>
      </rPr>
      <t>x</t>
    </r>
  </si>
  <si>
    <r>
      <t>q</t>
    </r>
    <r>
      <rPr>
        <i/>
        <vertAlign val="subscript"/>
        <sz val="10"/>
        <rFont val="Courier New"/>
        <family val="3"/>
      </rPr>
      <t>x</t>
    </r>
  </si>
  <si>
    <r>
      <t>l</t>
    </r>
    <r>
      <rPr>
        <i/>
        <vertAlign val="subscript"/>
        <sz val="10"/>
        <rFont val="Courier New"/>
        <family val="3"/>
      </rPr>
      <t>x</t>
    </r>
  </si>
  <si>
    <r>
      <t>d</t>
    </r>
    <r>
      <rPr>
        <i/>
        <vertAlign val="subscript"/>
        <sz val="10"/>
        <rFont val="Courier New"/>
        <family val="3"/>
      </rPr>
      <t>x</t>
    </r>
  </si>
  <si>
    <r>
      <t>L</t>
    </r>
    <r>
      <rPr>
        <i/>
        <vertAlign val="subscript"/>
        <sz val="10"/>
        <rFont val="Courier New"/>
        <family val="3"/>
      </rPr>
      <t>x</t>
    </r>
  </si>
  <si>
    <r>
      <t>T</t>
    </r>
    <r>
      <rPr>
        <i/>
        <vertAlign val="subscript"/>
        <sz val="10"/>
        <rFont val="Courier New"/>
        <family val="3"/>
      </rPr>
      <t>x</t>
    </r>
  </si>
  <si>
    <r>
      <t>e</t>
    </r>
    <r>
      <rPr>
        <i/>
        <vertAlign val="subscript"/>
        <sz val="10"/>
        <rFont val="Courier New"/>
        <family val="3"/>
      </rPr>
      <t>x</t>
    </r>
  </si>
  <si>
    <r>
      <t>q</t>
    </r>
    <r>
      <rPr>
        <i/>
        <vertAlign val="subscript"/>
        <sz val="10"/>
        <rFont val="Courier New"/>
        <family val="3"/>
      </rPr>
      <t>x</t>
    </r>
  </si>
  <si>
    <r>
      <t>l</t>
    </r>
    <r>
      <rPr>
        <i/>
        <vertAlign val="subscript"/>
        <sz val="10"/>
        <rFont val="Courier New"/>
        <family val="3"/>
      </rPr>
      <t>x</t>
    </r>
  </si>
  <si>
    <r>
      <t>d</t>
    </r>
    <r>
      <rPr>
        <i/>
        <vertAlign val="subscript"/>
        <sz val="10"/>
        <rFont val="Courier New"/>
        <family val="3"/>
      </rPr>
      <t>x</t>
    </r>
  </si>
  <si>
    <r>
      <t>L</t>
    </r>
    <r>
      <rPr>
        <i/>
        <vertAlign val="subscript"/>
        <sz val="10"/>
        <rFont val="Courier New"/>
        <family val="3"/>
      </rPr>
      <t>x</t>
    </r>
  </si>
  <si>
    <r>
      <t>T</t>
    </r>
    <r>
      <rPr>
        <i/>
        <vertAlign val="subscript"/>
        <sz val="10"/>
        <rFont val="Courier New"/>
        <family val="3"/>
      </rPr>
      <t>x</t>
    </r>
  </si>
  <si>
    <r>
      <t>e</t>
    </r>
    <r>
      <rPr>
        <i/>
        <vertAlign val="subscript"/>
        <sz val="10"/>
        <rFont val="Courier New"/>
        <family val="3"/>
      </rPr>
      <t>x</t>
    </r>
  </si>
  <si>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</si>
  <si>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</si>
  <si>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</si>
  <si>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</si>
  <si>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</si>
  <si>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</si>
  <si>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</si>
  <si>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</si>
  <si>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</si>
  <si>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</si>
  <si>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</si>
  <si>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</si>
  <si>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</si>
  <si>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</si>
  <si>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</si>
  <si>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</si>
  <si>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</si>
  <si>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</si>
  <si>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</si>
  <si>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</si>
  <si>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</si>
  <si>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</si>
  <si>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</si>
  <si>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</si>
  <si>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</si>
  <si>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</si>
  <si>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</si>
  <si>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</si>
  <si>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</si>
  <si>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</si>
  <si>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</si>
  <si>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</si>
  <si>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</si>
  <si>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</si>
  <si>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</si>
  <si>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</si>
  <si>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</si>
  <si>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</si>
  <si>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</si>
  <si>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</si>
  <si>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</si>
  <si>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</si>
  <si>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</si>
  <si>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</si>
  <si>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</si>
  <si>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</si>
  <si>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</si>
  <si>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</si>
  <si>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</si>
  <si>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</si>
  <si>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</si>
  <si>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</si>
  <si>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</si>
  <si>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</si>
  <si>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</si>
  <si>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</si>
  <si>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</si>
  <si>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</si>
  <si>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</si>
  <si>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</si>
  <si>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</si>
  <si>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</si>
  <si>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</si>
  <si>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</si>
  <si>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</si>
  <si>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</si>
  <si>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</si>
  <si>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</si>
  <si>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</si>
  <si>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</si>
  <si>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</si>
  <si>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</si>
  <si>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</si>
  <si>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</si>
  <si>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</si>
  <si>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</si>
  <si>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</si>
  <si>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</si>
  <si>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</si>
  <si>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</si>
  <si>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</si>
  <si>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</si>
  <si>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</si>
  <si>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</si>
  <si>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</si>
  <si>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</si>
  <si>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</si>
  <si>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</si>
  <si>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</si>
  <si>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</si>
  <si>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</si>
  <si>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</si>
  <si>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</si>
  <si>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</si>
  <si>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</si>
  <si>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</si>
  <si>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</si>
  <si>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</si>
  <si>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</si>
  <si>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99–100</t>
  </si>
  <si>
    <t>100 and over</t>
  </si>
  <si>
    <t>SOURCE: NCHS, National Vital Statistics System, Mortality.</t>
  </si>
  <si>
    <t>https://www150.statcan.gc.ca/n1/pub/84-537-x/84-537-x2019002-eng.htm</t>
  </si>
  <si>
    <t>Ageband</t>
  </si>
  <si>
    <t>&lt;19</t>
  </si>
  <si>
    <t>07902: Life tables, by age x, year, sex and contents</t>
  </si>
  <si>
    <t>From Statistics Norway: ssb.no/en</t>
  </si>
  <si>
    <t>Probability of death at age x (Ungraduated)</t>
  </si>
  <si>
    <t>Survivors (per 100 000) at age x</t>
  </si>
  <si>
    <t>Death at age x to x+1</t>
  </si>
  <si>
    <t>Life expectancy - remaining years at age x</t>
  </si>
  <si>
    <t>NORWAY DEATHS</t>
  </si>
  <si>
    <t xml:space="preserve">Source: </t>
  </si>
  <si>
    <t>persons</t>
  </si>
  <si>
    <t>80-89</t>
  </si>
  <si>
    <t>total</t>
  </si>
  <si>
    <t>TABLE 1.- COMPLETE LIFE TABLE OF ISRAEL: TOTAL POPULATION - MALES</t>
  </si>
  <si>
    <t>TABLE 2.- COMPLETE LIFE TABLE OF ISRAEL: TOTAL POPULATION - FEMALES</t>
  </si>
  <si>
    <t>2013-2017</t>
  </si>
  <si>
    <t>https://www.cbs.gov.il/en/publications/Pages/2019/Complete-Life-Tables-Of-Israel%20-%202013-2017.aspx#losExcelos</t>
  </si>
  <si>
    <t>תוחלת חיים</t>
  </si>
  <si>
    <t>נשארים</t>
  </si>
  <si>
    <t xml:space="preserve"> הסתברות למות </t>
  </si>
  <si>
    <t>גיל</t>
  </si>
  <si>
    <t>Life expectancy</t>
  </si>
  <si>
    <t>בחיים</t>
  </si>
  <si>
    <t>Probability of death</t>
  </si>
  <si>
    <t>רווח סמך</t>
  </si>
  <si>
    <t>סטיית תקן</t>
  </si>
  <si>
    <t>בגיל x</t>
  </si>
  <si>
    <t>Confidence interval</t>
  </si>
  <si>
    <t>גבול עליון</t>
  </si>
  <si>
    <t>גבול תחתון</t>
  </si>
  <si>
    <r>
      <t xml:space="preserve"> e</t>
    </r>
    <r>
      <rPr>
        <b/>
        <vertAlign val="subscript"/>
        <sz val="12"/>
        <rFont val="Arial"/>
        <family val="2"/>
      </rPr>
      <t>x</t>
    </r>
  </si>
  <si>
    <t>Survivors at age x</t>
  </si>
  <si>
    <r>
      <t>q</t>
    </r>
    <r>
      <rPr>
        <b/>
        <vertAlign val="subscript"/>
        <sz val="12"/>
        <rFont val="Arial"/>
        <family val="2"/>
      </rPr>
      <t>x</t>
    </r>
  </si>
  <si>
    <r>
      <t xml:space="preserve"> e</t>
    </r>
    <r>
      <rPr>
        <b/>
        <vertAlign val="subscript"/>
        <sz val="12"/>
        <rFont val="Arial"/>
        <family val="2"/>
      </rPr>
      <t>x</t>
    </r>
  </si>
  <si>
    <r>
      <t>q</t>
    </r>
    <r>
      <rPr>
        <b/>
        <vertAlign val="subscript"/>
        <sz val="12"/>
        <rFont val="Arial"/>
        <family val="2"/>
      </rPr>
      <t>x</t>
    </r>
  </si>
  <si>
    <t xml:space="preserve">Upper </t>
  </si>
  <si>
    <t xml:space="preserve">Lower </t>
  </si>
  <si>
    <t>Standard</t>
  </si>
  <si>
    <t>gender</t>
  </si>
  <si>
    <t>age</t>
  </si>
  <si>
    <t>Bin</t>
  </si>
  <si>
    <t>Frequency</t>
  </si>
  <si>
    <t>boundary</t>
  </si>
  <si>
    <t>deviation</t>
  </si>
  <si>
    <t>More</t>
  </si>
  <si>
    <r>
      <t>l</t>
    </r>
    <r>
      <rPr>
        <b/>
        <vertAlign val="subscript"/>
        <sz val="12"/>
        <rFont val="Arial"/>
        <family val="2"/>
      </rPr>
      <t>x</t>
    </r>
  </si>
  <si>
    <r>
      <t>l</t>
    </r>
    <r>
      <rPr>
        <b/>
        <vertAlign val="subscript"/>
        <sz val="12"/>
        <rFont val="Arial"/>
        <family val="2"/>
      </rPr>
      <t>x</t>
    </r>
  </si>
  <si>
    <t>QUALITY OF LIFE BY AGE AND GENDER (2007):ISRAEL</t>
  </si>
  <si>
    <t>Factor - both</t>
  </si>
  <si>
    <t>Factor - female</t>
  </si>
  <si>
    <t>Factor - male</t>
  </si>
  <si>
    <t>AGE</t>
  </si>
  <si>
    <t>110+</t>
  </si>
  <si>
    <t>40 to 49 years</t>
  </si>
  <si>
    <t>50 to 59 years</t>
  </si>
  <si>
    <t>60 to 69 years</t>
  </si>
  <si>
    <t>20 to 29 years</t>
  </si>
  <si>
    <t>30 to 39 years</t>
  </si>
  <si>
    <t>80 years or older</t>
  </si>
  <si>
    <t>70 to 79 years</t>
  </si>
  <si>
    <t>split evenly between last age groups.</t>
  </si>
  <si>
    <t>Age at death</t>
  </si>
  <si>
    <t>v5.0</t>
  </si>
  <si>
    <t>Updated the age distributions at death prior to resubmission to HEL</t>
  </si>
  <si>
    <t>Contents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</si>
  <si>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</si>
  <si>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YEAR TO DATE</t>
  </si>
  <si>
    <t>accessed 09 July 2020</t>
  </si>
  <si>
    <t>https://data.cdc.gov/NCHS/Provisional-COVID-19-Death-Counts-by-Sex-Age-and-S/9bhg-hcku</t>
  </si>
  <si>
    <t>Accessed: July 09, 2020</t>
  </si>
  <si>
    <t>End Week</t>
  </si>
  <si>
    <t>Sex</t>
  </si>
  <si>
    <t>Age group</t>
  </si>
  <si>
    <t>COVID-19 Deaths</t>
  </si>
  <si>
    <t>Pneumonia Deaths</t>
  </si>
  <si>
    <t>Pneumonia and COVID-19 Deaths</t>
  </si>
  <si>
    <t>Influenza Deaths</t>
  </si>
  <si>
    <t>Pneumonia, Influenza, or COVID-19 Deaths</t>
  </si>
  <si>
    <t>All</t>
  </si>
  <si>
    <t>1-4 years</t>
  </si>
  <si>
    <t>5-14 years</t>
  </si>
  <si>
    <t>15-24 years</t>
  </si>
  <si>
    <t>25-34 years</t>
  </si>
  <si>
    <t>35-44 years</t>
  </si>
  <si>
    <t>45-54 years</t>
  </si>
  <si>
    <t>55-64 years</t>
  </si>
  <si>
    <t>65-74 years</t>
  </si>
  <si>
    <t>75-84 years</t>
  </si>
  <si>
    <t>All Ages</t>
  </si>
  <si>
    <t>United States Total</t>
  </si>
  <si>
    <t>Age group (years)</t>
  </si>
  <si>
    <t>Number of cases with case reports (proportion)</t>
  </si>
  <si>
    <t>Number of male cases (proportion)</t>
  </si>
  <si>
    <t>Number of female cases (proportion)</t>
  </si>
  <si>
    <t>Number of other cases (proportion)</t>
  </si>
  <si>
    <t>80+</t>
  </si>
  <si>
    <t>0 (0.00%)</t>
  </si>
  <si>
    <t>1 (0.00%)</t>
  </si>
  <si>
    <t>0-19</t>
  </si>
  <si>
    <t>6,218 (71.80%)</t>
  </si>
  <si>
    <t>2,508 (28.90%)</t>
  </si>
  <si>
    <t>3,710 (42.80%)</t>
  </si>
  <si>
    <t>1,565 (18.10%)</t>
  </si>
  <si>
    <t>916 (10.60%)</t>
  </si>
  <si>
    <t>649 (7.50%)</t>
  </si>
  <si>
    <t>614 (7.10%)</t>
  </si>
  <si>
    <t>378 (4.40%)</t>
  </si>
  <si>
    <t>235 (2.70%)</t>
  </si>
  <si>
    <t>200 (2.30%)</t>
  </si>
  <si>
    <t>118 (1.40%)</t>
  </si>
  <si>
    <t>82 (0.90%)</t>
  </si>
  <si>
    <t>44 (0.50%)</t>
  </si>
  <si>
    <t>32 (0.40%)</t>
  </si>
  <si>
    <t>12 (0.10%)</t>
  </si>
  <si>
    <t>15 (0.20%)</t>
  </si>
  <si>
    <t>11 (0.10%)</t>
  </si>
  <si>
    <t>4 (0.00%)</t>
  </si>
  <si>
    <t>8 (0.10%)</t>
  </si>
  <si>
    <t>5 (0.10%)</t>
  </si>
  <si>
    <t>3 (0.00%)</t>
  </si>
  <si>
    <t>https://health-infobase.canada.ca/covid-19/epidemiological-summary-covid-19-cases.html?stat=num&amp;measure=deaths#fn1</t>
  </si>
  <si>
    <t>https://www.fhi.no/en/id/infectious-diseases/coronavirus/daily-reports/daily-reports-COVID19/</t>
  </si>
  <si>
    <t>75+</t>
  </si>
  <si>
    <t>Accessed: 27 July 2020</t>
  </si>
  <si>
    <t>Source:</t>
  </si>
  <si>
    <t>Xie F, Pullenayegum E, Gaebel K, Bansback N, Bryan S, Ohinmaa A, et al. A Time Trade-off-derived Value Set of the EQ-5D-5L for Canada. Med Care [Internet]. 2016 Jan;54(1):98–105. Available from: http://dx.doi.org/10.1097/MLR.0000000000000447</t>
  </si>
  <si>
    <t xml:space="preserve"> </t>
  </si>
  <si>
    <t>https://covid19.who.int/table</t>
  </si>
  <si>
    <t xml:space="preserve">דוח פטירות  </t>
  </si>
  <si>
    <t xml:space="preserve">    מספר סידורי</t>
  </si>
  <si>
    <t xml:space="preserve">   עיר</t>
  </si>
  <si>
    <t xml:space="preserve"> מגדר</t>
  </si>
  <si>
    <t xml:space="preserve">גיל </t>
  </si>
  <si>
    <t>יישוב עם פחות מ-15 נפטרים</t>
  </si>
  <si>
    <t>זכר</t>
  </si>
  <si>
    <t>נקבה</t>
  </si>
  <si>
    <t>אשדוד</t>
  </si>
  <si>
    <t>אשקלון</t>
  </si>
  <si>
    <t>באר שבע</t>
  </si>
  <si>
    <t>בני ברק</t>
  </si>
  <si>
    <t>בת ים</t>
  </si>
  <si>
    <t>חדרה</t>
  </si>
  <si>
    <t>חולון</t>
  </si>
  <si>
    <t>חיפה</t>
  </si>
  <si>
    <t>ירושלים</t>
  </si>
  <si>
    <t>לא ידוע</t>
  </si>
  <si>
    <t>נתניה</t>
  </si>
  <si>
    <t>פתח תקווה</t>
  </si>
  <si>
    <t>קרית גת</t>
  </si>
  <si>
    <t>ראשון לציון</t>
  </si>
  <si>
    <t>רחובות</t>
  </si>
  <si>
    <t>רמלה</t>
  </si>
  <si>
    <t>רמת גן</t>
  </si>
  <si>
    <t>תל אביב - יפו</t>
  </si>
  <si>
    <t xml:space="preserve">Please contact me with errors or  suggestions for further improvements, or feel free to adapt and share -- email: andrew.briggs@lshtm.ac.uk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</si>
</sst>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0.00_-;\-* #,##0.00_-;_-* &quot;-&quot;??_-;_-@_-"/>
    <numFmt numFmtId="165" formatCode="0.0%"/>
    <numFmt numFmtId="166" formatCode="General_)"/>
    <numFmt numFmtId="167" formatCode="0.000000"/>
    <numFmt numFmtId="168" formatCode="#,##0.00000"/>
    <numFmt numFmtId="169" formatCode="0.00000\ \ "/>
    <numFmt numFmtId="170" formatCode="#,##0.000000"/>
    <numFmt numFmtId="171" formatCode="0.0000"/>
    <numFmt numFmtId="172" formatCode="0.0"/>
    <numFmt numFmtId="173" formatCode="_(* #,##0_);_(* \(#,##0\);_(* &quot;-&quot;??_);_(@_)"/>
    <numFmt numFmtId="174" formatCode="#,##0.0"/>
    <numFmt numFmtId="175" formatCode="0.000"/>
    <numFmt numFmtId="176" formatCode="#,##0.0\ \ \ ;\-#,##0.0\ \ \ "/>
    <numFmt numFmtId="177" formatCode="#,##0\ \ ;\-#,##0\ \ "/>
    <numFmt numFmtId="178" formatCode="0\ \ \ "/>
  </numFmts>
  <fonts count="47">
    <font>
      <sz val="12"/>
      <color theme="1"/>
      <name val="Arial"/>
    </font>
    <font>
      <sz val="12"/>
      <color theme="1"/>
      <name val="Calibri"/>
      <family val="2"/>
    </font>
    <font>
      <sz val="12"/>
      <color theme="1"/>
      <name val="Calibri"/>
      <family val="2"/>
    </font>
    <font>
      <sz val="12"/>
      <color rgb="FF000000"/>
      <name val="Calibri"/>
      <family val="2"/>
    </font>
    <font>
      <sz val="12"/>
      <name val="Arial"/>
      <family val="2"/>
    </font>
    <font>
      <sz val="10"/>
      <color theme="1"/>
      <name val="Arial"/>
      <family val="2"/>
    </font>
    <font>
      <sz val="12"/>
      <color theme="0"/>
      <name val="Calibri"/>
      <family val="2"/>
    </font>
    <font>
      <b/>
      <sz val="10"/>
      <color theme="1"/>
      <name val="Arial"/>
      <family val="2"/>
    </font>
    <font>
      <sz val="16"/>
      <color theme="1"/>
      <name val="Calibri"/>
      <family val="2"/>
    </font>
    <font>
      <u/>
      <sz val="12"/>
      <color theme="10"/>
      <name val="Arial"/>
      <family val="2"/>
    </font>
    <font>
      <b/>
      <sz val="10"/>
      <color rgb="FF000000"/>
      <name val="Arial"/>
      <family val="2"/>
    </font>
    <font>
      <sz val="12"/>
      <color rgb="FFFF0000"/>
      <name val="Calibri"/>
      <family val="2"/>
    </font>
    <font>
      <b/>
      <u/>
      <sz val="10"/>
      <color rgb="FF000000"/>
      <name val="Arial"/>
      <family val="2"/>
    </font>
    <font>
      <sz val="10"/>
      <color rgb="FF000000"/>
      <name val="Arial"/>
      <family val="2"/>
    </font>
    <font>
      <sz val="10"/>
      <color rgb="FF000000"/>
      <name val="Courier New"/>
      <family val="3"/>
    </font>
    <font>
      <sz val="10"/>
      <color theme="1"/>
      <name val="Courier New"/>
      <family val="3"/>
    </font>
    <font>
      <i/>
      <sz val="10"/>
      <color theme="1"/>
      <name val="Courier New"/>
      <family val="3"/>
    </font>
    <font>
      <u/>
      <sz val="12"/>
      <color rgb="FF0563C1"/>
      <name val="Calibri"/>
      <family val="2"/>
    </font>
    <font>
      <b/>
      <sz val="14"/>
      <color rgb="FF000000"/>
      <name val="Calibri"/>
      <family val="2"/>
    </font>
    <font>
      <sz val="11"/>
      <color rgb="FF000000"/>
      <name val="Calibri"/>
      <family val="2"/>
    </font>
    <font>
      <b/>
      <sz val="11"/>
      <color rgb="FF000000"/>
      <name val="Calibri"/>
      <family val="2"/>
    </font>
    <font>
      <i/>
      <sz val="10"/>
      <color rgb="FF000000"/>
      <name val="Arial"/>
      <family val="2"/>
    </font>
    <font>
      <sz val="11"/>
      <color theme="1"/>
      <name val="Arial"/>
      <family val="2"/>
    </font>
    <font>
      <b/>
      <sz val="11"/>
      <color theme="1"/>
      <name val="Arial"/>
      <family val="2"/>
    </font>
    <font>
      <sz val="10"/>
      <color theme="1"/>
      <name val="Open Sans"/>
    </font>
    <font>
      <b/>
      <sz val="12"/>
      <color theme="1"/>
      <name val="Arial"/>
      <family val="2"/>
    </font>
    <font>
      <b/>
      <sz val="8"/>
      <color theme="1"/>
      <name val="Arial"/>
      <family val="2"/>
    </font>
    <font>
      <sz val="8"/>
      <color theme="1"/>
      <name val="Arial"/>
      <family val="2"/>
    </font>
    <font>
      <b/>
      <sz val="10"/>
      <color theme="1"/>
      <name val="Times New Roman"/>
      <family val="1"/>
    </font>
    <font>
      <sz val="10"/>
      <color theme="1"/>
      <name val="Times New Roman"/>
      <family val="1"/>
    </font>
    <font>
      <sz val="11"/>
      <color theme="1"/>
      <name val="Times New Roman"/>
      <family val="1"/>
    </font>
    <font>
      <b/>
      <vertAlign val="superscript"/>
      <sz val="10"/>
      <name val="Arial"/>
      <family val="2"/>
    </font>
    <font>
      <b/>
      <sz val="10"/>
      <name val="Arial"/>
      <family val="2"/>
    </font>
    <font>
      <i/>
      <sz val="10"/>
      <name val="Courier New"/>
      <family val="3"/>
    </font>
    <font>
      <sz val="10"/>
      <name val="Courier New"/>
      <family val="3"/>
    </font>
    <font>
      <i/>
      <vertAlign val="subscript"/>
      <sz val="10"/>
      <name val="Courier New"/>
      <family val="3"/>
    </font>
    <font>
      <b/>
      <vertAlign val="subscript"/>
      <sz val="12"/>
      <name val="Arial"/>
      <family val="2"/>
    </font>
    <font>
      <sz val="12"/>
      <color theme="1"/>
      <name val="Arial"/>
      <family val="2"/>
    </font>
    <font>
      <sz val="10"/>
      <name val="Helv"/>
    </font>
    <font>
      <sz val="10"/>
      <name val="Arial"/>
      <family val="2"/>
    </font>
    <font>
      <b/>
      <sz val="10"/>
      <color rgb="FFFFFFFF"/>
      <name val="Arial"/>
      <family val="2"/>
    </font>
    <font>
      <sz val="10"/>
      <color rgb="FF333333"/>
      <name val="Arial"/>
      <family val="2"/>
    </font>
    <font>
      <b/>
      <sz val="9"/>
      <color rgb="FFFFFFFF"/>
      <name val="Arial"/>
      <family val="2"/>
    </font>
    <font>
      <sz val="12"/>
      <color theme="0"/>
      <name val="Arial"/>
      <family val="2"/>
    </font>
    <font>
      <sz val="12"/>
      <color indexed="8"/>
      <name val="Helvetica Neue"/>
      <family val="2"/>
    </font>
    <font>
      <b/>
      <sz val="10"/>
      <color indexed="8"/>
      <name val="Helvetica Neue"/>
      <family val="2"/>
    </font>
    <font>
      <i/>
      <sz val="12"/>
      <color theme="1"/>
      <name val="Arial"/>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36">
    <border>
      <left/>
      <right/>
      <top/>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bottom style="thin">
        <color rgb="FFD8D8D8"/>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D9D9D9"/>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FF"/>
      </bottom>
      <diagonal/>
    </border>
    <border>
      <left/>
      <right/>
      <top style="double">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top style="medium">
        <color indexed="64"/>
      </top>
      <bottom style="thin">
        <color indexed="64"/>
      </bottom>
      <diagonal/>
    </border>
  </borders>
  <cellStyleXfs count="4">
    <xf numFmtId="0" fontId="0" fillId="0" borderId="0"/>
    <xf numFmtId="0" fontId="9" fillId="0" borderId="0" applyNumberFormat="0" applyFill="0" applyBorder="0" applyAlignment="0" applyProtection="0"/>
    <xf numFmtId="166" fontId="38" fillId="0" borderId="10"/>
    <xf numFmtId="164" fontId="39" fillId="0" borderId="10" applyFont="0" applyFill="0" applyBorder="0" applyAlignment="0" applyProtection="0"/>
  </cellStyleXfs>
  <cellXfs count="246">
    <xf numFmtId="0" fontId="0" fillId="0" borderId="0" xfId="0" applyFont="1" applyAlignment="1"/>
    <xf numFmtId="0" fontId="1" fillId="0" borderId="0" xfId="0" applyFont="1"/>
    <xf numFmtId="0" fontId="2" fillId="0" borderId="0" xfId="0" applyFont="1" applyAlignment="1">
      <alignment horizontal="right"/>
    </xf>
    <xf numFmtId="15" fontId="2" fillId="0" borderId="0" xfId="0" applyNumberFormat="1" applyFont="1"/>
    <xf numFmtId="0" fontId="3" fillId="0" borderId="0" xfId="0" applyFont="1" applyAlignment="1">
      <alignment horizontal="right"/>
    </xf>
    <xf numFmtId="9" fontId="2" fillId="0" borderId="0" xfId="0" applyNumberFormat="1" applyFont="1"/>
    <xf numFmtId="165" fontId="2" fillId="0" borderId="0" xfId="0" applyNumberFormat="1" applyFont="1"/>
    <xf numFmtId="0" fontId="2" fillId="0" borderId="1" xfId="0" applyFont="1" applyBorder="1"/>
    <xf numFmtId="0" fontId="2" fillId="0" borderId="3" xfId="0" applyFont="1" applyBorder="1"/>
    <xf numFmtId="0" fontId="2" fillId="0" borderId="3" xfId="0" applyFont="1" applyBorder="1" applyAlignment="1">
      <alignment horizontal="right"/>
    </xf>
    <xf numFmtId="0" fontId="2" fillId="0" borderId="0" xfId="0" quotePrefix="1" applyFont="1" applyAlignment="1">
      <alignment horizontal="right"/>
    </xf>
    <xf numFmtId="0" fontId="5" fillId="0" borderId="0" xfId="0" applyFont="1"/>
    <xf numFmtId="0" fontId="6" fillId="0" borderId="0" xfId="0" applyFont="1"/>
    <xf numFmtId="2" fontId="2" fillId="0" borderId="0" xfId="0" applyNumberFormat="1" applyFont="1"/>
    <xf numFmtId="17" fontId="2" fillId="0" borderId="0" xfId="0" quotePrefix="1" applyNumberFormat="1" applyFont="1" applyAlignment="1">
      <alignment horizontal="right"/>
    </xf>
    <xf numFmtId="0" fontId="2" fillId="0" borderId="4" xfId="0" applyFont="1" applyBorder="1" applyAlignment="1">
      <alignment horizontal="right"/>
    </xf>
    <xf numFmtId="0" fontId="6" fillId="0" borderId="4" xfId="0" applyFont="1" applyBorder="1"/>
    <xf numFmtId="0" fontId="2" fillId="0" borderId="4" xfId="0" applyFont="1" applyBorder="1"/>
    <xf numFmtId="0" fontId="2" fillId="0" borderId="0" xfId="0" applyFont="1"/>
    <xf numFmtId="0" fontId="7" fillId="0" borderId="0" xfId="0" applyFont="1"/>
    <xf numFmtId="2" fontId="2" fillId="0" borderId="3" xfId="0" applyNumberFormat="1" applyFont="1" applyBorder="1"/>
    <xf numFmtId="0" fontId="5" fillId="0" borderId="1" xfId="0" applyFont="1" applyBorder="1"/>
    <xf numFmtId="167" fontId="4" fillId="0" borderId="0" xfId="0" applyNumberFormat="1" applyFont="1"/>
    <xf numFmtId="0" fontId="8" fillId="0" borderId="0" xfId="0" applyFont="1"/>
    <xf numFmtId="0" fontId="4" fillId="0" borderId="0" xfId="0" applyFont="1" applyAlignment="1"/>
    <xf numFmtId="0" fontId="9" fillId="0" borderId="0" xfId="0" applyFont="1"/>
    <xf numFmtId="0" fontId="3" fillId="0" borderId="3" xfId="0" applyFont="1" applyBorder="1"/>
    <xf numFmtId="167" fontId="1" fillId="0" borderId="0" xfId="0" applyNumberFormat="1" applyFont="1"/>
    <xf numFmtId="168" fontId="1" fillId="0" borderId="0" xfId="0" applyNumberFormat="1" applyFont="1"/>
    <xf numFmtId="3" fontId="2" fillId="0" borderId="0" xfId="0" applyNumberFormat="1" applyFont="1"/>
    <xf numFmtId="169" fontId="1" fillId="0" borderId="0" xfId="0" applyNumberFormat="1" applyFont="1"/>
    <xf numFmtId="14" fontId="2" fillId="0" borderId="0" xfId="0" applyNumberFormat="1" applyFont="1"/>
    <xf numFmtId="170" fontId="1" fillId="0" borderId="0" xfId="0" applyNumberFormat="1" applyFont="1"/>
    <xf numFmtId="0" fontId="3" fillId="0" borderId="0" xfId="0" applyFont="1" applyAlignment="1">
      <alignment horizontal="right"/>
    </xf>
    <xf numFmtId="9" fontId="3" fillId="0" borderId="0" xfId="0" applyNumberFormat="1" applyFont="1"/>
    <xf numFmtId="17" fontId="3" fillId="0" borderId="0" xfId="0" quotePrefix="1" applyNumberFormat="1" applyFont="1" applyAlignment="1">
      <alignment horizontal="right"/>
    </xf>
    <xf numFmtId="0" fontId="3" fillId="0" borderId="9" xfId="0" applyFont="1" applyBorder="1" applyAlignment="1">
      <alignment horizontal="right"/>
    </xf>
    <xf numFmtId="0" fontId="3" fillId="0" borderId="3" xfId="0" applyFont="1" applyBorder="1" applyAlignment="1">
      <alignment horizontal="right"/>
    </xf>
    <xf numFmtId="9" fontId="3" fillId="0" borderId="3" xfId="0" applyNumberFormat="1" applyFont="1" applyBorder="1"/>
    <xf numFmtId="9" fontId="1" fillId="0" borderId="0" xfId="0" applyNumberFormat="1" applyFont="1"/>
    <xf numFmtId="0" fontId="10" fillId="0" borderId="2" xfId="0" applyFont="1" applyBorder="1" applyAlignment="1">
      <alignment horizontal="center" vertical="center"/>
    </xf>
    <xf numFmtId="0" fontId="2" fillId="0" borderId="2" xfId="0" applyFont="1" applyBorder="1"/>
    <xf numFmtId="0" fontId="10" fillId="0" borderId="0" xfId="0" applyFont="1" applyAlignment="1">
      <alignment horizontal="center" vertical="center"/>
    </xf>
    <xf numFmtId="171" fontId="2" fillId="0" borderId="0" xfId="0" applyNumberFormat="1" applyFont="1"/>
    <xf numFmtId="1" fontId="2" fillId="0" borderId="0" xfId="0" applyNumberFormat="1" applyFont="1"/>
    <xf numFmtId="172" fontId="2" fillId="0" borderId="0" xfId="0" applyNumberFormat="1" applyFont="1"/>
    <xf numFmtId="173" fontId="3" fillId="0" borderId="0" xfId="0" applyNumberFormat="1" applyFont="1"/>
    <xf numFmtId="173" fontId="3" fillId="0" borderId="3" xfId="0" applyNumberFormat="1" applyFont="1" applyBorder="1"/>
    <xf numFmtId="1" fontId="2" fillId="0" borderId="3" xfId="0" applyNumberFormat="1" applyFont="1" applyBorder="1"/>
    <xf numFmtId="0" fontId="11" fillId="0" borderId="0" xfId="0" applyFont="1"/>
    <xf numFmtId="167" fontId="11" fillId="0" borderId="0" xfId="0" applyNumberFormat="1" applyFont="1"/>
    <xf numFmtId="171" fontId="11" fillId="0" borderId="0" xfId="0" applyNumberFormat="1" applyFont="1"/>
    <xf numFmtId="1" fontId="11" fillId="0" borderId="0" xfId="0" applyNumberFormat="1" applyFont="1"/>
    <xf numFmtId="9" fontId="11" fillId="0" borderId="0" xfId="0" applyNumberFormat="1" applyFont="1"/>
    <xf numFmtId="172" fontId="11" fillId="0" borderId="0" xfId="0" applyNumberFormat="1" applyFont="1"/>
    <xf numFmtId="0" fontId="10" fillId="0" borderId="0" xfId="0" applyFont="1"/>
    <xf numFmtId="0" fontId="10" fillId="0" borderId="0" xfId="0" applyFont="1" applyAlignment="1">
      <alignment horizontal="center"/>
    </xf>
    <xf numFmtId="167" fontId="2" fillId="0" borderId="0" xfId="0" applyNumberFormat="1" applyFont="1"/>
    <xf numFmtId="2" fontId="13" fillId="0" borderId="0" xfId="0" applyNumberFormat="1" applyFont="1"/>
    <xf numFmtId="167" fontId="15" fillId="0" borderId="12" xfId="0" applyNumberFormat="1" applyFont="1" applyBorder="1" applyAlignment="1">
      <alignment horizontal="center" wrapText="1"/>
    </xf>
    <xf numFmtId="3" fontId="15" fillId="0" borderId="11" xfId="0" applyNumberFormat="1" applyFont="1" applyBorder="1" applyAlignment="1">
      <alignment horizontal="center" wrapText="1"/>
    </xf>
    <xf numFmtId="3" fontId="15" fillId="0" borderId="13" xfId="0" applyNumberFormat="1" applyFont="1" applyBorder="1" applyAlignment="1">
      <alignment horizontal="center" wrapText="1"/>
    </xf>
    <xf numFmtId="167" fontId="16" fillId="0" borderId="15" xfId="0" applyNumberFormat="1" applyFont="1" applyBorder="1" applyAlignment="1">
      <alignment horizontal="center"/>
    </xf>
    <xf numFmtId="3" fontId="16" fillId="0" borderId="16" xfId="0" applyNumberFormat="1" applyFont="1" applyBorder="1" applyAlignment="1">
      <alignment horizontal="center"/>
    </xf>
    <xf numFmtId="3" fontId="16" fillId="0" borderId="17" xfId="0" applyNumberFormat="1" applyFont="1" applyBorder="1" applyAlignment="1">
      <alignment horizontal="center"/>
    </xf>
    <xf numFmtId="0" fontId="15" fillId="0" borderId="6" xfId="0" applyFont="1" applyBorder="1"/>
    <xf numFmtId="167" fontId="15" fillId="0" borderId="0" xfId="0" applyNumberFormat="1" applyFont="1"/>
    <xf numFmtId="3" fontId="15" fillId="0" borderId="0" xfId="0" applyNumberFormat="1" applyFont="1"/>
    <xf numFmtId="172" fontId="15" fillId="0" borderId="13" xfId="0" applyNumberFormat="1" applyFont="1" applyBorder="1"/>
    <xf numFmtId="170" fontId="15" fillId="0" borderId="0" xfId="0" applyNumberFormat="1" applyFont="1"/>
    <xf numFmtId="174" fontId="15" fillId="0" borderId="13" xfId="0" applyNumberFormat="1" applyFont="1" applyBorder="1"/>
    <xf numFmtId="16" fontId="15" fillId="0" borderId="6" xfId="0" quotePrefix="1" applyNumberFormat="1" applyFont="1" applyBorder="1"/>
    <xf numFmtId="172" fontId="15" fillId="0" borderId="5" xfId="0" applyNumberFormat="1" applyFont="1" applyBorder="1"/>
    <xf numFmtId="174" fontId="15" fillId="0" borderId="5" xfId="0" applyNumberFormat="1" applyFont="1" applyBorder="1"/>
    <xf numFmtId="16" fontId="15" fillId="0" borderId="8" xfId="0" applyNumberFormat="1" applyFont="1" applyBorder="1"/>
    <xf numFmtId="167" fontId="15" fillId="0" borderId="3" xfId="0" applyNumberFormat="1" applyFont="1" applyBorder="1"/>
    <xf numFmtId="3" fontId="15" fillId="0" borderId="3" xfId="0" applyNumberFormat="1" applyFont="1" applyBorder="1"/>
    <xf numFmtId="172" fontId="15" fillId="0" borderId="7" xfId="0" applyNumberFormat="1" applyFont="1" applyBorder="1"/>
    <xf numFmtId="170" fontId="15" fillId="0" borderId="3" xfId="0" applyNumberFormat="1" applyFont="1" applyBorder="1"/>
    <xf numFmtId="174" fontId="15" fillId="0" borderId="7" xfId="0" applyNumberFormat="1" applyFont="1" applyBorder="1"/>
    <xf numFmtId="0" fontId="17" fillId="0" borderId="0" xfId="0" applyFont="1"/>
    <xf numFmtId="0" fontId="3" fillId="0" borderId="0" xfId="0" applyFont="1"/>
    <xf numFmtId="0" fontId="10" fillId="0" borderId="3" xfId="0" applyFont="1" applyBorder="1" applyAlignment="1">
      <alignment horizontal="center" vertical="center"/>
    </xf>
    <xf numFmtId="167" fontId="3" fillId="0" borderId="0" xfId="0" applyNumberFormat="1" applyFont="1"/>
    <xf numFmtId="168" fontId="13" fillId="0" borderId="0" xfId="0" applyNumberFormat="1" applyFont="1"/>
    <xf numFmtId="3" fontId="13" fillId="0" borderId="0" xfId="0" applyNumberFormat="1" applyFont="1"/>
    <xf numFmtId="172" fontId="13" fillId="0" borderId="0" xfId="0" applyNumberFormat="1" applyFont="1"/>
    <xf numFmtId="174" fontId="13" fillId="0" borderId="0" xfId="0" applyNumberFormat="1" applyFont="1"/>
    <xf numFmtId="168" fontId="13" fillId="0" borderId="18" xfId="0" applyNumberFormat="1" applyFont="1" applyBorder="1"/>
    <xf numFmtId="3" fontId="13" fillId="0" borderId="18" xfId="0" applyNumberFormat="1" applyFont="1" applyBorder="1"/>
    <xf numFmtId="172" fontId="13" fillId="0" borderId="18" xfId="0" applyNumberFormat="1" applyFont="1" applyBorder="1"/>
    <xf numFmtId="174" fontId="13" fillId="0" borderId="18" xfId="0" applyNumberFormat="1" applyFont="1" applyBorder="1"/>
    <xf numFmtId="0" fontId="18" fillId="0" borderId="0" xfId="0" applyFont="1"/>
    <xf numFmtId="0" fontId="19" fillId="0" borderId="0" xfId="0" applyFont="1"/>
    <xf numFmtId="0" fontId="20" fillId="0" borderId="0" xfId="0" applyFont="1"/>
    <xf numFmtId="175" fontId="19" fillId="0" borderId="0" xfId="0" applyNumberFormat="1" applyFont="1" applyAlignment="1">
      <alignment horizontal="right"/>
    </xf>
    <xf numFmtId="1" fontId="19" fillId="0" borderId="0" xfId="0" applyNumberFormat="1" applyFont="1"/>
    <xf numFmtId="2" fontId="19" fillId="0" borderId="0" xfId="0" applyNumberFormat="1" applyFont="1"/>
    <xf numFmtId="0" fontId="21" fillId="0" borderId="0" xfId="0" applyFont="1"/>
    <xf numFmtId="0" fontId="7" fillId="0" borderId="0" xfId="0" applyFont="1" applyAlignment="1">
      <alignment horizontal="center"/>
    </xf>
    <xf numFmtId="0" fontId="0" fillId="0" borderId="0" xfId="0" applyFont="1"/>
    <xf numFmtId="0" fontId="5" fillId="0" borderId="19" xfId="0" applyFont="1" applyBorder="1"/>
    <xf numFmtId="0" fontId="22" fillId="0" borderId="19" xfId="0" applyFont="1" applyBorder="1"/>
    <xf numFmtId="0" fontId="23" fillId="0" borderId="11" xfId="0" applyFont="1" applyBorder="1" applyAlignment="1">
      <alignment horizontal="center"/>
    </xf>
    <xf numFmtId="0" fontId="22" fillId="0" borderId="6" xfId="0" applyFont="1" applyBorder="1" applyAlignment="1">
      <alignment horizontal="center"/>
    </xf>
    <xf numFmtId="0" fontId="23" fillId="0" borderId="20" xfId="0" applyFont="1" applyBorder="1" applyAlignment="1">
      <alignment horizontal="center"/>
    </xf>
    <xf numFmtId="0" fontId="5" fillId="0" borderId="6" xfId="0" applyFont="1" applyBorder="1" applyAlignment="1">
      <alignment horizontal="center"/>
    </xf>
    <xf numFmtId="0" fontId="5" fillId="0" borderId="20" xfId="0" applyFont="1" applyBorder="1" applyAlignment="1">
      <alignment horizontal="center" wrapText="1"/>
    </xf>
    <xf numFmtId="0" fontId="24" fillId="0" borderId="5" xfId="0" applyFont="1" applyBorder="1" applyAlignment="1">
      <alignment horizontal="center"/>
    </xf>
    <xf numFmtId="0" fontId="24" fillId="0" borderId="5" xfId="0" applyFont="1" applyBorder="1"/>
    <xf numFmtId="0" fontId="5" fillId="0" borderId="5" xfId="0" applyFont="1" applyBorder="1" applyAlignment="1">
      <alignment horizontal="center" wrapText="1"/>
    </xf>
    <xf numFmtId="0" fontId="5" fillId="0" borderId="20" xfId="0" applyFont="1" applyBorder="1" applyAlignment="1">
      <alignment horizontal="center" wrapText="1"/>
    </xf>
    <xf numFmtId="0" fontId="23" fillId="0" borderId="20" xfId="0" applyFont="1" applyBorder="1" applyAlignment="1">
      <alignment horizontal="center"/>
    </xf>
    <xf numFmtId="0" fontId="24" fillId="0" borderId="20" xfId="0" applyFont="1" applyBorder="1"/>
    <xf numFmtId="0" fontId="5" fillId="0" borderId="5" xfId="0" applyFont="1" applyBorder="1" applyAlignment="1">
      <alignment horizontal="center" wrapText="1"/>
    </xf>
    <xf numFmtId="0" fontId="22" fillId="0" borderId="20" xfId="0" applyFont="1" applyBorder="1" applyAlignment="1">
      <alignment horizontal="center"/>
    </xf>
    <xf numFmtId="0" fontId="5" fillId="0" borderId="8" xfId="0" applyFont="1" applyBorder="1" applyAlignment="1">
      <alignment horizontal="center"/>
    </xf>
    <xf numFmtId="0" fontId="24" fillId="0" borderId="20" xfId="0" applyFont="1" applyBorder="1" applyAlignment="1">
      <alignment horizontal="center"/>
    </xf>
    <xf numFmtId="0" fontId="5" fillId="0" borderId="13" xfId="0" applyFont="1" applyBorder="1" applyAlignment="1">
      <alignment horizontal="center" wrapText="1"/>
    </xf>
    <xf numFmtId="0" fontId="5" fillId="0" borderId="11" xfId="0" applyFont="1" applyBorder="1" applyAlignment="1">
      <alignment horizontal="center" wrapText="1"/>
    </xf>
    <xf numFmtId="0" fontId="5" fillId="0" borderId="20" xfId="0" applyFont="1" applyBorder="1"/>
    <xf numFmtId="0" fontId="25" fillId="0" borderId="5" xfId="0" applyFont="1" applyBorder="1" applyAlignment="1">
      <alignment horizontal="center"/>
    </xf>
    <xf numFmtId="0" fontId="7" fillId="0" borderId="20" xfId="0" applyFont="1" applyBorder="1" applyAlignment="1">
      <alignment horizontal="center" wrapText="1"/>
    </xf>
    <xf numFmtId="0" fontId="25" fillId="0" borderId="20" xfId="0" applyFont="1" applyBorder="1" applyAlignment="1">
      <alignment horizontal="center"/>
    </xf>
    <xf numFmtId="0" fontId="5" fillId="0" borderId="5" xfId="0" applyFont="1" applyBorder="1" applyAlignment="1">
      <alignment horizontal="center"/>
    </xf>
    <xf numFmtId="0" fontId="7" fillId="0" borderId="20" xfId="0" applyFont="1" applyBorder="1" applyAlignment="1">
      <alignment horizontal="center"/>
    </xf>
    <xf numFmtId="0" fontId="5" fillId="0" borderId="20" xfId="0" applyFont="1" applyBorder="1" applyAlignment="1">
      <alignment horizontal="center"/>
    </xf>
    <xf numFmtId="0" fontId="5" fillId="0" borderId="7" xfId="0" applyFont="1" applyBorder="1" applyAlignment="1">
      <alignment horizontal="center"/>
    </xf>
    <xf numFmtId="0" fontId="5" fillId="0" borderId="14" xfId="0" applyFont="1" applyBorder="1" applyAlignment="1">
      <alignment horizontal="center"/>
    </xf>
    <xf numFmtId="0" fontId="5" fillId="0" borderId="14" xfId="0" applyFont="1" applyBorder="1"/>
    <xf numFmtId="0" fontId="25" fillId="0" borderId="14" xfId="0" applyFont="1" applyBorder="1" applyAlignment="1">
      <alignment horizontal="center"/>
    </xf>
    <xf numFmtId="0" fontId="7" fillId="0" borderId="14" xfId="0" applyFont="1" applyBorder="1"/>
    <xf numFmtId="0" fontId="7" fillId="0" borderId="6" xfId="0" applyFont="1" applyBorder="1"/>
    <xf numFmtId="0" fontId="5" fillId="0" borderId="12" xfId="0" applyFont="1" applyBorder="1"/>
    <xf numFmtId="0" fontId="5" fillId="0" borderId="6" xfId="0" applyFont="1" applyBorder="1"/>
    <xf numFmtId="176" fontId="26" fillId="0" borderId="5" xfId="0" applyNumberFormat="1" applyFont="1" applyBorder="1" applyAlignment="1">
      <alignment horizontal="right" vertical="center"/>
    </xf>
    <xf numFmtId="176" fontId="27" fillId="0" borderId="0" xfId="0" applyNumberFormat="1" applyFont="1" applyAlignment="1">
      <alignment horizontal="right" vertical="center"/>
    </xf>
    <xf numFmtId="2" fontId="27" fillId="0" borderId="0" xfId="0" applyNumberFormat="1" applyFont="1" applyAlignment="1">
      <alignment horizontal="right"/>
    </xf>
    <xf numFmtId="177" fontId="26" fillId="0" borderId="6" xfId="0" applyNumberFormat="1" applyFont="1" applyBorder="1" applyAlignment="1">
      <alignment horizontal="right"/>
    </xf>
    <xf numFmtId="169" fontId="27" fillId="0" borderId="6" xfId="0" applyNumberFormat="1" applyFont="1" applyBorder="1" applyAlignment="1">
      <alignment horizontal="right"/>
    </xf>
    <xf numFmtId="169" fontId="27" fillId="0" borderId="0" xfId="0" applyNumberFormat="1" applyFont="1" applyAlignment="1">
      <alignment horizontal="right"/>
    </xf>
    <xf numFmtId="169" fontId="26" fillId="0" borderId="5" xfId="0" applyNumberFormat="1" applyFont="1" applyBorder="1" applyAlignment="1">
      <alignment horizontal="right"/>
    </xf>
    <xf numFmtId="178" fontId="27" fillId="0" borderId="6" xfId="0" applyNumberFormat="1" applyFont="1" applyBorder="1" applyAlignment="1">
      <alignment horizontal="right"/>
    </xf>
    <xf numFmtId="0" fontId="28" fillId="0" borderId="21" xfId="0" applyFont="1" applyBorder="1" applyAlignment="1">
      <alignment horizontal="left" vertical="top" wrapText="1" readingOrder="1"/>
    </xf>
    <xf numFmtId="0" fontId="29" fillId="0" borderId="22" xfId="0" applyFont="1" applyBorder="1" applyAlignment="1">
      <alignment horizontal="left" wrapText="1" readingOrder="2"/>
    </xf>
    <xf numFmtId="0" fontId="29" fillId="0" borderId="22" xfId="0" applyFont="1" applyBorder="1" applyAlignment="1">
      <alignment horizontal="left" vertical="top" wrapText="1" readingOrder="1"/>
    </xf>
    <xf numFmtId="0" fontId="30" fillId="0" borderId="22" xfId="0" applyFont="1" applyBorder="1" applyAlignment="1">
      <alignment horizontal="left" vertical="top" wrapText="1" readingOrder="1"/>
    </xf>
    <xf numFmtId="0" fontId="29" fillId="0" borderId="23" xfId="0" applyFont="1" applyBorder="1" applyAlignment="1">
      <alignment horizontal="left" wrapText="1" readingOrder="2"/>
    </xf>
    <xf numFmtId="169" fontId="26" fillId="0" borderId="0" xfId="0" applyNumberFormat="1" applyFont="1" applyAlignment="1">
      <alignment horizontal="right"/>
    </xf>
    <xf numFmtId="172" fontId="27" fillId="0" borderId="0" xfId="0" applyNumberFormat="1" applyFont="1" applyAlignment="1">
      <alignment horizontal="right"/>
    </xf>
    <xf numFmtId="0" fontId="0" fillId="0" borderId="0" xfId="0"/>
    <xf numFmtId="0" fontId="37" fillId="0" borderId="0" xfId="0" applyFont="1"/>
    <xf numFmtId="0" fontId="37" fillId="0" borderId="0" xfId="0" applyFont="1" applyAlignment="1"/>
    <xf numFmtId="0" fontId="9" fillId="0" borderId="0" xfId="1" applyAlignment="1"/>
    <xf numFmtId="0" fontId="9" fillId="0" borderId="0" xfId="1"/>
    <xf numFmtId="0" fontId="1" fillId="0" borderId="3" xfId="0" applyFont="1" applyBorder="1"/>
    <xf numFmtId="0" fontId="0" fillId="0" borderId="0" xfId="0" applyFont="1" applyAlignment="1"/>
    <xf numFmtId="0" fontId="9" fillId="0" borderId="0" xfId="1" applyAlignment="1" applyProtection="1"/>
    <xf numFmtId="166" fontId="39" fillId="0" borderId="10" xfId="2" applyFont="1" applyAlignment="1">
      <alignment horizontal="right"/>
    </xf>
    <xf numFmtId="3" fontId="39" fillId="0" borderId="10" xfId="2" applyNumberFormat="1" applyFont="1"/>
    <xf numFmtId="166" fontId="39" fillId="0" borderId="10" xfId="2" applyFont="1"/>
    <xf numFmtId="166" fontId="32" fillId="0" borderId="10" xfId="2" applyFont="1" applyAlignment="1">
      <alignment horizontal="left" wrapText="1"/>
    </xf>
    <xf numFmtId="166" fontId="32" fillId="0" borderId="25" xfId="2" applyFont="1" applyBorder="1"/>
    <xf numFmtId="166" fontId="39" fillId="0" borderId="25" xfId="2" quotePrefix="1" applyFont="1" applyBorder="1" applyAlignment="1">
      <alignment horizontal="right"/>
    </xf>
    <xf numFmtId="166" fontId="32" fillId="0" borderId="10" xfId="2" applyFont="1"/>
    <xf numFmtId="166" fontId="39" fillId="0" borderId="10" xfId="2" applyFont="1" applyAlignment="1">
      <alignment wrapText="1"/>
    </xf>
    <xf numFmtId="15" fontId="39" fillId="0" borderId="10" xfId="2" applyNumberFormat="1" applyFont="1" applyAlignment="1">
      <alignment horizontal="right"/>
    </xf>
    <xf numFmtId="166" fontId="39" fillId="0" borderId="26" xfId="2" applyFont="1" applyBorder="1" applyAlignment="1">
      <alignment wrapText="1"/>
    </xf>
    <xf numFmtId="166" fontId="39" fillId="0" borderId="26" xfId="2" applyFont="1" applyBorder="1" applyAlignment="1">
      <alignment horizontal="right"/>
    </xf>
    <xf numFmtId="0" fontId="0" fillId="0" borderId="26" xfId="0" applyBorder="1"/>
    <xf numFmtId="166" fontId="39" fillId="0" borderId="26" xfId="2" applyFont="1" applyBorder="1"/>
    <xf numFmtId="166" fontId="39" fillId="0" borderId="10" xfId="2" applyFont="1" applyAlignment="1">
      <alignment horizontal="left" wrapText="1"/>
    </xf>
    <xf numFmtId="0" fontId="0" fillId="0" borderId="0" xfId="0" applyAlignment="1">
      <alignment horizontal="right"/>
    </xf>
    <xf numFmtId="0" fontId="0" fillId="0" borderId="27" xfId="0" applyBorder="1"/>
    <xf numFmtId="166" fontId="39" fillId="0" borderId="27" xfId="2" applyFont="1" applyBorder="1"/>
    <xf numFmtId="166" fontId="32" fillId="0" borderId="10" xfId="2" applyFont="1" applyAlignment="1">
      <alignment horizontal="left" vertical="center"/>
    </xf>
    <xf numFmtId="166" fontId="39" fillId="0" borderId="10" xfId="2" applyFont="1" applyAlignment="1">
      <alignment vertical="center"/>
    </xf>
    <xf numFmtId="3" fontId="39" fillId="0" borderId="10" xfId="3" applyNumberFormat="1"/>
    <xf numFmtId="3" fontId="39" fillId="0" borderId="10" xfId="3" applyNumberFormat="1" applyAlignment="1">
      <alignment horizontal="right"/>
    </xf>
    <xf numFmtId="3" fontId="39" fillId="0" borderId="10" xfId="3" applyNumberFormat="1" applyBorder="1" applyAlignment="1">
      <alignment horizontal="right"/>
    </xf>
    <xf numFmtId="3" fontId="0" fillId="0" borderId="0" xfId="0" applyNumberFormat="1" applyAlignment="1">
      <alignment horizontal="right"/>
    </xf>
    <xf numFmtId="3" fontId="39" fillId="0" borderId="10" xfId="3" applyNumberFormat="1" applyFont="1" applyFill="1" applyAlignment="1">
      <alignment horizontal="right"/>
    </xf>
    <xf numFmtId="3" fontId="39" fillId="0" borderId="10" xfId="3" applyNumberFormat="1" applyFont="1" applyFill="1" applyBorder="1" applyAlignment="1">
      <alignment horizontal="right"/>
    </xf>
    <xf numFmtId="3" fontId="39" fillId="0" borderId="10" xfId="2" applyNumberFormat="1" applyFont="1" applyAlignment="1">
      <alignment horizontal="right"/>
    </xf>
    <xf numFmtId="166" fontId="32" fillId="0" borderId="10" xfId="2" applyFont="1" applyAlignment="1">
      <alignment wrapText="1"/>
    </xf>
    <xf numFmtId="166" fontId="39" fillId="0" borderId="10" xfId="2" quotePrefix="1" applyFont="1" applyAlignment="1">
      <alignment wrapText="1"/>
    </xf>
    <xf numFmtId="3" fontId="0" fillId="0" borderId="0" xfId="0" applyNumberFormat="1"/>
    <xf numFmtId="3" fontId="0" fillId="0" borderId="10" xfId="0" applyNumberFormat="1" applyBorder="1"/>
    <xf numFmtId="0" fontId="0" fillId="0" borderId="0" xfId="0" applyAlignment="1">
      <alignment horizontal="left"/>
    </xf>
    <xf numFmtId="166" fontId="0" fillId="0" borderId="0" xfId="0" applyNumberFormat="1" applyFont="1" applyAlignment="1"/>
    <xf numFmtId="14" fontId="0" fillId="0" borderId="0" xfId="0" applyNumberFormat="1"/>
    <xf numFmtId="3" fontId="0" fillId="0" borderId="0" xfId="0" applyNumberFormat="1" applyFont="1" applyAlignment="1"/>
    <xf numFmtId="0" fontId="40" fillId="0" borderId="0" xfId="0" applyFont="1" applyAlignment="1"/>
    <xf numFmtId="0" fontId="41" fillId="0" borderId="0" xfId="0" applyFont="1" applyAlignment="1"/>
    <xf numFmtId="0" fontId="42" fillId="0" borderId="0" xfId="0" applyFont="1" applyAlignment="1"/>
    <xf numFmtId="2" fontId="0" fillId="0" borderId="0" xfId="0" applyNumberFormat="1" applyFont="1" applyAlignment="1"/>
    <xf numFmtId="0" fontId="43" fillId="0" borderId="0" xfId="0" applyFont="1" applyAlignment="1"/>
    <xf numFmtId="1" fontId="0" fillId="0" borderId="0" xfId="0" applyNumberFormat="1" applyFont="1" applyAlignment="1"/>
    <xf numFmtId="3" fontId="43" fillId="0" borderId="0" xfId="0" applyNumberFormat="1" applyFont="1" applyAlignment="1"/>
    <xf numFmtId="0" fontId="1" fillId="0" borderId="0" xfId="0" applyFont="1" applyAlignment="1"/>
    <xf numFmtId="0" fontId="3" fillId="0" borderId="10" xfId="0" applyFont="1" applyBorder="1" applyAlignment="1">
      <alignment horizontal="left" vertical="center" wrapText="1"/>
    </xf>
    <xf numFmtId="0" fontId="1" fillId="0" borderId="0" xfId="0" applyFont="1" applyAlignment="1">
      <alignment horizontal="right"/>
    </xf>
    <xf numFmtId="0" fontId="0" fillId="0" borderId="0" xfId="0" applyFont="1" applyAlignment="1">
      <alignment vertical="top" wrapText="1"/>
    </xf>
    <xf numFmtId="0" fontId="0" fillId="0" borderId="0" xfId="0" applyFont="1" applyAlignment="1"/>
    <xf numFmtId="0" fontId="0" fillId="0" borderId="0" xfId="0" applyFont="1" applyAlignment="1"/>
    <xf numFmtId="49" fontId="45" fillId="2" borderId="28" xfId="0" applyNumberFormat="1" applyFont="1" applyFill="1" applyBorder="1" applyAlignment="1">
      <alignment vertical="top"/>
    </xf>
    <xf numFmtId="0" fontId="45" fillId="3" borderId="29" xfId="0" applyFont="1" applyFill="1" applyBorder="1" applyAlignment="1">
      <alignment vertical="top"/>
    </xf>
    <xf numFmtId="49" fontId="0" fillId="0" borderId="30" xfId="0" applyNumberFormat="1" applyBorder="1" applyAlignment="1">
      <alignment vertical="top"/>
    </xf>
    <xf numFmtId="0" fontId="0" fillId="0" borderId="31" xfId="0" applyBorder="1" applyAlignment="1">
      <alignment vertical="top"/>
    </xf>
    <xf numFmtId="0" fontId="45" fillId="3" borderId="32" xfId="0" applyFont="1" applyFill="1" applyBorder="1" applyAlignment="1">
      <alignment vertical="top"/>
    </xf>
    <xf numFmtId="49" fontId="0" fillId="0" borderId="33" xfId="0" applyNumberFormat="1" applyBorder="1" applyAlignment="1">
      <alignment vertical="top"/>
    </xf>
    <xf numFmtId="49" fontId="0" fillId="0" borderId="34" xfId="0" applyNumberFormat="1" applyBorder="1" applyAlignment="1">
      <alignment vertical="top"/>
    </xf>
    <xf numFmtId="0" fontId="0" fillId="0" borderId="34" xfId="0" applyBorder="1" applyAlignment="1">
      <alignment vertical="top"/>
    </xf>
    <xf numFmtId="49" fontId="37" fillId="0" borderId="31" xfId="0" applyNumberFormat="1" applyFont="1" applyBorder="1" applyAlignment="1">
      <alignment vertical="top"/>
    </xf>
    <xf numFmtId="0" fontId="0" fillId="0" borderId="10" xfId="0" applyNumberFormat="1" applyFill="1" applyBorder="1" applyAlignment="1"/>
    <xf numFmtId="0" fontId="0" fillId="0" borderId="10" xfId="0" applyFill="1" applyBorder="1" applyAlignment="1"/>
    <xf numFmtId="0" fontId="0" fillId="0" borderId="26" xfId="0" applyFill="1" applyBorder="1" applyAlignment="1"/>
    <xf numFmtId="0" fontId="46" fillId="0" borderId="35" xfId="0" applyFont="1" applyFill="1" applyBorder="1" applyAlignment="1">
      <alignment horizontal="center"/>
    </xf>
    <xf numFmtId="0" fontId="4" fillId="0" borderId="2" xfId="0" applyFont="1" applyBorder="1"/>
    <xf numFmtId="0" fontId="2" fillId="0" borderId="2" xfId="0" applyFont="1" applyBorder="1" applyAlignment="1">
      <alignment horizontal="center"/>
    </xf>
    <xf numFmtId="0" fontId="10" fillId="0" borderId="2" xfId="0" applyFont="1" applyBorder="1" applyAlignment="1">
      <alignment horizontal="center" vertical="center"/>
    </xf>
    <xf numFmtId="0" fontId="12" fillId="0" borderId="0" xfId="0" applyFont="1"/>
    <xf numFmtId="0" fontId="0" fillId="0" borderId="0" xfId="0" applyFont="1" applyAlignment="1"/>
    <xf numFmtId="166" fontId="32" fillId="0" borderId="10" xfId="2" applyFont="1" applyAlignment="1">
      <alignment horizontal="left" wrapText="1"/>
    </xf>
    <xf numFmtId="166" fontId="39" fillId="0" borderId="24" xfId="2" applyFont="1" applyBorder="1" applyAlignment="1">
      <alignment horizontal="left" vertical="top" wrapText="1"/>
    </xf>
    <xf numFmtId="0" fontId="14" fillId="0" borderId="3" xfId="0" applyFont="1" applyBorder="1"/>
    <xf numFmtId="0" fontId="4" fillId="0" borderId="3" xfId="0" applyFont="1" applyBorder="1"/>
    <xf numFmtId="3" fontId="15" fillId="0" borderId="11" xfId="0" applyNumberFormat="1" applyFont="1" applyBorder="1" applyAlignment="1">
      <alignment horizontal="center"/>
    </xf>
    <xf numFmtId="0" fontId="4" fillId="0" borderId="14" xfId="0" applyFont="1" applyBorder="1"/>
    <xf numFmtId="0" fontId="15" fillId="0" borderId="0" xfId="0" applyFont="1" applyAlignment="1">
      <alignment wrapText="1"/>
    </xf>
    <xf numFmtId="0" fontId="10" fillId="0" borderId="0" xfId="0" applyFont="1"/>
    <xf numFmtId="0" fontId="0" fillId="0" borderId="0" xfId="0" applyFont="1" applyAlignment="1">
      <alignment horizontal="left" vertical="top" wrapText="1"/>
    </xf>
    <xf numFmtId="0" fontId="20" fillId="0" borderId="0" xfId="0" applyFont="1" applyAlignment="1">
      <alignment horizontal="center"/>
    </xf>
    <xf numFmtId="0" fontId="7" fillId="0" borderId="3" xfId="0" applyFont="1" applyBorder="1" applyAlignment="1">
      <alignment horizontal="center"/>
    </xf>
    <xf numFmtId="0" fontId="4" fillId="0" borderId="7" xfId="0" applyFont="1" applyBorder="1"/>
    <xf numFmtId="0" fontId="5" fillId="0" borderId="1" xfId="0" applyFont="1" applyBorder="1" applyAlignment="1">
      <alignment horizontal="center"/>
    </xf>
    <xf numFmtId="0" fontId="4" fillId="0" borderId="13" xfId="0" applyFont="1" applyBorder="1"/>
    <xf numFmtId="0" fontId="5" fillId="0" borderId="12" xfId="0" applyFont="1" applyBorder="1" applyAlignment="1">
      <alignment horizontal="center"/>
    </xf>
    <xf numFmtId="0" fontId="5" fillId="0" borderId="3" xfId="0" applyFont="1" applyBorder="1" applyAlignment="1">
      <alignment horizontal="center"/>
    </xf>
    <xf numFmtId="0" fontId="5" fillId="0" borderId="8" xfId="0" applyFont="1" applyBorder="1" applyAlignment="1">
      <alignment horizontal="center"/>
    </xf>
    <xf numFmtId="0" fontId="7" fillId="0" borderId="8" xfId="0" applyFont="1" applyBorder="1" applyAlignment="1">
      <alignment horizontal="center"/>
    </xf>
    <xf numFmtId="0" fontId="7" fillId="0" borderId="0" xfId="0" applyFont="1" applyAlignment="1">
      <alignment horizontal="left" wrapText="1"/>
    </xf>
    <xf numFmtId="0" fontId="23" fillId="0" borderId="1" xfId="0" applyFont="1" applyBorder="1" applyAlignment="1">
      <alignment horizontal="center"/>
    </xf>
    <xf numFmtId="0" fontId="4" fillId="0" borderId="1" xfId="0" applyFont="1" applyBorder="1"/>
    <xf numFmtId="0" fontId="23" fillId="0" borderId="12" xfId="0" applyFont="1" applyBorder="1" applyAlignment="1">
      <alignment horizontal="center"/>
    </xf>
    <xf numFmtId="0" fontId="44" fillId="0" borderId="0" xfId="0" applyFont="1" applyAlignment="1">
      <alignment horizontal="center" vertical="center"/>
    </xf>
  </cellXfs>
  <cellStyles count="4">
    <cellStyle name="Comma 3" xfId="3" xr:uid="{00000000-0005-0000-0000-000000000000}"/>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customXml" Target="../customXml/item2.xml"/><Relationship Id="rId3" Type="http://schemas.openxmlformats.org/officeDocument/2006/relationships/chartsheet" Target="chartsheets/sheet1.xml"/><Relationship Id="rId21" Type="http://schemas.openxmlformats.org/officeDocument/2006/relationships/theme" Target="theme/theme1.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calcChain" Target="calcChain.xml"/><Relationship Id="rId5" Type="http://schemas.openxmlformats.org/officeDocument/2006/relationships/worksheet" Target="worksheets/sheet3.xml"/><Relationship Id="rId15" Type="http://schemas.openxmlformats.org/officeDocument/2006/relationships/worksheet" Target="worksheets/sheet13.xml"/><Relationship Id="rId23" Type="http://schemas.openxmlformats.org/officeDocument/2006/relationships/sharedStrings" Target="sharedStrings.xml"/><Relationship Id="rId10" Type="http://schemas.openxmlformats.org/officeDocument/2006/relationships/worksheet" Target="worksheets/sheet8.xml"/><Relationship Id="rId19" Type="http://schemas.openxmlformats.org/officeDocument/2006/relationships/worksheet" Target="worksheets/sheet17.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styles" Target="styles.xml"/><Relationship Id="rId27"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GB"/>
              <a:t>Age distribution at death</a:t>
            </a:r>
          </a:p>
        </c:rich>
      </c:tx>
      <c:overlay val="0"/>
    </c:title>
    <c:autoTitleDeleted val="0"/>
    <c:plotArea>
      <c:layout/>
      <c:barChart>
        <c:barDir val="col"/>
        <c:grouping val="clustered"/>
        <c:varyColors val="1"/>
        <c:ser>
          <c:idx val="0"/>
          <c:order val="0"/>
          <c:tx>
            <c:strRef>
              <c:f>LookUpTables!$R$9</c:f>
              <c:strCache>
                <c:ptCount val="1"/>
                <c:pt idx="0">
                  <c:v>UK</c:v>
                </c:pt>
              </c:strCache>
            </c:strRef>
          </c:tx>
          <c:spPr>
            <a:solidFill>
              <a:srgbClr val="4472C4"/>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LookUpTables!$R$10:$R$19</c:f>
              <c:numCache>
                <c:formatCode>0%</c:formatCode>
                <c:ptCount val="10"/>
                <c:pt idx="0">
                  <c:v>6.0475336142076724E-5</c:v>
                </c:pt>
                <c:pt idx="1">
                  <c:v>2.419013445683069E-4</c:v>
                </c:pt>
                <c:pt idx="2">
                  <c:v>1.4715665127905337E-3</c:v>
                </c:pt>
                <c:pt idx="3">
                  <c:v>4.1526397484226013E-3</c:v>
                </c:pt>
                <c:pt idx="4">
                  <c:v>1.3909327312677647E-2</c:v>
                </c:pt>
                <c:pt idx="5">
                  <c:v>4.5719354123410001E-2</c:v>
                </c:pt>
                <c:pt idx="6">
                  <c:v>9.6679904045799986E-2</c:v>
                </c:pt>
                <c:pt idx="7">
                  <c:v>0.22504888423004818</c:v>
                </c:pt>
                <c:pt idx="8">
                  <c:v>0.39520632168847136</c:v>
                </c:pt>
                <c:pt idx="9">
                  <c:v>0.21750962565766929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99E-4099-B238-11D7C756C0E8}"/>
            </c:ext>
          </c:extLst>
        </c:ser>
        <c:ser>
          <c:idx val="1"/>
          <c:order val="1"/>
          <c:tx>
            <c:strRef>
              <c:f>LookUpTables!$S$9</c:f>
              <c:strCache>
                <c:ptCount val="1"/>
                <c:pt idx="0">
                  <c:v>US</c:v>
                </c:pt>
              </c:strCache>
            </c:strRef>
          </c:tx>
          <c:spPr>
            <a:solidFill>
              <a:srgbClr val="ED7D31"/>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LookUpTables!$S$10:$S$19</c:f>
              <c:numCache>
                <c:formatCode>0%</c:formatCode>
                <c:ptCount val="10"/>
                <c:pt idx="0">
                  <c:v>1.9603300482954038E-4</c:v>
                </c:pt>
                <c:pt idx="1">
                  <c:v>6.950261080320068E-4</c:v>
                </c:pt>
                <c:pt idx="2">
                  <c:v>4.0632295546486558E-3</c:v>
                </c:pt>
                <c:pt idx="3">
                  <c:v>1.2216420437331812E-2</c:v>
                </c:pt>
                <c:pt idx="4">
                  <c:v>3.323650490973571E-2</c:v>
                </c:pt>
                <c:pt idx="5">
                  <c:v>8.4441216830324517E-2</c:v>
                </c:pt>
                <c:pt idx="6">
                  <c:v>0.16394596617539609</c:v>
                </c:pt>
                <c:pt idx="7">
                  <c:v>0.23663411330707679</c:v>
                </c:pt>
                <c:pt idx="8">
                  <c:v>0.29862509578885466</c:v>
                </c:pt>
                <c:pt idx="9">
                  <c:v>0.16594639388377025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499E-4099-B238-11D7C756C0E8}"/>
            </c:ext>
          </c:extLst>
        </c:ser>
        <c:ser>
          <c:idx val="2"/>
          <c:order val="2"/>
          <c:tx>
            <c:strRef>
              <c:f>LookUpTables!$T$9</c:f>
              <c:strCache>
                <c:ptCount val="1"/>
                <c:pt idx="0">
                  <c:v>Canada</c:v>
                </c:pt>
              </c:strCache>
            </c:strRef>
          </c:tx>
          <c:spPr>
            <a:solidFill>
              <a:srgbClr val="A5A5A5"/>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LookUpTables!$T$10:$T$19</c:f>
              <c:numCache>
                <c:formatCode>0%</c:formatCode>
                <c:ptCount val="10"/>
                <c:pt idx="0">
                  <c:v>1.1305822354073918E-4</c:v>
                </c:pt>
                <c:pt idx="1">
                  <c:v>1.2782162073571416E-8</c:v>
                </c:pt>
                <c:pt idx="2">
                  <c:v>1.0175240118666525E-3</c:v>
                </c:pt>
                <c:pt idx="3">
                  <c:v>1.6958733531110878E-3</c:v>
                </c:pt>
                <c:pt idx="4">
                  <c:v>5.3137365064147412E-3</c:v>
                </c:pt>
                <c:pt idx="5">
                  <c:v>2.340305227293301E-2</c:v>
                </c:pt>
                <c:pt idx="6">
                  <c:v>7.1452797277747157E-2</c:v>
                </c:pt>
                <c:pt idx="7">
                  <c:v>0.18111927411226417</c:v>
                </c:pt>
                <c:pt idx="8">
                  <c:v>0.35794233572998024</c:v>
                </c:pt>
                <c:pt idx="9">
                  <c:v>0.35794233572998024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499E-4099-B238-11D7C756C0E8}"/>
            </c:ext>
          </c:extLst>
        </c:ser>
        <c:ser>
          <c:idx val="3"/>
          <c:order val="3"/>
          <c:tx>
            <c:strRef>
              <c:f>LookUpTables!$U$9</c:f>
              <c:strCache>
                <c:ptCount val="1"/>
                <c:pt idx="0">
                  <c:v>Norway</c:v>
                </c:pt>
              </c:strCache>
            </c:strRef>
          </c:tx>
          <c:spPr>
            <a:solidFill>
              <a:srgbClr val="FFC000"/>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LookUpTables!$U$10:$U$19</c:f>
              <c:numCache>
                <c:formatCode>0%</c:formatCode>
                <c:ptCount val="10"/>
                <c:pt idx="0">
                  <c:v>0</c:v>
                </c:pt>
                <c:pt idx="1">
                  <c:v>0</c:v>
                </c:pt>
                <c:pt idx="2">
                  <c:v>0</c:v>
                </c:pt>
                <c:pt idx="3">
                  <c:v>0</c:v>
                </c:pt>
                <c:pt idx="4">
                  <c:v>1.984126984126984E-2</c:v>
                </c:pt>
                <c:pt idx="5">
                  <c:v>2.3809523809523808E-2</c:v>
                </c:pt>
                <c:pt idx="6">
                  <c:v>8.3333333333333329E-2</c:v>
                </c:pt>
                <c:pt idx="7">
                  <c:v>0.23412698412698413</c:v>
                </c:pt>
                <c:pt idx="8">
                  <c:v>0.34920634920634919</c:v>
                </c:pt>
                <c:pt idx="9">
                  <c:v>0.28968253968253971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499E-4099-B238-11D7C756C0E8}"/>
            </c:ext>
          </c:extLst>
        </c:ser>
        <c:ser>
          <c:idx val="4"/>
          <c:order val="4"/>
          <c:tx>
            <c:strRef>
              <c:f>LookUpTables!$V$9</c:f>
              <c:strCache>
                <c:ptCount val="1"/>
                <c:pt idx="0">
                  <c:v>Israel</c:v>
                </c:pt>
              </c:strCache>
            </c:strRef>
          </c:tx>
          <c:spPr>
            <a:solidFill>
              <a:srgbClr val="5B9BD5"/>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LookUpTables!$V$10:$V$19</c:f>
              <c:numCache>
                <c:formatCode>0%</c:formatCode>
                <c:ptCount val="10"/>
                <c:pt idx="0">
                  <c:v>9.3023255813953494E-4</c:v>
                </c:pt>
                <c:pt idx="1">
                  <c:v>1.8604651162790699E-3</c:v>
                </c:pt>
                <c:pt idx="2">
                  <c:v>2.7906976744186047E-3</c:v>
                </c:pt>
                <c:pt idx="3">
                  <c:v>3.7209302325581397E-3</c:v>
                </c:pt>
                <c:pt idx="4">
                  <c:v>1.3023255813953489E-2</c:v>
                </c:pt>
                <c:pt idx="5">
                  <c:v>4.3720930232558138E-2</c:v>
                </c:pt>
                <c:pt idx="6">
                  <c:v>0.10232558139534884</c:v>
                </c:pt>
                <c:pt idx="7">
                  <c:v>0.23069767441860464</c:v>
                </c:pt>
                <c:pt idx="8">
                  <c:v>0.35627906976744184</c:v>
                </c:pt>
                <c:pt idx="9">
                  <c:v>0.24465116279069768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499E-4099-B238-11D7C756C0E8}"/>
            </c:ext>
          </c:extLst>
        </c:ser>
        <c:dLbls>
          <c:showLegendKey val="0"/>
          <c:showVal val="0"/>
          <c:showCatName val="0"/>
          <c:showSerName val="0"/>
          <c:showPercent val="0"/>
          <c:showBubbleSize val="0"/>
        </c:dLbls>
        <c:gapWidth val="150"/>
        <c:overlap val="-20"/>
        <c:axId val="1456858448"/>
        <c:axId val="637920172"/>
      </c:barChart>
      <c:catAx>
        <c:axId val="1456858448"/>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a:noFill/>
          </a:ln>
        </c:spPr>
        <c:txPr>
          <a:bodyPr/>
          <a:lstStyle/>
          <a:p>
            <a:pPr lvl="0">
              <a:defRPr sz="1600" b="0" i="0">
                <a:solidFill>
                  <a:srgbClr val="000000"/>
                </a:solidFill>
                <a:latin typeface="+mn-lt"/>
              </a:defRPr>
            </a:pPr>
            <a:endParaRPr lang="en-US"/>
          </a:p>
        </c:txPr>
        <c:crossAx val="637920172"/>
        <c:crosses val="autoZero"/>
        <c:auto val="1"/>
        <c:lblAlgn val="ctr"/>
        <c:lblOffset val="100"/>
        <c:noMultiLvlLbl val="1"/>
      </c:catAx>
      <c:valAx>
        <c:axId val="637920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0%" sourceLinked="1"/>
        <c:majorTickMark val="none"/>
        <c:minorTickMark val="none"/>
        <c:tickLblPos val="nextTo"/>
        <c:spPr>
          <a:ln>
            <a:noFill/>
          </a:ln>
        </c:spPr>
        <c:txPr>
          <a:bodyPr/>
          <a:lstStyle/>
          <a:p>
            <a:pPr lvl="0">
              <a:defRPr sz="1600" b="0" i="0">
                <a:solidFill>
                  <a:srgbClr val="000000"/>
                </a:solidFill>
                <a:latin typeface="+mn-lt"/>
              </a:defRPr>
            </a:pPr>
            <a:endParaRPr lang="en-US"/>
          </a:p>
        </c:txPr>
        <c:crossAx val="1456858448"/>
        <c:crosses val="autoZero"/>
        <c:crossBetween val="between"/>
      </c:valAx>
    </c:plotArea>
    <c:legend>
      <c:legendPos val="b"/>
      <c:layout>
        <c:manualLayout>
          <c:xMode val="edge"/>
          <c:yMode val="edge"/>
          <c:x val="0.26489950693407527"/>
          <c:y val="0.90009373043850693"/>
          <c:w val="0.47565790463095253"/>
          <c:h val="5.8065265377392677E-2"/>
        </c:manualLayout>
      </c:layout>
      <c:overlay val="0"/>
      <c:txPr>
        <a:bodyPr/>
        <a:lstStyle/>
        <a:p>
          <a:pPr lvl="0">
            <a:defRPr sz="1800" b="0" i="0">
              <a:solidFill>
                <a:srgbClr val="1A1A1A"/>
              </a:solidFill>
              <a:latin typeface="+mn-lt"/>
            </a:defRPr>
          </a:pPr>
          <a:endParaRPr lang="en-US"/>
        </a:p>
      </c:txPr>
    </c:legend>
    <c:plotVisOnly val="1"/>
    <c:dispBlanksAs val="zero"/>
    <c:showDLblsOverMax val="1"/>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Results!$L$32</c:f>
              <c:strCache>
                <c:ptCount val="1"/>
              </c:strCache>
            </c:strRef>
          </c:tx>
          <c:spPr>
            <a:solidFill>
              <a:schemeClr val="accent1">
                <a:alpha val="70000"/>
              </a:schemeClr>
            </a:solidFill>
            <a:ln>
              <a:noFill/>
            </a:ln>
            <a:effectLst/>
          </c:spPr>
          <c:invertIfNegative val="0"/>
          <c:dLbls>
            <c:delete val="1"/>
          </c:dLbls>
          <c:cat>
            <c:numRef>
              <c:f>Results!$K$33:$K$37</c:f>
              <c:numCache>
                <c:formatCode>General</c:formatCode>
                <c:ptCount val="5"/>
              </c:numCache>
            </c:numRef>
          </c:cat>
          <c:val>
            <c:numRef>
              <c:f>Results!$L$33:$L$37</c:f>
              <c:numCache>
                <c:formatCode>General</c:formatCode>
                <c:ptCount val="5"/>
              </c:numCache>
            </c:numRef>
          </c:val>
          <c:extLst>
            <c:ext xmlns:c16="http://schemas.microsoft.com/office/drawing/2014/chart" uri="{C3380CC4-5D6E-409C-BE32-E72D297353CC}">
              <c16:uniqueId val="{00000000-70AB-AB49-85CC-B19FC28A6ABE}"/>
            </c:ext>
          </c:extLst>
        </c:ser>
        <c:ser>
          <c:idx val="1"/>
          <c:order val="1"/>
          <c:tx>
            <c:strRef>
              <c:f>Results!$M$32</c:f>
              <c:strCache>
                <c:ptCount val="1"/>
              </c:strCache>
            </c:strRef>
          </c:tx>
          <c:spPr>
            <a:solidFill>
              <a:schemeClr val="accent2">
                <a:alpha val="70000"/>
              </a:schemeClr>
            </a:solidFill>
            <a:ln>
              <a:noFill/>
            </a:ln>
            <a:effectLst/>
          </c:spPr>
          <c:invertIfNegative val="0"/>
          <c:dLbls>
            <c:delete val="1"/>
          </c:dLbls>
          <c:cat>
            <c:numRef>
              <c:f>Results!$K$33:$K$37</c:f>
              <c:numCache>
                <c:formatCode>General</c:formatCode>
                <c:ptCount val="5"/>
              </c:numCache>
            </c:numRef>
          </c:cat>
          <c:val>
            <c:numRef>
              <c:f>Results!$M$33:$M$37</c:f>
              <c:numCache>
                <c:formatCode>General</c:formatCode>
                <c:ptCount val="5"/>
              </c:numCache>
            </c:numRef>
          </c:val>
          <c:extLst>
            <c:ext xmlns:c16="http://schemas.microsoft.com/office/drawing/2014/chart" uri="{C3380CC4-5D6E-409C-BE32-E72D297353CC}">
              <c16:uniqueId val="{00000001-70AB-AB49-85CC-B19FC28A6ABE}"/>
            </c:ext>
          </c:extLst>
        </c:ser>
        <c:ser>
          <c:idx val="2"/>
          <c:order val="2"/>
          <c:tx>
            <c:strRef>
              <c:f>Results!$N$32</c:f>
              <c:strCache>
                <c:ptCount val="1"/>
              </c:strCache>
            </c:strRef>
          </c:tx>
          <c:spPr>
            <a:solidFill>
              <a:schemeClr val="accent3">
                <a:alpha val="70000"/>
              </a:schemeClr>
            </a:solidFill>
            <a:ln>
              <a:noFill/>
            </a:ln>
            <a:effectLst/>
          </c:spPr>
          <c:invertIfNegative val="0"/>
          <c:dLbls>
            <c:delete val="1"/>
          </c:dLbls>
          <c:cat>
            <c:numRef>
              <c:f>Results!$K$33:$K$37</c:f>
              <c:numCache>
                <c:formatCode>General</c:formatCode>
                <c:ptCount val="5"/>
              </c:numCache>
            </c:numRef>
          </c:cat>
          <c:val>
            <c:numRef>
              <c:f>Results!$N$33:$N$37</c:f>
              <c:numCache>
                <c:formatCode>General</c:formatCode>
                <c:ptCount val="5"/>
              </c:numCache>
            </c:numRef>
          </c:val>
          <c:extLst>
            <c:ext xmlns:c16="http://schemas.microsoft.com/office/drawing/2014/chart" uri="{C3380CC4-5D6E-409C-BE32-E72D297353CC}">
              <c16:uniqueId val="{00000002-70AB-AB49-85CC-B19FC28A6ABE}"/>
            </c:ext>
          </c:extLst>
        </c:ser>
        <c:dLbls>
          <c:showLegendKey val="0"/>
          <c:showVal val="1"/>
          <c:showCatName val="0"/>
          <c:showSerName val="0"/>
          <c:showPercent val="0"/>
          <c:showBubbleSize val="0"/>
        </c:dLbls>
        <c:gapWidth val="50"/>
        <c:overlap val="100"/>
        <c:axId val="515265407"/>
        <c:axId val="557800799"/>
      </c:barChart>
      <c:catAx>
        <c:axId val="51526540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800799"/>
        <c:crosses val="autoZero"/>
        <c:auto val="1"/>
        <c:lblAlgn val="ctr"/>
        <c:lblOffset val="100"/>
        <c:noMultiLvlLbl val="0"/>
      </c:catAx>
      <c:valAx>
        <c:axId val="557800799"/>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6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workbookViewId="0"/>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244"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absoluteAnchor>
    <xdr:pos x="0" y="0"/>
    <xdr:ext cx="8671393" cy="6282336"/>
    <xdr:graphicFrame macro="">
      <xdr:nvGraphicFramePr>
        <xdr:cNvPr id="2" name="Chart 1">
          <a:extLst>
            <a:ext uri="{FF2B5EF4-FFF2-40B4-BE49-F238E27FC236}">
              <a16:creationId xmlns:a16="http://schemas.microsoft.com/office/drawing/2014/main" id="{72B40D1E-0D3F-1248-9225-3B04952662D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oneCellAnchor>
    <xdr:from>
      <xdr:col>23</xdr:col>
      <xdr:colOff>0</xdr:colOff>
      <xdr:row>20</xdr:row>
      <xdr:rowOff>0</xdr:rowOff>
    </xdr:from>
    <xdr:ext cx="4648200" cy="288607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23</xdr:col>
      <xdr:colOff>0</xdr:colOff>
      <xdr:row>35</xdr:row>
      <xdr:rowOff>0</xdr:rowOff>
    </xdr:from>
    <xdr:ext cx="4867275" cy="4810125"/>
    <xdr:pic>
      <xdr:nvPicPr>
        <xdr:cNvPr id="3" name="image1.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www150.statcan.gc.ca/n1/pub/84-537-x/84-537-x2019002-eng.ht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health-infobase.canada.ca/covid-19/epidemiological-summary-covid-19-cases.html?stat=num&amp;measure=death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fhi.no/en/id/infectious-diseases/coronavirus/daily-reports/daily-reports-COVID19/"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cbs.gov.il/en/publications/Pages/2019/Complete-Life-Tables-Of-Israel%20-%202013-2017.asp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cdc.gov/NCHS/Provisional-COVID-19-Death-Counts-by-Sex-Age-and-S/9bhg-hck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1"/>
  <sheetViews>
    <sheetView tabSelected="1" workbookViewId="0">
      <selection activeCell="A2" sqref="A2"/>
    </sheetView>
  </sheetViews>
  <sheetFormatPr baseColWidth="10" defaultColWidth="11.28515625" defaultRowHeight="15" customHeight="1"/>
  <cols>
    <col min="1" max="1" width="10.5703125" customWidth="1"/>
    <col min="2" max="2" width="6.42578125" customWidth="1"/>
    <col min="3" max="26" width="10.5703125" customWidth="1"/>
  </cols>
  <sheetData>
    <row r="1" spans="1:4" ht="15.75" customHeight="1">
      <c r="A1" s="1" t="s">
        <v>1</v>
      </c>
    </row>
    <row r="2" spans="1:4" ht="15.75" customHeight="1"/>
    <row r="3" spans="1:4" ht="15.75" customHeight="1">
      <c r="A3" s="1" t="s">
        <v>3</v>
      </c>
    </row>
    <row r="4" spans="1:4" ht="15.75" customHeight="1"/>
    <row r="5" spans="1:4" ht="15.75" customHeight="1">
      <c r="B5" s="1" t="s">
        <v>4</v>
      </c>
      <c r="C5" s="3">
        <v>43922</v>
      </c>
      <c r="D5" s="1" t="s">
        <v>6</v>
      </c>
    </row>
    <row r="6" spans="1:4" ht="15.75" customHeight="1">
      <c r="B6" s="1" t="s">
        <v>7</v>
      </c>
      <c r="C6" s="3">
        <v>43937</v>
      </c>
      <c r="D6" s="1" t="s">
        <v>8</v>
      </c>
    </row>
    <row r="7" spans="1:4" ht="15.75" customHeight="1">
      <c r="B7" s="1" t="s">
        <v>9</v>
      </c>
      <c r="C7" s="3">
        <v>43942</v>
      </c>
      <c r="D7" s="1" t="s">
        <v>10</v>
      </c>
    </row>
    <row r="8" spans="1:4" ht="15.75" customHeight="1">
      <c r="B8" s="1" t="s">
        <v>11</v>
      </c>
      <c r="C8" s="3">
        <v>43943</v>
      </c>
      <c r="D8" s="1" t="s">
        <v>13</v>
      </c>
    </row>
    <row r="9" spans="1:4" ht="15.75" customHeight="1">
      <c r="B9" s="1" t="s">
        <v>14</v>
      </c>
      <c r="C9" s="3">
        <v>43944</v>
      </c>
      <c r="D9" s="1" t="s">
        <v>15</v>
      </c>
    </row>
    <row r="10" spans="1:4" ht="15.75" customHeight="1">
      <c r="B10" s="1" t="s">
        <v>17</v>
      </c>
      <c r="C10" s="3">
        <v>43949</v>
      </c>
      <c r="D10" s="1" t="s">
        <v>18</v>
      </c>
    </row>
    <row r="11" spans="1:4" ht="15.75" customHeight="1">
      <c r="B11" s="1" t="s">
        <v>19</v>
      </c>
      <c r="C11" s="3">
        <v>43951</v>
      </c>
      <c r="D11" s="1" t="s">
        <v>20</v>
      </c>
    </row>
    <row r="12" spans="1:4" s="156" customFormat="1" ht="15.75" customHeight="1">
      <c r="B12" s="1" t="s">
        <v>339</v>
      </c>
      <c r="C12" s="3">
        <v>44039</v>
      </c>
      <c r="D12" s="1" t="s">
        <v>340</v>
      </c>
    </row>
    <row r="13" spans="1:4" ht="15.75" customHeight="1"/>
    <row r="14" spans="1:4" ht="15.75" customHeight="1">
      <c r="A14" s="1" t="s">
        <v>21</v>
      </c>
    </row>
    <row r="15" spans="1:4" ht="15.75" customHeight="1">
      <c r="B15" s="1" t="s">
        <v>22</v>
      </c>
    </row>
    <row r="16" spans="1:4" ht="15.75" customHeight="1">
      <c r="B16" s="1" t="s">
        <v>23</v>
      </c>
    </row>
    <row r="17" spans="1:2" ht="15.75" customHeight="1">
      <c r="B17" s="1" t="s">
        <v>24</v>
      </c>
    </row>
    <row r="18" spans="1:2" ht="15.75" customHeight="1">
      <c r="B18" s="1" t="s">
        <v>26</v>
      </c>
    </row>
    <row r="19" spans="1:2" ht="15.75" customHeight="1">
      <c r="B19" s="1" t="s">
        <v>28</v>
      </c>
    </row>
    <row r="20" spans="1:2" ht="15.75" customHeight="1">
      <c r="B20" s="1" t="s">
        <v>29</v>
      </c>
    </row>
    <row r="21" spans="1:2" ht="15.75" customHeight="1"/>
    <row r="22" spans="1:2" ht="15.75" customHeight="1"/>
    <row r="23" spans="1:2" ht="15.75" customHeight="1">
      <c r="A23" s="1" t="s">
        <v>31</v>
      </c>
    </row>
    <row r="24" spans="1:2" ht="15.75" customHeight="1">
      <c r="B24" s="1" t="s">
        <v>32</v>
      </c>
    </row>
    <row r="25" spans="1:2" ht="15.75" customHeight="1">
      <c r="B25" s="1" t="s">
        <v>34</v>
      </c>
    </row>
    <row r="26" spans="1:2" ht="15.75" customHeight="1">
      <c r="B26" s="1" t="s">
        <v>431</v>
      </c>
    </row>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000"/>
  <sheetViews>
    <sheetView workbookViewId="0">
      <selection sqref="A1:G1"/>
    </sheetView>
  </sheetViews>
  <sheetFormatPr baseColWidth="10" defaultColWidth="11.28515625" defaultRowHeight="15" customHeight="1"/>
  <cols>
    <col min="1" max="26" width="10.5703125" customWidth="1"/>
  </cols>
  <sheetData>
    <row r="1" spans="1:15" ht="15.75" customHeight="1">
      <c r="A1" s="225" t="s">
        <v>147</v>
      </c>
      <c r="B1" s="226"/>
      <c r="C1" s="226"/>
      <c r="D1" s="226"/>
      <c r="E1" s="226"/>
      <c r="F1" s="226"/>
      <c r="G1" s="226"/>
      <c r="I1" s="225" t="s">
        <v>148</v>
      </c>
      <c r="J1" s="226"/>
      <c r="K1" s="226"/>
      <c r="L1" s="226"/>
      <c r="M1" s="226"/>
      <c r="N1" s="226"/>
      <c r="O1" s="226"/>
    </row>
    <row r="2" spans="1:15" ht="15.75" customHeight="1">
      <c r="A2" s="227" t="s">
        <v>149</v>
      </c>
      <c r="B2" s="59" t="s">
        <v>150</v>
      </c>
      <c r="C2" s="60" t="s">
        <v>151</v>
      </c>
      <c r="D2" s="60" t="s">
        <v>152</v>
      </c>
      <c r="E2" s="60" t="s">
        <v>153</v>
      </c>
      <c r="F2" s="60" t="s">
        <v>154</v>
      </c>
      <c r="G2" s="61" t="s">
        <v>155</v>
      </c>
      <c r="I2" s="227" t="s">
        <v>149</v>
      </c>
      <c r="J2" s="59" t="s">
        <v>156</v>
      </c>
      <c r="K2" s="60" t="s">
        <v>157</v>
      </c>
      <c r="L2" s="60" t="s">
        <v>158</v>
      </c>
      <c r="M2" s="60" t="s">
        <v>159</v>
      </c>
      <c r="N2" s="60" t="s">
        <v>160</v>
      </c>
      <c r="O2" s="61" t="s">
        <v>161</v>
      </c>
    </row>
    <row r="3" spans="1:15" ht="15.75" customHeight="1">
      <c r="A3" s="228"/>
      <c r="B3" s="62" t="s">
        <v>162</v>
      </c>
      <c r="C3" s="63" t="s">
        <v>163</v>
      </c>
      <c r="D3" s="63" t="s">
        <v>164</v>
      </c>
      <c r="E3" s="63" t="s">
        <v>165</v>
      </c>
      <c r="F3" s="63" t="s">
        <v>166</v>
      </c>
      <c r="G3" s="64" t="s">
        <v>167</v>
      </c>
      <c r="I3" s="228"/>
      <c r="J3" s="62" t="s">
        <v>168</v>
      </c>
      <c r="K3" s="63" t="s">
        <v>169</v>
      </c>
      <c r="L3" s="63" t="s">
        <v>170</v>
      </c>
      <c r="M3" s="63" t="s">
        <v>171</v>
      </c>
      <c r="N3" s="63" t="s">
        <v>172</v>
      </c>
      <c r="O3" s="64" t="s">
        <v>173</v>
      </c>
    </row>
    <row r="4" spans="1:15" ht="15.75" customHeight="1">
      <c r="A4" s="65" t="s">
        <v>174</v>
      </c>
      <c r="B4" s="66">
        <v>6.3023469410836697E-3</v>
      </c>
      <c r="C4" s="67">
        <v>100000</v>
      </c>
      <c r="D4" s="67">
        <v>630.23468017578125</v>
      </c>
      <c r="E4" s="67">
        <v>99448.546875</v>
      </c>
      <c r="F4" s="67">
        <v>7610075</v>
      </c>
      <c r="G4" s="68">
        <v>76.100753784179688</v>
      </c>
      <c r="I4" s="65" t="s">
        <v>174</v>
      </c>
      <c r="J4" s="69">
        <v>5.2264290861785412E-3</v>
      </c>
      <c r="K4" s="67">
        <v>100000</v>
      </c>
      <c r="L4" s="67">
        <v>522.64288330078125</v>
      </c>
      <c r="M4" s="67">
        <v>99540.6015625</v>
      </c>
      <c r="N4" s="67">
        <v>8110474.5</v>
      </c>
      <c r="O4" s="70">
        <v>81.104743957519531</v>
      </c>
    </row>
    <row r="5" spans="1:15" ht="15.75" customHeight="1">
      <c r="A5" s="71" t="s">
        <v>175</v>
      </c>
      <c r="B5" s="66">
        <v>4.2268639663234353E-4</v>
      </c>
      <c r="C5" s="67">
        <v>99369.765625</v>
      </c>
      <c r="D5" s="67">
        <v>42.002246856689453</v>
      </c>
      <c r="E5" s="67">
        <v>99348.765625</v>
      </c>
      <c r="F5" s="67">
        <v>7510626.5</v>
      </c>
      <c r="G5" s="72">
        <v>75.582611083984375</v>
      </c>
      <c r="I5" s="71" t="s">
        <v>175</v>
      </c>
      <c r="J5" s="69">
        <v>3.3906285534612834E-4</v>
      </c>
      <c r="K5" s="67">
        <v>99477.359375</v>
      </c>
      <c r="L5" s="67">
        <v>33.729076385498047</v>
      </c>
      <c r="M5" s="67">
        <v>99460.5</v>
      </c>
      <c r="N5" s="67">
        <v>8010934</v>
      </c>
      <c r="O5" s="73">
        <v>80.530220031738281</v>
      </c>
    </row>
    <row r="6" spans="1:15" ht="15.75" customHeight="1">
      <c r="A6" s="71" t="s">
        <v>176</v>
      </c>
      <c r="B6" s="66">
        <v>2.8743533766828477E-4</v>
      </c>
      <c r="C6" s="67">
        <v>99327.765625</v>
      </c>
      <c r="D6" s="67">
        <v>28.550310134887695</v>
      </c>
      <c r="E6" s="67">
        <v>99313.4921875</v>
      </c>
      <c r="F6" s="67">
        <v>7411277.5</v>
      </c>
      <c r="G6" s="72">
        <v>74.614356994628906</v>
      </c>
      <c r="I6" s="71" t="s">
        <v>176</v>
      </c>
      <c r="J6" s="69">
        <v>2.0753819262608886E-4</v>
      </c>
      <c r="K6" s="67">
        <v>99443.6328125</v>
      </c>
      <c r="L6" s="67">
        <v>20.638351440429688</v>
      </c>
      <c r="M6" s="67">
        <v>99433.3125</v>
      </c>
      <c r="N6" s="67">
        <v>7911473.5</v>
      </c>
      <c r="O6" s="73">
        <v>79.557365417480469</v>
      </c>
    </row>
    <row r="7" spans="1:15" ht="15.75" customHeight="1">
      <c r="A7" s="71" t="s">
        <v>177</v>
      </c>
      <c r="B7" s="66">
        <v>2.2494496079161763E-4</v>
      </c>
      <c r="C7" s="67">
        <v>99299.21875</v>
      </c>
      <c r="D7" s="67">
        <v>22.336858749389648</v>
      </c>
      <c r="E7" s="67">
        <v>99288.046875</v>
      </c>
      <c r="F7" s="67">
        <v>7311964</v>
      </c>
      <c r="G7" s="72">
        <v>73.635665893554688</v>
      </c>
      <c r="I7" s="71" t="s">
        <v>177</v>
      </c>
      <c r="J7" s="69">
        <v>1.592152111697942E-4</v>
      </c>
      <c r="K7" s="67">
        <v>99422.9921875</v>
      </c>
      <c r="L7" s="67">
        <v>15.829652786254883</v>
      </c>
      <c r="M7" s="67">
        <v>99415.078125</v>
      </c>
      <c r="N7" s="67">
        <v>7812040</v>
      </c>
      <c r="O7" s="73">
        <v>78.573776245117188</v>
      </c>
    </row>
    <row r="8" spans="1:15" ht="15.75" customHeight="1">
      <c r="A8" s="71" t="s">
        <v>178</v>
      </c>
      <c r="B8" s="66">
        <v>1.5816476661711931E-4</v>
      </c>
      <c r="C8" s="67">
        <v>99276.8828125</v>
      </c>
      <c r="D8" s="67">
        <v>15.702104568481445</v>
      </c>
      <c r="E8" s="67">
        <v>99269.03125</v>
      </c>
      <c r="F8" s="67">
        <v>7212676</v>
      </c>
      <c r="G8" s="72">
        <v>72.652122497558594</v>
      </c>
      <c r="I8" s="71" t="s">
        <v>178</v>
      </c>
      <c r="J8" s="69">
        <v>1.3885405496694148E-4</v>
      </c>
      <c r="K8" s="67">
        <v>99407.1640625</v>
      </c>
      <c r="L8" s="67">
        <v>13.803088188171387</v>
      </c>
      <c r="M8" s="67">
        <v>99400.265625</v>
      </c>
      <c r="N8" s="67">
        <v>7712625</v>
      </c>
      <c r="O8" s="73">
        <v>77.586212158203125</v>
      </c>
    </row>
    <row r="9" spans="1:15" ht="15.75" customHeight="1">
      <c r="A9" s="71" t="s">
        <v>179</v>
      </c>
      <c r="B9" s="66">
        <v>1.5554059064015746E-4</v>
      </c>
      <c r="C9" s="67">
        <v>99261.1796875</v>
      </c>
      <c r="D9" s="67">
        <v>15.439142227172852</v>
      </c>
      <c r="E9" s="67">
        <v>99253.4609375</v>
      </c>
      <c r="F9" s="67">
        <v>7113407</v>
      </c>
      <c r="G9" s="72">
        <v>71.663536071777344</v>
      </c>
      <c r="I9" s="71" t="s">
        <v>179</v>
      </c>
      <c r="J9" s="69">
        <v>1.2557220179587603E-4</v>
      </c>
      <c r="K9" s="67">
        <v>99393.359375</v>
      </c>
      <c r="L9" s="67">
        <v>12.481042861938477</v>
      </c>
      <c r="M9" s="67">
        <v>99387.1171875</v>
      </c>
      <c r="N9" s="67">
        <v>7613225</v>
      </c>
      <c r="O9" s="73">
        <v>76.596916198730469</v>
      </c>
    </row>
    <row r="10" spans="1:15" ht="15.75" customHeight="1">
      <c r="A10" s="71" t="s">
        <v>180</v>
      </c>
      <c r="B10" s="66">
        <v>1.3845614739693701E-4</v>
      </c>
      <c r="C10" s="67">
        <v>99245.7421875</v>
      </c>
      <c r="D10" s="67">
        <v>13.741183280944824</v>
      </c>
      <c r="E10" s="67">
        <v>99238.875</v>
      </c>
      <c r="F10" s="67">
        <v>7014153.5</v>
      </c>
      <c r="G10" s="72">
        <v>70.674606323242188</v>
      </c>
      <c r="I10" s="71" t="s">
        <v>180</v>
      </c>
      <c r="J10" s="69">
        <v>1.1295814329059795E-4</v>
      </c>
      <c r="K10" s="67">
        <v>99380.875</v>
      </c>
      <c r="L10" s="67">
        <v>11.225878715515137</v>
      </c>
      <c r="M10" s="67">
        <v>99375.265625</v>
      </c>
      <c r="N10" s="67">
        <v>7513837.5</v>
      </c>
      <c r="O10" s="73">
        <v>75.606475830078125</v>
      </c>
    </row>
    <row r="11" spans="1:15" ht="15.75" customHeight="1">
      <c r="A11" s="71" t="s">
        <v>181</v>
      </c>
      <c r="B11" s="66">
        <v>1.2436427641659975E-4</v>
      </c>
      <c r="C11" s="67">
        <v>99232</v>
      </c>
      <c r="D11" s="67">
        <v>12.340915679931641</v>
      </c>
      <c r="E11" s="67">
        <v>99225.828125</v>
      </c>
      <c r="F11" s="67">
        <v>6914914.5</v>
      </c>
      <c r="G11" s="72">
        <v>69.684318542480469</v>
      </c>
      <c r="I11" s="71" t="s">
        <v>181</v>
      </c>
      <c r="J11" s="69">
        <v>1.0362247849116102E-4</v>
      </c>
      <c r="K11" s="67">
        <v>99369.6484375</v>
      </c>
      <c r="L11" s="67">
        <v>10.296929359436035</v>
      </c>
      <c r="M11" s="67">
        <v>99364.5</v>
      </c>
      <c r="N11" s="67">
        <v>7414462.5</v>
      </c>
      <c r="O11" s="73">
        <v>74.614959716796875</v>
      </c>
    </row>
    <row r="12" spans="1:15" ht="15.75" customHeight="1">
      <c r="A12" s="71" t="s">
        <v>182</v>
      </c>
      <c r="B12" s="66">
        <v>1.1041062680305913E-4</v>
      </c>
      <c r="C12" s="67">
        <v>99219.65625</v>
      </c>
      <c r="D12" s="67">
        <v>10.954904556274414</v>
      </c>
      <c r="E12" s="67">
        <v>99214.1796875</v>
      </c>
      <c r="F12" s="67">
        <v>6815689</v>
      </c>
      <c r="G12" s="72">
        <v>68.69293212890625</v>
      </c>
      <c r="I12" s="71" t="s">
        <v>182</v>
      </c>
      <c r="J12" s="69">
        <v>9.6691532235126942E-5</v>
      </c>
      <c r="K12" s="67">
        <v>99359.3515625</v>
      </c>
      <c r="L12" s="67">
        <v>9.607208251953125</v>
      </c>
      <c r="M12" s="67">
        <v>99354.546875</v>
      </c>
      <c r="N12" s="67">
        <v>7315098</v>
      </c>
      <c r="O12" s="73">
        <v>73.622642517089844</v>
      </c>
    </row>
    <row r="13" spans="1:15" ht="15.75" customHeight="1">
      <c r="A13" s="71" t="s">
        <v>183</v>
      </c>
      <c r="B13" s="66">
        <v>9.8203672678209841E-5</v>
      </c>
      <c r="C13" s="67">
        <v>99208.703125</v>
      </c>
      <c r="D13" s="67">
        <v>9.7426586151123047</v>
      </c>
      <c r="E13" s="67">
        <v>99203.828125</v>
      </c>
      <c r="F13" s="67">
        <v>6716474.5</v>
      </c>
      <c r="G13" s="72">
        <v>67.700454711914062</v>
      </c>
      <c r="I13" s="71" t="s">
        <v>183</v>
      </c>
      <c r="J13" s="69">
        <v>9.2378773842938244E-5</v>
      </c>
      <c r="K13" s="67">
        <v>99349.7421875</v>
      </c>
      <c r="L13" s="67">
        <v>9.1778078079223633</v>
      </c>
      <c r="M13" s="67">
        <v>99345.15625</v>
      </c>
      <c r="N13" s="67">
        <v>7215743.5</v>
      </c>
      <c r="O13" s="73">
        <v>72.629714965820312</v>
      </c>
    </row>
    <row r="14" spans="1:15" ht="15.75" customHeight="1">
      <c r="A14" s="71" t="s">
        <v>184</v>
      </c>
      <c r="B14" s="66">
        <v>9.3976806965656579E-5</v>
      </c>
      <c r="C14" s="67">
        <v>99198.9609375</v>
      </c>
      <c r="D14" s="67">
        <v>9.3224020004272461</v>
      </c>
      <c r="E14" s="67">
        <v>99194.296875</v>
      </c>
      <c r="F14" s="67">
        <v>6617271</v>
      </c>
      <c r="G14" s="72">
        <v>66.707061767578125</v>
      </c>
      <c r="I14" s="71" t="s">
        <v>184</v>
      </c>
      <c r="J14" s="69">
        <v>9.2018555733375251E-5</v>
      </c>
      <c r="K14" s="67">
        <v>99340.5625</v>
      </c>
      <c r="L14" s="67">
        <v>9.1411752700805664</v>
      </c>
      <c r="M14" s="67">
        <v>99335.9921875</v>
      </c>
      <c r="N14" s="67">
        <v>7116398</v>
      </c>
      <c r="O14" s="73">
        <v>71.636375427246094</v>
      </c>
    </row>
    <row r="15" spans="1:15" ht="15.75" customHeight="1">
      <c r="A15" s="71" t="s">
        <v>185</v>
      </c>
      <c r="B15" s="66">
        <v>1.0786124767037109E-4</v>
      </c>
      <c r="C15" s="67">
        <v>99189.640625</v>
      </c>
      <c r="D15" s="67">
        <v>10.698718070983887</v>
      </c>
      <c r="E15" s="67">
        <v>99184.296875</v>
      </c>
      <c r="F15" s="67">
        <v>6518076.5</v>
      </c>
      <c r="G15" s="72">
        <v>65.713279724121094</v>
      </c>
      <c r="I15" s="71" t="s">
        <v>185</v>
      </c>
      <c r="J15" s="69">
        <v>9.789587784325704E-5</v>
      </c>
      <c r="K15" s="67">
        <v>99331.421875</v>
      </c>
      <c r="L15" s="67">
        <v>9.7241363525390625</v>
      </c>
      <c r="M15" s="67">
        <v>99326.5625</v>
      </c>
      <c r="N15" s="67">
        <v>7017062</v>
      </c>
      <c r="O15" s="73">
        <v>70.642921447753906</v>
      </c>
    </row>
    <row r="16" spans="1:15" ht="15.75" customHeight="1">
      <c r="A16" s="71" t="s">
        <v>186</v>
      </c>
      <c r="B16" s="66">
        <v>1.5155704750213772E-4</v>
      </c>
      <c r="C16" s="67">
        <v>99178.9453125</v>
      </c>
      <c r="D16" s="67">
        <v>15.031268119812012</v>
      </c>
      <c r="E16" s="67">
        <v>99171.4296875</v>
      </c>
      <c r="F16" s="67">
        <v>6418892.5</v>
      </c>
      <c r="G16" s="72">
        <v>64.720314025878906</v>
      </c>
      <c r="I16" s="71" t="s">
        <v>186</v>
      </c>
      <c r="J16" s="69">
        <v>1.1269428068771958E-4</v>
      </c>
      <c r="K16" s="67">
        <v>99321.6953125</v>
      </c>
      <c r="L16" s="67">
        <v>11.192987442016602</v>
      </c>
      <c r="M16" s="67">
        <v>99316.09375</v>
      </c>
      <c r="N16" s="67">
        <v>6917735.5</v>
      </c>
      <c r="O16" s="73">
        <v>69.649795532226562</v>
      </c>
    </row>
    <row r="17" spans="1:15" ht="15.75" customHeight="1">
      <c r="A17" s="71" t="s">
        <v>187</v>
      </c>
      <c r="B17" s="66">
        <v>2.3189505736809224E-4</v>
      </c>
      <c r="C17" s="67">
        <v>99163.9140625</v>
      </c>
      <c r="D17" s="67">
        <v>22.995620727539062</v>
      </c>
      <c r="E17" s="67">
        <v>99152.421875</v>
      </c>
      <c r="F17" s="67">
        <v>6319721</v>
      </c>
      <c r="G17" s="72">
        <v>63.730049133300781</v>
      </c>
      <c r="I17" s="71" t="s">
        <v>187</v>
      </c>
      <c r="J17" s="69">
        <v>1.3793694961350411E-4</v>
      </c>
      <c r="K17" s="67">
        <v>99310.5</v>
      </c>
      <c r="L17" s="67">
        <v>13.698587417602539</v>
      </c>
      <c r="M17" s="67">
        <v>99303.65625</v>
      </c>
      <c r="N17" s="67">
        <v>6818419.5</v>
      </c>
      <c r="O17" s="73">
        <v>68.6575927734375</v>
      </c>
    </row>
    <row r="18" spans="1:15" ht="15.75" customHeight="1">
      <c r="A18" s="71" t="s">
        <v>188</v>
      </c>
      <c r="B18" s="66">
        <v>3.4138996852561831E-4</v>
      </c>
      <c r="C18" s="67">
        <v>99140.921875</v>
      </c>
      <c r="D18" s="67">
        <v>33.845714569091797</v>
      </c>
      <c r="E18" s="67">
        <v>99124</v>
      </c>
      <c r="F18" s="67">
        <v>6220568.5</v>
      </c>
      <c r="G18" s="72">
        <v>62.744712829589844</v>
      </c>
      <c r="I18" s="71" t="s">
        <v>188</v>
      </c>
      <c r="J18" s="69">
        <v>1.7166299221571535E-4</v>
      </c>
      <c r="K18" s="67">
        <v>99296.8046875</v>
      </c>
      <c r="L18" s="67">
        <v>17.045587539672852</v>
      </c>
      <c r="M18" s="67">
        <v>99288.28125</v>
      </c>
      <c r="N18" s="67">
        <v>6719116</v>
      </c>
      <c r="O18" s="73">
        <v>67.6669921875</v>
      </c>
    </row>
    <row r="19" spans="1:15" ht="15.75" customHeight="1">
      <c r="A19" s="71" t="s">
        <v>189</v>
      </c>
      <c r="B19" s="66">
        <v>4.61328134406358E-4</v>
      </c>
      <c r="C19" s="67">
        <v>99107.078125</v>
      </c>
      <c r="D19" s="67">
        <v>45.720882415771484</v>
      </c>
      <c r="E19" s="67">
        <v>99084.21875</v>
      </c>
      <c r="F19" s="67">
        <v>6121444.5</v>
      </c>
      <c r="G19" s="72">
        <v>61.765968322753906</v>
      </c>
      <c r="I19" s="71" t="s">
        <v>189</v>
      </c>
      <c r="J19" s="69">
        <v>2.0998850231990218E-4</v>
      </c>
      <c r="K19" s="67">
        <v>99279.7578125</v>
      </c>
      <c r="L19" s="67">
        <v>20.84760856628418</v>
      </c>
      <c r="M19" s="67">
        <v>99269.3359375</v>
      </c>
      <c r="N19" s="67">
        <v>6619827.5</v>
      </c>
      <c r="O19" s="73">
        <v>66.678520202636719</v>
      </c>
    </row>
    <row r="20" spans="1:15" ht="15.75" customHeight="1">
      <c r="A20" s="71" t="s">
        <v>190</v>
      </c>
      <c r="B20" s="66">
        <v>5.8416114188730717E-4</v>
      </c>
      <c r="C20" s="67">
        <v>99061.359375</v>
      </c>
      <c r="D20" s="67">
        <v>57.8677978515625</v>
      </c>
      <c r="E20" s="67">
        <v>99032.421875</v>
      </c>
      <c r="F20" s="67">
        <v>6022360</v>
      </c>
      <c r="G20" s="72">
        <v>60.794239044189453</v>
      </c>
      <c r="I20" s="71" t="s">
        <v>190</v>
      </c>
      <c r="J20" s="69">
        <v>2.5020970497280359E-4</v>
      </c>
      <c r="K20" s="67">
        <v>99258.9140625</v>
      </c>
      <c r="L20" s="67">
        <v>24.835542678833008</v>
      </c>
      <c r="M20" s="67">
        <v>99246.5</v>
      </c>
      <c r="N20" s="67">
        <v>6520558.5</v>
      </c>
      <c r="O20" s="73">
        <v>65.692420959472656</v>
      </c>
    </row>
    <row r="21" spans="1:15" ht="15.75" customHeight="1">
      <c r="A21" s="71" t="s">
        <v>191</v>
      </c>
      <c r="B21" s="66">
        <v>7.1757868863642216E-4</v>
      </c>
      <c r="C21" s="67">
        <v>99003.4921875</v>
      </c>
      <c r="D21" s="67">
        <v>71.042793273925781</v>
      </c>
      <c r="E21" s="67">
        <v>98967.96875</v>
      </c>
      <c r="F21" s="67">
        <v>5923328</v>
      </c>
      <c r="G21" s="72">
        <v>59.829486846923828</v>
      </c>
      <c r="I21" s="71" t="s">
        <v>191</v>
      </c>
      <c r="J21" s="69">
        <v>2.9255016124807298E-4</v>
      </c>
      <c r="K21" s="67">
        <v>99234.078125</v>
      </c>
      <c r="L21" s="67">
        <v>29.03094482421875</v>
      </c>
      <c r="M21" s="67">
        <v>99219.5625</v>
      </c>
      <c r="N21" s="67">
        <v>6421312</v>
      </c>
      <c r="O21" s="73">
        <v>64.708740234375</v>
      </c>
    </row>
    <row r="22" spans="1:15" ht="15.75" customHeight="1">
      <c r="A22" s="71" t="s">
        <v>192</v>
      </c>
      <c r="B22" s="66">
        <v>8.5859786486253142E-4</v>
      </c>
      <c r="C22" s="67">
        <v>98932.453125</v>
      </c>
      <c r="D22" s="67">
        <v>84.943191528320312</v>
      </c>
      <c r="E22" s="67">
        <v>98889.984375</v>
      </c>
      <c r="F22" s="67">
        <v>5824360</v>
      </c>
      <c r="G22" s="72">
        <v>58.872085571289062</v>
      </c>
      <c r="I22" s="71" t="s">
        <v>192</v>
      </c>
      <c r="J22" s="69">
        <v>3.3566230558790267E-4</v>
      </c>
      <c r="K22" s="67">
        <v>99205.046875</v>
      </c>
      <c r="L22" s="67">
        <v>33.299396514892578</v>
      </c>
      <c r="M22" s="67">
        <v>99188.3984375</v>
      </c>
      <c r="N22" s="67">
        <v>6322092</v>
      </c>
      <c r="O22" s="73">
        <v>63.727523803710938</v>
      </c>
    </row>
    <row r="23" spans="1:15" ht="15.75" customHeight="1">
      <c r="A23" s="71" t="s">
        <v>193</v>
      </c>
      <c r="B23" s="66">
        <v>1.0014867875725031E-3</v>
      </c>
      <c r="C23" s="67">
        <v>98847.5078125</v>
      </c>
      <c r="D23" s="67">
        <v>98.994476318359375</v>
      </c>
      <c r="E23" s="67">
        <v>98798.015625</v>
      </c>
      <c r="F23" s="67">
        <v>5725470</v>
      </c>
      <c r="G23" s="72">
        <v>57.922248840332031</v>
      </c>
      <c r="I23" s="71" t="s">
        <v>193</v>
      </c>
      <c r="J23" s="69">
        <v>3.7903472548350692E-4</v>
      </c>
      <c r="K23" s="67">
        <v>99171.75</v>
      </c>
      <c r="L23" s="67">
        <v>37.58953857421875</v>
      </c>
      <c r="M23" s="67">
        <v>99152.953125</v>
      </c>
      <c r="N23" s="67">
        <v>6222904</v>
      </c>
      <c r="O23" s="73">
        <v>62.748756408691406</v>
      </c>
    </row>
    <row r="24" spans="1:15" ht="15.75" customHeight="1">
      <c r="A24" s="71" t="s">
        <v>194</v>
      </c>
      <c r="B24" s="66">
        <v>1.1470711324363947E-3</v>
      </c>
      <c r="C24" s="67">
        <v>98748.515625</v>
      </c>
      <c r="D24" s="67">
        <v>113.27156829833984</v>
      </c>
      <c r="E24" s="67">
        <v>98691.875</v>
      </c>
      <c r="F24" s="67">
        <v>5626672</v>
      </c>
      <c r="G24" s="72">
        <v>56.979812622070312</v>
      </c>
      <c r="I24" s="71" t="s">
        <v>194</v>
      </c>
      <c r="J24" s="69">
        <v>4.244505544193089E-4</v>
      </c>
      <c r="K24" s="67">
        <v>99134.1640625</v>
      </c>
      <c r="L24" s="67">
        <v>42.077552795410156</v>
      </c>
      <c r="M24" s="67">
        <v>99113.125</v>
      </c>
      <c r="N24" s="67">
        <v>6123751</v>
      </c>
      <c r="O24" s="73">
        <v>61.772357940673828</v>
      </c>
    </row>
    <row r="25" spans="1:15" ht="15.75" customHeight="1">
      <c r="A25" s="71" t="s">
        <v>195</v>
      </c>
      <c r="B25" s="66">
        <v>1.2859423877671361E-3</v>
      </c>
      <c r="C25" s="67">
        <v>98635.2421875</v>
      </c>
      <c r="D25" s="67">
        <v>126.83924102783203</v>
      </c>
      <c r="E25" s="67">
        <v>98571.828125</v>
      </c>
      <c r="F25" s="67">
        <v>5527980</v>
      </c>
      <c r="G25" s="72">
        <v>56.044673919677734</v>
      </c>
      <c r="I25" s="71" t="s">
        <v>195</v>
      </c>
      <c r="J25" s="69">
        <v>4.7057535266503692E-4</v>
      </c>
      <c r="K25" s="67">
        <v>99092.0859375</v>
      </c>
      <c r="L25" s="67">
        <v>46.630294799804688</v>
      </c>
      <c r="M25" s="67">
        <v>99068.765625</v>
      </c>
      <c r="N25" s="67">
        <v>6024637.5</v>
      </c>
      <c r="O25" s="73">
        <v>60.798370361328125</v>
      </c>
    </row>
    <row r="26" spans="1:15" ht="15.75" customHeight="1">
      <c r="A26" s="71" t="s">
        <v>196</v>
      </c>
      <c r="B26" s="66">
        <v>1.4028329169377685E-3</v>
      </c>
      <c r="C26" s="67">
        <v>98508.40625</v>
      </c>
      <c r="D26" s="67">
        <v>138.19084167480469</v>
      </c>
      <c r="E26" s="67">
        <v>98439.3125</v>
      </c>
      <c r="F26" s="67">
        <v>5429408</v>
      </c>
      <c r="G26" s="72">
        <v>55.116188049316406</v>
      </c>
      <c r="I26" s="71" t="s">
        <v>196</v>
      </c>
      <c r="J26" s="69">
        <v>5.1309901755303144E-4</v>
      </c>
      <c r="K26" s="67">
        <v>99045.453125</v>
      </c>
      <c r="L26" s="67">
        <v>50.820125579833984</v>
      </c>
      <c r="M26" s="67">
        <v>99020.046875</v>
      </c>
      <c r="N26" s="67">
        <v>5925569</v>
      </c>
      <c r="O26" s="73">
        <v>59.826763153076172</v>
      </c>
    </row>
    <row r="27" spans="1:15" ht="15.75" customHeight="1">
      <c r="A27" s="71" t="s">
        <v>197</v>
      </c>
      <c r="B27" s="66">
        <v>1.4899933012202382E-3</v>
      </c>
      <c r="C27" s="67">
        <v>98370.21875</v>
      </c>
      <c r="D27" s="67">
        <v>146.57096862792969</v>
      </c>
      <c r="E27" s="67">
        <v>98296.9375</v>
      </c>
      <c r="F27" s="67">
        <v>5330969</v>
      </c>
      <c r="G27" s="72">
        <v>54.192916870117188</v>
      </c>
      <c r="I27" s="71" t="s">
        <v>197</v>
      </c>
      <c r="J27" s="69">
        <v>5.4998509585857391E-4</v>
      </c>
      <c r="K27" s="67">
        <v>98994.6328125</v>
      </c>
      <c r="L27" s="67">
        <v>54.445571899414062</v>
      </c>
      <c r="M27" s="67">
        <v>98967.40625</v>
      </c>
      <c r="N27" s="67">
        <v>5826549</v>
      </c>
      <c r="O27" s="73">
        <v>58.857219696044922</v>
      </c>
    </row>
    <row r="28" spans="1:15" ht="15.75" customHeight="1">
      <c r="A28" s="71" t="s">
        <v>198</v>
      </c>
      <c r="B28" s="66">
        <v>1.5538185834884644E-3</v>
      </c>
      <c r="C28" s="67">
        <v>98223.6484375</v>
      </c>
      <c r="D28" s="67">
        <v>152.62173461914062</v>
      </c>
      <c r="E28" s="67">
        <v>98147.3359375</v>
      </c>
      <c r="F28" s="67">
        <v>5232672</v>
      </c>
      <c r="G28" s="72">
        <v>53.273036956787109</v>
      </c>
      <c r="I28" s="71" t="s">
        <v>198</v>
      </c>
      <c r="J28" s="69">
        <v>5.8267998974770308E-4</v>
      </c>
      <c r="K28" s="67">
        <v>98940.1875</v>
      </c>
      <c r="L28" s="67">
        <v>57.650466918945312</v>
      </c>
      <c r="M28" s="67">
        <v>98911.359375</v>
      </c>
      <c r="N28" s="67">
        <v>5727581.5</v>
      </c>
      <c r="O28" s="73">
        <v>57.889331817626953</v>
      </c>
    </row>
    <row r="29" spans="1:15" ht="15.75" customHeight="1">
      <c r="A29" s="71" t="s">
        <v>199</v>
      </c>
      <c r="B29" s="66">
        <v>1.609192113392055E-3</v>
      </c>
      <c r="C29" s="67">
        <v>98071.0234375</v>
      </c>
      <c r="D29" s="67">
        <v>157.81512451171875</v>
      </c>
      <c r="E29" s="67">
        <v>97992.1171875</v>
      </c>
      <c r="F29" s="67">
        <v>5134524.5</v>
      </c>
      <c r="G29" s="72">
        <v>52.35516357421875</v>
      </c>
      <c r="I29" s="71" t="s">
        <v>199</v>
      </c>
      <c r="J29" s="69">
        <v>6.1345921130850911E-4</v>
      </c>
      <c r="K29" s="67">
        <v>98882.5390625</v>
      </c>
      <c r="L29" s="67">
        <v>60.660404205322266</v>
      </c>
      <c r="M29" s="67">
        <v>98852.203125</v>
      </c>
      <c r="N29" s="67">
        <v>5628670</v>
      </c>
      <c r="O29" s="73">
        <v>56.92279052734375</v>
      </c>
    </row>
    <row r="30" spans="1:15" ht="15.75" customHeight="1">
      <c r="A30" s="71" t="s">
        <v>200</v>
      </c>
      <c r="B30" s="66">
        <v>1.6636601649224758E-3</v>
      </c>
      <c r="C30" s="67">
        <v>97913.2109375</v>
      </c>
      <c r="D30" s="67">
        <v>162.89430236816406</v>
      </c>
      <c r="E30" s="67">
        <v>97831.765625</v>
      </c>
      <c r="F30" s="67">
        <v>5036532.5</v>
      </c>
      <c r="G30" s="72">
        <v>51.438743591308594</v>
      </c>
      <c r="I30" s="71" t="s">
        <v>200</v>
      </c>
      <c r="J30" s="69">
        <v>6.4568896777927876E-4</v>
      </c>
      <c r="K30" s="67">
        <v>98821.875</v>
      </c>
      <c r="L30" s="67">
        <v>63.808193206787109</v>
      </c>
      <c r="M30" s="67">
        <v>98789.96875</v>
      </c>
      <c r="N30" s="67">
        <v>5529818</v>
      </c>
      <c r="O30" s="73">
        <v>55.957427978515625</v>
      </c>
    </row>
    <row r="31" spans="1:15" ht="15.75" customHeight="1">
      <c r="A31" s="71" t="s">
        <v>201</v>
      </c>
      <c r="B31" s="66">
        <v>1.71330024022609E-3</v>
      </c>
      <c r="C31" s="67">
        <v>97750.3203125</v>
      </c>
      <c r="D31" s="67">
        <v>167.47564697265625</v>
      </c>
      <c r="E31" s="67">
        <v>97666.578125</v>
      </c>
      <c r="F31" s="67">
        <v>4938700.5</v>
      </c>
      <c r="G31" s="72">
        <v>50.523624420166016</v>
      </c>
      <c r="I31" s="71" t="s">
        <v>201</v>
      </c>
      <c r="J31" s="69">
        <v>6.8173068575561047E-4</v>
      </c>
      <c r="K31" s="67">
        <v>98758.0703125</v>
      </c>
      <c r="L31" s="67">
        <v>67.326408386230469</v>
      </c>
      <c r="M31" s="67">
        <v>98724.40625</v>
      </c>
      <c r="N31" s="67">
        <v>5431028</v>
      </c>
      <c r="O31" s="73">
        <v>54.993259429931641</v>
      </c>
    </row>
    <row r="32" spans="1:15" ht="15.75" customHeight="1">
      <c r="A32" s="71" t="s">
        <v>202</v>
      </c>
      <c r="B32" s="66">
        <v>1.7615470569580793E-3</v>
      </c>
      <c r="C32" s="67">
        <v>97582.84375</v>
      </c>
      <c r="D32" s="67">
        <v>171.89677429199219</v>
      </c>
      <c r="E32" s="67">
        <v>97496.890625</v>
      </c>
      <c r="F32" s="67">
        <v>4841034</v>
      </c>
      <c r="G32" s="72">
        <v>49.609477996826172</v>
      </c>
      <c r="I32" s="71" t="s">
        <v>202</v>
      </c>
      <c r="J32" s="69">
        <v>7.2449375875294209E-4</v>
      </c>
      <c r="K32" s="67">
        <v>98690.7421875</v>
      </c>
      <c r="L32" s="67">
        <v>71.500823974609375</v>
      </c>
      <c r="M32" s="67">
        <v>98654.9921875</v>
      </c>
      <c r="N32" s="67">
        <v>5332303.5</v>
      </c>
      <c r="O32" s="73">
        <v>54.030433654785156</v>
      </c>
    </row>
    <row r="33" spans="1:15" ht="15.75" customHeight="1">
      <c r="A33" s="71" t="s">
        <v>203</v>
      </c>
      <c r="B33" s="66">
        <v>1.81030691601336E-3</v>
      </c>
      <c r="C33" s="67">
        <v>97410.9453125</v>
      </c>
      <c r="D33" s="67">
        <v>176.34370422363281</v>
      </c>
      <c r="E33" s="67">
        <v>97322.7734375</v>
      </c>
      <c r="F33" s="67">
        <v>4743537</v>
      </c>
      <c r="G33" s="72">
        <v>48.696140289306641</v>
      </c>
      <c r="I33" s="71" t="s">
        <v>203</v>
      </c>
      <c r="J33" s="69">
        <v>7.7376619447022676E-4</v>
      </c>
      <c r="K33" s="67">
        <v>98619.2421875</v>
      </c>
      <c r="L33" s="67">
        <v>76.308235168457031</v>
      </c>
      <c r="M33" s="67">
        <v>98581.09375</v>
      </c>
      <c r="N33" s="67">
        <v>5233648.5</v>
      </c>
      <c r="O33" s="73">
        <v>53.069244384765625</v>
      </c>
    </row>
    <row r="34" spans="1:15" ht="15.75" customHeight="1">
      <c r="A34" s="71" t="s">
        <v>204</v>
      </c>
      <c r="B34" s="66">
        <v>1.8587581580504775E-3</v>
      </c>
      <c r="C34" s="67">
        <v>97234.6015625</v>
      </c>
      <c r="D34" s="67">
        <v>180.73561096191406</v>
      </c>
      <c r="E34" s="67">
        <v>97144.234375</v>
      </c>
      <c r="F34" s="67">
        <v>4646214.5</v>
      </c>
      <c r="G34" s="72">
        <v>47.783550262451172</v>
      </c>
      <c r="I34" s="71" t="s">
        <v>204</v>
      </c>
      <c r="J34" s="69">
        <v>8.2845939323306084E-4</v>
      </c>
      <c r="K34" s="67">
        <v>98542.9375</v>
      </c>
      <c r="L34" s="67">
        <v>81.638824462890625</v>
      </c>
      <c r="M34" s="67">
        <v>98502.1171875</v>
      </c>
      <c r="N34" s="67">
        <v>5135067.5</v>
      </c>
      <c r="O34" s="73">
        <v>52.109951019287109</v>
      </c>
    </row>
    <row r="35" spans="1:15" ht="15.75" customHeight="1">
      <c r="A35" s="71" t="s">
        <v>205</v>
      </c>
      <c r="B35" s="66">
        <v>1.9074579467996955E-3</v>
      </c>
      <c r="C35" s="67">
        <v>97053.8671875</v>
      </c>
      <c r="D35" s="67">
        <v>185.12617492675781</v>
      </c>
      <c r="E35" s="67">
        <v>96961.3046875</v>
      </c>
      <c r="F35" s="67">
        <v>4549070</v>
      </c>
      <c r="G35" s="72">
        <v>46.871601104736328</v>
      </c>
      <c r="I35" s="71" t="s">
        <v>205</v>
      </c>
      <c r="J35" s="69">
        <v>8.8473310461267829E-4</v>
      </c>
      <c r="K35" s="67">
        <v>98461.296875</v>
      </c>
      <c r="L35" s="67">
        <v>87.111968994140625</v>
      </c>
      <c r="M35" s="67">
        <v>98417.7421875</v>
      </c>
      <c r="N35" s="67">
        <v>5036565.5</v>
      </c>
      <c r="O35" s="73">
        <v>51.152744293212891</v>
      </c>
    </row>
    <row r="36" spans="1:15" ht="15.75" customHeight="1">
      <c r="A36" s="71" t="s">
        <v>206</v>
      </c>
      <c r="B36" s="66">
        <v>1.9591974560171366E-3</v>
      </c>
      <c r="C36" s="67">
        <v>96868.7421875</v>
      </c>
      <c r="D36" s="67">
        <v>189.78498840332031</v>
      </c>
      <c r="E36" s="67">
        <v>96773.8515625</v>
      </c>
      <c r="F36" s="67">
        <v>4452109</v>
      </c>
      <c r="G36" s="72">
        <v>45.960224151611328</v>
      </c>
      <c r="I36" s="71" t="s">
        <v>206</v>
      </c>
      <c r="J36" s="69">
        <v>9.3950657173991203E-4</v>
      </c>
      <c r="K36" s="67">
        <v>98374.1875</v>
      </c>
      <c r="L36" s="67">
        <v>92.423194885253906</v>
      </c>
      <c r="M36" s="67">
        <v>98327.9765625</v>
      </c>
      <c r="N36" s="67">
        <v>4938147.5</v>
      </c>
      <c r="O36" s="73">
        <v>50.197593688964844</v>
      </c>
    </row>
    <row r="37" spans="1:15" ht="15.75" customHeight="1">
      <c r="A37" s="71" t="s">
        <v>207</v>
      </c>
      <c r="B37" s="66">
        <v>2.014129189774394E-3</v>
      </c>
      <c r="C37" s="67">
        <v>96678.9609375</v>
      </c>
      <c r="D37" s="67">
        <v>194.72392272949219</v>
      </c>
      <c r="E37" s="67">
        <v>96581.59375</v>
      </c>
      <c r="F37" s="67">
        <v>4355335</v>
      </c>
      <c r="G37" s="72">
        <v>45.049461364746094</v>
      </c>
      <c r="I37" s="71" t="s">
        <v>207</v>
      </c>
      <c r="J37" s="69">
        <v>9.8923617042601109E-4</v>
      </c>
      <c r="K37" s="67">
        <v>98281.765625</v>
      </c>
      <c r="L37" s="67">
        <v>97.223876953125</v>
      </c>
      <c r="M37" s="67">
        <v>98233.15625</v>
      </c>
      <c r="N37" s="67">
        <v>4839819.5</v>
      </c>
      <c r="O37" s="73">
        <v>49.244327545166016</v>
      </c>
    </row>
    <row r="38" spans="1:15" ht="15.75" customHeight="1">
      <c r="A38" s="71" t="s">
        <v>208</v>
      </c>
      <c r="B38" s="66">
        <v>2.0716269500553608E-3</v>
      </c>
      <c r="C38" s="67">
        <v>96484.234375</v>
      </c>
      <c r="D38" s="67">
        <v>199.87933349609375</v>
      </c>
      <c r="E38" s="67">
        <v>96384.296875</v>
      </c>
      <c r="F38" s="67">
        <v>4258753.5</v>
      </c>
      <c r="G38" s="72">
        <v>44.139369964599609</v>
      </c>
      <c r="I38" s="71" t="s">
        <v>208</v>
      </c>
      <c r="J38" s="69">
        <v>1.0355460690334439E-3</v>
      </c>
      <c r="K38" s="67">
        <v>98184.5390625</v>
      </c>
      <c r="L38" s="67">
        <v>101.67461395263672</v>
      </c>
      <c r="M38" s="67">
        <v>98133.703125</v>
      </c>
      <c r="N38" s="67">
        <v>4741586.5</v>
      </c>
      <c r="O38" s="73">
        <v>48.292598724365234</v>
      </c>
    </row>
    <row r="39" spans="1:15" ht="15.75" customHeight="1">
      <c r="A39" s="71" t="s">
        <v>209</v>
      </c>
      <c r="B39" s="66">
        <v>2.1390151232481003E-3</v>
      </c>
      <c r="C39" s="67">
        <v>96284.3515625</v>
      </c>
      <c r="D39" s="67">
        <v>205.95368957519531</v>
      </c>
      <c r="E39" s="67">
        <v>96181.375</v>
      </c>
      <c r="F39" s="67">
        <v>4162369.25</v>
      </c>
      <c r="G39" s="72">
        <v>43.229965209960938</v>
      </c>
      <c r="I39" s="71" t="s">
        <v>209</v>
      </c>
      <c r="J39" s="69">
        <v>1.0866472730413079E-3</v>
      </c>
      <c r="K39" s="67">
        <v>98082.8671875</v>
      </c>
      <c r="L39" s="67">
        <v>106.58148193359375</v>
      </c>
      <c r="M39" s="67">
        <v>98029.578125</v>
      </c>
      <c r="N39" s="67">
        <v>4643453</v>
      </c>
      <c r="O39" s="73">
        <v>47.342140197753906</v>
      </c>
    </row>
    <row r="40" spans="1:15" ht="15.75" customHeight="1">
      <c r="A40" s="71" t="s">
        <v>210</v>
      </c>
      <c r="B40" s="66">
        <v>2.2113339509814978E-3</v>
      </c>
      <c r="C40" s="67">
        <v>96078.3984375</v>
      </c>
      <c r="D40" s="67">
        <v>212.46142578125</v>
      </c>
      <c r="E40" s="67">
        <v>95972.171875</v>
      </c>
      <c r="F40" s="67">
        <v>4066187.75</v>
      </c>
      <c r="G40" s="72">
        <v>42.321559906005859</v>
      </c>
      <c r="I40" s="71" t="s">
        <v>210</v>
      </c>
      <c r="J40" s="69">
        <v>1.1441981187090278E-3</v>
      </c>
      <c r="K40" s="67">
        <v>97976.2890625</v>
      </c>
      <c r="L40" s="67">
        <v>112.10428619384766</v>
      </c>
      <c r="M40" s="67">
        <v>97920.234375</v>
      </c>
      <c r="N40" s="67">
        <v>4545423</v>
      </c>
      <c r="O40" s="73">
        <v>46.393093109130859</v>
      </c>
    </row>
    <row r="41" spans="1:15" ht="15.75" customHeight="1">
      <c r="A41" s="71" t="s">
        <v>211</v>
      </c>
      <c r="B41" s="66">
        <v>2.2768150083720684E-3</v>
      </c>
      <c r="C41" s="67">
        <v>95865.9375</v>
      </c>
      <c r="D41" s="67">
        <v>218.26901245117188</v>
      </c>
      <c r="E41" s="67">
        <v>95756.8046875</v>
      </c>
      <c r="F41" s="67">
        <v>3970215.5</v>
      </c>
      <c r="G41" s="72">
        <v>41.41424560546875</v>
      </c>
      <c r="I41" s="71" t="s">
        <v>211</v>
      </c>
      <c r="J41" s="69">
        <v>1.2029183562844992E-3</v>
      </c>
      <c r="K41" s="67">
        <v>97864.1875</v>
      </c>
      <c r="L41" s="67">
        <v>117.72262573242188</v>
      </c>
      <c r="M41" s="67">
        <v>97805.328125</v>
      </c>
      <c r="N41" s="67">
        <v>4447503</v>
      </c>
      <c r="O41" s="73">
        <v>45.445663452148438</v>
      </c>
    </row>
    <row r="42" spans="1:15" ht="15.75" customHeight="1">
      <c r="A42" s="71" t="s">
        <v>212</v>
      </c>
      <c r="B42" s="66">
        <v>2.3329313844442368E-3</v>
      </c>
      <c r="C42" s="67">
        <v>95647.671875</v>
      </c>
      <c r="D42" s="67">
        <v>223.13945007324219</v>
      </c>
      <c r="E42" s="67">
        <v>95536.1015625</v>
      </c>
      <c r="F42" s="67">
        <v>3874458.75</v>
      </c>
      <c r="G42" s="72">
        <v>40.507610321044922</v>
      </c>
      <c r="I42" s="71" t="s">
        <v>212</v>
      </c>
      <c r="J42" s="69">
        <v>1.2640721397474408E-3</v>
      </c>
      <c r="K42" s="67">
        <v>97746.46875</v>
      </c>
      <c r="L42" s="67">
        <v>123.55858612060547</v>
      </c>
      <c r="M42" s="67">
        <v>97684.6875</v>
      </c>
      <c r="N42" s="67">
        <v>4349697.5</v>
      </c>
      <c r="O42" s="73">
        <v>44.499790191650391</v>
      </c>
    </row>
    <row r="43" spans="1:15" ht="15.75" customHeight="1">
      <c r="A43" s="71" t="s">
        <v>213</v>
      </c>
      <c r="B43" s="66">
        <v>2.3898361250758171E-3</v>
      </c>
      <c r="C43" s="67">
        <v>95424.53125</v>
      </c>
      <c r="D43" s="67">
        <v>228.04899597167969</v>
      </c>
      <c r="E43" s="67">
        <v>95310.5078125</v>
      </c>
      <c r="F43" s="67">
        <v>3778922.75</v>
      </c>
      <c r="G43" s="72">
        <v>39.601165771484375</v>
      </c>
      <c r="I43" s="71" t="s">
        <v>213</v>
      </c>
      <c r="J43" s="69">
        <v>1.3324045576155186E-3</v>
      </c>
      <c r="K43" s="67">
        <v>97622.9140625</v>
      </c>
      <c r="L43" s="67">
        <v>130.07321166992188</v>
      </c>
      <c r="M43" s="67">
        <v>97557.875</v>
      </c>
      <c r="N43" s="67">
        <v>4252013</v>
      </c>
      <c r="O43" s="73">
        <v>43.55548095703125</v>
      </c>
    </row>
    <row r="44" spans="1:15" ht="15.75" customHeight="1">
      <c r="A44" s="71" t="s">
        <v>214</v>
      </c>
      <c r="B44" s="66">
        <v>2.4626462254673243E-3</v>
      </c>
      <c r="C44" s="67">
        <v>95196.484375</v>
      </c>
      <c r="D44" s="67">
        <v>234.43525695800781</v>
      </c>
      <c r="E44" s="67">
        <v>95079.265625</v>
      </c>
      <c r="F44" s="67">
        <v>3683612.25</v>
      </c>
      <c r="G44" s="72">
        <v>38.694835662841797</v>
      </c>
      <c r="I44" s="71" t="s">
        <v>214</v>
      </c>
      <c r="J44" s="69">
        <v>1.4142458094283938E-3</v>
      </c>
      <c r="K44" s="67">
        <v>97492.84375</v>
      </c>
      <c r="L44" s="67">
        <v>137.87884521484375</v>
      </c>
      <c r="M44" s="67">
        <v>97423.90625</v>
      </c>
      <c r="N44" s="67">
        <v>4154455</v>
      </c>
      <c r="O44" s="73">
        <v>42.612922668457031</v>
      </c>
    </row>
    <row r="45" spans="1:15" ht="15.75" customHeight="1">
      <c r="A45" s="71" t="s">
        <v>215</v>
      </c>
      <c r="B45" s="66">
        <v>2.5655240751802921E-3</v>
      </c>
      <c r="C45" s="67">
        <v>94962.046875</v>
      </c>
      <c r="D45" s="67">
        <v>243.62741088867188</v>
      </c>
      <c r="E45" s="67">
        <v>94840.234375</v>
      </c>
      <c r="F45" s="67">
        <v>3588533</v>
      </c>
      <c r="G45" s="72">
        <v>37.789127349853516</v>
      </c>
      <c r="I45" s="71" t="s">
        <v>215</v>
      </c>
      <c r="J45" s="69">
        <v>1.5130065148696303E-3</v>
      </c>
      <c r="K45" s="67">
        <v>97354.96875</v>
      </c>
      <c r="L45" s="67">
        <v>147.2987060546875</v>
      </c>
      <c r="M45" s="67">
        <v>97281.3203125</v>
      </c>
      <c r="N45" s="67">
        <v>4057031.25</v>
      </c>
      <c r="O45" s="73">
        <v>41.672565460205078</v>
      </c>
    </row>
    <row r="46" spans="1:15" ht="15.75" customHeight="1">
      <c r="A46" s="71" t="s">
        <v>216</v>
      </c>
      <c r="B46" s="66">
        <v>2.7009788900613785E-3</v>
      </c>
      <c r="C46" s="67">
        <v>94718.421875</v>
      </c>
      <c r="D46" s="67">
        <v>255.83245849609375</v>
      </c>
      <c r="E46" s="67">
        <v>94590.5</v>
      </c>
      <c r="F46" s="67">
        <v>3493692.75</v>
      </c>
      <c r="G46" s="72">
        <v>36.885040283203125</v>
      </c>
      <c r="I46" s="71" t="s">
        <v>216</v>
      </c>
      <c r="J46" s="69">
        <v>1.6263265861198306E-3</v>
      </c>
      <c r="K46" s="67">
        <v>97207.671875</v>
      </c>
      <c r="L46" s="67">
        <v>158.09141540527344</v>
      </c>
      <c r="M46" s="67">
        <v>97128.625</v>
      </c>
      <c r="N46" s="67">
        <v>3959749.75</v>
      </c>
      <c r="O46" s="73">
        <v>40.734951019287109</v>
      </c>
    </row>
    <row r="47" spans="1:15" ht="15.75" customHeight="1">
      <c r="A47" s="71" t="s">
        <v>217</v>
      </c>
      <c r="B47" s="66">
        <v>2.8696933295577765E-3</v>
      </c>
      <c r="C47" s="67">
        <v>94462.5859375</v>
      </c>
      <c r="D47" s="67">
        <v>271.07864379882812</v>
      </c>
      <c r="E47" s="67">
        <v>94327.046875</v>
      </c>
      <c r="F47" s="67">
        <v>3399102.25</v>
      </c>
      <c r="G47" s="72">
        <v>35.98358154296875</v>
      </c>
      <c r="I47" s="71" t="s">
        <v>217</v>
      </c>
      <c r="J47" s="69">
        <v>1.7503334674984217E-3</v>
      </c>
      <c r="K47" s="67">
        <v>97049.578125</v>
      </c>
      <c r="L47" s="67">
        <v>169.86912536621094</v>
      </c>
      <c r="M47" s="67">
        <v>96964.640625</v>
      </c>
      <c r="N47" s="67">
        <v>3862621.25</v>
      </c>
      <c r="O47" s="73">
        <v>39.800495147705078</v>
      </c>
    </row>
    <row r="48" spans="1:15" ht="15.75" customHeight="1">
      <c r="A48" s="71" t="s">
        <v>218</v>
      </c>
      <c r="B48" s="66">
        <v>3.0660501215606928E-3</v>
      </c>
      <c r="C48" s="67">
        <v>94191.5078125</v>
      </c>
      <c r="D48" s="67">
        <v>288.7958984375</v>
      </c>
      <c r="E48" s="67">
        <v>94047.109375</v>
      </c>
      <c r="F48" s="67">
        <v>3304775.25</v>
      </c>
      <c r="G48" s="72">
        <v>35.085700988769531</v>
      </c>
      <c r="I48" s="71" t="s">
        <v>218</v>
      </c>
      <c r="J48" s="69">
        <v>1.8833458889275789E-3</v>
      </c>
      <c r="K48" s="67">
        <v>96879.7109375</v>
      </c>
      <c r="L48" s="67">
        <v>182.4580078125</v>
      </c>
      <c r="M48" s="67">
        <v>96788.484375</v>
      </c>
      <c r="N48" s="67">
        <v>3765656.5</v>
      </c>
      <c r="O48" s="73">
        <v>38.869403839111328</v>
      </c>
    </row>
    <row r="49" spans="1:15" ht="15.75" customHeight="1">
      <c r="A49" s="71" t="s">
        <v>219</v>
      </c>
      <c r="B49" s="66">
        <v>3.2801120541989803E-3</v>
      </c>
      <c r="C49" s="67">
        <v>93902.7109375</v>
      </c>
      <c r="D49" s="67">
        <v>308.01141357421875</v>
      </c>
      <c r="E49" s="67">
        <v>93748.703125</v>
      </c>
      <c r="F49" s="67">
        <v>3210728</v>
      </c>
      <c r="G49" s="72">
        <v>34.192070007324219</v>
      </c>
      <c r="I49" s="71" t="s">
        <v>219</v>
      </c>
      <c r="J49" s="69">
        <v>2.0247714128345251E-3</v>
      </c>
      <c r="K49" s="67">
        <v>96697.25</v>
      </c>
      <c r="L49" s="67">
        <v>195.78982543945312</v>
      </c>
      <c r="M49" s="67">
        <v>96599.359375</v>
      </c>
      <c r="N49" s="67">
        <v>3668868</v>
      </c>
      <c r="O49" s="73">
        <v>37.941802978515625</v>
      </c>
    </row>
    <row r="50" spans="1:15" ht="15.75" customHeight="1">
      <c r="A50" s="71" t="s">
        <v>220</v>
      </c>
      <c r="B50" s="66">
        <v>3.5201031714677811E-3</v>
      </c>
      <c r="C50" s="67">
        <v>93594.703125</v>
      </c>
      <c r="D50" s="67">
        <v>329.4630126953125</v>
      </c>
      <c r="E50" s="67">
        <v>93429.96875</v>
      </c>
      <c r="F50" s="67">
        <v>3116979.25</v>
      </c>
      <c r="G50" s="72">
        <v>33.302944183349609</v>
      </c>
      <c r="I50" s="71" t="s">
        <v>220</v>
      </c>
      <c r="J50" s="69">
        <v>2.1826105657964945E-3</v>
      </c>
      <c r="K50" s="67">
        <v>96501.4609375</v>
      </c>
      <c r="L50" s="67">
        <v>210.62510681152344</v>
      </c>
      <c r="M50" s="67">
        <v>96396.1484375</v>
      </c>
      <c r="N50" s="67">
        <v>3572268.75</v>
      </c>
      <c r="O50" s="73">
        <v>37.017768859863281</v>
      </c>
    </row>
    <row r="51" spans="1:15" ht="15.75" customHeight="1">
      <c r="A51" s="71" t="s">
        <v>221</v>
      </c>
      <c r="B51" s="66">
        <v>3.803920466452837E-3</v>
      </c>
      <c r="C51" s="67">
        <v>93265.2421875</v>
      </c>
      <c r="D51" s="67">
        <v>354.7735595703125</v>
      </c>
      <c r="E51" s="67">
        <v>93087.859375</v>
      </c>
      <c r="F51" s="67">
        <v>3023549.25</v>
      </c>
      <c r="G51" s="72">
        <v>32.4188232421875</v>
      </c>
      <c r="I51" s="71" t="s">
        <v>221</v>
      </c>
      <c r="J51" s="69">
        <v>2.3659262806177139E-3</v>
      </c>
      <c r="K51" s="67">
        <v>96290.8359375</v>
      </c>
      <c r="L51" s="67">
        <v>227.8170166015625</v>
      </c>
      <c r="M51" s="67">
        <v>96176.921875</v>
      </c>
      <c r="N51" s="67">
        <v>3475872.5</v>
      </c>
      <c r="O51" s="73">
        <v>36.097644805908203</v>
      </c>
    </row>
    <row r="52" spans="1:15" ht="15.75" customHeight="1">
      <c r="A52" s="71" t="s">
        <v>222</v>
      </c>
      <c r="B52" s="66">
        <v>4.1459756903350353E-3</v>
      </c>
      <c r="C52" s="67">
        <v>92910.46875</v>
      </c>
      <c r="D52" s="67">
        <v>385.20455932617188</v>
      </c>
      <c r="E52" s="67">
        <v>92717.8671875</v>
      </c>
      <c r="F52" s="67">
        <v>2930461.5</v>
      </c>
      <c r="G52" s="72">
        <v>31.540702819824219</v>
      </c>
      <c r="I52" s="71" t="s">
        <v>222</v>
      </c>
      <c r="J52" s="69">
        <v>2.5838462170213461E-3</v>
      </c>
      <c r="K52" s="67">
        <v>96063.015625</v>
      </c>
      <c r="L52" s="67">
        <v>248.21206665039062</v>
      </c>
      <c r="M52" s="67">
        <v>95938.90625</v>
      </c>
      <c r="N52" s="67">
        <v>3379695.75</v>
      </c>
      <c r="O52" s="73">
        <v>35.182071685791016</v>
      </c>
    </row>
    <row r="53" spans="1:15" ht="15.75" customHeight="1">
      <c r="A53" s="71" t="s">
        <v>223</v>
      </c>
      <c r="B53" s="66">
        <v>4.5468863099813461E-3</v>
      </c>
      <c r="C53" s="67">
        <v>92525.265625</v>
      </c>
      <c r="D53" s="67">
        <v>420.70187377929688</v>
      </c>
      <c r="E53" s="67">
        <v>92314.9140625</v>
      </c>
      <c r="F53" s="67">
        <v>2837743.75</v>
      </c>
      <c r="G53" s="72">
        <v>30.669933319091797</v>
      </c>
      <c r="I53" s="71" t="s">
        <v>223</v>
      </c>
      <c r="J53" s="69">
        <v>2.8362697921693325E-3</v>
      </c>
      <c r="K53" s="67">
        <v>95814.8046875</v>
      </c>
      <c r="L53" s="67">
        <v>271.75662231445312</v>
      </c>
      <c r="M53" s="67">
        <v>95678.921875</v>
      </c>
      <c r="N53" s="67">
        <v>3283756.75</v>
      </c>
      <c r="O53" s="73">
        <v>34.271915435791016</v>
      </c>
    </row>
    <row r="54" spans="1:15" ht="15.75" customHeight="1">
      <c r="A54" s="71" t="s">
        <v>224</v>
      </c>
      <c r="B54" s="66">
        <v>4.9782963469624519E-3</v>
      </c>
      <c r="C54" s="67">
        <v>92104.5625</v>
      </c>
      <c r="D54" s="67">
        <v>458.5238037109375</v>
      </c>
      <c r="E54" s="67">
        <v>91875.296875</v>
      </c>
      <c r="F54" s="67">
        <v>2745428.75</v>
      </c>
      <c r="G54" s="72">
        <v>29.8077392578125</v>
      </c>
      <c r="I54" s="71" t="s">
        <v>224</v>
      </c>
      <c r="J54" s="69">
        <v>3.1050015240907669E-3</v>
      </c>
      <c r="K54" s="67">
        <v>95543.046875</v>
      </c>
      <c r="L54" s="67">
        <v>296.66131591796875</v>
      </c>
      <c r="M54" s="67">
        <v>95394.71875</v>
      </c>
      <c r="N54" s="67">
        <v>3188077.75</v>
      </c>
      <c r="O54" s="73">
        <v>33.367973327636719</v>
      </c>
    </row>
    <row r="55" spans="1:15" ht="15.75" customHeight="1">
      <c r="A55" s="71" t="s">
        <v>225</v>
      </c>
      <c r="B55" s="66">
        <v>5.4409313015639782E-3</v>
      </c>
      <c r="C55" s="67">
        <v>91646.0390625</v>
      </c>
      <c r="D55" s="67">
        <v>498.63980102539062</v>
      </c>
      <c r="E55" s="67">
        <v>91396.71875</v>
      </c>
      <c r="F55" s="67">
        <v>2653553.5</v>
      </c>
      <c r="G55" s="72">
        <v>28.954372406005859</v>
      </c>
      <c r="I55" s="71" t="s">
        <v>225</v>
      </c>
      <c r="J55" s="69">
        <v>3.390508471056819E-3</v>
      </c>
      <c r="K55" s="67">
        <v>95246.3828125</v>
      </c>
      <c r="L55" s="67">
        <v>322.93365478515625</v>
      </c>
      <c r="M55" s="67">
        <v>95084.9140625</v>
      </c>
      <c r="N55" s="67">
        <v>3092683.25</v>
      </c>
      <c r="O55" s="73">
        <v>32.470348358154297</v>
      </c>
    </row>
    <row r="56" spans="1:15" ht="15.75" customHeight="1">
      <c r="A56" s="71" t="s">
        <v>226</v>
      </c>
      <c r="B56" s="66">
        <v>5.9650964103639126E-3</v>
      </c>
      <c r="C56" s="67">
        <v>91147.3984375</v>
      </c>
      <c r="D56" s="67">
        <v>543.7030029296875</v>
      </c>
      <c r="E56" s="67">
        <v>90875.546875</v>
      </c>
      <c r="F56" s="67">
        <v>2562156.75</v>
      </c>
      <c r="G56" s="72">
        <v>28.110036849975586</v>
      </c>
      <c r="I56" s="71" t="s">
        <v>226</v>
      </c>
      <c r="J56" s="69">
        <v>3.7114568985998631E-3</v>
      </c>
      <c r="K56" s="67">
        <v>94923.4453125</v>
      </c>
      <c r="L56" s="67">
        <v>352.30429077148438</v>
      </c>
      <c r="M56" s="67">
        <v>94747.296875</v>
      </c>
      <c r="N56" s="67">
        <v>2997598.25</v>
      </c>
      <c r="O56" s="73">
        <v>31.579113006591797</v>
      </c>
    </row>
    <row r="57" spans="1:15" ht="15.75" customHeight="1">
      <c r="A57" s="71" t="s">
        <v>227</v>
      </c>
      <c r="B57" s="66">
        <v>6.5485280938446522E-3</v>
      </c>
      <c r="C57" s="67">
        <v>90603.6953125</v>
      </c>
      <c r="D57" s="67">
        <v>593.32086181640625</v>
      </c>
      <c r="E57" s="67">
        <v>90307.03125</v>
      </c>
      <c r="F57" s="67">
        <v>2471281.25</v>
      </c>
      <c r="G57" s="72">
        <v>27.275722503662109</v>
      </c>
      <c r="I57" s="71" t="s">
        <v>227</v>
      </c>
      <c r="J57" s="69">
        <v>4.0661734528839588E-3</v>
      </c>
      <c r="K57" s="67">
        <v>94571.140625</v>
      </c>
      <c r="L57" s="67">
        <v>384.54266357421875</v>
      </c>
      <c r="M57" s="67">
        <v>94378.875</v>
      </c>
      <c r="N57" s="67">
        <v>2902851</v>
      </c>
      <c r="O57" s="73">
        <v>30.694892883300781</v>
      </c>
    </row>
    <row r="58" spans="1:15" ht="15.75" customHeight="1">
      <c r="A58" s="71" t="s">
        <v>228</v>
      </c>
      <c r="B58" s="66">
        <v>7.1699204854667187E-3</v>
      </c>
      <c r="C58" s="67">
        <v>90010.375</v>
      </c>
      <c r="D58" s="67">
        <v>645.36724853515625</v>
      </c>
      <c r="E58" s="67">
        <v>89687.6875</v>
      </c>
      <c r="F58" s="67">
        <v>2380974.25</v>
      </c>
      <c r="G58" s="72">
        <v>26.452220916748047</v>
      </c>
      <c r="I58" s="71" t="s">
        <v>228</v>
      </c>
      <c r="J58" s="69">
        <v>4.4412612915039062E-3</v>
      </c>
      <c r="K58" s="67">
        <v>94186.6015625</v>
      </c>
      <c r="L58" s="67">
        <v>418.30731201171875</v>
      </c>
      <c r="M58" s="67">
        <v>93977.453125</v>
      </c>
      <c r="N58" s="67">
        <v>2808472</v>
      </c>
      <c r="O58" s="73">
        <v>29.818168640136719</v>
      </c>
    </row>
    <row r="59" spans="1:15" ht="15.75" customHeight="1">
      <c r="A59" s="71" t="s">
        <v>229</v>
      </c>
      <c r="B59" s="66">
        <v>7.8031821176409721E-3</v>
      </c>
      <c r="C59" s="67">
        <v>89365.0078125</v>
      </c>
      <c r="D59" s="67">
        <v>697.3314208984375</v>
      </c>
      <c r="E59" s="67">
        <v>89016.34375</v>
      </c>
      <c r="F59" s="67">
        <v>2291286.5</v>
      </c>
      <c r="G59" s="72">
        <v>25.639638900756836</v>
      </c>
      <c r="I59" s="71" t="s">
        <v>229</v>
      </c>
      <c r="J59" s="69">
        <v>4.8293191939592361E-3</v>
      </c>
      <c r="K59" s="67">
        <v>93768.296875</v>
      </c>
      <c r="L59" s="67">
        <v>452.8370361328125</v>
      </c>
      <c r="M59" s="67">
        <v>93541.875</v>
      </c>
      <c r="N59" s="67">
        <v>2714494.5</v>
      </c>
      <c r="O59" s="73">
        <v>28.948957443237305</v>
      </c>
    </row>
    <row r="60" spans="1:15" ht="15.75" customHeight="1">
      <c r="A60" s="71" t="s">
        <v>230</v>
      </c>
      <c r="B60" s="66">
        <v>8.4446631371974945E-3</v>
      </c>
      <c r="C60" s="67">
        <v>88667.6796875</v>
      </c>
      <c r="D60" s="67">
        <v>748.7686767578125</v>
      </c>
      <c r="E60" s="67">
        <v>88293.296875</v>
      </c>
      <c r="F60" s="67">
        <v>2202270</v>
      </c>
      <c r="G60" s="72">
        <v>24.837347030639648</v>
      </c>
      <c r="I60" s="71" t="s">
        <v>230</v>
      </c>
      <c r="J60" s="69">
        <v>5.2210059948265553E-3</v>
      </c>
      <c r="K60" s="67">
        <v>93315.4609375</v>
      </c>
      <c r="L60" s="67">
        <v>487.20059204101562</v>
      </c>
      <c r="M60" s="67">
        <v>93071.859375</v>
      </c>
      <c r="N60" s="67">
        <v>2620952.75</v>
      </c>
      <c r="O60" s="73">
        <v>28.087015151977539</v>
      </c>
    </row>
    <row r="61" spans="1:15" ht="15.75" customHeight="1">
      <c r="A61" s="71" t="s">
        <v>231</v>
      </c>
      <c r="B61" s="66">
        <v>9.1161839663982391E-3</v>
      </c>
      <c r="C61" s="67">
        <v>87918.9140625</v>
      </c>
      <c r="D61" s="67">
        <v>801.4849853515625</v>
      </c>
      <c r="E61" s="67">
        <v>87518.171875</v>
      </c>
      <c r="F61" s="67">
        <v>2113976.75</v>
      </c>
      <c r="G61" s="72">
        <v>24.044618606567383</v>
      </c>
      <c r="I61" s="71" t="s">
        <v>231</v>
      </c>
      <c r="J61" s="69">
        <v>5.6132902391254902E-3</v>
      </c>
      <c r="K61" s="67">
        <v>92828.2578125</v>
      </c>
      <c r="L61" s="67">
        <v>521.07196044921875</v>
      </c>
      <c r="M61" s="67">
        <v>92567.71875</v>
      </c>
      <c r="N61" s="67">
        <v>2527880.75</v>
      </c>
      <c r="O61" s="73">
        <v>27.231801986694336</v>
      </c>
    </row>
    <row r="62" spans="1:15" ht="15.75" customHeight="1">
      <c r="A62" s="71" t="s">
        <v>232</v>
      </c>
      <c r="B62" s="66">
        <v>9.8380874842405319E-3</v>
      </c>
      <c r="C62" s="67">
        <v>87117.4296875</v>
      </c>
      <c r="D62" s="67">
        <v>857.06890869140625</v>
      </c>
      <c r="E62" s="67">
        <v>86688.890625</v>
      </c>
      <c r="F62" s="67">
        <v>2026458.625</v>
      </c>
      <c r="G62" s="72">
        <v>23.26123046875</v>
      </c>
      <c r="I62" s="71" t="s">
        <v>232</v>
      </c>
      <c r="J62" s="69">
        <v>6.0113845393061638E-3</v>
      </c>
      <c r="K62" s="67">
        <v>92307.1875</v>
      </c>
      <c r="L62" s="67">
        <v>554.89398193359375</v>
      </c>
      <c r="M62" s="67">
        <v>92029.7421875</v>
      </c>
      <c r="N62" s="67">
        <v>2435313.25</v>
      </c>
      <c r="O62" s="73">
        <v>26.38270378112793</v>
      </c>
    </row>
    <row r="63" spans="1:15" ht="15.75" customHeight="1">
      <c r="A63" s="71" t="s">
        <v>233</v>
      </c>
      <c r="B63" s="66">
        <v>1.0619322769343853E-2</v>
      </c>
      <c r="C63" s="67">
        <v>86260.359375</v>
      </c>
      <c r="D63" s="67">
        <v>916.026611328125</v>
      </c>
      <c r="E63" s="67">
        <v>85802.34375</v>
      </c>
      <c r="F63" s="67">
        <v>1939769.75</v>
      </c>
      <c r="G63" s="72">
        <v>22.487382888793945</v>
      </c>
      <c r="I63" s="71" t="s">
        <v>233</v>
      </c>
      <c r="J63" s="69">
        <v>6.4290929585695267E-3</v>
      </c>
      <c r="K63" s="67">
        <v>91752.296875</v>
      </c>
      <c r="L63" s="67">
        <v>589.884033203125</v>
      </c>
      <c r="M63" s="67">
        <v>91457.359375</v>
      </c>
      <c r="N63" s="67">
        <v>2343283.5</v>
      </c>
      <c r="O63" s="73">
        <v>25.539236068725586</v>
      </c>
    </row>
    <row r="64" spans="1:15" ht="15.75" customHeight="1">
      <c r="A64" s="71" t="s">
        <v>234</v>
      </c>
      <c r="B64" s="66">
        <v>1.146990992128849E-2</v>
      </c>
      <c r="C64" s="67">
        <v>85344.3359375</v>
      </c>
      <c r="D64" s="67">
        <v>978.891845703125</v>
      </c>
      <c r="E64" s="67">
        <v>84854.890625</v>
      </c>
      <c r="F64" s="67">
        <v>1853967.375</v>
      </c>
      <c r="G64" s="72">
        <v>21.723379135131836</v>
      </c>
      <c r="I64" s="71" t="s">
        <v>234</v>
      </c>
      <c r="J64" s="69">
        <v>6.8804412148892879E-3</v>
      </c>
      <c r="K64" s="67">
        <v>91162.4140625</v>
      </c>
      <c r="L64" s="67">
        <v>627.23760986328125</v>
      </c>
      <c r="M64" s="67">
        <v>90848.796875</v>
      </c>
      <c r="N64" s="67">
        <v>2251826</v>
      </c>
      <c r="O64" s="73">
        <v>24.701253890991211</v>
      </c>
    </row>
    <row r="65" spans="1:15" ht="15.75" customHeight="1">
      <c r="A65" s="71" t="s">
        <v>235</v>
      </c>
      <c r="B65" s="66">
        <v>1.2361294589936733E-2</v>
      </c>
      <c r="C65" s="67">
        <v>84365.4453125</v>
      </c>
      <c r="D65" s="67">
        <v>1042.8660888671875</v>
      </c>
      <c r="E65" s="67">
        <v>83844.015625</v>
      </c>
      <c r="F65" s="67">
        <v>1769112.5</v>
      </c>
      <c r="G65" s="72">
        <v>20.969633102416992</v>
      </c>
      <c r="I65" s="71" t="s">
        <v>235</v>
      </c>
      <c r="J65" s="69">
        <v>7.3711993172764778E-3</v>
      </c>
      <c r="K65" s="67">
        <v>90535.1796875</v>
      </c>
      <c r="L65" s="67">
        <v>667.35284423828125</v>
      </c>
      <c r="M65" s="67">
        <v>90201.5</v>
      </c>
      <c r="N65" s="67">
        <v>2160977.25</v>
      </c>
      <c r="O65" s="73">
        <v>23.868923187255859</v>
      </c>
    </row>
    <row r="66" spans="1:15" ht="15.75" customHeight="1">
      <c r="A66" s="71" t="s">
        <v>236</v>
      </c>
      <c r="B66" s="66">
        <v>1.3260341249406338E-2</v>
      </c>
      <c r="C66" s="67">
        <v>83322.578125</v>
      </c>
      <c r="D66" s="67">
        <v>1104.8858642578125</v>
      </c>
      <c r="E66" s="67">
        <v>82770.140625</v>
      </c>
      <c r="F66" s="67">
        <v>1685268.5</v>
      </c>
      <c r="G66" s="72">
        <v>20.225831985473633</v>
      </c>
      <c r="I66" s="71" t="s">
        <v>236</v>
      </c>
      <c r="J66" s="69">
        <v>7.9033896327018738E-3</v>
      </c>
      <c r="K66" s="67">
        <v>89867.828125</v>
      </c>
      <c r="L66" s="67">
        <v>710.26043701171875</v>
      </c>
      <c r="M66" s="67">
        <v>89512.703125</v>
      </c>
      <c r="N66" s="67">
        <v>2070775.75</v>
      </c>
      <c r="O66" s="73">
        <v>23.042459487915039</v>
      </c>
    </row>
    <row r="67" spans="1:15" ht="15.75" customHeight="1">
      <c r="A67" s="71" t="s">
        <v>237</v>
      </c>
      <c r="B67" s="66">
        <v>1.4139737002551556E-2</v>
      </c>
      <c r="C67" s="67">
        <v>82217.6953125</v>
      </c>
      <c r="D67" s="67">
        <v>1162.53662109375</v>
      </c>
      <c r="E67" s="67">
        <v>81636.421875</v>
      </c>
      <c r="F67" s="67">
        <v>1602498.375</v>
      </c>
      <c r="G67" s="72">
        <v>19.49091911315918</v>
      </c>
      <c r="I67" s="71" t="s">
        <v>237</v>
      </c>
      <c r="J67" s="69">
        <v>8.4809288382530212E-3</v>
      </c>
      <c r="K67" s="67">
        <v>89157.5703125</v>
      </c>
      <c r="L67" s="67">
        <v>756.1390380859375</v>
      </c>
      <c r="M67" s="67">
        <v>88779.5</v>
      </c>
      <c r="N67" s="67">
        <v>1981263</v>
      </c>
      <c r="O67" s="73">
        <v>22.222038269042969</v>
      </c>
    </row>
    <row r="68" spans="1:15" ht="15.75" customHeight="1">
      <c r="A68" s="71" t="s">
        <v>238</v>
      </c>
      <c r="B68" s="66">
        <v>1.5018866397440434E-2</v>
      </c>
      <c r="C68" s="67">
        <v>81055.15625</v>
      </c>
      <c r="D68" s="67">
        <v>1217.3565673828125</v>
      </c>
      <c r="E68" s="67">
        <v>80446.4765625</v>
      </c>
      <c r="F68" s="67">
        <v>1520861.875</v>
      </c>
      <c r="G68" s="72">
        <v>18.763296127319336</v>
      </c>
      <c r="I68" s="71" t="s">
        <v>238</v>
      </c>
      <c r="J68" s="69">
        <v>9.1108689084649086E-3</v>
      </c>
      <c r="K68" s="67">
        <v>88401.4296875</v>
      </c>
      <c r="L68" s="67">
        <v>805.413818359375</v>
      </c>
      <c r="M68" s="67">
        <v>87998.71875</v>
      </c>
      <c r="N68" s="67">
        <v>1892483.5</v>
      </c>
      <c r="O68" s="73">
        <v>21.407838821411133</v>
      </c>
    </row>
    <row r="69" spans="1:15" ht="15.75" customHeight="1">
      <c r="A69" s="71" t="s">
        <v>239</v>
      </c>
      <c r="B69" s="66">
        <v>1.594170555472374E-2</v>
      </c>
      <c r="C69" s="67">
        <v>79837.796875</v>
      </c>
      <c r="D69" s="67">
        <v>1272.7506103515625</v>
      </c>
      <c r="E69" s="67">
        <v>79201.421875</v>
      </c>
      <c r="F69" s="67">
        <v>1440415.5</v>
      </c>
      <c r="G69" s="72">
        <v>18.041774749755859</v>
      </c>
      <c r="I69" s="71" t="s">
        <v>239</v>
      </c>
      <c r="J69" s="69">
        <v>9.7929807379841805E-3</v>
      </c>
      <c r="K69" s="67">
        <v>87596.015625</v>
      </c>
      <c r="L69" s="67">
        <v>857.82611083984375</v>
      </c>
      <c r="M69" s="67">
        <v>87167.1015625</v>
      </c>
      <c r="N69" s="67">
        <v>1804484.875</v>
      </c>
      <c r="O69" s="73">
        <v>20.600078582763672</v>
      </c>
    </row>
    <row r="70" spans="1:15" ht="15.75" customHeight="1">
      <c r="A70" s="71" t="s">
        <v>240</v>
      </c>
      <c r="B70" s="66">
        <v>1.7026431858539581E-2</v>
      </c>
      <c r="C70" s="67">
        <v>78565.046875</v>
      </c>
      <c r="D70" s="67">
        <v>1337.682373046875</v>
      </c>
      <c r="E70" s="67">
        <v>77896.203125</v>
      </c>
      <c r="F70" s="67">
        <v>1361214</v>
      </c>
      <c r="G70" s="72">
        <v>17.325948715209961</v>
      </c>
      <c r="I70" s="71" t="s">
        <v>240</v>
      </c>
      <c r="J70" s="69">
        <v>1.0567729361355305E-2</v>
      </c>
      <c r="K70" s="67">
        <v>86738.1875</v>
      </c>
      <c r="L70" s="67">
        <v>916.62567138671875</v>
      </c>
      <c r="M70" s="67">
        <v>86279.875</v>
      </c>
      <c r="N70" s="67">
        <v>1717317.75</v>
      </c>
      <c r="O70" s="73">
        <v>19.798866271972656</v>
      </c>
    </row>
    <row r="71" spans="1:15" ht="15.75" customHeight="1">
      <c r="A71" s="71" t="s">
        <v>241</v>
      </c>
      <c r="B71" s="66">
        <v>1.8188728019595146E-2</v>
      </c>
      <c r="C71" s="67">
        <v>77227.3671875</v>
      </c>
      <c r="D71" s="67">
        <v>1404.6676025390625</v>
      </c>
      <c r="E71" s="67">
        <v>76525.03125</v>
      </c>
      <c r="F71" s="67">
        <v>1283317.875</v>
      </c>
      <c r="G71" s="72">
        <v>16.617397308349609</v>
      </c>
      <c r="I71" s="71" t="s">
        <v>241</v>
      </c>
      <c r="J71" s="69">
        <v>1.1436491273343563E-2</v>
      </c>
      <c r="K71" s="67">
        <v>85821.5625</v>
      </c>
      <c r="L71" s="67">
        <v>981.49755859375</v>
      </c>
      <c r="M71" s="67">
        <v>85330.8125</v>
      </c>
      <c r="N71" s="67">
        <v>1631037.875</v>
      </c>
      <c r="O71" s="73">
        <v>19.004989624023438</v>
      </c>
    </row>
    <row r="72" spans="1:15" ht="15.75" customHeight="1">
      <c r="A72" s="71" t="s">
        <v>242</v>
      </c>
      <c r="B72" s="66">
        <v>1.9483163952827454E-2</v>
      </c>
      <c r="C72" s="67">
        <v>75822.703125</v>
      </c>
      <c r="D72" s="67">
        <v>1477.26611328125</v>
      </c>
      <c r="E72" s="67">
        <v>75084.0703125</v>
      </c>
      <c r="F72" s="67">
        <v>1206792.75</v>
      </c>
      <c r="G72" s="72">
        <v>15.915981292724609</v>
      </c>
      <c r="I72" s="71" t="s">
        <v>242</v>
      </c>
      <c r="J72" s="69">
        <v>1.247374527156353E-2</v>
      </c>
      <c r="K72" s="67">
        <v>84840.0625</v>
      </c>
      <c r="L72" s="67">
        <v>1058.2733154296875</v>
      </c>
      <c r="M72" s="67">
        <v>84310.921875</v>
      </c>
      <c r="N72" s="67">
        <v>1545707</v>
      </c>
      <c r="O72" s="73">
        <v>18.219070434570312</v>
      </c>
    </row>
    <row r="73" spans="1:15" ht="15.75" customHeight="1">
      <c r="A73" s="71" t="s">
        <v>243</v>
      </c>
      <c r="B73" s="66">
        <v>2.0990420132875443E-2</v>
      </c>
      <c r="C73" s="67">
        <v>74345.4375</v>
      </c>
      <c r="D73" s="67">
        <v>1560.5419921875</v>
      </c>
      <c r="E73" s="67">
        <v>73565.171875</v>
      </c>
      <c r="F73" s="67">
        <v>1131708.75</v>
      </c>
      <c r="G73" s="72">
        <v>15.222302436828613</v>
      </c>
      <c r="I73" s="71" t="s">
        <v>243</v>
      </c>
      <c r="J73" s="69">
        <v>1.3659073039889336E-2</v>
      </c>
      <c r="K73" s="67">
        <v>83781.7890625</v>
      </c>
      <c r="L73" s="67">
        <v>1144.381591796875</v>
      </c>
      <c r="M73" s="67">
        <v>83209.59375</v>
      </c>
      <c r="N73" s="67">
        <v>1461396.125</v>
      </c>
      <c r="O73" s="73">
        <v>17.44288444519043</v>
      </c>
    </row>
    <row r="74" spans="1:15" ht="15.75" customHeight="1">
      <c r="A74" s="71" t="s">
        <v>244</v>
      </c>
      <c r="B74" s="66">
        <v>2.2447997704148293E-2</v>
      </c>
      <c r="C74" s="67">
        <v>72784.8984375</v>
      </c>
      <c r="D74" s="67">
        <v>1633.875244140625</v>
      </c>
      <c r="E74" s="67">
        <v>71967.9609375</v>
      </c>
      <c r="F74" s="67">
        <v>1058143.5</v>
      </c>
      <c r="G74" s="72">
        <v>14.537954330444336</v>
      </c>
      <c r="I74" s="71" t="s">
        <v>244</v>
      </c>
      <c r="J74" s="69">
        <v>1.4881229028105736E-2</v>
      </c>
      <c r="K74" s="67">
        <v>82637.40625</v>
      </c>
      <c r="L74" s="67">
        <v>1229.7462158203125</v>
      </c>
      <c r="M74" s="67">
        <v>82022.53125</v>
      </c>
      <c r="N74" s="67">
        <v>1378186.5</v>
      </c>
      <c r="O74" s="73">
        <v>16.677513122558594</v>
      </c>
    </row>
    <row r="75" spans="1:15" ht="15.75" customHeight="1">
      <c r="A75" s="71" t="s">
        <v>245</v>
      </c>
      <c r="B75" s="66">
        <v>2.4630911648273468E-2</v>
      </c>
      <c r="C75" s="67">
        <v>71151.0234375</v>
      </c>
      <c r="D75" s="67">
        <v>1752.5145263671875</v>
      </c>
      <c r="E75" s="67">
        <v>70274.765625</v>
      </c>
      <c r="F75" s="67">
        <v>986175.5625</v>
      </c>
      <c r="G75" s="72">
        <v>13.86031436920166</v>
      </c>
      <c r="I75" s="71" t="s">
        <v>245</v>
      </c>
      <c r="J75" s="69">
        <v>1.6529232263565063E-2</v>
      </c>
      <c r="K75" s="67">
        <v>81407.65625</v>
      </c>
      <c r="L75" s="67">
        <v>1345.6060791015625</v>
      </c>
      <c r="M75" s="67">
        <v>80734.8515625</v>
      </c>
      <c r="N75" s="67">
        <v>1296164</v>
      </c>
      <c r="O75" s="73">
        <v>15.921893119812012</v>
      </c>
    </row>
    <row r="76" spans="1:15" ht="15.75" customHeight="1">
      <c r="A76" s="71" t="s">
        <v>246</v>
      </c>
      <c r="B76" s="66">
        <v>2.6569554582238197E-2</v>
      </c>
      <c r="C76" s="67">
        <v>69398.5078125</v>
      </c>
      <c r="D76" s="67">
        <v>1843.887451171875</v>
      </c>
      <c r="E76" s="67">
        <v>68476.5625</v>
      </c>
      <c r="F76" s="67">
        <v>915900.8125</v>
      </c>
      <c r="G76" s="72">
        <v>13.197701454162598</v>
      </c>
      <c r="I76" s="71" t="s">
        <v>246</v>
      </c>
      <c r="J76" s="69">
        <v>1.8210263922810555E-2</v>
      </c>
      <c r="K76" s="67">
        <v>80062.046875</v>
      </c>
      <c r="L76" s="67">
        <v>1457.9510498046875</v>
      </c>
      <c r="M76" s="67">
        <v>79333.0703125</v>
      </c>
      <c r="N76" s="67">
        <v>1215429.125</v>
      </c>
      <c r="O76" s="73">
        <v>15.181089401245117</v>
      </c>
    </row>
    <row r="77" spans="1:15" ht="15.75" customHeight="1">
      <c r="A77" s="71" t="s">
        <v>247</v>
      </c>
      <c r="B77" s="66">
        <v>2.9040491208434105E-2</v>
      </c>
      <c r="C77" s="67">
        <v>67554.6171875</v>
      </c>
      <c r="D77" s="67">
        <v>1961.8192138671875</v>
      </c>
      <c r="E77" s="67">
        <v>66573.703125</v>
      </c>
      <c r="F77" s="67">
        <v>847424.25</v>
      </c>
      <c r="G77" s="72">
        <v>12.544282913208008</v>
      </c>
      <c r="I77" s="71" t="s">
        <v>247</v>
      </c>
      <c r="J77" s="69">
        <v>2.0010983571410179E-2</v>
      </c>
      <c r="K77" s="67">
        <v>78604.09375</v>
      </c>
      <c r="L77" s="67">
        <v>1572.9451904296875</v>
      </c>
      <c r="M77" s="67">
        <v>77817.625</v>
      </c>
      <c r="N77" s="67">
        <v>1136096</v>
      </c>
      <c r="O77" s="73">
        <v>14.453394889831543</v>
      </c>
    </row>
    <row r="78" spans="1:15" ht="15.75" customHeight="1">
      <c r="A78" s="71" t="s">
        <v>248</v>
      </c>
      <c r="B78" s="66">
        <v>3.153933584690094E-2</v>
      </c>
      <c r="C78" s="67">
        <v>65592.796875</v>
      </c>
      <c r="D78" s="67">
        <v>2068.753173828125</v>
      </c>
      <c r="E78" s="67">
        <v>64558.421875</v>
      </c>
      <c r="F78" s="67">
        <v>780850.5625</v>
      </c>
      <c r="G78" s="72">
        <v>11.90451717376709</v>
      </c>
      <c r="I78" s="71" t="s">
        <v>248</v>
      </c>
      <c r="J78" s="69">
        <v>2.1903079003095627E-2</v>
      </c>
      <c r="K78" s="67">
        <v>77031.1484375</v>
      </c>
      <c r="L78" s="67">
        <v>1687.2193603515625</v>
      </c>
      <c r="M78" s="67">
        <v>76187.5390625</v>
      </c>
      <c r="N78" s="67">
        <v>1058278.375</v>
      </c>
      <c r="O78" s="73">
        <v>13.738317489624023</v>
      </c>
    </row>
    <row r="79" spans="1:15" ht="15.75" customHeight="1">
      <c r="A79" s="71" t="s">
        <v>249</v>
      </c>
      <c r="B79" s="66">
        <v>3.4644465893507004E-2</v>
      </c>
      <c r="C79" s="67">
        <v>63524.04296875</v>
      </c>
      <c r="D79" s="67">
        <v>2200.756591796875</v>
      </c>
      <c r="E79" s="67">
        <v>62423.6640625</v>
      </c>
      <c r="F79" s="67">
        <v>716292.125</v>
      </c>
      <c r="G79" s="72">
        <v>11.275921821594238</v>
      </c>
      <c r="I79" s="71" t="s">
        <v>249</v>
      </c>
      <c r="J79" s="69">
        <v>2.4321969598531723E-2</v>
      </c>
      <c r="K79" s="67">
        <v>75343.9296875</v>
      </c>
      <c r="L79" s="67">
        <v>1832.5128173828125</v>
      </c>
      <c r="M79" s="67">
        <v>74427.671875</v>
      </c>
      <c r="N79" s="67">
        <v>982090.875</v>
      </c>
      <c r="O79" s="73">
        <v>13.034770965576172</v>
      </c>
    </row>
    <row r="80" spans="1:15" ht="15.75" customHeight="1">
      <c r="A80" s="71" t="s">
        <v>250</v>
      </c>
      <c r="B80" s="66">
        <v>3.8148298859596252E-2</v>
      </c>
      <c r="C80" s="67">
        <v>61323.28515625</v>
      </c>
      <c r="D80" s="67">
        <v>2339.37890625</v>
      </c>
      <c r="E80" s="67">
        <v>60153.59375</v>
      </c>
      <c r="F80" s="67">
        <v>653868.5</v>
      </c>
      <c r="G80" s="72">
        <v>10.662646293640137</v>
      </c>
      <c r="I80" s="71" t="s">
        <v>250</v>
      </c>
      <c r="J80" s="69">
        <v>2.6898579671978951E-2</v>
      </c>
      <c r="K80" s="67">
        <v>73511.4140625</v>
      </c>
      <c r="L80" s="67">
        <v>1977.3526611328125</v>
      </c>
      <c r="M80" s="67">
        <v>72522.734375</v>
      </c>
      <c r="N80" s="67">
        <v>907663.25</v>
      </c>
      <c r="O80" s="73">
        <v>12.34724235534668</v>
      </c>
    </row>
    <row r="81" spans="1:15" ht="15.75" customHeight="1">
      <c r="A81" s="71" t="s">
        <v>251</v>
      </c>
      <c r="B81" s="66">
        <v>4.2249701917171478E-2</v>
      </c>
      <c r="C81" s="67">
        <v>58983.90625</v>
      </c>
      <c r="D81" s="67">
        <v>2492.052490234375</v>
      </c>
      <c r="E81" s="67">
        <v>57737.8828125</v>
      </c>
      <c r="F81" s="67">
        <v>593714.875</v>
      </c>
      <c r="G81" s="72">
        <v>10.065710067749023</v>
      </c>
      <c r="I81" s="71" t="s">
        <v>251</v>
      </c>
      <c r="J81" s="69">
        <v>2.9885623604059219E-2</v>
      </c>
      <c r="K81" s="67">
        <v>71534.0625</v>
      </c>
      <c r="L81" s="67">
        <v>2137.840087890625</v>
      </c>
      <c r="M81" s="67">
        <v>70465.140625</v>
      </c>
      <c r="N81" s="67">
        <v>835140.5</v>
      </c>
      <c r="O81" s="73">
        <v>11.674724578857422</v>
      </c>
    </row>
    <row r="82" spans="1:15" ht="15.75" customHeight="1">
      <c r="A82" s="71" t="s">
        <v>252</v>
      </c>
      <c r="B82" s="66">
        <v>4.6521790325641632E-2</v>
      </c>
      <c r="C82" s="67">
        <v>56491.85546875</v>
      </c>
      <c r="D82" s="67">
        <v>2628.102294921875</v>
      </c>
      <c r="E82" s="67">
        <v>55177.8046875</v>
      </c>
      <c r="F82" s="67">
        <v>535977</v>
      </c>
      <c r="G82" s="72">
        <v>9.4876861572265625</v>
      </c>
      <c r="I82" s="71" t="s">
        <v>252</v>
      </c>
      <c r="J82" s="69">
        <v>3.3412754535675049E-2</v>
      </c>
      <c r="K82" s="67">
        <v>69396.21875</v>
      </c>
      <c r="L82" s="67">
        <v>2318.71875</v>
      </c>
      <c r="M82" s="67">
        <v>68236.859375</v>
      </c>
      <c r="N82" s="67">
        <v>764675.375</v>
      </c>
      <c r="O82" s="73">
        <v>11.018977165222168</v>
      </c>
    </row>
    <row r="83" spans="1:15" ht="15.75" customHeight="1">
      <c r="A83" s="71" t="s">
        <v>253</v>
      </c>
      <c r="B83" s="66">
        <v>5.1400776952505112E-2</v>
      </c>
      <c r="C83" s="67">
        <v>53863.75390625</v>
      </c>
      <c r="D83" s="67">
        <v>2768.638916015625</v>
      </c>
      <c r="E83" s="67">
        <v>52479.43359375</v>
      </c>
      <c r="F83" s="67">
        <v>480799.1875</v>
      </c>
      <c r="G83" s="72">
        <v>8.9262104034423828</v>
      </c>
      <c r="I83" s="71" t="s">
        <v>253</v>
      </c>
      <c r="J83" s="69">
        <v>3.7064902484416962E-2</v>
      </c>
      <c r="K83" s="67">
        <v>67077.5</v>
      </c>
      <c r="L83" s="67">
        <v>2486.220947265625</v>
      </c>
      <c r="M83" s="67">
        <v>65834.390625</v>
      </c>
      <c r="N83" s="67">
        <v>696438.5</v>
      </c>
      <c r="O83" s="73">
        <v>10.382595062255859</v>
      </c>
    </row>
    <row r="84" spans="1:15" ht="15.75" customHeight="1">
      <c r="A84" s="71" t="s">
        <v>254</v>
      </c>
      <c r="B84" s="66">
        <v>5.678277462720871E-2</v>
      </c>
      <c r="C84" s="67">
        <v>51095.11328125</v>
      </c>
      <c r="D84" s="67">
        <v>2901.322265625</v>
      </c>
      <c r="E84" s="67">
        <v>49644.453125</v>
      </c>
      <c r="F84" s="67">
        <v>428319.75</v>
      </c>
      <c r="G84" s="72">
        <v>8.3827924728393555</v>
      </c>
      <c r="I84" s="71" t="s">
        <v>254</v>
      </c>
      <c r="J84" s="69">
        <v>4.147796705365181E-2</v>
      </c>
      <c r="K84" s="67">
        <v>64591.27734375</v>
      </c>
      <c r="L84" s="67">
        <v>2679.114990234375</v>
      </c>
      <c r="M84" s="67">
        <v>63251.71875</v>
      </c>
      <c r="N84" s="67">
        <v>630604.125</v>
      </c>
      <c r="O84" s="73">
        <v>9.7629919052124023</v>
      </c>
    </row>
    <row r="85" spans="1:15" ht="15.75" customHeight="1">
      <c r="A85" s="71" t="s">
        <v>255</v>
      </c>
      <c r="B85" s="66">
        <v>6.2514141201972961E-2</v>
      </c>
      <c r="C85" s="67">
        <v>48193.7890625</v>
      </c>
      <c r="D85" s="67">
        <v>3012.793212890625</v>
      </c>
      <c r="E85" s="67">
        <v>46687.390625</v>
      </c>
      <c r="F85" s="67">
        <v>378675.3125</v>
      </c>
      <c r="G85" s="72">
        <v>7.8573465347290039</v>
      </c>
      <c r="I85" s="71" t="s">
        <v>255</v>
      </c>
      <c r="J85" s="69">
        <v>4.6149767935276031E-2</v>
      </c>
      <c r="K85" s="67">
        <v>61912.1640625</v>
      </c>
      <c r="L85" s="67">
        <v>2857.23193359375</v>
      </c>
      <c r="M85" s="67">
        <v>60483.546875</v>
      </c>
      <c r="N85" s="67">
        <v>567352.375</v>
      </c>
      <c r="O85" s="73">
        <v>9.1638269424438477</v>
      </c>
    </row>
    <row r="86" spans="1:15" ht="15.75" customHeight="1">
      <c r="A86" s="71" t="s">
        <v>256</v>
      </c>
      <c r="B86" s="66">
        <v>6.9451943039894104E-2</v>
      </c>
      <c r="C86" s="67">
        <v>45180.99609375</v>
      </c>
      <c r="D86" s="67">
        <v>3137.907958984375</v>
      </c>
      <c r="E86" s="67">
        <v>43612.04296875</v>
      </c>
      <c r="F86" s="67">
        <v>331987.90625</v>
      </c>
      <c r="G86" s="72">
        <v>7.3479547500610352</v>
      </c>
      <c r="I86" s="71" t="s">
        <v>256</v>
      </c>
      <c r="J86" s="69">
        <v>5.1680829375982285E-2</v>
      </c>
      <c r="K86" s="67">
        <v>59054.93359375</v>
      </c>
      <c r="L86" s="67">
        <v>3052.008056640625</v>
      </c>
      <c r="M86" s="67">
        <v>57528.9296875</v>
      </c>
      <c r="N86" s="67">
        <v>506868.84375</v>
      </c>
      <c r="O86" s="73">
        <v>8.5830059051513672</v>
      </c>
    </row>
    <row r="87" spans="1:15" ht="15.75" customHeight="1">
      <c r="A87" s="71" t="s">
        <v>257</v>
      </c>
      <c r="B87" s="66">
        <v>7.7621564269065857E-2</v>
      </c>
      <c r="C87" s="67">
        <v>42043.08984375</v>
      </c>
      <c r="D87" s="67">
        <v>3263.450439453125</v>
      </c>
      <c r="E87" s="67">
        <v>40411.3671875</v>
      </c>
      <c r="F87" s="67">
        <v>288375.875</v>
      </c>
      <c r="G87" s="72">
        <v>6.8590550422668457</v>
      </c>
      <c r="I87" s="71" t="s">
        <v>257</v>
      </c>
      <c r="J87" s="69">
        <v>5.8587189763784409E-2</v>
      </c>
      <c r="K87" s="67">
        <v>56002.92578125</v>
      </c>
      <c r="L87" s="67">
        <v>3281.053955078125</v>
      </c>
      <c r="M87" s="67">
        <v>54362.3984375</v>
      </c>
      <c r="N87" s="67">
        <v>449339.90625</v>
      </c>
      <c r="O87" s="73">
        <v>8.0235080718994141</v>
      </c>
    </row>
    <row r="88" spans="1:15" ht="15.75" customHeight="1">
      <c r="A88" s="71" t="s">
        <v>258</v>
      </c>
      <c r="B88" s="66">
        <v>8.6155369877815247E-2</v>
      </c>
      <c r="C88" s="67">
        <v>38779.640625</v>
      </c>
      <c r="D88" s="67">
        <v>3341.07421875</v>
      </c>
      <c r="E88" s="67">
        <v>37109.1015625</v>
      </c>
      <c r="F88" s="67">
        <v>247964.5</v>
      </c>
      <c r="G88" s="72">
        <v>6.3941926956176758</v>
      </c>
      <c r="I88" s="71" t="s">
        <v>258</v>
      </c>
      <c r="J88" s="69">
        <v>6.5586209297180176E-2</v>
      </c>
      <c r="K88" s="67">
        <v>52721.87109375</v>
      </c>
      <c r="L88" s="67">
        <v>3457.82763671875</v>
      </c>
      <c r="M88" s="67">
        <v>50992.95703125</v>
      </c>
      <c r="N88" s="67">
        <v>394977.5</v>
      </c>
      <c r="O88" s="73">
        <v>7.4917201995849609</v>
      </c>
    </row>
    <row r="89" spans="1:15" ht="15.75" customHeight="1">
      <c r="A89" s="71" t="s">
        <v>259</v>
      </c>
      <c r="B89" s="66">
        <v>9.5450498163700104E-2</v>
      </c>
      <c r="C89" s="67">
        <v>35438.56640625</v>
      </c>
      <c r="D89" s="67">
        <v>3382.62890625</v>
      </c>
      <c r="E89" s="67">
        <v>33747.25</v>
      </c>
      <c r="F89" s="67">
        <v>210855.40625</v>
      </c>
      <c r="G89" s="72">
        <v>5.949885368347168</v>
      </c>
      <c r="I89" s="71" t="s">
        <v>259</v>
      </c>
      <c r="J89" s="69">
        <v>7.2854951024055481E-2</v>
      </c>
      <c r="K89" s="67">
        <v>49264.04296875</v>
      </c>
      <c r="L89" s="67">
        <v>3589.12939453125</v>
      </c>
      <c r="M89" s="67">
        <v>47469.4765625</v>
      </c>
      <c r="N89" s="67">
        <v>343984.5625</v>
      </c>
      <c r="O89" s="73">
        <v>6.9824671745300293</v>
      </c>
    </row>
    <row r="90" spans="1:15" ht="15.75" customHeight="1">
      <c r="A90" s="71" t="s">
        <v>260</v>
      </c>
      <c r="B90" s="66">
        <v>0.10578827559947968</v>
      </c>
      <c r="C90" s="67">
        <v>32055.9375</v>
      </c>
      <c r="D90" s="67">
        <v>3391.142333984375</v>
      </c>
      <c r="E90" s="67">
        <v>30360.3671875</v>
      </c>
      <c r="F90" s="67">
        <v>177108.15625</v>
      </c>
      <c r="G90" s="72">
        <v>5.5249719619750977</v>
      </c>
      <c r="I90" s="71" t="s">
        <v>260</v>
      </c>
      <c r="J90" s="69">
        <v>8.1114701926708221E-2</v>
      </c>
      <c r="K90" s="67">
        <v>45674.9140625</v>
      </c>
      <c r="L90" s="67">
        <v>3704.906982421875</v>
      </c>
      <c r="M90" s="67">
        <v>43822.4609375</v>
      </c>
      <c r="N90" s="67">
        <v>296515.0625</v>
      </c>
      <c r="O90" s="73">
        <v>6.4918580055236816</v>
      </c>
    </row>
    <row r="91" spans="1:15" ht="15.75" customHeight="1">
      <c r="A91" s="71" t="s">
        <v>261</v>
      </c>
      <c r="B91" s="66">
        <v>0.11852699518203735</v>
      </c>
      <c r="C91" s="67">
        <v>28664.794921875</v>
      </c>
      <c r="D91" s="67">
        <v>3397.552001953125</v>
      </c>
      <c r="E91" s="67">
        <v>26966.01953125</v>
      </c>
      <c r="F91" s="67">
        <v>146747.78125</v>
      </c>
      <c r="G91" s="72">
        <v>5.1194429397583008</v>
      </c>
      <c r="I91" s="71" t="s">
        <v>261</v>
      </c>
      <c r="J91" s="69">
        <v>9.1617569327354431E-2</v>
      </c>
      <c r="K91" s="67">
        <v>41970.0078125</v>
      </c>
      <c r="L91" s="67">
        <v>3845.190185546875</v>
      </c>
      <c r="M91" s="67">
        <v>40047.4140625</v>
      </c>
      <c r="N91" s="67">
        <v>252692.609375</v>
      </c>
      <c r="O91" s="73">
        <v>6.0207901000976562</v>
      </c>
    </row>
    <row r="92" spans="1:15" ht="15.75" customHeight="1">
      <c r="A92" s="71" t="s">
        <v>262</v>
      </c>
      <c r="B92" s="66">
        <v>0.13243746757507324</v>
      </c>
      <c r="C92" s="67">
        <v>25267.2421875</v>
      </c>
      <c r="D92" s="67">
        <v>3346.32958984375</v>
      </c>
      <c r="E92" s="67">
        <v>23594.078125</v>
      </c>
      <c r="F92" s="67">
        <v>119781.765625</v>
      </c>
      <c r="G92" s="72">
        <v>4.7405953407287598</v>
      </c>
      <c r="I92" s="71" t="s">
        <v>262</v>
      </c>
      <c r="J92" s="69">
        <v>0.10324060171842575</v>
      </c>
      <c r="K92" s="67">
        <v>38124.81640625</v>
      </c>
      <c r="L92" s="67">
        <v>3936.029052734375</v>
      </c>
      <c r="M92" s="67">
        <v>36156.8046875</v>
      </c>
      <c r="N92" s="67">
        <v>212645.203125</v>
      </c>
      <c r="O92" s="73">
        <v>5.5776057243347168</v>
      </c>
    </row>
    <row r="93" spans="1:15" ht="15.75" customHeight="1">
      <c r="A93" s="71" t="s">
        <v>263</v>
      </c>
      <c r="B93" s="66">
        <v>0.14754107594490051</v>
      </c>
      <c r="C93" s="67">
        <v>21920.912109375</v>
      </c>
      <c r="D93" s="67">
        <v>3234.23486328125</v>
      </c>
      <c r="E93" s="67">
        <v>20303.794921875</v>
      </c>
      <c r="F93" s="67">
        <v>96187.6875</v>
      </c>
      <c r="G93" s="72">
        <v>4.387941837310791</v>
      </c>
      <c r="I93" s="71" t="s">
        <v>263</v>
      </c>
      <c r="J93" s="69">
        <v>0.11604062467813492</v>
      </c>
      <c r="K93" s="67">
        <v>34188.7890625</v>
      </c>
      <c r="L93" s="67">
        <v>3967.288330078125</v>
      </c>
      <c r="M93" s="67">
        <v>32205.14453125</v>
      </c>
      <c r="N93" s="67">
        <v>176488.390625</v>
      </c>
      <c r="O93" s="73">
        <v>5.1621713638305664</v>
      </c>
    </row>
    <row r="94" spans="1:15" ht="15.75" customHeight="1">
      <c r="A94" s="71" t="s">
        <v>264</v>
      </c>
      <c r="B94" s="66">
        <v>0.16383889317512512</v>
      </c>
      <c r="C94" s="67">
        <v>18686.677734375</v>
      </c>
      <c r="D94" s="67">
        <v>3061.6044921875</v>
      </c>
      <c r="E94" s="67">
        <v>17155.875</v>
      </c>
      <c r="F94" s="67">
        <v>75883.8984375</v>
      </c>
      <c r="G94" s="72">
        <v>4.0608553886413574</v>
      </c>
      <c r="I94" s="71" t="s">
        <v>264</v>
      </c>
      <c r="J94" s="69">
        <v>0.13006128370761871</v>
      </c>
      <c r="K94" s="67">
        <v>30221.5</v>
      </c>
      <c r="L94" s="67">
        <v>3930.64697265625</v>
      </c>
      <c r="M94" s="67">
        <v>28256.17578125</v>
      </c>
      <c r="N94" s="67">
        <v>144283.25</v>
      </c>
      <c r="O94" s="73">
        <v>4.7741923332214355</v>
      </c>
    </row>
    <row r="95" spans="1:15" ht="15.75" customHeight="1">
      <c r="A95" s="71" t="s">
        <v>265</v>
      </c>
      <c r="B95" s="66">
        <v>0.18130825459957123</v>
      </c>
      <c r="C95" s="67">
        <v>15625.0732421875</v>
      </c>
      <c r="D95" s="67">
        <v>2832.954833984375</v>
      </c>
      <c r="E95" s="67">
        <v>14208.595703125</v>
      </c>
      <c r="F95" s="67">
        <v>58728.01953125</v>
      </c>
      <c r="G95" s="72">
        <v>3.7585756778717041</v>
      </c>
      <c r="I95" s="71" t="s">
        <v>265</v>
      </c>
      <c r="J95" s="69">
        <v>0.14532890915870667</v>
      </c>
      <c r="K95" s="67">
        <v>26290.853515625</v>
      </c>
      <c r="L95" s="67">
        <v>3820.821044921875</v>
      </c>
      <c r="M95" s="67">
        <v>24380.443359375</v>
      </c>
      <c r="N95" s="67">
        <v>116027.0703125</v>
      </c>
      <c r="O95" s="73">
        <v>4.413210391998291</v>
      </c>
    </row>
    <row r="96" spans="1:15" ht="15.75" customHeight="1">
      <c r="A96" s="71" t="s">
        <v>266</v>
      </c>
      <c r="B96" s="66">
        <v>0.19989974796772003</v>
      </c>
      <c r="C96" s="67">
        <v>12792.1181640625</v>
      </c>
      <c r="D96" s="67">
        <v>2557.14111328125</v>
      </c>
      <c r="E96" s="67">
        <v>11513.546875</v>
      </c>
      <c r="F96" s="67">
        <v>44519.42578125</v>
      </c>
      <c r="G96" s="72">
        <v>3.4802231788635254</v>
      </c>
      <c r="I96" s="71" t="s">
        <v>266</v>
      </c>
      <c r="J96" s="69">
        <v>0.16184815764427185</v>
      </c>
      <c r="K96" s="67">
        <v>22470.033203125</v>
      </c>
      <c r="L96" s="67">
        <v>3636.7333984375</v>
      </c>
      <c r="M96" s="67">
        <v>20651.66796875</v>
      </c>
      <c r="N96" s="67">
        <v>91646.625</v>
      </c>
      <c r="O96" s="73">
        <v>4.078615665435791</v>
      </c>
    </row>
    <row r="97" spans="1:15" ht="15.75" customHeight="1">
      <c r="A97" s="71" t="s">
        <v>267</v>
      </c>
      <c r="B97" s="66">
        <v>0.21953538060188293</v>
      </c>
      <c r="C97" s="67">
        <v>10234.9765625</v>
      </c>
      <c r="D97" s="67">
        <v>2246.939453125</v>
      </c>
      <c r="E97" s="67">
        <v>9111.5068359375</v>
      </c>
      <c r="F97" s="67">
        <v>33005.87890625</v>
      </c>
      <c r="G97" s="72">
        <v>3.2248122692108154</v>
      </c>
      <c r="I97" s="71" t="s">
        <v>267</v>
      </c>
      <c r="J97" s="69">
        <v>0.17959828674793243</v>
      </c>
      <c r="K97" s="67">
        <v>18833.30078125</v>
      </c>
      <c r="L97" s="67">
        <v>3382.428466796875</v>
      </c>
      <c r="M97" s="67">
        <v>17142.0859375</v>
      </c>
      <c r="N97" s="67">
        <v>70994.9609375</v>
      </c>
      <c r="O97" s="73">
        <v>3.7696504592895508</v>
      </c>
    </row>
    <row r="98" spans="1:15" ht="15.75" customHeight="1">
      <c r="A98" s="71" t="s">
        <v>268</v>
      </c>
      <c r="B98" s="66">
        <v>0.24010759592056274</v>
      </c>
      <c r="C98" s="67">
        <v>7988.037109375</v>
      </c>
      <c r="D98" s="67">
        <v>1917.9884033203125</v>
      </c>
      <c r="E98" s="67">
        <v>7029.04296875</v>
      </c>
      <c r="F98" s="67">
        <v>23894.37109375</v>
      </c>
      <c r="G98" s="72">
        <v>2.9912693500518799</v>
      </c>
      <c r="I98" s="71" t="s">
        <v>268</v>
      </c>
      <c r="J98" s="69">
        <v>0.19852951169013977</v>
      </c>
      <c r="K98" s="67">
        <v>15450.8720703125</v>
      </c>
      <c r="L98" s="67">
        <v>3067.4541015625</v>
      </c>
      <c r="M98" s="67">
        <v>13917.14453125</v>
      </c>
      <c r="N98" s="67">
        <v>53852.875</v>
      </c>
      <c r="O98" s="73">
        <v>3.4854261875152588</v>
      </c>
    </row>
    <row r="99" spans="1:15" ht="15.75" customHeight="1">
      <c r="A99" s="71" t="s">
        <v>269</v>
      </c>
      <c r="B99" s="66">
        <v>0.26148021221160889</v>
      </c>
      <c r="C99" s="67">
        <v>6070.048828125</v>
      </c>
      <c r="D99" s="67">
        <v>1587.1976318359375</v>
      </c>
      <c r="E99" s="67">
        <v>5276.4501953125</v>
      </c>
      <c r="F99" s="67">
        <v>16865.328125</v>
      </c>
      <c r="G99" s="72">
        <v>2.7784502506256104</v>
      </c>
      <c r="I99" s="71" t="s">
        <v>269</v>
      </c>
      <c r="J99" s="69">
        <v>0.2185608297586441</v>
      </c>
      <c r="K99" s="67">
        <v>12383.41796875</v>
      </c>
      <c r="L99" s="67">
        <v>2706.530029296875</v>
      </c>
      <c r="M99" s="67">
        <v>11030.15234375</v>
      </c>
      <c r="N99" s="67">
        <v>39935.73046875</v>
      </c>
      <c r="O99" s="73">
        <v>3.2249360084533691</v>
      </c>
    </row>
    <row r="100" spans="1:15" ht="15.75" customHeight="1">
      <c r="A100" s="71" t="s">
        <v>270</v>
      </c>
      <c r="B100" s="66">
        <v>0.28349092602729797</v>
      </c>
      <c r="C100" s="67">
        <v>4482.85107421875</v>
      </c>
      <c r="D100" s="67">
        <v>1270.84765625</v>
      </c>
      <c r="E100" s="67">
        <v>3847.42724609375</v>
      </c>
      <c r="F100" s="67">
        <v>11588.8779296875</v>
      </c>
      <c r="G100" s="72">
        <v>2.5851578712463379</v>
      </c>
      <c r="I100" s="71" t="s">
        <v>270</v>
      </c>
      <c r="J100" s="69">
        <v>0.23957890272140503</v>
      </c>
      <c r="K100" s="67">
        <v>9676.8876953125</v>
      </c>
      <c r="L100" s="67">
        <v>2318.378173828125</v>
      </c>
      <c r="M100" s="67">
        <v>8517.69921875</v>
      </c>
      <c r="N100" s="67">
        <v>28905.578125</v>
      </c>
      <c r="O100" s="73">
        <v>2.9870738983154297</v>
      </c>
    </row>
    <row r="101" spans="1:15" ht="15.75" customHeight="1">
      <c r="A101" s="71" t="s">
        <v>271</v>
      </c>
      <c r="B101" s="66">
        <v>0.30595538020133972</v>
      </c>
      <c r="C101" s="67">
        <v>3212.00341796875</v>
      </c>
      <c r="D101" s="67">
        <v>982.729736328125</v>
      </c>
      <c r="E101" s="67">
        <v>2720.638671875</v>
      </c>
      <c r="F101" s="67">
        <v>7741.45068359375</v>
      </c>
      <c r="G101" s="72">
        <v>2.4101626873016357</v>
      </c>
      <c r="I101" s="71" t="s">
        <v>271</v>
      </c>
      <c r="J101" s="69">
        <v>0.26143896579742432</v>
      </c>
      <c r="K101" s="67">
        <v>7358.509765625</v>
      </c>
      <c r="L101" s="67">
        <v>1923.8011474609375</v>
      </c>
      <c r="M101" s="67">
        <v>6396.609375</v>
      </c>
      <c r="N101" s="67">
        <v>20387.87890625</v>
      </c>
      <c r="O101" s="73">
        <v>2.770653247833252</v>
      </c>
    </row>
    <row r="102" spans="1:15" ht="15.75" customHeight="1">
      <c r="A102" s="71" t="s">
        <v>272</v>
      </c>
      <c r="B102" s="66">
        <v>0.32867306470870972</v>
      </c>
      <c r="C102" s="67">
        <v>2229.273681640625</v>
      </c>
      <c r="D102" s="67">
        <v>732.70220947265625</v>
      </c>
      <c r="E102" s="67">
        <v>1862.922607421875</v>
      </c>
      <c r="F102" s="67">
        <v>5020.81201171875</v>
      </c>
      <c r="G102" s="72">
        <v>2.2522187232971191</v>
      </c>
      <c r="I102" s="71" t="s">
        <v>272</v>
      </c>
      <c r="J102" s="69">
        <v>0.28396740555763245</v>
      </c>
      <c r="K102" s="67">
        <v>5434.70849609375</v>
      </c>
      <c r="L102" s="67">
        <v>1543.280029296875</v>
      </c>
      <c r="M102" s="67">
        <v>4663.068359375</v>
      </c>
      <c r="N102" s="67">
        <v>13991.26953125</v>
      </c>
      <c r="O102" s="73">
        <v>2.5744287967681885</v>
      </c>
    </row>
    <row r="103" spans="1:15" ht="15.75" customHeight="1">
      <c r="A103" s="71" t="s">
        <v>273</v>
      </c>
      <c r="B103" s="66">
        <v>0.35143411159515381</v>
      </c>
      <c r="C103" s="67">
        <v>1496.571533203125</v>
      </c>
      <c r="D103" s="67">
        <v>525.9462890625</v>
      </c>
      <c r="E103" s="67">
        <v>1233.598388671875</v>
      </c>
      <c r="F103" s="67">
        <v>3157.8896484375</v>
      </c>
      <c r="G103" s="72">
        <v>2.1100826263427734</v>
      </c>
      <c r="I103" s="71" t="s">
        <v>273</v>
      </c>
      <c r="J103" s="69">
        <v>0.306966632604599</v>
      </c>
      <c r="K103" s="67">
        <v>3891.428466796875</v>
      </c>
      <c r="L103" s="67">
        <v>1194.5386962890625</v>
      </c>
      <c r="M103" s="67">
        <v>3294.1591796875</v>
      </c>
      <c r="N103" s="67">
        <v>9328.201171875</v>
      </c>
      <c r="O103" s="73">
        <v>2.3971149921417236</v>
      </c>
    </row>
    <row r="104" spans="1:15" ht="15.75" customHeight="1">
      <c r="A104" s="74" t="s">
        <v>274</v>
      </c>
      <c r="B104" s="75">
        <v>1</v>
      </c>
      <c r="C104" s="76">
        <v>970.625244140625</v>
      </c>
      <c r="D104" s="76">
        <v>970.625244140625</v>
      </c>
      <c r="E104" s="76">
        <v>1924.2911376953125</v>
      </c>
      <c r="F104" s="76">
        <v>1924.2911376953125</v>
      </c>
      <c r="G104" s="77">
        <v>1.9825273752212524</v>
      </c>
      <c r="I104" s="74" t="s">
        <v>274</v>
      </c>
      <c r="J104" s="78">
        <v>1</v>
      </c>
      <c r="K104" s="76">
        <v>2696.8896484375</v>
      </c>
      <c r="L104" s="76">
        <v>2696.8896484375</v>
      </c>
      <c r="M104" s="76">
        <v>6034.0419921875</v>
      </c>
      <c r="N104" s="76">
        <v>6034.0419921875</v>
      </c>
      <c r="O104" s="79">
        <v>2.237407922744751</v>
      </c>
    </row>
    <row r="105" spans="1:15" ht="15.75" customHeight="1">
      <c r="A105" s="229" t="s">
        <v>275</v>
      </c>
      <c r="B105" s="222"/>
      <c r="C105" s="222"/>
      <c r="D105" s="222"/>
      <c r="E105" s="222"/>
      <c r="F105" s="222"/>
      <c r="G105" s="222"/>
      <c r="I105" s="229" t="s">
        <v>275</v>
      </c>
      <c r="J105" s="222"/>
      <c r="K105" s="222"/>
      <c r="L105" s="222"/>
      <c r="M105" s="222"/>
      <c r="N105" s="222"/>
      <c r="O105" s="222"/>
    </row>
    <row r="106" spans="1:15" ht="15.75" customHeight="1"/>
    <row r="107" spans="1:15" ht="15.75" customHeight="1"/>
    <row r="108" spans="1:15" ht="15.75" customHeight="1"/>
    <row r="109" spans="1:15" ht="15.75" customHeight="1"/>
    <row r="110" spans="1:15" ht="15.75" customHeight="1"/>
    <row r="111" spans="1:15" ht="15.75" customHeight="1"/>
    <row r="112" spans="1: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G1"/>
    <mergeCell ref="I1:O1"/>
    <mergeCell ref="A2:A3"/>
    <mergeCell ref="I2:I3"/>
    <mergeCell ref="A105:G105"/>
    <mergeCell ref="I105:O10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workbookViewId="0"/>
  </sheetViews>
  <sheetFormatPr baseColWidth="10" defaultColWidth="11.28515625" defaultRowHeight="15" customHeight="1"/>
  <cols>
    <col min="1" max="26" width="10.5703125" customWidth="1"/>
  </cols>
  <sheetData>
    <row r="1" spans="1:12" ht="15.75" customHeight="1">
      <c r="A1" s="25" t="s">
        <v>276</v>
      </c>
      <c r="B1" s="80"/>
      <c r="C1" s="80"/>
      <c r="D1" s="80"/>
      <c r="E1" s="80"/>
      <c r="F1" s="80"/>
      <c r="G1" s="80"/>
      <c r="H1" s="80"/>
      <c r="I1" s="55"/>
      <c r="J1" s="55"/>
      <c r="K1" s="230"/>
      <c r="L1" s="222"/>
    </row>
    <row r="2" spans="1:12" ht="15.75" customHeight="1">
      <c r="A2" s="55"/>
      <c r="B2" s="55"/>
      <c r="C2" s="55"/>
      <c r="D2" s="55"/>
      <c r="E2" s="55"/>
      <c r="F2" s="55"/>
      <c r="G2" s="55"/>
      <c r="H2" s="55"/>
      <c r="I2" s="55"/>
      <c r="J2" s="55"/>
      <c r="K2" s="55"/>
      <c r="L2" s="55"/>
    </row>
    <row r="3" spans="1:12" ht="15.75" customHeight="1">
      <c r="A3" s="55" t="s">
        <v>125</v>
      </c>
      <c r="B3" s="55"/>
      <c r="C3" s="55"/>
      <c r="D3" s="55"/>
      <c r="E3" s="55"/>
      <c r="F3" s="55"/>
      <c r="G3" s="55"/>
      <c r="H3" s="55"/>
      <c r="I3" s="55"/>
      <c r="J3" s="55"/>
      <c r="K3" s="56"/>
      <c r="L3" s="55"/>
    </row>
    <row r="4" spans="1:12" ht="15.75" customHeight="1">
      <c r="A4" s="55" t="s">
        <v>127</v>
      </c>
      <c r="B4" s="55"/>
      <c r="C4" s="55"/>
      <c r="D4" s="55"/>
      <c r="E4" s="55"/>
      <c r="F4" s="55"/>
      <c r="G4" s="55"/>
      <c r="H4" s="55"/>
      <c r="I4" s="55"/>
      <c r="J4" s="55"/>
      <c r="K4" s="55"/>
      <c r="L4" s="55"/>
    </row>
    <row r="5" spans="1:12" ht="15.75" customHeight="1">
      <c r="A5" s="55"/>
      <c r="B5" s="55"/>
      <c r="C5" s="55"/>
      <c r="D5" s="55"/>
      <c r="E5" s="55"/>
      <c r="F5" s="55"/>
      <c r="G5" s="55"/>
      <c r="H5" s="55"/>
      <c r="I5" s="55"/>
      <c r="J5" s="55"/>
      <c r="K5" s="55"/>
      <c r="L5" s="55"/>
    </row>
    <row r="6" spans="1:12" ht="15.75" customHeight="1">
      <c r="A6" s="40" t="s">
        <v>40</v>
      </c>
      <c r="B6" s="220" t="s">
        <v>106</v>
      </c>
      <c r="C6" s="218"/>
      <c r="D6" s="218"/>
      <c r="E6" s="218"/>
      <c r="F6" s="218"/>
      <c r="G6" s="81"/>
      <c r="H6" s="220" t="s">
        <v>107</v>
      </c>
      <c r="I6" s="218"/>
      <c r="J6" s="218"/>
      <c r="K6" s="218"/>
      <c r="L6" s="218"/>
    </row>
    <row r="7" spans="1:12" ht="15.75" customHeight="1">
      <c r="A7" s="82" t="s">
        <v>108</v>
      </c>
      <c r="B7" s="82" t="s">
        <v>128</v>
      </c>
      <c r="C7" s="82" t="s">
        <v>109</v>
      </c>
      <c r="D7" s="82" t="s">
        <v>129</v>
      </c>
      <c r="E7" s="82" t="s">
        <v>110</v>
      </c>
      <c r="F7" s="82" t="s">
        <v>130</v>
      </c>
      <c r="G7" s="81"/>
      <c r="H7" s="82" t="s">
        <v>128</v>
      </c>
      <c r="I7" s="82" t="s">
        <v>109</v>
      </c>
      <c r="J7" s="82" t="s">
        <v>129</v>
      </c>
      <c r="K7" s="82" t="s">
        <v>110</v>
      </c>
      <c r="L7" s="82" t="s">
        <v>130</v>
      </c>
    </row>
    <row r="8" spans="1:12" ht="15.75" customHeight="1">
      <c r="A8" s="81">
        <v>0</v>
      </c>
      <c r="B8" s="83"/>
      <c r="C8" s="84">
        <v>4.7699999999999999E-3</v>
      </c>
      <c r="D8" s="85">
        <v>100000</v>
      </c>
      <c r="E8" s="85">
        <v>477</v>
      </c>
      <c r="F8" s="86">
        <v>79.900000000000006</v>
      </c>
      <c r="G8" s="81"/>
      <c r="H8" s="83"/>
      <c r="I8" s="84">
        <v>4.2700000000000004E-3</v>
      </c>
      <c r="J8" s="85">
        <v>100000</v>
      </c>
      <c r="K8" s="85">
        <v>427</v>
      </c>
      <c r="L8" s="87">
        <v>84.1</v>
      </c>
    </row>
    <row r="9" spans="1:12" ht="15.75" customHeight="1">
      <c r="A9" s="81">
        <v>1</v>
      </c>
      <c r="B9" s="83"/>
      <c r="C9" s="84">
        <v>2.7999999999999998E-4</v>
      </c>
      <c r="D9" s="85">
        <v>99523</v>
      </c>
      <c r="E9" s="85">
        <v>27</v>
      </c>
      <c r="F9" s="86">
        <v>79.3</v>
      </c>
      <c r="G9" s="81"/>
      <c r="H9" s="83"/>
      <c r="I9" s="84">
        <v>2.3000000000000001E-4</v>
      </c>
      <c r="J9" s="85">
        <v>99573</v>
      </c>
      <c r="K9" s="85">
        <v>23</v>
      </c>
      <c r="L9" s="87">
        <v>83.4</v>
      </c>
    </row>
    <row r="10" spans="1:12" ht="15.75" customHeight="1">
      <c r="A10" s="81">
        <v>2</v>
      </c>
      <c r="B10" s="83"/>
      <c r="C10" s="84">
        <v>2.0000000000000001E-4</v>
      </c>
      <c r="D10" s="85">
        <v>99496</v>
      </c>
      <c r="E10" s="85">
        <v>19</v>
      </c>
      <c r="F10" s="86">
        <v>78.3</v>
      </c>
      <c r="G10" s="81"/>
      <c r="H10" s="83"/>
      <c r="I10" s="84">
        <v>1.7000000000000001E-4</v>
      </c>
      <c r="J10" s="85">
        <v>99550</v>
      </c>
      <c r="K10" s="85">
        <v>17</v>
      </c>
      <c r="L10" s="87">
        <v>82.4</v>
      </c>
    </row>
    <row r="11" spans="1:12" ht="15.75" customHeight="1">
      <c r="A11" s="81">
        <v>3</v>
      </c>
      <c r="B11" s="83"/>
      <c r="C11" s="84">
        <v>1.4999999999999999E-4</v>
      </c>
      <c r="D11" s="85">
        <v>99477</v>
      </c>
      <c r="E11" s="85">
        <v>15</v>
      </c>
      <c r="F11" s="86">
        <v>77.3</v>
      </c>
      <c r="G11" s="81"/>
      <c r="H11" s="83"/>
      <c r="I11" s="84">
        <v>1.2999999999999999E-4</v>
      </c>
      <c r="J11" s="85">
        <v>99533</v>
      </c>
      <c r="K11" s="85">
        <v>13</v>
      </c>
      <c r="L11" s="87">
        <v>81.400000000000006</v>
      </c>
    </row>
    <row r="12" spans="1:12" ht="15.75" customHeight="1">
      <c r="A12" s="81">
        <v>4</v>
      </c>
      <c r="B12" s="83"/>
      <c r="C12" s="84">
        <v>1.2E-4</v>
      </c>
      <c r="D12" s="85">
        <v>99462</v>
      </c>
      <c r="E12" s="85">
        <v>12</v>
      </c>
      <c r="F12" s="86">
        <v>76.3</v>
      </c>
      <c r="G12" s="81"/>
      <c r="H12" s="83"/>
      <c r="I12" s="84">
        <v>1.1E-4</v>
      </c>
      <c r="J12" s="85">
        <v>99520</v>
      </c>
      <c r="K12" s="85">
        <v>11</v>
      </c>
      <c r="L12" s="87">
        <v>80.5</v>
      </c>
    </row>
    <row r="13" spans="1:12" ht="15.75" customHeight="1">
      <c r="A13" s="81">
        <v>5</v>
      </c>
      <c r="B13" s="83"/>
      <c r="C13" s="84">
        <v>1E-4</v>
      </c>
      <c r="D13" s="85">
        <v>99450</v>
      </c>
      <c r="E13" s="85">
        <v>10</v>
      </c>
      <c r="F13" s="86">
        <v>75.3</v>
      </c>
      <c r="G13" s="81"/>
      <c r="H13" s="83"/>
      <c r="I13" s="84">
        <v>9.0000000000000006E-5</v>
      </c>
      <c r="J13" s="85">
        <v>99510</v>
      </c>
      <c r="K13" s="85">
        <v>9</v>
      </c>
      <c r="L13" s="87">
        <v>79.5</v>
      </c>
    </row>
    <row r="14" spans="1:12" ht="15.75" customHeight="1">
      <c r="A14" s="81">
        <v>6</v>
      </c>
      <c r="B14" s="83"/>
      <c r="C14" s="84">
        <v>9.0000000000000006E-5</v>
      </c>
      <c r="D14" s="85">
        <v>99441</v>
      </c>
      <c r="E14" s="85">
        <v>8</v>
      </c>
      <c r="F14" s="86">
        <v>74.3</v>
      </c>
      <c r="G14" s="81"/>
      <c r="H14" s="83"/>
      <c r="I14" s="84">
        <v>8.0000000000000007E-5</v>
      </c>
      <c r="J14" s="85">
        <v>99501</v>
      </c>
      <c r="K14" s="85">
        <v>8</v>
      </c>
      <c r="L14" s="87">
        <v>78.5</v>
      </c>
    </row>
    <row r="15" spans="1:12" ht="15.75" customHeight="1">
      <c r="A15" s="81">
        <v>7</v>
      </c>
      <c r="B15" s="83"/>
      <c r="C15" s="84">
        <v>8.0000000000000007E-5</v>
      </c>
      <c r="D15" s="85">
        <v>99432</v>
      </c>
      <c r="E15" s="85">
        <v>8</v>
      </c>
      <c r="F15" s="86">
        <v>73.3</v>
      </c>
      <c r="G15" s="81"/>
      <c r="H15" s="83"/>
      <c r="I15" s="84">
        <v>6.9999999999999994E-5</v>
      </c>
      <c r="J15" s="85">
        <v>99493</v>
      </c>
      <c r="K15" s="85">
        <v>7</v>
      </c>
      <c r="L15" s="87">
        <v>77.5</v>
      </c>
    </row>
    <row r="16" spans="1:12" ht="15.75" customHeight="1">
      <c r="A16" s="81">
        <v>8</v>
      </c>
      <c r="B16" s="83"/>
      <c r="C16" s="84">
        <v>8.0000000000000007E-5</v>
      </c>
      <c r="D16" s="85">
        <v>99424</v>
      </c>
      <c r="E16" s="85">
        <v>8</v>
      </c>
      <c r="F16" s="86">
        <v>72.3</v>
      </c>
      <c r="G16" s="81"/>
      <c r="H16" s="83"/>
      <c r="I16" s="84">
        <v>6.9999999999999994E-5</v>
      </c>
      <c r="J16" s="85">
        <v>99486</v>
      </c>
      <c r="K16" s="85">
        <v>7</v>
      </c>
      <c r="L16" s="87">
        <v>76.5</v>
      </c>
    </row>
    <row r="17" spans="1:12" ht="15.75" customHeight="1">
      <c r="A17" s="81">
        <v>9</v>
      </c>
      <c r="B17" s="83"/>
      <c r="C17" s="84">
        <v>8.0000000000000007E-5</v>
      </c>
      <c r="D17" s="85">
        <v>99417</v>
      </c>
      <c r="E17" s="85">
        <v>8</v>
      </c>
      <c r="F17" s="86">
        <v>71.400000000000006</v>
      </c>
      <c r="G17" s="81"/>
      <c r="H17" s="83"/>
      <c r="I17" s="84">
        <v>6.9999999999999994E-5</v>
      </c>
      <c r="J17" s="85">
        <v>99479</v>
      </c>
      <c r="K17" s="85">
        <v>7</v>
      </c>
      <c r="L17" s="87">
        <v>75.5</v>
      </c>
    </row>
    <row r="18" spans="1:12" ht="15.75" customHeight="1">
      <c r="A18" s="81">
        <v>10</v>
      </c>
      <c r="B18" s="83"/>
      <c r="C18" s="84">
        <v>9.0000000000000006E-5</v>
      </c>
      <c r="D18" s="85">
        <v>99409</v>
      </c>
      <c r="E18" s="85">
        <v>9</v>
      </c>
      <c r="F18" s="86">
        <v>70.400000000000006</v>
      </c>
      <c r="G18" s="81"/>
      <c r="H18" s="83"/>
      <c r="I18" s="84">
        <v>8.0000000000000007E-5</v>
      </c>
      <c r="J18" s="85">
        <v>99471</v>
      </c>
      <c r="K18" s="85">
        <v>8</v>
      </c>
      <c r="L18" s="87">
        <v>74.5</v>
      </c>
    </row>
    <row r="19" spans="1:12" ht="15.75" customHeight="1">
      <c r="A19" s="81">
        <v>11</v>
      </c>
      <c r="B19" s="83"/>
      <c r="C19" s="84">
        <v>1E-4</v>
      </c>
      <c r="D19" s="85">
        <v>99400</v>
      </c>
      <c r="E19" s="85">
        <v>10</v>
      </c>
      <c r="F19" s="86">
        <v>69.400000000000006</v>
      </c>
      <c r="G19" s="81"/>
      <c r="H19" s="83"/>
      <c r="I19" s="84">
        <v>8.0000000000000007E-5</v>
      </c>
      <c r="J19" s="85">
        <v>99464</v>
      </c>
      <c r="K19" s="85">
        <v>8</v>
      </c>
      <c r="L19" s="87">
        <v>73.5</v>
      </c>
    </row>
    <row r="20" spans="1:12" ht="15.75" customHeight="1">
      <c r="A20" s="81">
        <v>12</v>
      </c>
      <c r="B20" s="83"/>
      <c r="C20" s="84">
        <v>1.1E-4</v>
      </c>
      <c r="D20" s="85">
        <v>99391</v>
      </c>
      <c r="E20" s="85">
        <v>11</v>
      </c>
      <c r="F20" s="86">
        <v>68.400000000000006</v>
      </c>
      <c r="G20" s="81"/>
      <c r="H20" s="83"/>
      <c r="I20" s="84">
        <v>9.0000000000000006E-5</v>
      </c>
      <c r="J20" s="85">
        <v>99455</v>
      </c>
      <c r="K20" s="85">
        <v>9</v>
      </c>
      <c r="L20" s="87">
        <v>72.5</v>
      </c>
    </row>
    <row r="21" spans="1:12" ht="15.75" customHeight="1">
      <c r="A21" s="81">
        <v>13</v>
      </c>
      <c r="B21" s="83"/>
      <c r="C21" s="84">
        <v>1.3999999999999999E-4</v>
      </c>
      <c r="D21" s="85">
        <v>99380</v>
      </c>
      <c r="E21" s="85">
        <v>14</v>
      </c>
      <c r="F21" s="86">
        <v>67.400000000000006</v>
      </c>
      <c r="G21" s="81"/>
      <c r="H21" s="83"/>
      <c r="I21" s="84">
        <v>1.1E-4</v>
      </c>
      <c r="J21" s="85">
        <v>99446</v>
      </c>
      <c r="K21" s="85">
        <v>11</v>
      </c>
      <c r="L21" s="87">
        <v>71.5</v>
      </c>
    </row>
    <row r="22" spans="1:12" ht="15.75" customHeight="1">
      <c r="A22" s="81">
        <v>14</v>
      </c>
      <c r="B22" s="83"/>
      <c r="C22" s="84">
        <v>1.8000000000000001E-4</v>
      </c>
      <c r="D22" s="85">
        <v>99365</v>
      </c>
      <c r="E22" s="85">
        <v>18</v>
      </c>
      <c r="F22" s="86">
        <v>66.400000000000006</v>
      </c>
      <c r="G22" s="81"/>
      <c r="H22" s="83"/>
      <c r="I22" s="84">
        <v>1.2999999999999999E-4</v>
      </c>
      <c r="J22" s="85">
        <v>99435</v>
      </c>
      <c r="K22" s="85">
        <v>13</v>
      </c>
      <c r="L22" s="87">
        <v>70.5</v>
      </c>
    </row>
    <row r="23" spans="1:12" ht="15.75" customHeight="1">
      <c r="A23" s="81">
        <v>15</v>
      </c>
      <c r="B23" s="83"/>
      <c r="C23" s="84">
        <v>2.5000000000000001E-4</v>
      </c>
      <c r="D23" s="85">
        <v>99347</v>
      </c>
      <c r="E23" s="85">
        <v>24</v>
      </c>
      <c r="F23" s="86">
        <v>65.400000000000006</v>
      </c>
      <c r="G23" s="81"/>
      <c r="H23" s="83"/>
      <c r="I23" s="84">
        <v>1.6000000000000001E-4</v>
      </c>
      <c r="J23" s="85">
        <v>99422</v>
      </c>
      <c r="K23" s="85">
        <v>16</v>
      </c>
      <c r="L23" s="87">
        <v>69.5</v>
      </c>
    </row>
    <row r="24" spans="1:12" ht="15.75" customHeight="1">
      <c r="A24" s="81">
        <v>16</v>
      </c>
      <c r="B24" s="83"/>
      <c r="C24" s="84">
        <v>3.3E-4</v>
      </c>
      <c r="D24" s="85">
        <v>99323</v>
      </c>
      <c r="E24" s="85">
        <v>33</v>
      </c>
      <c r="F24" s="86">
        <v>64.400000000000006</v>
      </c>
      <c r="G24" s="81"/>
      <c r="H24" s="83"/>
      <c r="I24" s="84">
        <v>2.0000000000000001E-4</v>
      </c>
      <c r="J24" s="85">
        <v>99406</v>
      </c>
      <c r="K24" s="85">
        <v>20</v>
      </c>
      <c r="L24" s="87">
        <v>68.5</v>
      </c>
    </row>
    <row r="25" spans="1:12" ht="15.75" customHeight="1">
      <c r="A25" s="81">
        <v>17</v>
      </c>
      <c r="B25" s="83"/>
      <c r="C25" s="84">
        <v>4.2000000000000002E-4</v>
      </c>
      <c r="D25" s="85">
        <v>99290</v>
      </c>
      <c r="E25" s="85">
        <v>42</v>
      </c>
      <c r="F25" s="86">
        <v>63.4</v>
      </c>
      <c r="G25" s="81"/>
      <c r="H25" s="83"/>
      <c r="I25" s="84">
        <v>2.4000000000000001E-4</v>
      </c>
      <c r="J25" s="85">
        <v>99386</v>
      </c>
      <c r="K25" s="85">
        <v>23</v>
      </c>
      <c r="L25" s="87">
        <v>67.599999999999994</v>
      </c>
    </row>
    <row r="26" spans="1:12" ht="15.75" customHeight="1">
      <c r="A26" s="81">
        <v>18</v>
      </c>
      <c r="B26" s="83"/>
      <c r="C26" s="84">
        <v>5.1000000000000004E-4</v>
      </c>
      <c r="D26" s="85">
        <v>99248</v>
      </c>
      <c r="E26" s="85">
        <v>51</v>
      </c>
      <c r="F26" s="86">
        <v>62.5</v>
      </c>
      <c r="G26" s="81"/>
      <c r="H26" s="83"/>
      <c r="I26" s="84">
        <v>2.7E-4</v>
      </c>
      <c r="J26" s="85">
        <v>99363</v>
      </c>
      <c r="K26" s="85">
        <v>26</v>
      </c>
      <c r="L26" s="87">
        <v>66.599999999999994</v>
      </c>
    </row>
    <row r="27" spans="1:12" ht="15.75" customHeight="1">
      <c r="A27" s="81">
        <v>19</v>
      </c>
      <c r="B27" s="83"/>
      <c r="C27" s="84">
        <v>5.9999999999999995E-4</v>
      </c>
      <c r="D27" s="85">
        <v>99197</v>
      </c>
      <c r="E27" s="85">
        <v>59</v>
      </c>
      <c r="F27" s="86">
        <v>61.5</v>
      </c>
      <c r="G27" s="81"/>
      <c r="H27" s="83"/>
      <c r="I27" s="84">
        <v>2.9E-4</v>
      </c>
      <c r="J27" s="85">
        <v>99336</v>
      </c>
      <c r="K27" s="85">
        <v>29</v>
      </c>
      <c r="L27" s="87">
        <v>65.599999999999994</v>
      </c>
    </row>
    <row r="28" spans="1:12" ht="15.75" customHeight="1">
      <c r="A28" s="81">
        <v>20</v>
      </c>
      <c r="B28" s="83"/>
      <c r="C28" s="84">
        <v>6.8000000000000005E-4</v>
      </c>
      <c r="D28" s="85">
        <v>99138</v>
      </c>
      <c r="E28" s="85">
        <v>67</v>
      </c>
      <c r="F28" s="86">
        <v>60.5</v>
      </c>
      <c r="G28" s="81"/>
      <c r="H28" s="83"/>
      <c r="I28" s="84">
        <v>3.2000000000000003E-4</v>
      </c>
      <c r="J28" s="85">
        <v>99307</v>
      </c>
      <c r="K28" s="85">
        <v>31</v>
      </c>
      <c r="L28" s="87">
        <v>64.599999999999994</v>
      </c>
    </row>
    <row r="29" spans="1:12" ht="15.75" customHeight="1">
      <c r="A29" s="81">
        <v>21</v>
      </c>
      <c r="B29" s="83"/>
      <c r="C29" s="84">
        <v>7.5000000000000002E-4</v>
      </c>
      <c r="D29" s="85">
        <v>99071</v>
      </c>
      <c r="E29" s="85">
        <v>75</v>
      </c>
      <c r="F29" s="86">
        <v>59.6</v>
      </c>
      <c r="G29" s="81"/>
      <c r="H29" s="83"/>
      <c r="I29" s="84">
        <v>3.4000000000000002E-4</v>
      </c>
      <c r="J29" s="85">
        <v>99276</v>
      </c>
      <c r="K29" s="85">
        <v>34</v>
      </c>
      <c r="L29" s="87">
        <v>63.6</v>
      </c>
    </row>
    <row r="30" spans="1:12" ht="15.75" customHeight="1">
      <c r="A30" s="81">
        <v>22</v>
      </c>
      <c r="B30" s="83"/>
      <c r="C30" s="84">
        <v>8.0999999999999996E-4</v>
      </c>
      <c r="D30" s="85">
        <v>98996</v>
      </c>
      <c r="E30" s="85">
        <v>81</v>
      </c>
      <c r="F30" s="86">
        <v>58.6</v>
      </c>
      <c r="G30" s="81"/>
      <c r="H30" s="83"/>
      <c r="I30" s="84">
        <v>3.6000000000000002E-4</v>
      </c>
      <c r="J30" s="85">
        <v>99242</v>
      </c>
      <c r="K30" s="85">
        <v>35</v>
      </c>
      <c r="L30" s="87">
        <v>62.6</v>
      </c>
    </row>
    <row r="31" spans="1:12" ht="15.75" customHeight="1">
      <c r="A31" s="81">
        <v>23</v>
      </c>
      <c r="B31" s="83"/>
      <c r="C31" s="84">
        <v>8.5999999999999998E-4</v>
      </c>
      <c r="D31" s="85">
        <v>98916</v>
      </c>
      <c r="E31" s="85">
        <v>85</v>
      </c>
      <c r="F31" s="86">
        <v>57.7</v>
      </c>
      <c r="G31" s="81"/>
      <c r="H31" s="83"/>
      <c r="I31" s="84">
        <v>3.6999999999999999E-4</v>
      </c>
      <c r="J31" s="85">
        <v>99207</v>
      </c>
      <c r="K31" s="85">
        <v>37</v>
      </c>
      <c r="L31" s="87">
        <v>61.7</v>
      </c>
    </row>
    <row r="32" spans="1:12" ht="15.75" customHeight="1">
      <c r="A32" s="81">
        <v>24</v>
      </c>
      <c r="B32" s="83"/>
      <c r="C32" s="84">
        <v>8.8000000000000003E-4</v>
      </c>
      <c r="D32" s="85">
        <v>98831</v>
      </c>
      <c r="E32" s="85">
        <v>87</v>
      </c>
      <c r="F32" s="86">
        <v>56.7</v>
      </c>
      <c r="G32" s="81"/>
      <c r="H32" s="83"/>
      <c r="I32" s="84">
        <v>3.8000000000000002E-4</v>
      </c>
      <c r="J32" s="85">
        <v>99170</v>
      </c>
      <c r="K32" s="85">
        <v>38</v>
      </c>
      <c r="L32" s="87">
        <v>60.7</v>
      </c>
    </row>
    <row r="33" spans="1:12" ht="15.75" customHeight="1">
      <c r="A33" s="81">
        <v>25</v>
      </c>
      <c r="B33" s="83"/>
      <c r="C33" s="84">
        <v>8.9999999999999998E-4</v>
      </c>
      <c r="D33" s="85">
        <v>98743</v>
      </c>
      <c r="E33" s="85">
        <v>89</v>
      </c>
      <c r="F33" s="86">
        <v>55.8</v>
      </c>
      <c r="G33" s="81"/>
      <c r="H33" s="83"/>
      <c r="I33" s="84">
        <v>3.8999999999999999E-4</v>
      </c>
      <c r="J33" s="85">
        <v>99133</v>
      </c>
      <c r="K33" s="85">
        <v>39</v>
      </c>
      <c r="L33" s="87">
        <v>59.7</v>
      </c>
    </row>
    <row r="34" spans="1:12" ht="15.75" customHeight="1">
      <c r="A34" s="81">
        <v>26</v>
      </c>
      <c r="B34" s="83"/>
      <c r="C34" s="84">
        <v>9.2000000000000003E-4</v>
      </c>
      <c r="D34" s="85">
        <v>98654</v>
      </c>
      <c r="E34" s="85">
        <v>91</v>
      </c>
      <c r="F34" s="86">
        <v>54.8</v>
      </c>
      <c r="G34" s="81"/>
      <c r="H34" s="83"/>
      <c r="I34" s="84">
        <v>4.0000000000000002E-4</v>
      </c>
      <c r="J34" s="85">
        <v>99094</v>
      </c>
      <c r="K34" s="85">
        <v>40</v>
      </c>
      <c r="L34" s="87">
        <v>58.7</v>
      </c>
    </row>
    <row r="35" spans="1:12" ht="15.75" customHeight="1">
      <c r="A35" s="81">
        <v>27</v>
      </c>
      <c r="B35" s="83"/>
      <c r="C35" s="84">
        <v>9.3999999999999997E-4</v>
      </c>
      <c r="D35" s="85">
        <v>98564</v>
      </c>
      <c r="E35" s="85">
        <v>93</v>
      </c>
      <c r="F35" s="86">
        <v>53.9</v>
      </c>
      <c r="G35" s="81"/>
      <c r="H35" s="83"/>
      <c r="I35" s="84">
        <v>4.0999999999999999E-4</v>
      </c>
      <c r="J35" s="85">
        <v>99054</v>
      </c>
      <c r="K35" s="85">
        <v>41</v>
      </c>
      <c r="L35" s="87">
        <v>57.8</v>
      </c>
    </row>
    <row r="36" spans="1:12" ht="15.75" customHeight="1">
      <c r="A36" s="81">
        <v>28</v>
      </c>
      <c r="B36" s="83"/>
      <c r="C36" s="84">
        <v>9.7000000000000005E-4</v>
      </c>
      <c r="D36" s="85">
        <v>98471</v>
      </c>
      <c r="E36" s="85">
        <v>95</v>
      </c>
      <c r="F36" s="86">
        <v>52.9</v>
      </c>
      <c r="G36" s="81"/>
      <c r="H36" s="83"/>
      <c r="I36" s="84">
        <v>4.2999999999999999E-4</v>
      </c>
      <c r="J36" s="85">
        <v>99014</v>
      </c>
      <c r="K36" s="85">
        <v>42</v>
      </c>
      <c r="L36" s="87">
        <v>56.8</v>
      </c>
    </row>
    <row r="37" spans="1:12" ht="15.75" customHeight="1">
      <c r="A37" s="81">
        <v>29</v>
      </c>
      <c r="B37" s="83"/>
      <c r="C37" s="84">
        <v>1E-3</v>
      </c>
      <c r="D37" s="85">
        <v>98376</v>
      </c>
      <c r="E37" s="85">
        <v>98</v>
      </c>
      <c r="F37" s="86">
        <v>52</v>
      </c>
      <c r="G37" s="81"/>
      <c r="H37" s="83"/>
      <c r="I37" s="84">
        <v>4.4999999999999999E-4</v>
      </c>
      <c r="J37" s="85">
        <v>98971</v>
      </c>
      <c r="K37" s="85">
        <v>44</v>
      </c>
      <c r="L37" s="87">
        <v>55.8</v>
      </c>
    </row>
    <row r="38" spans="1:12" ht="15.75" customHeight="1">
      <c r="A38" s="81">
        <v>30</v>
      </c>
      <c r="B38" s="83"/>
      <c r="C38" s="84">
        <v>1.0300000000000001E-3</v>
      </c>
      <c r="D38" s="85">
        <v>98277</v>
      </c>
      <c r="E38" s="85">
        <v>102</v>
      </c>
      <c r="F38" s="86">
        <v>51</v>
      </c>
      <c r="G38" s="81"/>
      <c r="H38" s="83"/>
      <c r="I38" s="84">
        <v>4.6999999999999999E-4</v>
      </c>
      <c r="J38" s="85">
        <v>98927</v>
      </c>
      <c r="K38" s="85">
        <v>47</v>
      </c>
      <c r="L38" s="87">
        <v>54.8</v>
      </c>
    </row>
    <row r="39" spans="1:12" ht="15.75" customHeight="1">
      <c r="A39" s="81">
        <v>31</v>
      </c>
      <c r="B39" s="83"/>
      <c r="C39" s="84">
        <v>1.07E-3</v>
      </c>
      <c r="D39" s="85">
        <v>98176</v>
      </c>
      <c r="E39" s="85">
        <v>105</v>
      </c>
      <c r="F39" s="86">
        <v>50.1</v>
      </c>
      <c r="G39" s="81"/>
      <c r="H39" s="83"/>
      <c r="I39" s="84">
        <v>5.0000000000000001E-4</v>
      </c>
      <c r="J39" s="85">
        <v>98880</v>
      </c>
      <c r="K39" s="85">
        <v>49</v>
      </c>
      <c r="L39" s="87">
        <v>53.9</v>
      </c>
    </row>
    <row r="40" spans="1:12" ht="15.75" customHeight="1">
      <c r="A40" s="81">
        <v>32</v>
      </c>
      <c r="B40" s="83"/>
      <c r="C40" s="84">
        <v>1.1000000000000001E-3</v>
      </c>
      <c r="D40" s="85">
        <v>98070</v>
      </c>
      <c r="E40" s="85">
        <v>108</v>
      </c>
      <c r="F40" s="86">
        <v>49.1</v>
      </c>
      <c r="G40" s="81"/>
      <c r="H40" s="83"/>
      <c r="I40" s="84">
        <v>5.1999999999999995E-4</v>
      </c>
      <c r="J40" s="85">
        <v>98831</v>
      </c>
      <c r="K40" s="85">
        <v>51</v>
      </c>
      <c r="L40" s="87">
        <v>52.9</v>
      </c>
    </row>
    <row r="41" spans="1:12" ht="15.75" customHeight="1">
      <c r="A41" s="81">
        <v>33</v>
      </c>
      <c r="B41" s="83"/>
      <c r="C41" s="84">
        <v>1.1299999999999999E-3</v>
      </c>
      <c r="D41" s="85">
        <v>97962</v>
      </c>
      <c r="E41" s="85">
        <v>110</v>
      </c>
      <c r="F41" s="86">
        <v>48.2</v>
      </c>
      <c r="G41" s="81"/>
      <c r="H41" s="83"/>
      <c r="I41" s="84">
        <v>5.4000000000000001E-4</v>
      </c>
      <c r="J41" s="85">
        <v>98780</v>
      </c>
      <c r="K41" s="85">
        <v>53</v>
      </c>
      <c r="L41" s="87">
        <v>51.9</v>
      </c>
    </row>
    <row r="42" spans="1:12" ht="15.75" customHeight="1">
      <c r="A42" s="81">
        <v>34</v>
      </c>
      <c r="B42" s="83"/>
      <c r="C42" s="84">
        <v>1.15E-3</v>
      </c>
      <c r="D42" s="85">
        <v>97852</v>
      </c>
      <c r="E42" s="85">
        <v>112</v>
      </c>
      <c r="F42" s="86">
        <v>47.2</v>
      </c>
      <c r="G42" s="81"/>
      <c r="H42" s="83"/>
      <c r="I42" s="84">
        <v>5.5999999999999995E-4</v>
      </c>
      <c r="J42" s="85">
        <v>98726</v>
      </c>
      <c r="K42" s="85">
        <v>55</v>
      </c>
      <c r="L42" s="87">
        <v>50.9</v>
      </c>
    </row>
    <row r="43" spans="1:12" ht="15.75" customHeight="1">
      <c r="A43" s="81">
        <v>35</v>
      </c>
      <c r="B43" s="83"/>
      <c r="C43" s="84">
        <v>1.16E-3</v>
      </c>
      <c r="D43" s="85">
        <v>97740</v>
      </c>
      <c r="E43" s="85">
        <v>114</v>
      </c>
      <c r="F43" s="86">
        <v>46.3</v>
      </c>
      <c r="G43" s="81"/>
      <c r="H43" s="83"/>
      <c r="I43" s="84">
        <v>5.6999999999999998E-4</v>
      </c>
      <c r="J43" s="85">
        <v>98672</v>
      </c>
      <c r="K43" s="85">
        <v>56</v>
      </c>
      <c r="L43" s="87">
        <v>50</v>
      </c>
    </row>
    <row r="44" spans="1:12" ht="15.75" customHeight="1">
      <c r="A44" s="81">
        <v>36</v>
      </c>
      <c r="B44" s="83"/>
      <c r="C44" s="84">
        <v>1.1800000000000001E-3</v>
      </c>
      <c r="D44" s="85">
        <v>97626</v>
      </c>
      <c r="E44" s="85">
        <v>115</v>
      </c>
      <c r="F44" s="86">
        <v>45.3</v>
      </c>
      <c r="G44" s="81"/>
      <c r="H44" s="83"/>
      <c r="I44" s="84">
        <v>5.9000000000000003E-4</v>
      </c>
      <c r="J44" s="85">
        <v>98615</v>
      </c>
      <c r="K44" s="85">
        <v>58</v>
      </c>
      <c r="L44" s="87">
        <v>49</v>
      </c>
    </row>
    <row r="45" spans="1:12" ht="15.75" customHeight="1">
      <c r="A45" s="81">
        <v>37</v>
      </c>
      <c r="B45" s="83"/>
      <c r="C45" s="84">
        <v>1.2099999999999999E-3</v>
      </c>
      <c r="D45" s="85">
        <v>97511</v>
      </c>
      <c r="E45" s="85">
        <v>118</v>
      </c>
      <c r="F45" s="86">
        <v>44.4</v>
      </c>
      <c r="G45" s="81"/>
      <c r="H45" s="83"/>
      <c r="I45" s="84">
        <v>6.2E-4</v>
      </c>
      <c r="J45" s="85">
        <v>98557</v>
      </c>
      <c r="K45" s="85">
        <v>61</v>
      </c>
      <c r="L45" s="87">
        <v>48</v>
      </c>
    </row>
    <row r="46" spans="1:12" ht="15.75" customHeight="1">
      <c r="A46" s="81">
        <v>38</v>
      </c>
      <c r="B46" s="83"/>
      <c r="C46" s="84">
        <v>1.2600000000000001E-3</v>
      </c>
      <c r="D46" s="85">
        <v>97392</v>
      </c>
      <c r="E46" s="85">
        <v>123</v>
      </c>
      <c r="F46" s="86">
        <v>43.4</v>
      </c>
      <c r="G46" s="81"/>
      <c r="H46" s="83"/>
      <c r="I46" s="84">
        <v>6.6E-4</v>
      </c>
      <c r="J46" s="85">
        <v>98496</v>
      </c>
      <c r="K46" s="85">
        <v>65</v>
      </c>
      <c r="L46" s="87">
        <v>47.1</v>
      </c>
    </row>
    <row r="47" spans="1:12" ht="15.75" customHeight="1">
      <c r="A47" s="81">
        <v>39</v>
      </c>
      <c r="B47" s="83"/>
      <c r="C47" s="84">
        <v>1.32E-3</v>
      </c>
      <c r="D47" s="85">
        <v>97269</v>
      </c>
      <c r="E47" s="85">
        <v>129</v>
      </c>
      <c r="F47" s="86">
        <v>42.5</v>
      </c>
      <c r="G47" s="81"/>
      <c r="H47" s="83"/>
      <c r="I47" s="84">
        <v>7.1000000000000002E-4</v>
      </c>
      <c r="J47" s="85">
        <v>98431</v>
      </c>
      <c r="K47" s="85">
        <v>70</v>
      </c>
      <c r="L47" s="87">
        <v>46.1</v>
      </c>
    </row>
    <row r="48" spans="1:12" ht="15.75" customHeight="1">
      <c r="A48" s="81">
        <v>40</v>
      </c>
      <c r="B48" s="83"/>
      <c r="C48" s="84">
        <v>1.4E-3</v>
      </c>
      <c r="D48" s="85">
        <v>97141</v>
      </c>
      <c r="E48" s="85">
        <v>136</v>
      </c>
      <c r="F48" s="86">
        <v>41.6</v>
      </c>
      <c r="G48" s="81"/>
      <c r="H48" s="83"/>
      <c r="I48" s="84">
        <v>7.6999999999999996E-4</v>
      </c>
      <c r="J48" s="85">
        <v>98362</v>
      </c>
      <c r="K48" s="85">
        <v>76</v>
      </c>
      <c r="L48" s="87">
        <v>45.1</v>
      </c>
    </row>
    <row r="49" spans="1:12" ht="15.75" customHeight="1">
      <c r="A49" s="81">
        <v>41</v>
      </c>
      <c r="B49" s="83"/>
      <c r="C49" s="84">
        <v>1.5E-3</v>
      </c>
      <c r="D49" s="85">
        <v>97004</v>
      </c>
      <c r="E49" s="85">
        <v>145</v>
      </c>
      <c r="F49" s="86">
        <v>40.6</v>
      </c>
      <c r="G49" s="81"/>
      <c r="H49" s="83"/>
      <c r="I49" s="84">
        <v>8.4999999999999995E-4</v>
      </c>
      <c r="J49" s="85">
        <v>98286</v>
      </c>
      <c r="K49" s="85">
        <v>84</v>
      </c>
      <c r="L49" s="87">
        <v>44.2</v>
      </c>
    </row>
    <row r="50" spans="1:12" ht="15.75" customHeight="1">
      <c r="A50" s="81">
        <v>42</v>
      </c>
      <c r="B50" s="83"/>
      <c r="C50" s="84">
        <v>1.6000000000000001E-3</v>
      </c>
      <c r="D50" s="85">
        <v>96859</v>
      </c>
      <c r="E50" s="85">
        <v>155</v>
      </c>
      <c r="F50" s="86">
        <v>39.700000000000003</v>
      </c>
      <c r="G50" s="81"/>
      <c r="H50" s="83"/>
      <c r="I50" s="84">
        <v>9.3999999999999997E-4</v>
      </c>
      <c r="J50" s="85">
        <v>98202</v>
      </c>
      <c r="K50" s="85">
        <v>92</v>
      </c>
      <c r="L50" s="87">
        <v>43.2</v>
      </c>
    </row>
    <row r="51" spans="1:12" ht="15.75" customHeight="1">
      <c r="A51" s="81">
        <v>43</v>
      </c>
      <c r="B51" s="83"/>
      <c r="C51" s="84">
        <v>1.72E-3</v>
      </c>
      <c r="D51" s="85">
        <v>96704</v>
      </c>
      <c r="E51" s="85">
        <v>166</v>
      </c>
      <c r="F51" s="86">
        <v>38.700000000000003</v>
      </c>
      <c r="G51" s="81"/>
      <c r="H51" s="83"/>
      <c r="I51" s="84">
        <v>1.0300000000000001E-3</v>
      </c>
      <c r="J51" s="85">
        <v>98110</v>
      </c>
      <c r="K51" s="85">
        <v>101</v>
      </c>
      <c r="L51" s="87">
        <v>42.2</v>
      </c>
    </row>
    <row r="52" spans="1:12" ht="15.75" customHeight="1">
      <c r="A52" s="81">
        <v>44</v>
      </c>
      <c r="B52" s="83"/>
      <c r="C52" s="84">
        <v>1.8400000000000001E-3</v>
      </c>
      <c r="D52" s="85">
        <v>96538</v>
      </c>
      <c r="E52" s="85">
        <v>178</v>
      </c>
      <c r="F52" s="86">
        <v>37.799999999999997</v>
      </c>
      <c r="G52" s="81"/>
      <c r="H52" s="83"/>
      <c r="I52" s="84">
        <v>1.1299999999999999E-3</v>
      </c>
      <c r="J52" s="85">
        <v>98008</v>
      </c>
      <c r="K52" s="85">
        <v>111</v>
      </c>
      <c r="L52" s="87">
        <v>41.3</v>
      </c>
    </row>
    <row r="53" spans="1:12" ht="15.75" customHeight="1">
      <c r="A53" s="81">
        <v>45</v>
      </c>
      <c r="B53" s="83"/>
      <c r="C53" s="84">
        <v>1.98E-3</v>
      </c>
      <c r="D53" s="85">
        <v>96360</v>
      </c>
      <c r="E53" s="85">
        <v>191</v>
      </c>
      <c r="F53" s="86">
        <v>36.9</v>
      </c>
      <c r="G53" s="81"/>
      <c r="H53" s="83"/>
      <c r="I53" s="84">
        <v>1.24E-3</v>
      </c>
      <c r="J53" s="85">
        <v>97898</v>
      </c>
      <c r="K53" s="85">
        <v>121</v>
      </c>
      <c r="L53" s="87">
        <v>40.299999999999997</v>
      </c>
    </row>
    <row r="54" spans="1:12" ht="15.75" customHeight="1">
      <c r="A54" s="81">
        <v>46</v>
      </c>
      <c r="B54" s="83"/>
      <c r="C54" s="84">
        <v>2.14E-3</v>
      </c>
      <c r="D54" s="85">
        <v>96169</v>
      </c>
      <c r="E54" s="85">
        <v>206</v>
      </c>
      <c r="F54" s="86">
        <v>35.9</v>
      </c>
      <c r="G54" s="81"/>
      <c r="H54" s="83"/>
      <c r="I54" s="84">
        <v>1.3500000000000001E-3</v>
      </c>
      <c r="J54" s="85">
        <v>97777</v>
      </c>
      <c r="K54" s="85">
        <v>132</v>
      </c>
      <c r="L54" s="87">
        <v>39.4</v>
      </c>
    </row>
    <row r="55" spans="1:12" ht="15.75" customHeight="1">
      <c r="A55" s="81">
        <v>47</v>
      </c>
      <c r="B55" s="83"/>
      <c r="C55" s="84">
        <v>2.31E-3</v>
      </c>
      <c r="D55" s="85">
        <v>95963</v>
      </c>
      <c r="E55" s="85">
        <v>222</v>
      </c>
      <c r="F55" s="86">
        <v>35</v>
      </c>
      <c r="G55" s="81"/>
      <c r="H55" s="83"/>
      <c r="I55" s="84">
        <v>1.48E-3</v>
      </c>
      <c r="J55" s="85">
        <v>97644</v>
      </c>
      <c r="K55" s="85">
        <v>144</v>
      </c>
      <c r="L55" s="87">
        <v>38.4</v>
      </c>
    </row>
    <row r="56" spans="1:12" ht="15.75" customHeight="1">
      <c r="A56" s="81">
        <v>48</v>
      </c>
      <c r="B56" s="83"/>
      <c r="C56" s="84">
        <v>2.5000000000000001E-3</v>
      </c>
      <c r="D56" s="85">
        <v>95741</v>
      </c>
      <c r="E56" s="85">
        <v>240</v>
      </c>
      <c r="F56" s="86">
        <v>34.1</v>
      </c>
      <c r="G56" s="81"/>
      <c r="H56" s="83"/>
      <c r="I56" s="84">
        <v>1.6100000000000001E-3</v>
      </c>
      <c r="J56" s="85">
        <v>97500</v>
      </c>
      <c r="K56" s="85">
        <v>157</v>
      </c>
      <c r="L56" s="87">
        <v>37.5</v>
      </c>
    </row>
    <row r="57" spans="1:12" ht="15.75" customHeight="1">
      <c r="A57" s="81">
        <v>49</v>
      </c>
      <c r="B57" s="83"/>
      <c r="C57" s="84">
        <v>2.7100000000000002E-3</v>
      </c>
      <c r="D57" s="85">
        <v>95502</v>
      </c>
      <c r="E57" s="85">
        <v>259</v>
      </c>
      <c r="F57" s="86">
        <v>33.200000000000003</v>
      </c>
      <c r="G57" s="81"/>
      <c r="H57" s="83"/>
      <c r="I57" s="84">
        <v>1.75E-3</v>
      </c>
      <c r="J57" s="85">
        <v>97344</v>
      </c>
      <c r="K57" s="85">
        <v>170</v>
      </c>
      <c r="L57" s="87">
        <v>36.5</v>
      </c>
    </row>
    <row r="58" spans="1:12" ht="15.75" customHeight="1">
      <c r="A58" s="81">
        <v>50</v>
      </c>
      <c r="B58" s="83"/>
      <c r="C58" s="84">
        <v>2.9499999999999999E-3</v>
      </c>
      <c r="D58" s="85">
        <v>95242</v>
      </c>
      <c r="E58" s="85">
        <v>281</v>
      </c>
      <c r="F58" s="86">
        <v>32.299999999999997</v>
      </c>
      <c r="G58" s="81"/>
      <c r="H58" s="83"/>
      <c r="I58" s="84">
        <v>1.9E-3</v>
      </c>
      <c r="J58" s="85">
        <v>97173</v>
      </c>
      <c r="K58" s="85">
        <v>184</v>
      </c>
      <c r="L58" s="87">
        <v>35.6</v>
      </c>
    </row>
    <row r="59" spans="1:12" ht="15.75" customHeight="1">
      <c r="A59" s="81">
        <v>51</v>
      </c>
      <c r="B59" s="83"/>
      <c r="C59" s="84">
        <v>3.2100000000000002E-3</v>
      </c>
      <c r="D59" s="85">
        <v>94962</v>
      </c>
      <c r="E59" s="85">
        <v>305</v>
      </c>
      <c r="F59" s="86">
        <v>31.4</v>
      </c>
      <c r="G59" s="81"/>
      <c r="H59" s="83"/>
      <c r="I59" s="84">
        <v>2.0600000000000002E-3</v>
      </c>
      <c r="J59" s="85">
        <v>96989</v>
      </c>
      <c r="K59" s="85">
        <v>200</v>
      </c>
      <c r="L59" s="87">
        <v>34.700000000000003</v>
      </c>
    </row>
    <row r="60" spans="1:12" ht="15.75" customHeight="1">
      <c r="A60" s="81">
        <v>52</v>
      </c>
      <c r="B60" s="83"/>
      <c r="C60" s="84">
        <v>3.49E-3</v>
      </c>
      <c r="D60" s="85">
        <v>94657</v>
      </c>
      <c r="E60" s="85">
        <v>331</v>
      </c>
      <c r="F60" s="86">
        <v>30.5</v>
      </c>
      <c r="G60" s="81"/>
      <c r="H60" s="83"/>
      <c r="I60" s="84">
        <v>2.2399999999999998E-3</v>
      </c>
      <c r="J60" s="85">
        <v>96789</v>
      </c>
      <c r="K60" s="85">
        <v>217</v>
      </c>
      <c r="L60" s="87">
        <v>33.700000000000003</v>
      </c>
    </row>
    <row r="61" spans="1:12" ht="15.75" customHeight="1">
      <c r="A61" s="81">
        <v>53</v>
      </c>
      <c r="B61" s="83"/>
      <c r="C61" s="84">
        <v>3.81E-3</v>
      </c>
      <c r="D61" s="85">
        <v>94326</v>
      </c>
      <c r="E61" s="85">
        <v>359</v>
      </c>
      <c r="F61" s="86">
        <v>29.6</v>
      </c>
      <c r="G61" s="81"/>
      <c r="H61" s="83"/>
      <c r="I61" s="84">
        <v>2.4399999999999999E-3</v>
      </c>
      <c r="J61" s="85">
        <v>96572</v>
      </c>
      <c r="K61" s="85">
        <v>235</v>
      </c>
      <c r="L61" s="87">
        <v>32.799999999999997</v>
      </c>
    </row>
    <row r="62" spans="1:12" ht="15.75" customHeight="1">
      <c r="A62" s="81">
        <v>54</v>
      </c>
      <c r="B62" s="83"/>
      <c r="C62" s="84">
        <v>4.15E-3</v>
      </c>
      <c r="D62" s="85">
        <v>93967</v>
      </c>
      <c r="E62" s="85">
        <v>390</v>
      </c>
      <c r="F62" s="86">
        <v>28.7</v>
      </c>
      <c r="G62" s="81"/>
      <c r="H62" s="83"/>
      <c r="I62" s="84">
        <v>2.65E-3</v>
      </c>
      <c r="J62" s="85">
        <v>96337</v>
      </c>
      <c r="K62" s="85">
        <v>255</v>
      </c>
      <c r="L62" s="87">
        <v>31.9</v>
      </c>
    </row>
    <row r="63" spans="1:12" ht="15.75" customHeight="1">
      <c r="A63" s="81">
        <v>55</v>
      </c>
      <c r="B63" s="83"/>
      <c r="C63" s="84">
        <v>4.5300000000000002E-3</v>
      </c>
      <c r="D63" s="85">
        <v>93577</v>
      </c>
      <c r="E63" s="85">
        <v>424</v>
      </c>
      <c r="F63" s="86">
        <v>27.8</v>
      </c>
      <c r="G63" s="81"/>
      <c r="H63" s="83"/>
      <c r="I63" s="84">
        <v>2.8900000000000002E-3</v>
      </c>
      <c r="J63" s="85">
        <v>96082</v>
      </c>
      <c r="K63" s="85">
        <v>278</v>
      </c>
      <c r="L63" s="87">
        <v>31</v>
      </c>
    </row>
    <row r="64" spans="1:12" ht="15.75" customHeight="1">
      <c r="A64" s="81">
        <v>56</v>
      </c>
      <c r="B64" s="83"/>
      <c r="C64" s="84">
        <v>4.9399999999999999E-3</v>
      </c>
      <c r="D64" s="85">
        <v>93154</v>
      </c>
      <c r="E64" s="85">
        <v>460</v>
      </c>
      <c r="F64" s="86">
        <v>26.9</v>
      </c>
      <c r="G64" s="81"/>
      <c r="H64" s="83"/>
      <c r="I64" s="84">
        <v>3.15E-3</v>
      </c>
      <c r="J64" s="85">
        <v>95804</v>
      </c>
      <c r="K64" s="85">
        <v>302</v>
      </c>
      <c r="L64" s="87">
        <v>30.1</v>
      </c>
    </row>
    <row r="65" spans="1:12" ht="15.75" customHeight="1">
      <c r="A65" s="81">
        <v>57</v>
      </c>
      <c r="B65" s="83"/>
      <c r="C65" s="84">
        <v>5.4000000000000003E-3</v>
      </c>
      <c r="D65" s="85">
        <v>92693</v>
      </c>
      <c r="E65" s="85">
        <v>500</v>
      </c>
      <c r="F65" s="86">
        <v>26.1</v>
      </c>
      <c r="G65" s="81"/>
      <c r="H65" s="83"/>
      <c r="I65" s="84">
        <v>3.4399999999999999E-3</v>
      </c>
      <c r="J65" s="85">
        <v>95502</v>
      </c>
      <c r="K65" s="85">
        <v>329</v>
      </c>
      <c r="L65" s="87">
        <v>29.2</v>
      </c>
    </row>
    <row r="66" spans="1:12" ht="15.75" customHeight="1">
      <c r="A66" s="81">
        <v>58</v>
      </c>
      <c r="B66" s="83"/>
      <c r="C66" s="84">
        <v>5.8999999999999999E-3</v>
      </c>
      <c r="D66" s="85">
        <v>92193</v>
      </c>
      <c r="E66" s="85">
        <v>544</v>
      </c>
      <c r="F66" s="86">
        <v>25.2</v>
      </c>
      <c r="G66" s="81"/>
      <c r="H66" s="83"/>
      <c r="I66" s="84">
        <v>3.7599999999999999E-3</v>
      </c>
      <c r="J66" s="85">
        <v>95174</v>
      </c>
      <c r="K66" s="85">
        <v>358</v>
      </c>
      <c r="L66" s="87">
        <v>28.3</v>
      </c>
    </row>
    <row r="67" spans="1:12" ht="15.75" customHeight="1">
      <c r="A67" s="81">
        <v>59</v>
      </c>
      <c r="B67" s="83"/>
      <c r="C67" s="84">
        <v>6.4599999999999996E-3</v>
      </c>
      <c r="D67" s="85">
        <v>91649</v>
      </c>
      <c r="E67" s="85">
        <v>592</v>
      </c>
      <c r="F67" s="86">
        <v>24.3</v>
      </c>
      <c r="G67" s="81"/>
      <c r="H67" s="83"/>
      <c r="I67" s="84">
        <v>4.1200000000000004E-3</v>
      </c>
      <c r="J67" s="85">
        <v>94815</v>
      </c>
      <c r="K67" s="85">
        <v>390</v>
      </c>
      <c r="L67" s="87">
        <v>27.4</v>
      </c>
    </row>
    <row r="68" spans="1:12" ht="15.75" customHeight="1">
      <c r="A68" s="81">
        <v>60</v>
      </c>
      <c r="B68" s="83"/>
      <c r="C68" s="84">
        <v>7.0699999999999999E-3</v>
      </c>
      <c r="D68" s="85">
        <v>91057</v>
      </c>
      <c r="E68" s="85">
        <v>643</v>
      </c>
      <c r="F68" s="86">
        <v>23.5</v>
      </c>
      <c r="G68" s="81"/>
      <c r="H68" s="83"/>
      <c r="I68" s="84">
        <v>4.5100000000000001E-3</v>
      </c>
      <c r="J68" s="85">
        <v>94425</v>
      </c>
      <c r="K68" s="85">
        <v>426</v>
      </c>
      <c r="L68" s="87">
        <v>26.5</v>
      </c>
    </row>
    <row r="69" spans="1:12" ht="15.75" customHeight="1">
      <c r="A69" s="81">
        <v>61</v>
      </c>
      <c r="B69" s="83"/>
      <c r="C69" s="84">
        <v>7.7400000000000004E-3</v>
      </c>
      <c r="D69" s="85">
        <v>90414</v>
      </c>
      <c r="E69" s="85">
        <v>700</v>
      </c>
      <c r="F69" s="86">
        <v>22.7</v>
      </c>
      <c r="G69" s="81"/>
      <c r="H69" s="83"/>
      <c r="I69" s="84">
        <v>4.9399999999999999E-3</v>
      </c>
      <c r="J69" s="85">
        <v>93999</v>
      </c>
      <c r="K69" s="85">
        <v>465</v>
      </c>
      <c r="L69" s="87">
        <v>25.6</v>
      </c>
    </row>
    <row r="70" spans="1:12" ht="15.75" customHeight="1">
      <c r="A70" s="81">
        <v>62</v>
      </c>
      <c r="B70" s="83"/>
      <c r="C70" s="84">
        <v>8.4799999999999997E-3</v>
      </c>
      <c r="D70" s="85">
        <v>89714</v>
      </c>
      <c r="E70" s="85">
        <v>761</v>
      </c>
      <c r="F70" s="86">
        <v>21.8</v>
      </c>
      <c r="G70" s="81"/>
      <c r="H70" s="83"/>
      <c r="I70" s="84">
        <v>5.4299999999999999E-3</v>
      </c>
      <c r="J70" s="85">
        <v>93535</v>
      </c>
      <c r="K70" s="85">
        <v>507</v>
      </c>
      <c r="L70" s="87">
        <v>24.7</v>
      </c>
    </row>
    <row r="71" spans="1:12" ht="15.75" customHeight="1">
      <c r="A71" s="81">
        <v>63</v>
      </c>
      <c r="B71" s="83"/>
      <c r="C71" s="84">
        <v>9.2999999999999992E-3</v>
      </c>
      <c r="D71" s="85">
        <v>88953</v>
      </c>
      <c r="E71" s="85">
        <v>827</v>
      </c>
      <c r="F71" s="86">
        <v>21</v>
      </c>
      <c r="G71" s="81"/>
      <c r="H71" s="83"/>
      <c r="I71" s="84">
        <v>5.96E-3</v>
      </c>
      <c r="J71" s="85">
        <v>93027</v>
      </c>
      <c r="K71" s="85">
        <v>554</v>
      </c>
      <c r="L71" s="87">
        <v>23.8</v>
      </c>
    </row>
    <row r="72" spans="1:12" ht="15.75" customHeight="1">
      <c r="A72" s="81">
        <v>64</v>
      </c>
      <c r="B72" s="83"/>
      <c r="C72" s="84">
        <v>1.021E-2</v>
      </c>
      <c r="D72" s="85">
        <v>88126</v>
      </c>
      <c r="E72" s="85">
        <v>899</v>
      </c>
      <c r="F72" s="86">
        <v>20.2</v>
      </c>
      <c r="G72" s="81"/>
      <c r="H72" s="83"/>
      <c r="I72" s="84">
        <v>6.5500000000000003E-3</v>
      </c>
      <c r="J72" s="85">
        <v>92473</v>
      </c>
      <c r="K72" s="85">
        <v>606</v>
      </c>
      <c r="L72" s="87">
        <v>23</v>
      </c>
    </row>
    <row r="73" spans="1:12" ht="15.75" customHeight="1">
      <c r="A73" s="81">
        <v>65</v>
      </c>
      <c r="B73" s="83"/>
      <c r="C73" s="84">
        <v>1.1209999999999999E-2</v>
      </c>
      <c r="D73" s="85">
        <v>87226</v>
      </c>
      <c r="E73" s="85">
        <v>978</v>
      </c>
      <c r="F73" s="86">
        <v>19.399999999999999</v>
      </c>
      <c r="G73" s="81"/>
      <c r="H73" s="83"/>
      <c r="I73" s="84">
        <v>7.2100000000000003E-3</v>
      </c>
      <c r="J73" s="85">
        <v>91867</v>
      </c>
      <c r="K73" s="85">
        <v>663</v>
      </c>
      <c r="L73" s="87">
        <v>22.1</v>
      </c>
    </row>
    <row r="74" spans="1:12" ht="15.75" customHeight="1">
      <c r="A74" s="81">
        <v>66</v>
      </c>
      <c r="B74" s="83"/>
      <c r="C74" s="84">
        <v>1.231E-2</v>
      </c>
      <c r="D74" s="85">
        <v>86249</v>
      </c>
      <c r="E74" s="85">
        <v>1062</v>
      </c>
      <c r="F74" s="86">
        <v>18.600000000000001</v>
      </c>
      <c r="G74" s="81"/>
      <c r="H74" s="83"/>
      <c r="I74" s="84">
        <v>7.9500000000000005E-3</v>
      </c>
      <c r="J74" s="85">
        <v>91204</v>
      </c>
      <c r="K74" s="85">
        <v>725</v>
      </c>
      <c r="L74" s="87">
        <v>21.3</v>
      </c>
    </row>
    <row r="75" spans="1:12" ht="15.75" customHeight="1">
      <c r="A75" s="81">
        <v>67</v>
      </c>
      <c r="B75" s="83"/>
      <c r="C75" s="84">
        <v>1.354E-2</v>
      </c>
      <c r="D75" s="85">
        <v>85187</v>
      </c>
      <c r="E75" s="85">
        <v>1153</v>
      </c>
      <c r="F75" s="86">
        <v>17.8</v>
      </c>
      <c r="G75" s="81"/>
      <c r="H75" s="83"/>
      <c r="I75" s="84">
        <v>8.7600000000000004E-3</v>
      </c>
      <c r="J75" s="85">
        <v>90479</v>
      </c>
      <c r="K75" s="85">
        <v>793</v>
      </c>
      <c r="L75" s="87">
        <v>20.5</v>
      </c>
    </row>
    <row r="76" spans="1:12" ht="15.75" customHeight="1">
      <c r="A76" s="81">
        <v>68</v>
      </c>
      <c r="B76" s="83"/>
      <c r="C76" s="84">
        <v>1.49E-2</v>
      </c>
      <c r="D76" s="85">
        <v>84033</v>
      </c>
      <c r="E76" s="85">
        <v>1252</v>
      </c>
      <c r="F76" s="86">
        <v>17.100000000000001</v>
      </c>
      <c r="G76" s="81"/>
      <c r="H76" s="83"/>
      <c r="I76" s="84">
        <v>9.6799999999999994E-3</v>
      </c>
      <c r="J76" s="85">
        <v>89686</v>
      </c>
      <c r="K76" s="85">
        <v>868</v>
      </c>
      <c r="L76" s="87">
        <v>19.600000000000001</v>
      </c>
    </row>
    <row r="77" spans="1:12" ht="15.75" customHeight="1">
      <c r="A77" s="81">
        <v>69</v>
      </c>
      <c r="B77" s="83"/>
      <c r="C77" s="84">
        <v>1.6400000000000001E-2</v>
      </c>
      <c r="D77" s="85">
        <v>82781</v>
      </c>
      <c r="E77" s="85">
        <v>1358</v>
      </c>
      <c r="F77" s="86">
        <v>16.3</v>
      </c>
      <c r="G77" s="81"/>
      <c r="H77" s="83"/>
      <c r="I77" s="84">
        <v>1.069E-2</v>
      </c>
      <c r="J77" s="85">
        <v>88818</v>
      </c>
      <c r="K77" s="85">
        <v>950</v>
      </c>
      <c r="L77" s="87">
        <v>18.8</v>
      </c>
    </row>
    <row r="78" spans="1:12" ht="15.75" customHeight="1">
      <c r="A78" s="81">
        <v>70</v>
      </c>
      <c r="B78" s="83"/>
      <c r="C78" s="84">
        <v>1.8069999999999999E-2</v>
      </c>
      <c r="D78" s="85">
        <v>81424</v>
      </c>
      <c r="E78" s="85">
        <v>1471</v>
      </c>
      <c r="F78" s="86">
        <v>15.6</v>
      </c>
      <c r="G78" s="81"/>
      <c r="H78" s="83"/>
      <c r="I78" s="84">
        <v>1.183E-2</v>
      </c>
      <c r="J78" s="85">
        <v>87869</v>
      </c>
      <c r="K78" s="85">
        <v>1039</v>
      </c>
      <c r="L78" s="87">
        <v>18</v>
      </c>
    </row>
    <row r="79" spans="1:12" ht="15.75" customHeight="1">
      <c r="A79" s="81">
        <v>71</v>
      </c>
      <c r="B79" s="83"/>
      <c r="C79" s="84">
        <v>1.992E-2</v>
      </c>
      <c r="D79" s="85">
        <v>79952</v>
      </c>
      <c r="E79" s="85">
        <v>1593</v>
      </c>
      <c r="F79" s="86">
        <v>14.9</v>
      </c>
      <c r="G79" s="81"/>
      <c r="H79" s="83"/>
      <c r="I79" s="84">
        <v>1.3100000000000001E-2</v>
      </c>
      <c r="J79" s="85">
        <v>86829</v>
      </c>
      <c r="K79" s="85">
        <v>1137</v>
      </c>
      <c r="L79" s="87">
        <v>17.2</v>
      </c>
    </row>
    <row r="80" spans="1:12" ht="15.75" customHeight="1">
      <c r="A80" s="81">
        <v>72</v>
      </c>
      <c r="B80" s="83"/>
      <c r="C80" s="84">
        <v>2.197E-2</v>
      </c>
      <c r="D80" s="85">
        <v>78360</v>
      </c>
      <c r="E80" s="85">
        <v>1722</v>
      </c>
      <c r="F80" s="86">
        <v>14.2</v>
      </c>
      <c r="G80" s="81"/>
      <c r="H80" s="83"/>
      <c r="I80" s="84">
        <v>1.451E-2</v>
      </c>
      <c r="J80" s="85">
        <v>85692</v>
      </c>
      <c r="K80" s="85">
        <v>1244</v>
      </c>
      <c r="L80" s="87">
        <v>16.5</v>
      </c>
    </row>
    <row r="81" spans="1:12" ht="15.75" customHeight="1">
      <c r="A81" s="81">
        <v>73</v>
      </c>
      <c r="B81" s="83"/>
      <c r="C81" s="84">
        <v>2.4250000000000001E-2</v>
      </c>
      <c r="D81" s="85">
        <v>76638</v>
      </c>
      <c r="E81" s="85">
        <v>1859</v>
      </c>
      <c r="F81" s="86">
        <v>13.5</v>
      </c>
      <c r="G81" s="81"/>
      <c r="H81" s="83"/>
      <c r="I81" s="84">
        <v>1.61E-2</v>
      </c>
      <c r="J81" s="85">
        <v>84448</v>
      </c>
      <c r="K81" s="85">
        <v>1360</v>
      </c>
      <c r="L81" s="87">
        <v>15.7</v>
      </c>
    </row>
    <row r="82" spans="1:12" ht="15.75" customHeight="1">
      <c r="A82" s="81">
        <v>74</v>
      </c>
      <c r="B82" s="83"/>
      <c r="C82" s="84">
        <v>2.6790000000000001E-2</v>
      </c>
      <c r="D82" s="85">
        <v>74779</v>
      </c>
      <c r="E82" s="85">
        <v>2003</v>
      </c>
      <c r="F82" s="86">
        <v>12.8</v>
      </c>
      <c r="G82" s="81"/>
      <c r="H82" s="83"/>
      <c r="I82" s="84">
        <v>1.788E-2</v>
      </c>
      <c r="J82" s="85">
        <v>83088</v>
      </c>
      <c r="K82" s="85">
        <v>1486</v>
      </c>
      <c r="L82" s="87">
        <v>14.9</v>
      </c>
    </row>
    <row r="83" spans="1:12" ht="15.75" customHeight="1">
      <c r="A83" s="81">
        <v>75</v>
      </c>
      <c r="B83" s="83"/>
      <c r="C83" s="84">
        <v>2.9610000000000001E-2</v>
      </c>
      <c r="D83" s="85">
        <v>72776</v>
      </c>
      <c r="E83" s="85">
        <v>2155</v>
      </c>
      <c r="F83" s="86">
        <v>12.1</v>
      </c>
      <c r="G83" s="81"/>
      <c r="H83" s="83"/>
      <c r="I83" s="84">
        <v>1.9879999999999998E-2</v>
      </c>
      <c r="J83" s="85">
        <v>81603</v>
      </c>
      <c r="K83" s="85">
        <v>1622</v>
      </c>
      <c r="L83" s="87">
        <v>14.2</v>
      </c>
    </row>
    <row r="84" spans="1:12" ht="15.75" customHeight="1">
      <c r="A84" s="81">
        <v>76</v>
      </c>
      <c r="B84" s="83"/>
      <c r="C84" s="84">
        <v>3.2750000000000001E-2</v>
      </c>
      <c r="D84" s="85">
        <v>70621</v>
      </c>
      <c r="E84" s="85">
        <v>2313</v>
      </c>
      <c r="F84" s="86">
        <v>11.5</v>
      </c>
      <c r="G84" s="81"/>
      <c r="H84" s="83"/>
      <c r="I84" s="84">
        <v>2.2120000000000001E-2</v>
      </c>
      <c r="J84" s="85">
        <v>79980</v>
      </c>
      <c r="K84" s="85">
        <v>1769</v>
      </c>
      <c r="L84" s="87">
        <v>13.5</v>
      </c>
    </row>
    <row r="85" spans="1:12" ht="15.75" customHeight="1">
      <c r="A85" s="81">
        <v>77</v>
      </c>
      <c r="B85" s="83"/>
      <c r="C85" s="84">
        <v>3.6240000000000001E-2</v>
      </c>
      <c r="D85" s="85">
        <v>68309</v>
      </c>
      <c r="E85" s="85">
        <v>2475</v>
      </c>
      <c r="F85" s="86">
        <v>10.9</v>
      </c>
      <c r="G85" s="81"/>
      <c r="H85" s="83"/>
      <c r="I85" s="84">
        <v>2.4639999999999999E-2</v>
      </c>
      <c r="J85" s="85">
        <v>78211</v>
      </c>
      <c r="K85" s="85">
        <v>1927</v>
      </c>
      <c r="L85" s="87">
        <v>12.8</v>
      </c>
    </row>
    <row r="86" spans="1:12" ht="15.75" customHeight="1">
      <c r="A86" s="81">
        <v>78</v>
      </c>
      <c r="B86" s="83"/>
      <c r="C86" s="84">
        <v>4.0129999999999999E-2</v>
      </c>
      <c r="D86" s="85">
        <v>65833</v>
      </c>
      <c r="E86" s="85">
        <v>2642</v>
      </c>
      <c r="F86" s="86">
        <v>10.3</v>
      </c>
      <c r="G86" s="81"/>
      <c r="H86" s="83"/>
      <c r="I86" s="84">
        <v>2.7470000000000001E-2</v>
      </c>
      <c r="J86" s="85">
        <v>76284</v>
      </c>
      <c r="K86" s="85">
        <v>2096</v>
      </c>
      <c r="L86" s="87">
        <v>12.1</v>
      </c>
    </row>
    <row r="87" spans="1:12" ht="15.75" customHeight="1">
      <c r="A87" s="81">
        <v>79</v>
      </c>
      <c r="B87" s="83"/>
      <c r="C87" s="84">
        <v>4.4470000000000003E-2</v>
      </c>
      <c r="D87" s="85">
        <v>63191</v>
      </c>
      <c r="E87" s="85">
        <v>2810</v>
      </c>
      <c r="F87" s="86">
        <v>9.6999999999999993</v>
      </c>
      <c r="G87" s="81"/>
      <c r="H87" s="83"/>
      <c r="I87" s="84">
        <v>3.066E-2</v>
      </c>
      <c r="J87" s="85">
        <v>74188</v>
      </c>
      <c r="K87" s="85">
        <v>2275</v>
      </c>
      <c r="L87" s="87">
        <v>11.4</v>
      </c>
    </row>
    <row r="88" spans="1:12" ht="15.75" customHeight="1">
      <c r="A88" s="81">
        <v>80</v>
      </c>
      <c r="B88" s="83"/>
      <c r="C88" s="84">
        <v>4.931E-2</v>
      </c>
      <c r="D88" s="85">
        <v>60381</v>
      </c>
      <c r="E88" s="85">
        <v>2978</v>
      </c>
      <c r="F88" s="86">
        <v>9.1</v>
      </c>
      <c r="G88" s="81"/>
      <c r="H88" s="83"/>
      <c r="I88" s="84">
        <v>3.4250000000000003E-2</v>
      </c>
      <c r="J88" s="85">
        <v>71914</v>
      </c>
      <c r="K88" s="85">
        <v>2463</v>
      </c>
      <c r="L88" s="87">
        <v>10.8</v>
      </c>
    </row>
    <row r="89" spans="1:12" ht="15.75" customHeight="1">
      <c r="A89" s="81">
        <v>81</v>
      </c>
      <c r="B89" s="83"/>
      <c r="C89" s="84">
        <v>5.4719999999999998E-2</v>
      </c>
      <c r="D89" s="85">
        <v>57403</v>
      </c>
      <c r="E89" s="85">
        <v>3141</v>
      </c>
      <c r="F89" s="86">
        <v>8.5</v>
      </c>
      <c r="G89" s="81"/>
      <c r="H89" s="83"/>
      <c r="I89" s="84">
        <v>3.8300000000000001E-2</v>
      </c>
      <c r="J89" s="85">
        <v>69451</v>
      </c>
      <c r="K89" s="85">
        <v>2660</v>
      </c>
      <c r="L89" s="87">
        <v>10.1</v>
      </c>
    </row>
    <row r="90" spans="1:12" ht="15.75" customHeight="1">
      <c r="A90" s="81">
        <v>82</v>
      </c>
      <c r="B90" s="83"/>
      <c r="C90" s="84">
        <v>6.0749999999999998E-2</v>
      </c>
      <c r="D90" s="85">
        <v>54263</v>
      </c>
      <c r="E90" s="85">
        <v>3296</v>
      </c>
      <c r="F90" s="86">
        <v>8</v>
      </c>
      <c r="G90" s="81"/>
      <c r="H90" s="83"/>
      <c r="I90" s="84">
        <v>4.2869999999999998E-2</v>
      </c>
      <c r="J90" s="85">
        <v>66791</v>
      </c>
      <c r="K90" s="85">
        <v>2863</v>
      </c>
      <c r="L90" s="87">
        <v>9.5</v>
      </c>
    </row>
    <row r="91" spans="1:12" ht="15.75" customHeight="1">
      <c r="A91" s="81">
        <v>83</v>
      </c>
      <c r="B91" s="83"/>
      <c r="C91" s="84">
        <v>6.7489999999999994E-2</v>
      </c>
      <c r="D91" s="85">
        <v>50966</v>
      </c>
      <c r="E91" s="85">
        <v>3440</v>
      </c>
      <c r="F91" s="86">
        <v>7.5</v>
      </c>
      <c r="G91" s="81"/>
      <c r="H91" s="83"/>
      <c r="I91" s="84">
        <v>4.8039999999999999E-2</v>
      </c>
      <c r="J91" s="85">
        <v>63927</v>
      </c>
      <c r="K91" s="85">
        <v>3071</v>
      </c>
      <c r="L91" s="87">
        <v>8.9</v>
      </c>
    </row>
    <row r="92" spans="1:12" ht="15.75" customHeight="1">
      <c r="A92" s="81">
        <v>84</v>
      </c>
      <c r="B92" s="83"/>
      <c r="C92" s="84">
        <v>7.5039999999999996E-2</v>
      </c>
      <c r="D92" s="85">
        <v>47526</v>
      </c>
      <c r="E92" s="85">
        <v>3566</v>
      </c>
      <c r="F92" s="86">
        <v>7</v>
      </c>
      <c r="G92" s="81"/>
      <c r="H92" s="83"/>
      <c r="I92" s="84">
        <v>5.3879999999999997E-2</v>
      </c>
      <c r="J92" s="85">
        <v>60856</v>
      </c>
      <c r="K92" s="85">
        <v>3279</v>
      </c>
      <c r="L92" s="87">
        <v>8.3000000000000007</v>
      </c>
    </row>
    <row r="93" spans="1:12" ht="15.75" customHeight="1">
      <c r="A93" s="81">
        <v>85</v>
      </c>
      <c r="B93" s="83"/>
      <c r="C93" s="84">
        <v>8.3479999999999999E-2</v>
      </c>
      <c r="D93" s="85">
        <v>43960</v>
      </c>
      <c r="E93" s="85">
        <v>3670</v>
      </c>
      <c r="F93" s="86">
        <v>6.5</v>
      </c>
      <c r="G93" s="81"/>
      <c r="H93" s="83"/>
      <c r="I93" s="84">
        <v>6.0490000000000002E-2</v>
      </c>
      <c r="J93" s="85">
        <v>57578</v>
      </c>
      <c r="K93" s="85">
        <v>3483</v>
      </c>
      <c r="L93" s="87">
        <v>7.8</v>
      </c>
    </row>
    <row r="94" spans="1:12" ht="15.75" customHeight="1">
      <c r="A94" s="81">
        <v>86</v>
      </c>
      <c r="B94" s="83"/>
      <c r="C94" s="84">
        <v>9.2920000000000003E-2</v>
      </c>
      <c r="D94" s="85">
        <v>40290</v>
      </c>
      <c r="E94" s="85">
        <v>3744</v>
      </c>
      <c r="F94" s="86">
        <v>6.1</v>
      </c>
      <c r="G94" s="81"/>
      <c r="H94" s="83"/>
      <c r="I94" s="84">
        <v>6.7979999999999999E-2</v>
      </c>
      <c r="J94" s="85">
        <v>54095</v>
      </c>
      <c r="K94" s="85">
        <v>3677</v>
      </c>
      <c r="L94" s="87">
        <v>7.2</v>
      </c>
    </row>
    <row r="95" spans="1:12" ht="15.75" customHeight="1">
      <c r="A95" s="81">
        <v>87</v>
      </c>
      <c r="B95" s="83"/>
      <c r="C95" s="84">
        <v>0.10351</v>
      </c>
      <c r="D95" s="85">
        <v>36546</v>
      </c>
      <c r="E95" s="85">
        <v>3783</v>
      </c>
      <c r="F95" s="86">
        <v>5.6</v>
      </c>
      <c r="G95" s="81"/>
      <c r="H95" s="83"/>
      <c r="I95" s="84">
        <v>7.6469999999999996E-2</v>
      </c>
      <c r="J95" s="85">
        <v>50418</v>
      </c>
      <c r="K95" s="85">
        <v>3855</v>
      </c>
      <c r="L95" s="87">
        <v>6.7</v>
      </c>
    </row>
    <row r="96" spans="1:12" ht="15.75" customHeight="1">
      <c r="A96" s="81">
        <v>88</v>
      </c>
      <c r="B96" s="83"/>
      <c r="C96" s="84">
        <v>0.11537</v>
      </c>
      <c r="D96" s="85">
        <v>32764</v>
      </c>
      <c r="E96" s="85">
        <v>3780</v>
      </c>
      <c r="F96" s="86">
        <v>5.2</v>
      </c>
      <c r="G96" s="81"/>
      <c r="H96" s="83"/>
      <c r="I96" s="84">
        <v>8.6099999999999996E-2</v>
      </c>
      <c r="J96" s="85">
        <v>46562</v>
      </c>
      <c r="K96" s="85">
        <v>4009</v>
      </c>
      <c r="L96" s="87">
        <v>6.2</v>
      </c>
    </row>
    <row r="97" spans="1:12" ht="15.75" customHeight="1">
      <c r="A97" s="81">
        <v>89</v>
      </c>
      <c r="B97" s="83"/>
      <c r="C97" s="84">
        <v>0.12867999999999999</v>
      </c>
      <c r="D97" s="85">
        <v>28984</v>
      </c>
      <c r="E97" s="85">
        <v>3730</v>
      </c>
      <c r="F97" s="86">
        <v>4.8</v>
      </c>
      <c r="G97" s="81"/>
      <c r="H97" s="83"/>
      <c r="I97" s="84">
        <v>9.7049999999999997E-2</v>
      </c>
      <c r="J97" s="85">
        <v>42553</v>
      </c>
      <c r="K97" s="85">
        <v>4130</v>
      </c>
      <c r="L97" s="87">
        <v>5.8</v>
      </c>
    </row>
    <row r="98" spans="1:12" ht="15.75" customHeight="1">
      <c r="A98" s="81">
        <v>90</v>
      </c>
      <c r="B98" s="83"/>
      <c r="C98" s="84">
        <v>0.14362</v>
      </c>
      <c r="D98" s="85">
        <v>25254</v>
      </c>
      <c r="E98" s="85">
        <v>3627</v>
      </c>
      <c r="F98" s="86">
        <v>4.5</v>
      </c>
      <c r="G98" s="81"/>
      <c r="H98" s="83"/>
      <c r="I98" s="84">
        <v>0.1095</v>
      </c>
      <c r="J98" s="85">
        <v>38423</v>
      </c>
      <c r="K98" s="85">
        <v>4207</v>
      </c>
      <c r="L98" s="87">
        <v>5.3</v>
      </c>
    </row>
    <row r="99" spans="1:12" ht="15.75" customHeight="1">
      <c r="A99" s="81">
        <v>91</v>
      </c>
      <c r="B99" s="83"/>
      <c r="C99" s="84">
        <v>0.15998000000000001</v>
      </c>
      <c r="D99" s="85">
        <v>21627</v>
      </c>
      <c r="E99" s="85">
        <v>3460</v>
      </c>
      <c r="F99" s="86">
        <v>4.0999999999999996</v>
      </c>
      <c r="G99" s="81"/>
      <c r="H99" s="83"/>
      <c r="I99" s="84">
        <v>0.12333</v>
      </c>
      <c r="J99" s="85">
        <v>34216</v>
      </c>
      <c r="K99" s="85">
        <v>4220</v>
      </c>
      <c r="L99" s="87">
        <v>4.9000000000000004</v>
      </c>
    </row>
    <row r="100" spans="1:12" ht="15.75" customHeight="1">
      <c r="A100" s="81">
        <v>92</v>
      </c>
      <c r="B100" s="83"/>
      <c r="C100" s="84">
        <v>0.1774</v>
      </c>
      <c r="D100" s="85">
        <v>18167</v>
      </c>
      <c r="E100" s="85">
        <v>3223</v>
      </c>
      <c r="F100" s="86">
        <v>3.8</v>
      </c>
      <c r="G100" s="81"/>
      <c r="H100" s="83"/>
      <c r="I100" s="84">
        <v>0.13830000000000001</v>
      </c>
      <c r="J100" s="85">
        <v>29996</v>
      </c>
      <c r="K100" s="85">
        <v>4148</v>
      </c>
      <c r="L100" s="87">
        <v>4.5999999999999996</v>
      </c>
    </row>
    <row r="101" spans="1:12" ht="15.75" customHeight="1">
      <c r="A101" s="81">
        <v>93</v>
      </c>
      <c r="B101" s="83"/>
      <c r="C101" s="84">
        <v>0.19581999999999999</v>
      </c>
      <c r="D101" s="85">
        <v>14944</v>
      </c>
      <c r="E101" s="85">
        <v>2926</v>
      </c>
      <c r="F101" s="86">
        <v>3.6</v>
      </c>
      <c r="G101" s="81"/>
      <c r="H101" s="83"/>
      <c r="I101" s="84">
        <v>0.15440000000000001</v>
      </c>
      <c r="J101" s="85">
        <v>25848</v>
      </c>
      <c r="K101" s="85">
        <v>3991</v>
      </c>
      <c r="L101" s="87">
        <v>4.2</v>
      </c>
    </row>
    <row r="102" spans="1:12" ht="15.75" customHeight="1">
      <c r="A102" s="81">
        <v>94</v>
      </c>
      <c r="B102" s="83"/>
      <c r="C102" s="84">
        <v>0.21517</v>
      </c>
      <c r="D102" s="85">
        <v>12018</v>
      </c>
      <c r="E102" s="85">
        <v>2586</v>
      </c>
      <c r="F102" s="86">
        <v>3.3</v>
      </c>
      <c r="G102" s="81"/>
      <c r="H102" s="83"/>
      <c r="I102" s="84">
        <v>0.17161999999999999</v>
      </c>
      <c r="J102" s="85">
        <v>21857</v>
      </c>
      <c r="K102" s="85">
        <v>3751</v>
      </c>
      <c r="L102" s="87">
        <v>3.9</v>
      </c>
    </row>
    <row r="103" spans="1:12" ht="15.75" customHeight="1">
      <c r="A103" s="81">
        <v>95</v>
      </c>
      <c r="B103" s="83"/>
      <c r="C103" s="84">
        <v>0.23558000000000001</v>
      </c>
      <c r="D103" s="85">
        <v>9432</v>
      </c>
      <c r="E103" s="85">
        <v>2222</v>
      </c>
      <c r="F103" s="86">
        <v>3.1</v>
      </c>
      <c r="G103" s="81"/>
      <c r="H103" s="83"/>
      <c r="I103" s="84">
        <v>0.19103999999999999</v>
      </c>
      <c r="J103" s="85">
        <v>18106</v>
      </c>
      <c r="K103" s="85">
        <v>3459</v>
      </c>
      <c r="L103" s="87">
        <v>3.6</v>
      </c>
    </row>
    <row r="104" spans="1:12" ht="15.75" customHeight="1">
      <c r="A104" s="81">
        <v>96</v>
      </c>
      <c r="B104" s="83"/>
      <c r="C104" s="84">
        <v>0.25607000000000002</v>
      </c>
      <c r="D104" s="85">
        <v>7210</v>
      </c>
      <c r="E104" s="85">
        <v>1846</v>
      </c>
      <c r="F104" s="86">
        <v>2.8</v>
      </c>
      <c r="G104" s="81"/>
      <c r="H104" s="83"/>
      <c r="I104" s="84">
        <v>0.21045</v>
      </c>
      <c r="J104" s="85">
        <v>14647</v>
      </c>
      <c r="K104" s="85">
        <v>3082</v>
      </c>
      <c r="L104" s="87">
        <v>3.3</v>
      </c>
    </row>
    <row r="105" spans="1:12" ht="15.75" customHeight="1">
      <c r="A105" s="81">
        <v>97</v>
      </c>
      <c r="B105" s="83"/>
      <c r="C105" s="84">
        <v>0.2772</v>
      </c>
      <c r="D105" s="85">
        <v>5364</v>
      </c>
      <c r="E105" s="85">
        <v>1487</v>
      </c>
      <c r="F105" s="86">
        <v>2.7</v>
      </c>
      <c r="G105" s="81"/>
      <c r="H105" s="83"/>
      <c r="I105" s="84">
        <v>0.23088</v>
      </c>
      <c r="J105" s="85">
        <v>11564</v>
      </c>
      <c r="K105" s="85">
        <v>2670</v>
      </c>
      <c r="L105" s="87">
        <v>3.1</v>
      </c>
    </row>
    <row r="106" spans="1:12" ht="15.75" customHeight="1">
      <c r="A106" s="81">
        <v>98</v>
      </c>
      <c r="B106" s="83"/>
      <c r="C106" s="84">
        <v>0.29880000000000001</v>
      </c>
      <c r="D106" s="85">
        <v>3877</v>
      </c>
      <c r="E106" s="85">
        <v>1158</v>
      </c>
      <c r="F106" s="86">
        <v>2.5</v>
      </c>
      <c r="G106" s="81"/>
      <c r="H106" s="83"/>
      <c r="I106" s="84">
        <v>0.25219000000000003</v>
      </c>
      <c r="J106" s="85">
        <v>8894</v>
      </c>
      <c r="K106" s="85">
        <v>2243</v>
      </c>
      <c r="L106" s="87">
        <v>2.9</v>
      </c>
    </row>
    <row r="107" spans="1:12" ht="15.75" customHeight="1">
      <c r="A107" s="81">
        <v>99</v>
      </c>
      <c r="B107" s="83"/>
      <c r="C107" s="84">
        <v>0.32069999999999999</v>
      </c>
      <c r="D107" s="85">
        <v>2718</v>
      </c>
      <c r="E107" s="85">
        <v>872</v>
      </c>
      <c r="F107" s="86">
        <v>2.2999999999999998</v>
      </c>
      <c r="G107" s="81"/>
      <c r="H107" s="83"/>
      <c r="I107" s="84">
        <v>0.27422999999999997</v>
      </c>
      <c r="J107" s="85">
        <v>6651</v>
      </c>
      <c r="K107" s="85">
        <v>1824</v>
      </c>
      <c r="L107" s="87">
        <v>2.7</v>
      </c>
    </row>
    <row r="108" spans="1:12" ht="15.75" customHeight="1">
      <c r="A108" s="81">
        <v>100</v>
      </c>
      <c r="B108" s="83"/>
      <c r="C108" s="84">
        <v>0.34271000000000001</v>
      </c>
      <c r="D108" s="85">
        <v>1847</v>
      </c>
      <c r="E108" s="85">
        <v>633</v>
      </c>
      <c r="F108" s="86">
        <v>2.2000000000000002</v>
      </c>
      <c r="G108" s="81"/>
      <c r="H108" s="83"/>
      <c r="I108" s="84">
        <v>0.29681000000000002</v>
      </c>
      <c r="J108" s="85">
        <v>4827</v>
      </c>
      <c r="K108" s="85">
        <v>1433</v>
      </c>
      <c r="L108" s="87">
        <v>2.5</v>
      </c>
    </row>
    <row r="109" spans="1:12" ht="15.75" customHeight="1">
      <c r="A109" s="81"/>
      <c r="B109" s="81"/>
      <c r="C109" s="84">
        <v>0.36464000000000002</v>
      </c>
      <c r="D109" s="85">
        <v>1214</v>
      </c>
      <c r="E109" s="85">
        <v>443</v>
      </c>
      <c r="F109" s="86">
        <v>2</v>
      </c>
      <c r="G109" s="81"/>
      <c r="H109" s="81"/>
      <c r="I109" s="84">
        <v>0.31974000000000002</v>
      </c>
      <c r="J109" s="85">
        <v>3395</v>
      </c>
      <c r="K109" s="85">
        <v>1085</v>
      </c>
      <c r="L109" s="87">
        <v>2.2999999999999998</v>
      </c>
    </row>
    <row r="110" spans="1:12" ht="15.75" customHeight="1">
      <c r="A110" s="81"/>
      <c r="B110" s="81"/>
      <c r="C110" s="84">
        <v>0.38629999999999998</v>
      </c>
      <c r="D110" s="85">
        <v>771</v>
      </c>
      <c r="E110" s="85">
        <v>298</v>
      </c>
      <c r="F110" s="86">
        <v>1.9</v>
      </c>
      <c r="G110" s="81"/>
      <c r="H110" s="81"/>
      <c r="I110" s="84">
        <v>0.34281</v>
      </c>
      <c r="J110" s="85">
        <v>2309</v>
      </c>
      <c r="K110" s="85">
        <v>792</v>
      </c>
      <c r="L110" s="87">
        <v>2.2000000000000002</v>
      </c>
    </row>
    <row r="111" spans="1:12" ht="15.75" customHeight="1">
      <c r="A111" s="81"/>
      <c r="B111" s="81"/>
      <c r="C111" s="84">
        <v>0.40750999999999998</v>
      </c>
      <c r="D111" s="85">
        <v>473</v>
      </c>
      <c r="E111" s="85">
        <v>193</v>
      </c>
      <c r="F111" s="86">
        <v>1.8</v>
      </c>
      <c r="G111" s="81"/>
      <c r="H111" s="81"/>
      <c r="I111" s="84">
        <v>0.36577999999999999</v>
      </c>
      <c r="J111" s="85">
        <v>1518</v>
      </c>
      <c r="K111" s="85">
        <v>555</v>
      </c>
      <c r="L111" s="87">
        <v>2</v>
      </c>
    </row>
    <row r="112" spans="1:12" ht="15.75" customHeight="1">
      <c r="A112" s="81"/>
      <c r="B112" s="81"/>
      <c r="C112" s="84">
        <v>0.42809999999999998</v>
      </c>
      <c r="D112" s="85">
        <v>280</v>
      </c>
      <c r="E112" s="85">
        <v>120</v>
      </c>
      <c r="F112" s="86">
        <v>1.7</v>
      </c>
      <c r="G112" s="81"/>
      <c r="H112" s="81"/>
      <c r="I112" s="84">
        <v>0.38844000000000001</v>
      </c>
      <c r="J112" s="85">
        <v>962</v>
      </c>
      <c r="K112" s="85">
        <v>374</v>
      </c>
      <c r="L112" s="87">
        <v>1.9</v>
      </c>
    </row>
    <row r="113" spans="1:12" ht="15.75" customHeight="1">
      <c r="A113" s="81"/>
      <c r="B113" s="81"/>
      <c r="C113" s="84">
        <v>0.44794</v>
      </c>
      <c r="D113" s="85">
        <v>160</v>
      </c>
      <c r="E113" s="85">
        <v>72</v>
      </c>
      <c r="F113" s="86">
        <v>1.6</v>
      </c>
      <c r="G113" s="81"/>
      <c r="H113" s="81"/>
      <c r="I113" s="84">
        <v>0.41059000000000001</v>
      </c>
      <c r="J113" s="85">
        <v>589</v>
      </c>
      <c r="K113" s="85">
        <v>242</v>
      </c>
      <c r="L113" s="87">
        <v>1.8</v>
      </c>
    </row>
    <row r="114" spans="1:12" ht="15.75" customHeight="1">
      <c r="A114" s="81"/>
      <c r="B114" s="81"/>
      <c r="C114" s="84">
        <v>0.46689000000000003</v>
      </c>
      <c r="D114" s="85">
        <v>89</v>
      </c>
      <c r="E114" s="85">
        <v>41</v>
      </c>
      <c r="F114" s="86">
        <v>1.6</v>
      </c>
      <c r="G114" s="81"/>
      <c r="H114" s="81"/>
      <c r="I114" s="84">
        <v>0.43204999999999999</v>
      </c>
      <c r="J114" s="85">
        <v>347</v>
      </c>
      <c r="K114" s="85">
        <v>150</v>
      </c>
      <c r="L114" s="87">
        <v>1.7</v>
      </c>
    </row>
    <row r="115" spans="1:12" ht="15.75" customHeight="1">
      <c r="A115" s="81"/>
      <c r="B115" s="81"/>
      <c r="C115" s="84">
        <v>0.48487999999999998</v>
      </c>
      <c r="D115" s="85">
        <v>47</v>
      </c>
      <c r="E115" s="85">
        <v>23</v>
      </c>
      <c r="F115" s="86">
        <v>1.5</v>
      </c>
      <c r="G115" s="81"/>
      <c r="H115" s="81"/>
      <c r="I115" s="84">
        <v>0.45263999999999999</v>
      </c>
      <c r="J115" s="85">
        <v>197</v>
      </c>
      <c r="K115" s="85">
        <v>89</v>
      </c>
      <c r="L115" s="87">
        <v>1.6</v>
      </c>
    </row>
    <row r="116" spans="1:12" ht="15.75" customHeight="1">
      <c r="A116" s="81"/>
      <c r="B116" s="81"/>
      <c r="C116" s="84">
        <v>0.50180999999999998</v>
      </c>
      <c r="D116" s="85">
        <v>24</v>
      </c>
      <c r="E116" s="85">
        <v>12</v>
      </c>
      <c r="F116" s="86">
        <v>1.5</v>
      </c>
      <c r="G116" s="81"/>
      <c r="H116" s="81"/>
      <c r="I116" s="84">
        <v>0.47223999999999999</v>
      </c>
      <c r="J116" s="85">
        <v>108</v>
      </c>
      <c r="K116" s="85">
        <v>51</v>
      </c>
      <c r="L116" s="87">
        <v>1.6</v>
      </c>
    </row>
    <row r="117" spans="1:12" ht="15.75" customHeight="1">
      <c r="A117" s="81"/>
      <c r="B117" s="81"/>
      <c r="C117" s="84">
        <v>0.51765000000000005</v>
      </c>
      <c r="D117" s="85">
        <v>12</v>
      </c>
      <c r="E117" s="85">
        <v>6</v>
      </c>
      <c r="F117" s="86">
        <v>1.4</v>
      </c>
      <c r="G117" s="81"/>
      <c r="H117" s="81"/>
      <c r="I117" s="84">
        <v>0.49074000000000001</v>
      </c>
      <c r="J117" s="85">
        <v>57</v>
      </c>
      <c r="K117" s="85">
        <v>28</v>
      </c>
      <c r="L117" s="87">
        <v>1.5</v>
      </c>
    </row>
    <row r="118" spans="1:12" ht="15.75" customHeight="1">
      <c r="A118" s="81"/>
      <c r="B118" s="81"/>
      <c r="C118" s="88">
        <v>1</v>
      </c>
      <c r="D118" s="89">
        <v>6</v>
      </c>
      <c r="E118" s="89">
        <v>6</v>
      </c>
      <c r="F118" s="90">
        <v>1.4</v>
      </c>
      <c r="G118" s="81"/>
      <c r="H118" s="81"/>
      <c r="I118" s="88">
        <v>1</v>
      </c>
      <c r="J118" s="89">
        <v>29</v>
      </c>
      <c r="K118" s="89">
        <v>29</v>
      </c>
      <c r="L118" s="91">
        <v>1.5</v>
      </c>
    </row>
    <row r="119" spans="1:12" ht="15.75" customHeight="1">
      <c r="A119" s="81"/>
      <c r="B119" s="81"/>
      <c r="C119" s="81"/>
      <c r="D119" s="81"/>
      <c r="E119" s="81"/>
      <c r="F119" s="81"/>
      <c r="G119" s="81"/>
      <c r="H119" s="81"/>
      <c r="I119" s="81"/>
      <c r="J119" s="81"/>
      <c r="K119" s="81"/>
      <c r="L119" s="81"/>
    </row>
    <row r="120" spans="1:12" ht="15.75" customHeight="1">
      <c r="A120" s="81"/>
      <c r="B120" s="81"/>
      <c r="C120" s="81"/>
      <c r="D120" s="81"/>
      <c r="E120" s="81"/>
      <c r="F120" s="81"/>
      <c r="G120" s="81"/>
      <c r="H120" s="81"/>
      <c r="I120" s="81"/>
      <c r="J120" s="81"/>
      <c r="K120" s="81"/>
      <c r="L120" s="81"/>
    </row>
    <row r="121" spans="1:12" ht="15.75" customHeight="1"/>
    <row r="122" spans="1:12" ht="15.75" customHeight="1"/>
    <row r="123" spans="1:12" ht="15.75" customHeight="1"/>
    <row r="124" spans="1:12" ht="15.75" customHeight="1"/>
    <row r="125" spans="1:12" ht="15.75" customHeight="1"/>
    <row r="126" spans="1:12" ht="15.75" customHeight="1"/>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1:L1"/>
    <mergeCell ref="B6:F6"/>
    <mergeCell ref="H6:L6"/>
  </mergeCells>
  <hyperlinks>
    <hyperlink ref="A1" r:id="rId1" xr:uid="{00000000-0004-0000-0C00-00000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00"/>
  <sheetViews>
    <sheetView workbookViewId="0">
      <selection activeCell="I29" sqref="I29"/>
    </sheetView>
  </sheetViews>
  <sheetFormatPr baseColWidth="10" defaultColWidth="11.28515625" defaultRowHeight="15" customHeight="1"/>
  <cols>
    <col min="1" max="26" width="10.5703125" customWidth="1"/>
  </cols>
  <sheetData>
    <row r="1" spans="1:13" ht="15.75" customHeight="1"/>
    <row r="2" spans="1:13" ht="15.75" customHeight="1"/>
    <row r="3" spans="1:13" ht="15.75" customHeight="1">
      <c r="A3" s="1" t="s">
        <v>277</v>
      </c>
      <c r="B3" s="1" t="s">
        <v>56</v>
      </c>
    </row>
    <row r="4" spans="1:13" ht="15.75" customHeight="1">
      <c r="A4" s="1" t="s">
        <v>278</v>
      </c>
      <c r="B4" s="1">
        <v>1</v>
      </c>
      <c r="C4" s="43"/>
      <c r="I4" s="194" t="s">
        <v>367</v>
      </c>
      <c r="J4" s="194" t="s">
        <v>368</v>
      </c>
      <c r="K4" s="194" t="s">
        <v>369</v>
      </c>
      <c r="L4" s="194" t="s">
        <v>370</v>
      </c>
      <c r="M4" s="194" t="s">
        <v>371</v>
      </c>
    </row>
    <row r="5" spans="1:13" ht="15.75" customHeight="1">
      <c r="A5" s="151" t="s">
        <v>333</v>
      </c>
      <c r="B5" s="1">
        <v>9</v>
      </c>
      <c r="C5" s="43"/>
      <c r="I5" s="192" t="s">
        <v>367</v>
      </c>
      <c r="J5" s="192" t="s">
        <v>368</v>
      </c>
      <c r="K5" s="192" t="s">
        <v>369</v>
      </c>
      <c r="L5" s="192" t="s">
        <v>370</v>
      </c>
      <c r="M5" s="192" t="s">
        <v>371</v>
      </c>
    </row>
    <row r="6" spans="1:13" ht="15.75" customHeight="1">
      <c r="A6" s="151" t="s">
        <v>334</v>
      </c>
      <c r="B6" s="1">
        <v>15</v>
      </c>
      <c r="C6" s="43"/>
      <c r="I6" s="193" t="s">
        <v>372</v>
      </c>
      <c r="J6" s="193" t="s">
        <v>376</v>
      </c>
      <c r="K6" s="193" t="s">
        <v>377</v>
      </c>
      <c r="L6" s="193" t="s">
        <v>378</v>
      </c>
      <c r="M6" s="193" t="s">
        <v>373</v>
      </c>
    </row>
    <row r="7" spans="1:13" ht="15.75" customHeight="1">
      <c r="A7" s="150" t="s">
        <v>330</v>
      </c>
      <c r="B7" s="1">
        <v>47</v>
      </c>
      <c r="C7" s="43"/>
      <c r="I7" s="193" t="s">
        <v>51</v>
      </c>
      <c r="J7" s="193" t="s">
        <v>379</v>
      </c>
      <c r="K7" s="193" t="s">
        <v>380</v>
      </c>
      <c r="L7" s="193" t="s">
        <v>381</v>
      </c>
      <c r="M7" s="193" t="s">
        <v>373</v>
      </c>
    </row>
    <row r="8" spans="1:13" ht="15.75" customHeight="1">
      <c r="A8" s="150" t="s">
        <v>331</v>
      </c>
      <c r="B8" s="1">
        <v>207</v>
      </c>
      <c r="C8" s="43"/>
      <c r="I8" s="193" t="s">
        <v>50</v>
      </c>
      <c r="J8" s="193" t="s">
        <v>382</v>
      </c>
      <c r="K8" s="193" t="s">
        <v>383</v>
      </c>
      <c r="L8" s="193" t="s">
        <v>384</v>
      </c>
      <c r="M8" s="193" t="s">
        <v>374</v>
      </c>
    </row>
    <row r="9" spans="1:13" ht="15.75" customHeight="1">
      <c r="A9" s="150" t="s">
        <v>332</v>
      </c>
      <c r="B9" s="1">
        <v>632</v>
      </c>
      <c r="I9" s="193" t="s">
        <v>49</v>
      </c>
      <c r="J9" s="193" t="s">
        <v>385</v>
      </c>
      <c r="K9" s="193" t="s">
        <v>386</v>
      </c>
      <c r="L9" s="193" t="s">
        <v>387</v>
      </c>
      <c r="M9" s="193" t="s">
        <v>373</v>
      </c>
    </row>
    <row r="10" spans="1:13" ht="15.75" customHeight="1">
      <c r="A10" s="151" t="s">
        <v>336</v>
      </c>
      <c r="B10" s="1">
        <v>1602</v>
      </c>
      <c r="I10" s="193" t="s">
        <v>48</v>
      </c>
      <c r="J10" s="193" t="s">
        <v>388</v>
      </c>
      <c r="K10" s="193" t="s">
        <v>389</v>
      </c>
      <c r="L10" s="193" t="s">
        <v>390</v>
      </c>
      <c r="M10" s="193" t="s">
        <v>373</v>
      </c>
    </row>
    <row r="11" spans="1:13" ht="15.75" customHeight="1">
      <c r="A11" s="151" t="s">
        <v>335</v>
      </c>
      <c r="B11" s="1">
        <v>6332</v>
      </c>
      <c r="C11" s="152" t="s">
        <v>337</v>
      </c>
      <c r="I11" s="193" t="s">
        <v>47</v>
      </c>
      <c r="J11" s="193" t="s">
        <v>391</v>
      </c>
      <c r="K11" s="193" t="s">
        <v>392</v>
      </c>
      <c r="L11" s="193" t="s">
        <v>393</v>
      </c>
      <c r="M11" s="193" t="s">
        <v>373</v>
      </c>
    </row>
    <row r="12" spans="1:13" ht="15.75" customHeight="1">
      <c r="A12" s="25"/>
      <c r="I12" s="193" t="s">
        <v>46</v>
      </c>
      <c r="J12" s="193" t="s">
        <v>394</v>
      </c>
      <c r="K12" s="193" t="s">
        <v>395</v>
      </c>
      <c r="L12" s="193" t="s">
        <v>396</v>
      </c>
      <c r="M12" s="193" t="s">
        <v>373</v>
      </c>
    </row>
    <row r="13" spans="1:13" ht="15.75" customHeight="1">
      <c r="A13" s="11"/>
      <c r="B13">
        <f>SUM(B4:B11)</f>
        <v>8845</v>
      </c>
      <c r="I13" s="193" t="s">
        <v>375</v>
      </c>
      <c r="J13" s="193" t="s">
        <v>374</v>
      </c>
      <c r="K13" s="193" t="s">
        <v>373</v>
      </c>
      <c r="L13" s="193" t="s">
        <v>374</v>
      </c>
      <c r="M13" s="193" t="s">
        <v>373</v>
      </c>
    </row>
    <row r="14" spans="1:13" ht="15.75" customHeight="1">
      <c r="A14" s="11"/>
    </row>
    <row r="15" spans="1:13" ht="15.75" customHeight="1">
      <c r="A15" s="153" t="s">
        <v>397</v>
      </c>
    </row>
    <row r="16" spans="1:13" ht="15.75" customHeight="1">
      <c r="A16" s="152" t="s">
        <v>400</v>
      </c>
    </row>
    <row r="17" spans="1:2" ht="15.75" customHeight="1"/>
    <row r="18" spans="1:2" ht="15.75" customHeight="1">
      <c r="A18" s="26" t="s">
        <v>70</v>
      </c>
    </row>
    <row r="19" spans="1:2" ht="15.75" customHeight="1">
      <c r="A19" s="33" t="s">
        <v>44</v>
      </c>
      <c r="B19" s="1">
        <f>B4</f>
        <v>1</v>
      </c>
    </row>
    <row r="20" spans="1:2" ht="15.75" customHeight="1">
      <c r="A20" s="35" t="s">
        <v>45</v>
      </c>
      <c r="B20" s="1">
        <f>B4/$B$13</f>
        <v>1.1305822498586772E-4</v>
      </c>
    </row>
    <row r="21" spans="1:2" ht="15.75" customHeight="1">
      <c r="A21" s="33" t="s">
        <v>46</v>
      </c>
      <c r="B21" s="1">
        <f>B5</f>
        <v>9</v>
      </c>
    </row>
    <row r="22" spans="1:2" ht="15.75" customHeight="1">
      <c r="A22" s="33" t="s">
        <v>47</v>
      </c>
      <c r="B22" s="1">
        <f t="shared" ref="B22:B26" si="0">B6</f>
        <v>15</v>
      </c>
    </row>
    <row r="23" spans="1:2" ht="15.75" customHeight="1">
      <c r="A23" s="33" t="s">
        <v>48</v>
      </c>
      <c r="B23" s="1">
        <f t="shared" si="0"/>
        <v>47</v>
      </c>
    </row>
    <row r="24" spans="1:2" ht="15.75" customHeight="1">
      <c r="A24" s="33" t="s">
        <v>49</v>
      </c>
      <c r="B24" s="1">
        <f t="shared" si="0"/>
        <v>207</v>
      </c>
    </row>
    <row r="25" spans="1:2" ht="15.75" customHeight="1">
      <c r="A25" s="33" t="s">
        <v>50</v>
      </c>
      <c r="B25" s="1">
        <f t="shared" si="0"/>
        <v>632</v>
      </c>
    </row>
    <row r="26" spans="1:2" ht="15.75" customHeight="1">
      <c r="A26" s="33" t="s">
        <v>51</v>
      </c>
      <c r="B26" s="1">
        <f t="shared" si="0"/>
        <v>1602</v>
      </c>
    </row>
    <row r="27" spans="1:2" ht="15.75" customHeight="1">
      <c r="A27" s="36" t="s">
        <v>52</v>
      </c>
      <c r="B27" s="1">
        <f>B11/2</f>
        <v>3166</v>
      </c>
    </row>
    <row r="28" spans="1:2" ht="15.75" customHeight="1">
      <c r="A28" s="37" t="s">
        <v>53</v>
      </c>
      <c r="B28" s="1">
        <f>B27</f>
        <v>3166</v>
      </c>
    </row>
    <row r="29" spans="1:2" ht="15.75" customHeight="1">
      <c r="A29" s="33" t="s">
        <v>102</v>
      </c>
      <c r="B29" s="1">
        <f>SUM(B19:B28)</f>
        <v>8845.0001130582241</v>
      </c>
    </row>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5" r:id="rId1" location="fn1" display="https://health-infobase.canada.ca/covid-19/epidemiological-summary-covid-19-cases.html?stat=num&amp;measure=deaths - fn1" xr:uid="{00000000-0004-0000-0D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1000"/>
  <sheetViews>
    <sheetView workbookViewId="0">
      <selection activeCell="G20" sqref="G20"/>
    </sheetView>
  </sheetViews>
  <sheetFormatPr baseColWidth="10" defaultColWidth="11.28515625" defaultRowHeight="15" customHeight="1"/>
  <cols>
    <col min="1" max="9" width="8.7109375" customWidth="1"/>
    <col min="10" max="22" width="10.5703125" customWidth="1"/>
  </cols>
  <sheetData>
    <row r="1" spans="2:12" ht="15.75" customHeight="1">
      <c r="C1" s="1"/>
    </row>
    <row r="2" spans="2:12" ht="15.75" customHeight="1"/>
    <row r="3" spans="2:12" ht="15.75" customHeight="1">
      <c r="B3" s="26" t="s">
        <v>70</v>
      </c>
    </row>
    <row r="4" spans="2:12" ht="15.75" customHeight="1">
      <c r="B4" s="10" t="s">
        <v>76</v>
      </c>
      <c r="C4" s="1"/>
    </row>
    <row r="5" spans="2:12" ht="15.75" customHeight="1">
      <c r="B5" s="2" t="s">
        <v>80</v>
      </c>
      <c r="C5" s="1">
        <v>0.879</v>
      </c>
    </row>
    <row r="6" spans="2:12" ht="15.75" customHeight="1">
      <c r="B6" s="2" t="s">
        <v>85</v>
      </c>
      <c r="C6" s="1">
        <v>0.88100000000000001</v>
      </c>
    </row>
    <row r="7" spans="2:12" ht="15.75" customHeight="1">
      <c r="B7" s="2" t="s">
        <v>92</v>
      </c>
      <c r="C7" s="1">
        <v>0.878</v>
      </c>
    </row>
    <row r="8" spans="2:12" ht="15.75" customHeight="1">
      <c r="B8" s="2" t="s">
        <v>97</v>
      </c>
      <c r="C8" s="1">
        <v>0.85499999999999998</v>
      </c>
    </row>
    <row r="9" spans="2:12" ht="15.75" customHeight="1">
      <c r="B9" s="2" t="s">
        <v>99</v>
      </c>
      <c r="C9" s="1">
        <v>0.83899999999999997</v>
      </c>
    </row>
    <row r="10" spans="2:12" ht="15.75" customHeight="1">
      <c r="B10" s="2" t="s">
        <v>100</v>
      </c>
      <c r="C10" s="1">
        <v>0.86699999999999999</v>
      </c>
    </row>
    <row r="11" spans="2:12" ht="15.75" customHeight="1">
      <c r="B11" s="201" t="s">
        <v>399</v>
      </c>
      <c r="C11" s="1">
        <v>0.86099999999999999</v>
      </c>
    </row>
    <row r="12" spans="2:12" ht="15.75" customHeight="1"/>
    <row r="13" spans="2:12" ht="15.75" customHeight="1"/>
    <row r="14" spans="2:12" ht="15.75" customHeight="1">
      <c r="B14" t="s">
        <v>401</v>
      </c>
    </row>
    <row r="15" spans="2:12" ht="15.75" customHeight="1">
      <c r="B15" s="231" t="s">
        <v>402</v>
      </c>
      <c r="C15" s="231"/>
      <c r="D15" s="231"/>
    </row>
    <row r="16" spans="2:12" ht="15.75" customHeight="1">
      <c r="B16" s="231"/>
      <c r="C16" s="231"/>
      <c r="D16" s="231"/>
      <c r="H16" s="154"/>
      <c r="L16" s="152"/>
    </row>
    <row r="17" spans="2:4" ht="15.75" customHeight="1">
      <c r="B17" s="231"/>
      <c r="C17" s="231"/>
      <c r="D17" s="231"/>
    </row>
    <row r="18" spans="2:4" ht="15.75" customHeight="1">
      <c r="B18" s="231"/>
      <c r="C18" s="231"/>
      <c r="D18" s="231"/>
    </row>
    <row r="19" spans="2:4" ht="15.75" customHeight="1">
      <c r="B19" s="231"/>
      <c r="C19" s="231"/>
      <c r="D19" s="231"/>
    </row>
    <row r="20" spans="2:4" ht="15.75" customHeight="1">
      <c r="B20" s="231"/>
      <c r="C20" s="231"/>
      <c r="D20" s="231"/>
    </row>
    <row r="21" spans="2:4" ht="15.75" customHeight="1">
      <c r="B21" s="231"/>
      <c r="C21" s="231"/>
      <c r="D21" s="231"/>
    </row>
    <row r="22" spans="2:4" ht="15.75" customHeight="1">
      <c r="B22" s="231"/>
      <c r="C22" s="231"/>
      <c r="D22" s="231"/>
    </row>
    <row r="23" spans="2:4" ht="15.75" customHeight="1">
      <c r="B23" s="231"/>
      <c r="C23" s="231"/>
      <c r="D23" s="231"/>
    </row>
    <row r="24" spans="2:4" ht="15.75" customHeight="1">
      <c r="B24" s="231"/>
      <c r="C24" s="231"/>
      <c r="D24" s="231"/>
    </row>
    <row r="25" spans="2:4" ht="15.75" customHeight="1">
      <c r="B25" s="231"/>
      <c r="C25" s="231"/>
      <c r="D25" s="231"/>
    </row>
    <row r="26" spans="2:4" ht="15.75" customHeight="1">
      <c r="B26" s="202"/>
      <c r="C26" s="202"/>
      <c r="D26" s="202"/>
    </row>
    <row r="27" spans="2:4" ht="15.75" customHeight="1">
      <c r="B27" s="202"/>
      <c r="C27" s="202"/>
      <c r="D27" s="202"/>
    </row>
    <row r="28" spans="2:4" ht="15.75" customHeight="1">
      <c r="B28" s="202"/>
      <c r="C28" s="202"/>
      <c r="D28" s="202"/>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5:D25"/>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00"/>
  <sheetViews>
    <sheetView workbookViewId="0">
      <selection activeCell="K12" sqref="K12"/>
    </sheetView>
  </sheetViews>
  <sheetFormatPr baseColWidth="10" defaultColWidth="11.28515625" defaultRowHeight="15" customHeight="1"/>
  <cols>
    <col min="1" max="26" width="10.5703125" customWidth="1"/>
  </cols>
  <sheetData>
    <row r="1" spans="1:12" ht="15.75" customHeight="1">
      <c r="A1" s="92" t="s">
        <v>279</v>
      </c>
      <c r="B1" s="92"/>
      <c r="C1" s="92"/>
      <c r="D1" s="92"/>
      <c r="E1" s="92"/>
      <c r="F1" s="92"/>
      <c r="G1" s="92"/>
      <c r="H1" s="92"/>
      <c r="I1" s="92"/>
      <c r="J1" s="93"/>
      <c r="K1" s="93"/>
      <c r="L1" s="93"/>
    </row>
    <row r="2" spans="1:12" ht="15.75" customHeight="1">
      <c r="A2" s="92" t="s">
        <v>280</v>
      </c>
      <c r="B2" s="92"/>
      <c r="C2" s="92"/>
      <c r="D2" s="92"/>
      <c r="E2" s="92"/>
      <c r="F2" s="92"/>
      <c r="G2" s="93"/>
      <c r="H2" s="93"/>
      <c r="I2" s="93"/>
      <c r="J2" s="93"/>
      <c r="K2" s="93"/>
      <c r="L2" s="93"/>
    </row>
    <row r="3" spans="1:12" ht="15.75" customHeight="1">
      <c r="A3" s="92"/>
      <c r="B3" s="93"/>
      <c r="C3" s="93"/>
      <c r="D3" s="93"/>
      <c r="E3" s="93"/>
      <c r="F3" s="93"/>
      <c r="G3" s="93"/>
      <c r="H3" s="93"/>
      <c r="I3" s="93"/>
      <c r="J3" s="93"/>
      <c r="K3" s="93"/>
      <c r="L3" s="93"/>
    </row>
    <row r="4" spans="1:12" ht="15.75" customHeight="1">
      <c r="A4" s="92"/>
      <c r="B4" s="93"/>
      <c r="C4" s="93"/>
      <c r="D4" s="93"/>
      <c r="E4" s="93"/>
      <c r="F4" s="93"/>
      <c r="G4" s="93"/>
      <c r="H4" s="93"/>
      <c r="I4" s="93"/>
      <c r="J4" s="93"/>
      <c r="K4" s="93"/>
      <c r="L4" s="93"/>
    </row>
    <row r="5" spans="1:12" ht="15.75" customHeight="1">
      <c r="A5" s="93"/>
      <c r="B5" s="93"/>
      <c r="C5" s="232" t="s">
        <v>106</v>
      </c>
      <c r="D5" s="222"/>
      <c r="E5" s="222"/>
      <c r="F5" s="222"/>
      <c r="G5" s="93"/>
      <c r="H5" s="93"/>
      <c r="I5" s="232" t="s">
        <v>107</v>
      </c>
      <c r="J5" s="222"/>
      <c r="K5" s="222"/>
      <c r="L5" s="222"/>
    </row>
    <row r="6" spans="1:12" ht="15.75" customHeight="1">
      <c r="A6" s="42" t="s">
        <v>40</v>
      </c>
      <c r="B6" s="93"/>
      <c r="C6" s="94" t="s">
        <v>281</v>
      </c>
      <c r="D6" s="94" t="s">
        <v>282</v>
      </c>
      <c r="E6" s="94" t="s">
        <v>283</v>
      </c>
      <c r="F6" s="94" t="s">
        <v>284</v>
      </c>
      <c r="G6" s="94"/>
      <c r="H6" s="94"/>
      <c r="I6" s="94" t="s">
        <v>281</v>
      </c>
      <c r="J6" s="94" t="s">
        <v>282</v>
      </c>
      <c r="K6" s="94" t="s">
        <v>283</v>
      </c>
      <c r="L6" s="94" t="s">
        <v>284</v>
      </c>
    </row>
    <row r="7" spans="1:12" ht="15.75" customHeight="1">
      <c r="A7" s="42" t="s">
        <v>108</v>
      </c>
      <c r="B7" s="93"/>
      <c r="C7" s="94" t="s">
        <v>109</v>
      </c>
      <c r="D7" s="94" t="s">
        <v>129</v>
      </c>
      <c r="E7" s="94" t="s">
        <v>110</v>
      </c>
      <c r="F7" s="94" t="s">
        <v>130</v>
      </c>
      <c r="G7" s="93"/>
      <c r="H7" s="93"/>
      <c r="I7" s="94" t="s">
        <v>109</v>
      </c>
      <c r="J7" s="94" t="s">
        <v>129</v>
      </c>
      <c r="K7" s="94" t="s">
        <v>110</v>
      </c>
      <c r="L7" s="94" t="s">
        <v>130</v>
      </c>
    </row>
    <row r="8" spans="1:12" ht="15.75" customHeight="1">
      <c r="A8" s="81">
        <v>0</v>
      </c>
      <c r="B8" s="93"/>
      <c r="C8" s="95">
        <v>2.4320000000000001E-3</v>
      </c>
      <c r="D8" s="96">
        <v>100000</v>
      </c>
      <c r="E8" s="96">
        <v>243</v>
      </c>
      <c r="F8" s="97">
        <v>81.19</v>
      </c>
      <c r="G8" s="93"/>
      <c r="H8" s="93"/>
      <c r="I8" s="95">
        <v>1.6850000000000001E-3</v>
      </c>
      <c r="J8" s="96">
        <v>100000</v>
      </c>
      <c r="K8" s="96">
        <v>168</v>
      </c>
      <c r="L8" s="97">
        <v>84.68</v>
      </c>
    </row>
    <row r="9" spans="1:12" ht="15.75" customHeight="1">
      <c r="A9" s="81">
        <v>1</v>
      </c>
      <c r="B9" s="93"/>
      <c r="C9" s="95">
        <v>2.3900000000000001E-4</v>
      </c>
      <c r="D9" s="96">
        <v>99757</v>
      </c>
      <c r="E9" s="96">
        <v>24</v>
      </c>
      <c r="F9" s="97">
        <v>80.39</v>
      </c>
      <c r="G9" s="93"/>
      <c r="H9" s="93"/>
      <c r="I9" s="95">
        <v>1.45E-4</v>
      </c>
      <c r="J9" s="96">
        <v>99832</v>
      </c>
      <c r="K9" s="96">
        <v>15</v>
      </c>
      <c r="L9" s="97">
        <v>83.83</v>
      </c>
    </row>
    <row r="10" spans="1:12" ht="15.75" customHeight="1">
      <c r="A10" s="81">
        <v>2</v>
      </c>
      <c r="B10" s="93"/>
      <c r="C10" s="95">
        <v>1.64E-4</v>
      </c>
      <c r="D10" s="96">
        <v>99733</v>
      </c>
      <c r="E10" s="96">
        <v>16</v>
      </c>
      <c r="F10" s="97">
        <v>79.41</v>
      </c>
      <c r="G10" s="93"/>
      <c r="H10" s="93"/>
      <c r="I10" s="95">
        <v>6.9999999999999994E-5</v>
      </c>
      <c r="J10" s="96">
        <v>99817</v>
      </c>
      <c r="K10" s="96">
        <v>7</v>
      </c>
      <c r="L10" s="97">
        <v>82.84</v>
      </c>
    </row>
    <row r="11" spans="1:12" ht="15.75" customHeight="1">
      <c r="A11" s="81">
        <v>3</v>
      </c>
      <c r="B11" s="93"/>
      <c r="C11" s="95">
        <v>6.3999999999999997E-5</v>
      </c>
      <c r="D11" s="96">
        <v>99717</v>
      </c>
      <c r="E11" s="96">
        <v>6</v>
      </c>
      <c r="F11" s="97">
        <v>78.42</v>
      </c>
      <c r="G11" s="93"/>
      <c r="H11" s="93"/>
      <c r="I11" s="95">
        <v>6.7999999999999999E-5</v>
      </c>
      <c r="J11" s="96">
        <v>99810</v>
      </c>
      <c r="K11" s="96">
        <v>7</v>
      </c>
      <c r="L11" s="97">
        <v>81.84</v>
      </c>
    </row>
    <row r="12" spans="1:12" ht="15.75" customHeight="1">
      <c r="A12" s="81">
        <v>4</v>
      </c>
      <c r="B12" s="93"/>
      <c r="C12" s="95">
        <v>1.2799999999999999E-4</v>
      </c>
      <c r="D12" s="96">
        <v>99710</v>
      </c>
      <c r="E12" s="96">
        <v>13</v>
      </c>
      <c r="F12" s="97">
        <v>77.430000000000007</v>
      </c>
      <c r="G12" s="93"/>
      <c r="H12" s="93"/>
      <c r="I12" s="95">
        <v>1.01E-4</v>
      </c>
      <c r="J12" s="96">
        <v>99803</v>
      </c>
      <c r="K12" s="96">
        <v>10</v>
      </c>
      <c r="L12" s="97">
        <v>80.849999999999994</v>
      </c>
    </row>
    <row r="13" spans="1:12" ht="15.75" customHeight="1">
      <c r="A13" s="81">
        <v>5</v>
      </c>
      <c r="B13" s="93"/>
      <c r="C13" s="95">
        <v>1.2799999999999999E-4</v>
      </c>
      <c r="D13" s="96">
        <v>99697</v>
      </c>
      <c r="E13" s="96">
        <v>13</v>
      </c>
      <c r="F13" s="97">
        <v>76.44</v>
      </c>
      <c r="G13" s="93"/>
      <c r="H13" s="93"/>
      <c r="I13" s="95">
        <v>0</v>
      </c>
      <c r="J13" s="96">
        <v>99793</v>
      </c>
      <c r="K13" s="96">
        <v>0</v>
      </c>
      <c r="L13" s="97">
        <v>79.86</v>
      </c>
    </row>
    <row r="14" spans="1:12" ht="15.75" customHeight="1">
      <c r="A14" s="81">
        <v>6</v>
      </c>
      <c r="B14" s="93"/>
      <c r="C14" s="95">
        <v>3.1000000000000001E-5</v>
      </c>
      <c r="D14" s="96">
        <v>99685</v>
      </c>
      <c r="E14" s="96">
        <v>3</v>
      </c>
      <c r="F14" s="97">
        <v>75.45</v>
      </c>
      <c r="G14" s="93"/>
      <c r="H14" s="93"/>
      <c r="I14" s="95">
        <v>6.6000000000000005E-5</v>
      </c>
      <c r="J14" s="96">
        <v>99793</v>
      </c>
      <c r="K14" s="96">
        <v>7</v>
      </c>
      <c r="L14" s="97">
        <v>78.86</v>
      </c>
    </row>
    <row r="15" spans="1:12" ht="15.75" customHeight="1">
      <c r="A15" s="81">
        <v>7</v>
      </c>
      <c r="B15" s="93"/>
      <c r="C15" s="95">
        <v>1.2300000000000001E-4</v>
      </c>
      <c r="D15" s="96">
        <v>99682</v>
      </c>
      <c r="E15" s="96">
        <v>12</v>
      </c>
      <c r="F15" s="97">
        <v>74.45</v>
      </c>
      <c r="G15" s="93"/>
      <c r="H15" s="93"/>
      <c r="I15" s="95">
        <v>0</v>
      </c>
      <c r="J15" s="96">
        <v>99787</v>
      </c>
      <c r="K15" s="96">
        <v>0</v>
      </c>
      <c r="L15" s="97">
        <v>77.86</v>
      </c>
    </row>
    <row r="16" spans="1:12" ht="15.75" customHeight="1">
      <c r="A16" s="81">
        <v>8</v>
      </c>
      <c r="B16" s="93"/>
      <c r="C16" s="95">
        <v>0</v>
      </c>
      <c r="D16" s="96">
        <v>99669</v>
      </c>
      <c r="E16" s="96">
        <v>0</v>
      </c>
      <c r="F16" s="97">
        <v>73.459999999999994</v>
      </c>
      <c r="G16" s="93"/>
      <c r="H16" s="93"/>
      <c r="I16" s="95">
        <v>9.5000000000000005E-5</v>
      </c>
      <c r="J16" s="96">
        <v>99787</v>
      </c>
      <c r="K16" s="96">
        <v>10</v>
      </c>
      <c r="L16" s="97">
        <v>76.86</v>
      </c>
    </row>
    <row r="17" spans="1:12" ht="15.75" customHeight="1">
      <c r="A17" s="81">
        <v>9</v>
      </c>
      <c r="B17" s="93"/>
      <c r="C17" s="95">
        <v>1.47E-4</v>
      </c>
      <c r="D17" s="96">
        <v>99669</v>
      </c>
      <c r="E17" s="96">
        <v>15</v>
      </c>
      <c r="F17" s="97">
        <v>72.459999999999994</v>
      </c>
      <c r="G17" s="93"/>
      <c r="H17" s="93"/>
      <c r="I17" s="95">
        <v>6.2000000000000003E-5</v>
      </c>
      <c r="J17" s="96">
        <v>99777</v>
      </c>
      <c r="K17" s="96">
        <v>6</v>
      </c>
      <c r="L17" s="97">
        <v>75.87</v>
      </c>
    </row>
    <row r="18" spans="1:12" ht="15.75" customHeight="1">
      <c r="A18" s="81">
        <v>10</v>
      </c>
      <c r="B18" s="93"/>
      <c r="C18" s="95">
        <v>0</v>
      </c>
      <c r="D18" s="96">
        <v>99655</v>
      </c>
      <c r="E18" s="96">
        <v>0</v>
      </c>
      <c r="F18" s="97">
        <v>71.47</v>
      </c>
      <c r="G18" s="93"/>
      <c r="H18" s="93"/>
      <c r="I18" s="95">
        <v>9.2999999999999997E-5</v>
      </c>
      <c r="J18" s="96">
        <v>99771</v>
      </c>
      <c r="K18" s="96">
        <v>9</v>
      </c>
      <c r="L18" s="97">
        <v>74.87</v>
      </c>
    </row>
    <row r="19" spans="1:12" ht="15.75" customHeight="1">
      <c r="A19" s="81">
        <v>11</v>
      </c>
      <c r="B19" s="93"/>
      <c r="C19" s="95">
        <v>6.0000000000000002E-5</v>
      </c>
      <c r="D19" s="96">
        <v>99655</v>
      </c>
      <c r="E19" s="96">
        <v>6</v>
      </c>
      <c r="F19" s="97">
        <v>70.47</v>
      </c>
      <c r="G19" s="93"/>
      <c r="H19" s="93"/>
      <c r="I19" s="95">
        <v>6.3E-5</v>
      </c>
      <c r="J19" s="96">
        <v>99762</v>
      </c>
      <c r="K19" s="96">
        <v>6</v>
      </c>
      <c r="L19" s="97">
        <v>73.88</v>
      </c>
    </row>
    <row r="20" spans="1:12" ht="15.75" customHeight="1">
      <c r="A20" s="81">
        <v>12</v>
      </c>
      <c r="B20" s="93"/>
      <c r="C20" s="95">
        <v>1.8200000000000001E-4</v>
      </c>
      <c r="D20" s="96">
        <v>99649</v>
      </c>
      <c r="E20" s="96">
        <v>18</v>
      </c>
      <c r="F20" s="97">
        <v>69.47</v>
      </c>
      <c r="G20" s="93"/>
      <c r="H20" s="93"/>
      <c r="I20" s="95">
        <v>1.6000000000000001E-4</v>
      </c>
      <c r="J20" s="96">
        <v>99755</v>
      </c>
      <c r="K20" s="96">
        <v>16</v>
      </c>
      <c r="L20" s="97">
        <v>72.89</v>
      </c>
    </row>
    <row r="21" spans="1:12" ht="15.75" customHeight="1">
      <c r="A21" s="81">
        <v>13</v>
      </c>
      <c r="B21" s="93"/>
      <c r="C21" s="95">
        <v>9.2E-5</v>
      </c>
      <c r="D21" s="96">
        <v>99631</v>
      </c>
      <c r="E21" s="96">
        <v>9</v>
      </c>
      <c r="F21" s="97">
        <v>68.489999999999995</v>
      </c>
      <c r="G21" s="93"/>
      <c r="H21" s="93"/>
      <c r="I21" s="95">
        <v>0</v>
      </c>
      <c r="J21" s="96">
        <v>99739</v>
      </c>
      <c r="K21" s="96">
        <v>0</v>
      </c>
      <c r="L21" s="97">
        <v>71.900000000000006</v>
      </c>
    </row>
    <row r="22" spans="1:12" ht="15.75" customHeight="1">
      <c r="A22" s="81">
        <v>14</v>
      </c>
      <c r="B22" s="93"/>
      <c r="C22" s="95">
        <v>6.2000000000000003E-5</v>
      </c>
      <c r="D22" s="96">
        <v>99621</v>
      </c>
      <c r="E22" s="96">
        <v>6</v>
      </c>
      <c r="F22" s="97">
        <v>67.489999999999995</v>
      </c>
      <c r="G22" s="93"/>
      <c r="H22" s="93"/>
      <c r="I22" s="95">
        <v>1.6200000000000001E-4</v>
      </c>
      <c r="J22" s="96">
        <v>99739</v>
      </c>
      <c r="K22" s="96">
        <v>16</v>
      </c>
      <c r="L22" s="97">
        <v>70.900000000000006</v>
      </c>
    </row>
    <row r="23" spans="1:12" ht="15.75" customHeight="1">
      <c r="A23" s="81">
        <v>15</v>
      </c>
      <c r="B23" s="93"/>
      <c r="C23" s="95">
        <v>2.4800000000000001E-4</v>
      </c>
      <c r="D23" s="96">
        <v>99615</v>
      </c>
      <c r="E23" s="96">
        <v>25</v>
      </c>
      <c r="F23" s="97">
        <v>66.5</v>
      </c>
      <c r="G23" s="93"/>
      <c r="H23" s="93"/>
      <c r="I23" s="95">
        <v>1.2999999999999999E-4</v>
      </c>
      <c r="J23" s="96">
        <v>99723</v>
      </c>
      <c r="K23" s="96">
        <v>13</v>
      </c>
      <c r="L23" s="97">
        <v>69.91</v>
      </c>
    </row>
    <row r="24" spans="1:12" ht="15.75" customHeight="1">
      <c r="A24" s="81">
        <v>16</v>
      </c>
      <c r="B24" s="93"/>
      <c r="C24" s="95">
        <v>2.5099999999999998E-4</v>
      </c>
      <c r="D24" s="96">
        <v>99591</v>
      </c>
      <c r="E24" s="96">
        <v>25</v>
      </c>
      <c r="F24" s="97">
        <v>65.510000000000005</v>
      </c>
      <c r="G24" s="93"/>
      <c r="H24" s="93"/>
      <c r="I24" s="95">
        <v>1.3100000000000001E-4</v>
      </c>
      <c r="J24" s="96">
        <v>99710</v>
      </c>
      <c r="K24" s="96">
        <v>13</v>
      </c>
      <c r="L24" s="97">
        <v>68.92</v>
      </c>
    </row>
    <row r="25" spans="1:12" ht="15.75" customHeight="1">
      <c r="A25" s="81">
        <v>17</v>
      </c>
      <c r="B25" s="93"/>
      <c r="C25" s="95">
        <v>2.4899999999999998E-4</v>
      </c>
      <c r="D25" s="96">
        <v>99566</v>
      </c>
      <c r="E25" s="96">
        <v>25</v>
      </c>
      <c r="F25" s="97">
        <v>64.53</v>
      </c>
      <c r="G25" s="93"/>
      <c r="H25" s="93"/>
      <c r="I25" s="95">
        <v>6.6000000000000005E-5</v>
      </c>
      <c r="J25" s="96">
        <v>99697</v>
      </c>
      <c r="K25" s="96">
        <v>7</v>
      </c>
      <c r="L25" s="97">
        <v>67.930000000000007</v>
      </c>
    </row>
    <row r="26" spans="1:12" ht="15.75" customHeight="1">
      <c r="A26" s="81">
        <v>18</v>
      </c>
      <c r="B26" s="93"/>
      <c r="C26" s="95">
        <v>5.3700000000000004E-4</v>
      </c>
      <c r="D26" s="96">
        <v>99541</v>
      </c>
      <c r="E26" s="96">
        <v>53</v>
      </c>
      <c r="F26" s="97">
        <v>63.55</v>
      </c>
      <c r="G26" s="93"/>
      <c r="H26" s="93"/>
      <c r="I26" s="95">
        <v>1.9100000000000001E-4</v>
      </c>
      <c r="J26" s="96">
        <v>99691</v>
      </c>
      <c r="K26" s="96">
        <v>19</v>
      </c>
      <c r="L26" s="97">
        <v>66.930000000000007</v>
      </c>
    </row>
    <row r="27" spans="1:12" ht="15.75" customHeight="1">
      <c r="A27" s="81">
        <v>19</v>
      </c>
      <c r="B27" s="93"/>
      <c r="C27" s="95">
        <v>4.9100000000000001E-4</v>
      </c>
      <c r="D27" s="96">
        <v>99487</v>
      </c>
      <c r="E27" s="96">
        <v>49</v>
      </c>
      <c r="F27" s="97">
        <v>62.58</v>
      </c>
      <c r="G27" s="93"/>
      <c r="H27" s="93"/>
      <c r="I27" s="95">
        <v>2.5000000000000001E-4</v>
      </c>
      <c r="J27" s="96">
        <v>99672</v>
      </c>
      <c r="K27" s="96">
        <v>25</v>
      </c>
      <c r="L27" s="97">
        <v>65.94</v>
      </c>
    </row>
    <row r="28" spans="1:12" ht="15.75" customHeight="1">
      <c r="A28" s="81">
        <v>20</v>
      </c>
      <c r="B28" s="93"/>
      <c r="C28" s="95">
        <v>6.9700000000000003E-4</v>
      </c>
      <c r="D28" s="96">
        <v>99439</v>
      </c>
      <c r="E28" s="96">
        <v>69</v>
      </c>
      <c r="F28" s="97">
        <v>61.61</v>
      </c>
      <c r="G28" s="93"/>
      <c r="H28" s="93"/>
      <c r="I28" s="95">
        <v>4.3899999999999999E-4</v>
      </c>
      <c r="J28" s="96">
        <v>99647</v>
      </c>
      <c r="K28" s="96">
        <v>44</v>
      </c>
      <c r="L28" s="97">
        <v>64.959999999999994</v>
      </c>
    </row>
    <row r="29" spans="1:12" ht="15.75" customHeight="1">
      <c r="A29" s="81">
        <v>21</v>
      </c>
      <c r="B29" s="93"/>
      <c r="C29" s="95">
        <v>3.19E-4</v>
      </c>
      <c r="D29" s="96">
        <v>99369</v>
      </c>
      <c r="E29" s="96">
        <v>32</v>
      </c>
      <c r="F29" s="97">
        <v>60.65</v>
      </c>
      <c r="G29" s="93"/>
      <c r="H29" s="93"/>
      <c r="I29" s="95">
        <v>1.8599999999999999E-4</v>
      </c>
      <c r="J29" s="96">
        <v>99603</v>
      </c>
      <c r="K29" s="96">
        <v>19</v>
      </c>
      <c r="L29" s="97">
        <v>63.99</v>
      </c>
    </row>
    <row r="30" spans="1:12" ht="15.75" customHeight="1">
      <c r="A30" s="81">
        <v>22</v>
      </c>
      <c r="B30" s="93"/>
      <c r="C30" s="95">
        <v>5.3600000000000002E-4</v>
      </c>
      <c r="D30" s="96">
        <v>99338</v>
      </c>
      <c r="E30" s="96">
        <v>53</v>
      </c>
      <c r="F30" s="97">
        <v>59.67</v>
      </c>
      <c r="G30" s="93"/>
      <c r="H30" s="93"/>
      <c r="I30" s="95">
        <v>4.5300000000000001E-4</v>
      </c>
      <c r="J30" s="96">
        <v>99584</v>
      </c>
      <c r="K30" s="96">
        <v>45</v>
      </c>
      <c r="L30" s="97">
        <v>63</v>
      </c>
    </row>
    <row r="31" spans="1:12" ht="15.75" customHeight="1">
      <c r="A31" s="81">
        <v>23</v>
      </c>
      <c r="B31" s="93"/>
      <c r="C31" s="95">
        <v>6.3900000000000003E-4</v>
      </c>
      <c r="D31" s="96">
        <v>99284</v>
      </c>
      <c r="E31" s="96">
        <v>63</v>
      </c>
      <c r="F31" s="97">
        <v>58.7</v>
      </c>
      <c r="G31" s="93"/>
      <c r="H31" s="93"/>
      <c r="I31" s="95">
        <v>1.1900000000000001E-4</v>
      </c>
      <c r="J31" s="96">
        <v>99539</v>
      </c>
      <c r="K31" s="96">
        <v>12</v>
      </c>
      <c r="L31" s="97">
        <v>62.03</v>
      </c>
    </row>
    <row r="32" spans="1:12" ht="15.75" customHeight="1">
      <c r="A32" s="81">
        <v>24</v>
      </c>
      <c r="B32" s="93"/>
      <c r="C32" s="95">
        <v>8.3199999999999995E-4</v>
      </c>
      <c r="D32" s="96">
        <v>99221</v>
      </c>
      <c r="E32" s="96">
        <v>83</v>
      </c>
      <c r="F32" s="97">
        <v>57.74</v>
      </c>
      <c r="G32" s="93"/>
      <c r="H32" s="93"/>
      <c r="I32" s="95">
        <v>2.9599999999999998E-4</v>
      </c>
      <c r="J32" s="96">
        <v>99527</v>
      </c>
      <c r="K32" s="96">
        <v>29</v>
      </c>
      <c r="L32" s="97">
        <v>61.04</v>
      </c>
    </row>
    <row r="33" spans="1:12" ht="15.75" customHeight="1">
      <c r="A33" s="81">
        <v>25</v>
      </c>
      <c r="B33" s="93"/>
      <c r="C33" s="95">
        <v>6.0499999999999996E-4</v>
      </c>
      <c r="D33" s="96">
        <v>99138</v>
      </c>
      <c r="E33" s="96">
        <v>60</v>
      </c>
      <c r="F33" s="97">
        <v>56.79</v>
      </c>
      <c r="G33" s="93"/>
      <c r="H33" s="93"/>
      <c r="I33" s="95">
        <v>1.45E-4</v>
      </c>
      <c r="J33" s="96">
        <v>99498</v>
      </c>
      <c r="K33" s="96">
        <v>14</v>
      </c>
      <c r="L33" s="97">
        <v>60.05</v>
      </c>
    </row>
    <row r="34" spans="1:12" ht="15.75" customHeight="1">
      <c r="A34" s="81">
        <v>26</v>
      </c>
      <c r="B34" s="93"/>
      <c r="C34" s="95">
        <v>6.7100000000000005E-4</v>
      </c>
      <c r="D34" s="96">
        <v>99078</v>
      </c>
      <c r="E34" s="96">
        <v>66</v>
      </c>
      <c r="F34" s="97">
        <v>55.82</v>
      </c>
      <c r="G34" s="93"/>
      <c r="H34" s="93"/>
      <c r="I34" s="95">
        <v>1.4200000000000001E-4</v>
      </c>
      <c r="J34" s="96">
        <v>99483</v>
      </c>
      <c r="K34" s="96">
        <v>14</v>
      </c>
      <c r="L34" s="97">
        <v>59.06</v>
      </c>
    </row>
    <row r="35" spans="1:12" ht="15.75" customHeight="1">
      <c r="A35" s="81">
        <v>27</v>
      </c>
      <c r="B35" s="93"/>
      <c r="C35" s="95">
        <v>5.7499999999999999E-4</v>
      </c>
      <c r="D35" s="96">
        <v>99012</v>
      </c>
      <c r="E35" s="96">
        <v>57</v>
      </c>
      <c r="F35" s="97">
        <v>54.86</v>
      </c>
      <c r="G35" s="93"/>
      <c r="H35" s="93"/>
      <c r="I35" s="95">
        <v>3.3E-4</v>
      </c>
      <c r="J35" s="96">
        <v>99469</v>
      </c>
      <c r="K35" s="96">
        <v>33</v>
      </c>
      <c r="L35" s="97">
        <v>58.07</v>
      </c>
    </row>
    <row r="36" spans="1:12" ht="15.75" customHeight="1">
      <c r="A36" s="81">
        <v>28</v>
      </c>
      <c r="B36" s="93"/>
      <c r="C36" s="95">
        <v>6.96E-4</v>
      </c>
      <c r="D36" s="96">
        <v>98955</v>
      </c>
      <c r="E36" s="96">
        <v>69</v>
      </c>
      <c r="F36" s="97">
        <v>53.89</v>
      </c>
      <c r="G36" s="93"/>
      <c r="H36" s="93"/>
      <c r="I36" s="95">
        <v>1.3300000000000001E-4</v>
      </c>
      <c r="J36" s="96">
        <v>99437</v>
      </c>
      <c r="K36" s="96">
        <v>13</v>
      </c>
      <c r="L36" s="97">
        <v>57.09</v>
      </c>
    </row>
    <row r="37" spans="1:12" ht="15.75" customHeight="1">
      <c r="A37" s="81">
        <v>29</v>
      </c>
      <c r="B37" s="93"/>
      <c r="C37" s="95">
        <v>6.1499999999999999E-4</v>
      </c>
      <c r="D37" s="96">
        <v>98886</v>
      </c>
      <c r="E37" s="96">
        <v>61</v>
      </c>
      <c r="F37" s="97">
        <v>52.93</v>
      </c>
      <c r="G37" s="93"/>
      <c r="H37" s="93"/>
      <c r="I37" s="95">
        <v>2.9100000000000003E-4</v>
      </c>
      <c r="J37" s="96">
        <v>99423</v>
      </c>
      <c r="K37" s="96">
        <v>29</v>
      </c>
      <c r="L37" s="97">
        <v>56.1</v>
      </c>
    </row>
    <row r="38" spans="1:12" ht="15.75" customHeight="1">
      <c r="A38" s="81">
        <v>30</v>
      </c>
      <c r="B38" s="93"/>
      <c r="C38" s="95">
        <v>6.1799999999999995E-4</v>
      </c>
      <c r="D38" s="96">
        <v>98825</v>
      </c>
      <c r="E38" s="96">
        <v>61</v>
      </c>
      <c r="F38" s="97">
        <v>51.96</v>
      </c>
      <c r="G38" s="93"/>
      <c r="H38" s="93"/>
      <c r="I38" s="95">
        <v>2.13E-4</v>
      </c>
      <c r="J38" s="96">
        <v>99394</v>
      </c>
      <c r="K38" s="96">
        <v>21</v>
      </c>
      <c r="L38" s="97">
        <v>55.11</v>
      </c>
    </row>
    <row r="39" spans="1:12" ht="15.75" customHeight="1">
      <c r="A39" s="81">
        <v>31</v>
      </c>
      <c r="B39" s="93"/>
      <c r="C39" s="95">
        <v>5.7799999999999995E-4</v>
      </c>
      <c r="D39" s="96">
        <v>98764</v>
      </c>
      <c r="E39" s="96">
        <v>57</v>
      </c>
      <c r="F39" s="97">
        <v>50.99</v>
      </c>
      <c r="G39" s="93"/>
      <c r="H39" s="93"/>
      <c r="I39" s="95">
        <v>4.06E-4</v>
      </c>
      <c r="J39" s="96">
        <v>99373</v>
      </c>
      <c r="K39" s="96">
        <v>40</v>
      </c>
      <c r="L39" s="97">
        <v>54.12</v>
      </c>
    </row>
    <row r="40" spans="1:12" ht="15.75" customHeight="1">
      <c r="A40" s="81">
        <v>32</v>
      </c>
      <c r="B40" s="93"/>
      <c r="C40" s="95">
        <v>6.9300000000000004E-4</v>
      </c>
      <c r="D40" s="96">
        <v>98707</v>
      </c>
      <c r="E40" s="96">
        <v>68</v>
      </c>
      <c r="F40" s="97">
        <v>50.02</v>
      </c>
      <c r="G40" s="93"/>
      <c r="H40" s="93"/>
      <c r="I40" s="95">
        <v>3.3300000000000002E-4</v>
      </c>
      <c r="J40" s="96">
        <v>99333</v>
      </c>
      <c r="K40" s="96">
        <v>33</v>
      </c>
      <c r="L40" s="97">
        <v>53.15</v>
      </c>
    </row>
    <row r="41" spans="1:12" ht="15.75" customHeight="1">
      <c r="A41" s="81">
        <v>33</v>
      </c>
      <c r="B41" s="93"/>
      <c r="C41" s="95">
        <v>5.0799999999999999E-4</v>
      </c>
      <c r="D41" s="96">
        <v>98639</v>
      </c>
      <c r="E41" s="96">
        <v>50</v>
      </c>
      <c r="F41" s="97">
        <v>49.06</v>
      </c>
      <c r="G41" s="93"/>
      <c r="H41" s="93"/>
      <c r="I41" s="95">
        <v>4.5199999999999998E-4</v>
      </c>
      <c r="J41" s="96">
        <v>99300</v>
      </c>
      <c r="K41" s="96">
        <v>45</v>
      </c>
      <c r="L41" s="97">
        <v>52.16</v>
      </c>
    </row>
    <row r="42" spans="1:12" ht="15.75" customHeight="1">
      <c r="A42" s="81">
        <v>34</v>
      </c>
      <c r="B42" s="93"/>
      <c r="C42" s="95">
        <v>5.9599999999999996E-4</v>
      </c>
      <c r="D42" s="96">
        <v>98589</v>
      </c>
      <c r="E42" s="96">
        <v>59</v>
      </c>
      <c r="F42" s="97">
        <v>48.08</v>
      </c>
      <c r="G42" s="93"/>
      <c r="H42" s="93"/>
      <c r="I42" s="95">
        <v>3.7100000000000002E-4</v>
      </c>
      <c r="J42" s="96">
        <v>99255</v>
      </c>
      <c r="K42" s="96">
        <v>37</v>
      </c>
      <c r="L42" s="97">
        <v>51.19</v>
      </c>
    </row>
    <row r="43" spans="1:12" ht="15.75" customHeight="1">
      <c r="A43" s="81">
        <v>35</v>
      </c>
      <c r="B43" s="93"/>
      <c r="C43" s="95">
        <v>6.8099999999999996E-4</v>
      </c>
      <c r="D43" s="96">
        <v>98530</v>
      </c>
      <c r="E43" s="96">
        <v>67</v>
      </c>
      <c r="F43" s="97">
        <v>47.11</v>
      </c>
      <c r="G43" s="93"/>
      <c r="H43" s="93"/>
      <c r="I43" s="95">
        <v>3.4699999999999998E-4</v>
      </c>
      <c r="J43" s="96">
        <v>99218</v>
      </c>
      <c r="K43" s="96">
        <v>34</v>
      </c>
      <c r="L43" s="97">
        <v>50.21</v>
      </c>
    </row>
    <row r="44" spans="1:12" ht="15.75" customHeight="1">
      <c r="A44" s="81">
        <v>36</v>
      </c>
      <c r="B44" s="93"/>
      <c r="C44" s="95">
        <v>7.8600000000000002E-4</v>
      </c>
      <c r="D44" s="96">
        <v>98463</v>
      </c>
      <c r="E44" s="96">
        <v>77</v>
      </c>
      <c r="F44" s="97">
        <v>46.14</v>
      </c>
      <c r="G44" s="93"/>
      <c r="H44" s="93"/>
      <c r="I44" s="95">
        <v>4.06E-4</v>
      </c>
      <c r="J44" s="96">
        <v>99184</v>
      </c>
      <c r="K44" s="96">
        <v>40</v>
      </c>
      <c r="L44" s="97">
        <v>49.22</v>
      </c>
    </row>
    <row r="45" spans="1:12" ht="15.75" customHeight="1">
      <c r="A45" s="81">
        <v>37</v>
      </c>
      <c r="B45" s="93"/>
      <c r="C45" s="95">
        <v>9.3499999999999996E-4</v>
      </c>
      <c r="D45" s="96">
        <v>98385</v>
      </c>
      <c r="E45" s="96">
        <v>92</v>
      </c>
      <c r="F45" s="97">
        <v>45.18</v>
      </c>
      <c r="G45" s="93"/>
      <c r="H45" s="93"/>
      <c r="I45" s="95">
        <v>3.77E-4</v>
      </c>
      <c r="J45" s="96">
        <v>99143</v>
      </c>
      <c r="K45" s="96">
        <v>37</v>
      </c>
      <c r="L45" s="97">
        <v>48.24</v>
      </c>
    </row>
    <row r="46" spans="1:12" ht="15.75" customHeight="1">
      <c r="A46" s="81">
        <v>38</v>
      </c>
      <c r="B46" s="93"/>
      <c r="C46" s="95">
        <v>8.8400000000000002E-4</v>
      </c>
      <c r="D46" s="96">
        <v>98293</v>
      </c>
      <c r="E46" s="96">
        <v>87</v>
      </c>
      <c r="F46" s="97">
        <v>44.22</v>
      </c>
      <c r="G46" s="93"/>
      <c r="H46" s="93"/>
      <c r="I46" s="95">
        <v>3.5E-4</v>
      </c>
      <c r="J46" s="96">
        <v>99106</v>
      </c>
      <c r="K46" s="96">
        <v>35</v>
      </c>
      <c r="L46" s="97">
        <v>47.26</v>
      </c>
    </row>
    <row r="47" spans="1:12" ht="15.75" customHeight="1">
      <c r="A47" s="81">
        <v>39</v>
      </c>
      <c r="B47" s="93"/>
      <c r="C47" s="95">
        <v>9.3599999999999998E-4</v>
      </c>
      <c r="D47" s="96">
        <v>98206</v>
      </c>
      <c r="E47" s="96">
        <v>92</v>
      </c>
      <c r="F47" s="97">
        <v>43.26</v>
      </c>
      <c r="G47" s="93"/>
      <c r="H47" s="93"/>
      <c r="I47" s="95">
        <v>3.8099999999999999E-4</v>
      </c>
      <c r="J47" s="96">
        <v>99071</v>
      </c>
      <c r="K47" s="96">
        <v>38</v>
      </c>
      <c r="L47" s="97">
        <v>46.28</v>
      </c>
    </row>
    <row r="48" spans="1:12" ht="15.75" customHeight="1">
      <c r="A48" s="81">
        <v>40</v>
      </c>
      <c r="B48" s="93"/>
      <c r="C48" s="95">
        <v>1.1130000000000001E-3</v>
      </c>
      <c r="D48" s="96">
        <v>98114</v>
      </c>
      <c r="E48" s="96">
        <v>109</v>
      </c>
      <c r="F48" s="97">
        <v>42.3</v>
      </c>
      <c r="G48" s="93"/>
      <c r="H48" s="93"/>
      <c r="I48" s="95">
        <v>5.04E-4</v>
      </c>
      <c r="J48" s="96">
        <v>99034</v>
      </c>
      <c r="K48" s="96">
        <v>50</v>
      </c>
      <c r="L48" s="97">
        <v>45.3</v>
      </c>
    </row>
    <row r="49" spans="1:12" ht="15.75" customHeight="1">
      <c r="A49" s="81">
        <v>41</v>
      </c>
      <c r="B49" s="93"/>
      <c r="C49" s="95">
        <v>7.9500000000000003E-4</v>
      </c>
      <c r="D49" s="96">
        <v>98005</v>
      </c>
      <c r="E49" s="96">
        <v>78</v>
      </c>
      <c r="F49" s="97">
        <v>41.34</v>
      </c>
      <c r="G49" s="93"/>
      <c r="H49" s="93"/>
      <c r="I49" s="95">
        <v>5.1199999999999998E-4</v>
      </c>
      <c r="J49" s="96">
        <v>98984</v>
      </c>
      <c r="K49" s="96">
        <v>51</v>
      </c>
      <c r="L49" s="97">
        <v>44.32</v>
      </c>
    </row>
    <row r="50" spans="1:12" ht="15.75" customHeight="1">
      <c r="A50" s="81">
        <v>42</v>
      </c>
      <c r="B50" s="93"/>
      <c r="C50" s="95">
        <v>9.3800000000000003E-4</v>
      </c>
      <c r="D50" s="96">
        <v>97927</v>
      </c>
      <c r="E50" s="96">
        <v>92</v>
      </c>
      <c r="F50" s="97">
        <v>40.380000000000003</v>
      </c>
      <c r="G50" s="93"/>
      <c r="H50" s="93"/>
      <c r="I50" s="95">
        <v>7.2300000000000001E-4</v>
      </c>
      <c r="J50" s="96">
        <v>98933</v>
      </c>
      <c r="K50" s="96">
        <v>71</v>
      </c>
      <c r="L50" s="97">
        <v>43.34</v>
      </c>
    </row>
    <row r="51" spans="1:12" ht="15.75" customHeight="1">
      <c r="A51" s="81">
        <v>43</v>
      </c>
      <c r="B51" s="93"/>
      <c r="C51" s="95">
        <v>1.444E-3</v>
      </c>
      <c r="D51" s="96">
        <v>97835</v>
      </c>
      <c r="E51" s="96">
        <v>141</v>
      </c>
      <c r="F51" s="97">
        <v>39.409999999999997</v>
      </c>
      <c r="G51" s="93"/>
      <c r="H51" s="93"/>
      <c r="I51" s="95">
        <v>5.5699999999999999E-4</v>
      </c>
      <c r="J51" s="96">
        <v>98862</v>
      </c>
      <c r="K51" s="96">
        <v>55</v>
      </c>
      <c r="L51" s="97">
        <v>42.37</v>
      </c>
    </row>
    <row r="52" spans="1:12" ht="15.75" customHeight="1">
      <c r="A52" s="81">
        <v>44</v>
      </c>
      <c r="B52" s="93"/>
      <c r="C52" s="95">
        <v>1.351E-3</v>
      </c>
      <c r="D52" s="96">
        <v>97694</v>
      </c>
      <c r="E52" s="96">
        <v>132</v>
      </c>
      <c r="F52" s="97">
        <v>38.47</v>
      </c>
      <c r="G52" s="93"/>
      <c r="H52" s="93"/>
      <c r="I52" s="95">
        <v>5.9299999999999999E-4</v>
      </c>
      <c r="J52" s="96">
        <v>98806</v>
      </c>
      <c r="K52" s="96">
        <v>59</v>
      </c>
      <c r="L52" s="97">
        <v>41.39</v>
      </c>
    </row>
    <row r="53" spans="1:12" ht="15.75" customHeight="1">
      <c r="A53" s="81">
        <v>45</v>
      </c>
      <c r="B53" s="93"/>
      <c r="C53" s="95">
        <v>1.1069999999999999E-3</v>
      </c>
      <c r="D53" s="96">
        <v>97562</v>
      </c>
      <c r="E53" s="96">
        <v>108</v>
      </c>
      <c r="F53" s="97">
        <v>37.520000000000003</v>
      </c>
      <c r="G53" s="93"/>
      <c r="H53" s="93"/>
      <c r="I53" s="95">
        <v>1.111E-3</v>
      </c>
      <c r="J53" s="96">
        <v>98748</v>
      </c>
      <c r="K53" s="96">
        <v>110</v>
      </c>
      <c r="L53" s="97">
        <v>40.42</v>
      </c>
    </row>
    <row r="54" spans="1:12" ht="15.75" customHeight="1">
      <c r="A54" s="81">
        <v>46</v>
      </c>
      <c r="B54" s="93"/>
      <c r="C54" s="95">
        <v>1.6280000000000001E-3</v>
      </c>
      <c r="D54" s="96">
        <v>97454</v>
      </c>
      <c r="E54" s="96">
        <v>159</v>
      </c>
      <c r="F54" s="97">
        <v>36.56</v>
      </c>
      <c r="G54" s="93"/>
      <c r="H54" s="93"/>
      <c r="I54" s="95">
        <v>6.5799999999999995E-4</v>
      </c>
      <c r="J54" s="96">
        <v>98638</v>
      </c>
      <c r="K54" s="96">
        <v>65</v>
      </c>
      <c r="L54" s="97">
        <v>39.46</v>
      </c>
    </row>
    <row r="55" spans="1:12" ht="15.75" customHeight="1">
      <c r="A55" s="81">
        <v>47</v>
      </c>
      <c r="B55" s="93"/>
      <c r="C55" s="95">
        <v>1.5839999999999999E-3</v>
      </c>
      <c r="D55" s="96">
        <v>97295</v>
      </c>
      <c r="E55" s="96">
        <v>154</v>
      </c>
      <c r="F55" s="97">
        <v>35.619999999999997</v>
      </c>
      <c r="G55" s="93"/>
      <c r="H55" s="93"/>
      <c r="I55" s="95">
        <v>1.021E-3</v>
      </c>
      <c r="J55" s="96">
        <v>98573</v>
      </c>
      <c r="K55" s="96">
        <v>101</v>
      </c>
      <c r="L55" s="97">
        <v>38.49</v>
      </c>
    </row>
    <row r="56" spans="1:12" ht="15.75" customHeight="1">
      <c r="A56" s="81">
        <v>48</v>
      </c>
      <c r="B56" s="93"/>
      <c r="C56" s="95">
        <v>1.57E-3</v>
      </c>
      <c r="D56" s="96">
        <v>97141</v>
      </c>
      <c r="E56" s="96">
        <v>153</v>
      </c>
      <c r="F56" s="97">
        <v>34.68</v>
      </c>
      <c r="G56" s="93"/>
      <c r="H56" s="93"/>
      <c r="I56" s="95">
        <v>1.2409999999999999E-3</v>
      </c>
      <c r="J56" s="96">
        <v>98473</v>
      </c>
      <c r="K56" s="96">
        <v>122</v>
      </c>
      <c r="L56" s="97">
        <v>37.53</v>
      </c>
    </row>
    <row r="57" spans="1:12" ht="15.75" customHeight="1">
      <c r="A57" s="81">
        <v>49</v>
      </c>
      <c r="B57" s="93"/>
      <c r="C57" s="95">
        <v>1.616E-3</v>
      </c>
      <c r="D57" s="96">
        <v>96989</v>
      </c>
      <c r="E57" s="96">
        <v>157</v>
      </c>
      <c r="F57" s="97">
        <v>33.729999999999997</v>
      </c>
      <c r="G57" s="93"/>
      <c r="H57" s="93"/>
      <c r="I57" s="95">
        <v>1.238E-3</v>
      </c>
      <c r="J57" s="96">
        <v>98350</v>
      </c>
      <c r="K57" s="96">
        <v>122</v>
      </c>
      <c r="L57" s="97">
        <v>36.57</v>
      </c>
    </row>
    <row r="58" spans="1:12" ht="15.75" customHeight="1">
      <c r="A58" s="81">
        <v>50</v>
      </c>
      <c r="B58" s="93"/>
      <c r="C58" s="95">
        <v>1.9419999999999999E-3</v>
      </c>
      <c r="D58" s="96">
        <v>96832</v>
      </c>
      <c r="E58" s="96">
        <v>188</v>
      </c>
      <c r="F58" s="97">
        <v>32.78</v>
      </c>
      <c r="G58" s="93"/>
      <c r="H58" s="93"/>
      <c r="I58" s="95">
        <v>1.4469999999999999E-3</v>
      </c>
      <c r="J58" s="96">
        <v>98229</v>
      </c>
      <c r="K58" s="96">
        <v>142</v>
      </c>
      <c r="L58" s="97">
        <v>35.619999999999997</v>
      </c>
    </row>
    <row r="59" spans="1:12" ht="15.75" customHeight="1">
      <c r="A59" s="81">
        <v>51</v>
      </c>
      <c r="B59" s="93"/>
      <c r="C59" s="95">
        <v>2.2669999999999999E-3</v>
      </c>
      <c r="D59" s="96">
        <v>96644</v>
      </c>
      <c r="E59" s="96">
        <v>219</v>
      </c>
      <c r="F59" s="97">
        <v>31.85</v>
      </c>
      <c r="G59" s="93"/>
      <c r="H59" s="93"/>
      <c r="I59" s="95">
        <v>1.72E-3</v>
      </c>
      <c r="J59" s="96">
        <v>98087</v>
      </c>
      <c r="K59" s="96">
        <v>169</v>
      </c>
      <c r="L59" s="97">
        <v>34.67</v>
      </c>
    </row>
    <row r="60" spans="1:12" ht="15.75" customHeight="1">
      <c r="A60" s="81">
        <v>52</v>
      </c>
      <c r="B60" s="93"/>
      <c r="C60" s="95">
        <v>2.5899999999999999E-3</v>
      </c>
      <c r="D60" s="96">
        <v>96425</v>
      </c>
      <c r="E60" s="96">
        <v>250</v>
      </c>
      <c r="F60" s="97">
        <v>30.92</v>
      </c>
      <c r="G60" s="93"/>
      <c r="H60" s="93"/>
      <c r="I60" s="95">
        <v>1.897E-3</v>
      </c>
      <c r="J60" s="96">
        <v>97918</v>
      </c>
      <c r="K60" s="96">
        <v>186</v>
      </c>
      <c r="L60" s="97">
        <v>33.729999999999997</v>
      </c>
    </row>
    <row r="61" spans="1:12" ht="15.75" customHeight="1">
      <c r="A61" s="81">
        <v>53</v>
      </c>
      <c r="B61" s="93"/>
      <c r="C61" s="95">
        <v>2.5869999999999999E-3</v>
      </c>
      <c r="D61" s="96">
        <v>96175</v>
      </c>
      <c r="E61" s="96">
        <v>249</v>
      </c>
      <c r="F61" s="97">
        <v>30</v>
      </c>
      <c r="G61" s="93"/>
      <c r="H61" s="93"/>
      <c r="I61" s="95">
        <v>1.673E-3</v>
      </c>
      <c r="J61" s="96">
        <v>97732</v>
      </c>
      <c r="K61" s="96">
        <v>163</v>
      </c>
      <c r="L61" s="97">
        <v>32.79</v>
      </c>
    </row>
    <row r="62" spans="1:12" ht="15.75" customHeight="1">
      <c r="A62" s="81">
        <v>54</v>
      </c>
      <c r="B62" s="93"/>
      <c r="C62" s="95">
        <v>3.2659999999999998E-3</v>
      </c>
      <c r="D62" s="96">
        <v>95926</v>
      </c>
      <c r="E62" s="96">
        <v>313</v>
      </c>
      <c r="F62" s="97">
        <v>29.07</v>
      </c>
      <c r="G62" s="93"/>
      <c r="H62" s="93"/>
      <c r="I62" s="95">
        <v>2.333E-3</v>
      </c>
      <c r="J62" s="96">
        <v>97569</v>
      </c>
      <c r="K62" s="96">
        <v>228</v>
      </c>
      <c r="L62" s="97">
        <v>31.85</v>
      </c>
    </row>
    <row r="63" spans="1:12" ht="15.75" customHeight="1">
      <c r="A63" s="81">
        <v>55</v>
      </c>
      <c r="B63" s="93"/>
      <c r="C63" s="95">
        <v>3.3890000000000001E-3</v>
      </c>
      <c r="D63" s="96">
        <v>95613</v>
      </c>
      <c r="E63" s="96">
        <v>324</v>
      </c>
      <c r="F63" s="97">
        <v>28.17</v>
      </c>
      <c r="G63" s="93"/>
      <c r="H63" s="93"/>
      <c r="I63" s="95">
        <v>2.4220000000000001E-3</v>
      </c>
      <c r="J63" s="96">
        <v>97341</v>
      </c>
      <c r="K63" s="96">
        <v>236</v>
      </c>
      <c r="L63" s="97">
        <v>30.92</v>
      </c>
    </row>
    <row r="64" spans="1:12" ht="15.75" customHeight="1">
      <c r="A64" s="81">
        <v>56</v>
      </c>
      <c r="B64" s="93"/>
      <c r="C64" s="95">
        <v>4.0429999999999997E-3</v>
      </c>
      <c r="D64" s="96">
        <v>95289</v>
      </c>
      <c r="E64" s="96">
        <v>385</v>
      </c>
      <c r="F64" s="97">
        <v>27.26</v>
      </c>
      <c r="G64" s="93"/>
      <c r="H64" s="93"/>
      <c r="I64" s="95">
        <v>2.627E-3</v>
      </c>
      <c r="J64" s="96">
        <v>97105</v>
      </c>
      <c r="K64" s="96">
        <v>255</v>
      </c>
      <c r="L64" s="97">
        <v>29.99</v>
      </c>
    </row>
    <row r="65" spans="1:12" ht="15.75" customHeight="1">
      <c r="A65" s="81">
        <v>57</v>
      </c>
      <c r="B65" s="93"/>
      <c r="C65" s="95">
        <v>4.5840000000000004E-3</v>
      </c>
      <c r="D65" s="96">
        <v>94904</v>
      </c>
      <c r="E65" s="96">
        <v>435</v>
      </c>
      <c r="F65" s="97">
        <v>26.37</v>
      </c>
      <c r="G65" s="93"/>
      <c r="H65" s="93"/>
      <c r="I65" s="95">
        <v>2.9420000000000002E-3</v>
      </c>
      <c r="J65" s="96">
        <v>96850</v>
      </c>
      <c r="K65" s="96">
        <v>285</v>
      </c>
      <c r="L65" s="97">
        <v>29.07</v>
      </c>
    </row>
    <row r="66" spans="1:12" ht="15.75" customHeight="1">
      <c r="A66" s="81">
        <v>58</v>
      </c>
      <c r="B66" s="93"/>
      <c r="C66" s="95">
        <v>4.215E-3</v>
      </c>
      <c r="D66" s="96">
        <v>94469</v>
      </c>
      <c r="E66" s="96">
        <v>398</v>
      </c>
      <c r="F66" s="97">
        <v>25.49</v>
      </c>
      <c r="G66" s="93"/>
      <c r="H66" s="93"/>
      <c r="I66" s="95">
        <v>2.826E-3</v>
      </c>
      <c r="J66" s="96">
        <v>96565</v>
      </c>
      <c r="K66" s="96">
        <v>273</v>
      </c>
      <c r="L66" s="97">
        <v>28.15</v>
      </c>
    </row>
    <row r="67" spans="1:12" ht="15.75" customHeight="1">
      <c r="A67" s="81">
        <v>59</v>
      </c>
      <c r="B67" s="93"/>
      <c r="C67" s="95">
        <v>5.4780000000000002E-3</v>
      </c>
      <c r="D67" s="96">
        <v>94071</v>
      </c>
      <c r="E67" s="96">
        <v>515</v>
      </c>
      <c r="F67" s="97">
        <v>24.59</v>
      </c>
      <c r="G67" s="93"/>
      <c r="H67" s="93"/>
      <c r="I67" s="95">
        <v>3.1410000000000001E-3</v>
      </c>
      <c r="J67" s="96">
        <v>96292</v>
      </c>
      <c r="K67" s="96">
        <v>302</v>
      </c>
      <c r="L67" s="97">
        <v>27.23</v>
      </c>
    </row>
    <row r="68" spans="1:12" ht="15.75" customHeight="1">
      <c r="A68" s="81">
        <v>60</v>
      </c>
      <c r="B68" s="93"/>
      <c r="C68" s="95">
        <v>5.7930000000000004E-3</v>
      </c>
      <c r="D68" s="96">
        <v>93555</v>
      </c>
      <c r="E68" s="96">
        <v>542</v>
      </c>
      <c r="F68" s="97">
        <v>23.73</v>
      </c>
      <c r="G68" s="93"/>
      <c r="H68" s="93"/>
      <c r="I68" s="95">
        <v>3.0209999999999998E-3</v>
      </c>
      <c r="J68" s="96">
        <v>95990</v>
      </c>
      <c r="K68" s="96">
        <v>290</v>
      </c>
      <c r="L68" s="97">
        <v>26.32</v>
      </c>
    </row>
    <row r="69" spans="1:12" ht="15.75" customHeight="1">
      <c r="A69" s="81">
        <v>61</v>
      </c>
      <c r="B69" s="93"/>
      <c r="C69" s="95">
        <v>6.6439999999999997E-3</v>
      </c>
      <c r="D69" s="96">
        <v>93013</v>
      </c>
      <c r="E69" s="96">
        <v>618</v>
      </c>
      <c r="F69" s="97">
        <v>22.86</v>
      </c>
      <c r="G69" s="93"/>
      <c r="H69" s="93"/>
      <c r="I69" s="95">
        <v>4.4250000000000001E-3</v>
      </c>
      <c r="J69" s="96">
        <v>95700</v>
      </c>
      <c r="K69" s="96">
        <v>424</v>
      </c>
      <c r="L69" s="97">
        <v>25.4</v>
      </c>
    </row>
    <row r="70" spans="1:12" ht="15.75" customHeight="1">
      <c r="A70" s="81">
        <v>62</v>
      </c>
      <c r="B70" s="93"/>
      <c r="C70" s="95">
        <v>7.5380000000000004E-3</v>
      </c>
      <c r="D70" s="96">
        <v>92395</v>
      </c>
      <c r="E70" s="96">
        <v>696</v>
      </c>
      <c r="F70" s="97">
        <v>22.01</v>
      </c>
      <c r="G70" s="93"/>
      <c r="H70" s="93"/>
      <c r="I70" s="95">
        <v>5.1739999999999998E-3</v>
      </c>
      <c r="J70" s="96">
        <v>95276</v>
      </c>
      <c r="K70" s="96">
        <v>493</v>
      </c>
      <c r="L70" s="97">
        <v>24.51</v>
      </c>
    </row>
    <row r="71" spans="1:12" ht="15.75" customHeight="1">
      <c r="A71" s="81">
        <v>63</v>
      </c>
      <c r="B71" s="93"/>
      <c r="C71" s="95">
        <v>8.6370000000000006E-3</v>
      </c>
      <c r="D71" s="96">
        <v>91699</v>
      </c>
      <c r="E71" s="96">
        <v>792</v>
      </c>
      <c r="F71" s="97">
        <v>21.18</v>
      </c>
      <c r="G71" s="93"/>
      <c r="H71" s="93"/>
      <c r="I71" s="95">
        <v>5.9129999999999999E-3</v>
      </c>
      <c r="J71" s="96">
        <v>94783</v>
      </c>
      <c r="K71" s="96">
        <v>560</v>
      </c>
      <c r="L71" s="97">
        <v>23.63</v>
      </c>
    </row>
    <row r="72" spans="1:12" ht="15.75" customHeight="1">
      <c r="A72" s="81">
        <v>64</v>
      </c>
      <c r="B72" s="93"/>
      <c r="C72" s="95">
        <v>8.4770000000000002E-3</v>
      </c>
      <c r="D72" s="96">
        <v>90907</v>
      </c>
      <c r="E72" s="96">
        <v>771</v>
      </c>
      <c r="F72" s="97">
        <v>20.36</v>
      </c>
      <c r="G72" s="93"/>
      <c r="H72" s="93"/>
      <c r="I72" s="95">
        <v>5.3249999999999999E-3</v>
      </c>
      <c r="J72" s="96">
        <v>94223</v>
      </c>
      <c r="K72" s="96">
        <v>502</v>
      </c>
      <c r="L72" s="97">
        <v>22.77</v>
      </c>
    </row>
    <row r="73" spans="1:12" ht="15.75" customHeight="1">
      <c r="A73" s="81">
        <v>65</v>
      </c>
      <c r="B73" s="93"/>
      <c r="C73" s="95">
        <v>1.0345E-2</v>
      </c>
      <c r="D73" s="96">
        <v>90136</v>
      </c>
      <c r="E73" s="96">
        <v>932</v>
      </c>
      <c r="F73" s="97">
        <v>19.53</v>
      </c>
      <c r="G73" s="93"/>
      <c r="H73" s="93"/>
      <c r="I73" s="95">
        <v>6.7279999999999996E-3</v>
      </c>
      <c r="J73" s="96">
        <v>93721</v>
      </c>
      <c r="K73" s="96">
        <v>631</v>
      </c>
      <c r="L73" s="97">
        <v>21.89</v>
      </c>
    </row>
    <row r="74" spans="1:12" ht="15.75" customHeight="1">
      <c r="A74" s="81">
        <v>66</v>
      </c>
      <c r="B74" s="93"/>
      <c r="C74" s="95">
        <v>1.0154E-2</v>
      </c>
      <c r="D74" s="96">
        <v>89204</v>
      </c>
      <c r="E74" s="96">
        <v>906</v>
      </c>
      <c r="F74" s="97">
        <v>18.72</v>
      </c>
      <c r="G74" s="93"/>
      <c r="H74" s="93"/>
      <c r="I74" s="95">
        <v>6.8659999999999997E-3</v>
      </c>
      <c r="J74" s="96">
        <v>93091</v>
      </c>
      <c r="K74" s="96">
        <v>639</v>
      </c>
      <c r="L74" s="97">
        <v>21.03</v>
      </c>
    </row>
    <row r="75" spans="1:12" ht="15.75" customHeight="1">
      <c r="A75" s="81">
        <v>67</v>
      </c>
      <c r="B75" s="93"/>
      <c r="C75" s="95">
        <v>1.1258000000000001E-2</v>
      </c>
      <c r="D75" s="96">
        <v>88298</v>
      </c>
      <c r="E75" s="96">
        <v>994</v>
      </c>
      <c r="F75" s="97">
        <v>17.91</v>
      </c>
      <c r="G75" s="93"/>
      <c r="H75" s="93"/>
      <c r="I75" s="95">
        <v>7.6039999999999996E-3</v>
      </c>
      <c r="J75" s="96">
        <v>92451</v>
      </c>
      <c r="K75" s="96">
        <v>703</v>
      </c>
      <c r="L75" s="97">
        <v>20.170000000000002</v>
      </c>
    </row>
    <row r="76" spans="1:12" ht="15.75" customHeight="1">
      <c r="A76" s="81">
        <v>68</v>
      </c>
      <c r="B76" s="93"/>
      <c r="C76" s="95">
        <v>1.1787000000000001E-2</v>
      </c>
      <c r="D76" s="96">
        <v>87304</v>
      </c>
      <c r="E76" s="96">
        <v>1029</v>
      </c>
      <c r="F76" s="97">
        <v>17.11</v>
      </c>
      <c r="G76" s="93"/>
      <c r="H76" s="93"/>
      <c r="I76" s="95">
        <v>7.1329999999999996E-3</v>
      </c>
      <c r="J76" s="96">
        <v>91749</v>
      </c>
      <c r="K76" s="96">
        <v>654</v>
      </c>
      <c r="L76" s="97">
        <v>19.329999999999998</v>
      </c>
    </row>
    <row r="77" spans="1:12" ht="15.75" customHeight="1">
      <c r="A77" s="81">
        <v>69</v>
      </c>
      <c r="B77" s="93"/>
      <c r="C77" s="95">
        <v>1.481E-2</v>
      </c>
      <c r="D77" s="96">
        <v>86275</v>
      </c>
      <c r="E77" s="96">
        <v>1278</v>
      </c>
      <c r="F77" s="97">
        <v>16.309999999999999</v>
      </c>
      <c r="G77" s="93"/>
      <c r="H77" s="93"/>
      <c r="I77" s="95">
        <v>9.8720000000000006E-3</v>
      </c>
      <c r="J77" s="96">
        <v>91094</v>
      </c>
      <c r="K77" s="96">
        <v>899</v>
      </c>
      <c r="L77" s="97">
        <v>18.46</v>
      </c>
    </row>
    <row r="78" spans="1:12" ht="15.75" customHeight="1">
      <c r="A78" s="81">
        <v>70</v>
      </c>
      <c r="B78" s="93"/>
      <c r="C78" s="95">
        <v>1.5487000000000001E-2</v>
      </c>
      <c r="D78" s="96">
        <v>84997</v>
      </c>
      <c r="E78" s="96">
        <v>1316</v>
      </c>
      <c r="F78" s="97">
        <v>15.55</v>
      </c>
      <c r="G78" s="93"/>
      <c r="H78" s="93"/>
      <c r="I78" s="95">
        <v>1.0153000000000001E-2</v>
      </c>
      <c r="J78" s="96">
        <v>90195</v>
      </c>
      <c r="K78" s="96">
        <v>916</v>
      </c>
      <c r="L78" s="97">
        <v>17.64</v>
      </c>
    </row>
    <row r="79" spans="1:12" ht="15.75" customHeight="1">
      <c r="A79" s="81">
        <v>71</v>
      </c>
      <c r="B79" s="93"/>
      <c r="C79" s="95">
        <v>1.8338E-2</v>
      </c>
      <c r="D79" s="96">
        <v>83681</v>
      </c>
      <c r="E79" s="96">
        <v>1535</v>
      </c>
      <c r="F79" s="97">
        <v>14.78</v>
      </c>
      <c r="G79" s="93"/>
      <c r="H79" s="93"/>
      <c r="I79" s="95">
        <v>1.2393E-2</v>
      </c>
      <c r="J79" s="96">
        <v>89279</v>
      </c>
      <c r="K79" s="96">
        <v>1106</v>
      </c>
      <c r="L79" s="97">
        <v>16.82</v>
      </c>
    </row>
    <row r="80" spans="1:12" ht="15.75" customHeight="1">
      <c r="A80" s="81">
        <v>72</v>
      </c>
      <c r="B80" s="93"/>
      <c r="C80" s="95">
        <v>1.8721999999999999E-2</v>
      </c>
      <c r="D80" s="96">
        <v>82146</v>
      </c>
      <c r="E80" s="96">
        <v>1538</v>
      </c>
      <c r="F80" s="97">
        <v>14.05</v>
      </c>
      <c r="G80" s="93"/>
      <c r="H80" s="93"/>
      <c r="I80" s="95">
        <v>1.4607E-2</v>
      </c>
      <c r="J80" s="96">
        <v>88173</v>
      </c>
      <c r="K80" s="96">
        <v>1288</v>
      </c>
      <c r="L80" s="97">
        <v>16.02</v>
      </c>
    </row>
    <row r="81" spans="1:12" ht="15.75" customHeight="1">
      <c r="A81" s="81">
        <v>73</v>
      </c>
      <c r="B81" s="93"/>
      <c r="C81" s="95">
        <v>2.2290000000000001E-2</v>
      </c>
      <c r="D81" s="96">
        <v>80608</v>
      </c>
      <c r="E81" s="96">
        <v>1797</v>
      </c>
      <c r="F81" s="97">
        <v>13.31</v>
      </c>
      <c r="G81" s="93"/>
      <c r="H81" s="93"/>
      <c r="I81" s="95">
        <v>1.6202000000000001E-2</v>
      </c>
      <c r="J81" s="96">
        <v>86885</v>
      </c>
      <c r="K81" s="96">
        <v>1408</v>
      </c>
      <c r="L81" s="97">
        <v>15.25</v>
      </c>
    </row>
    <row r="82" spans="1:12" ht="15.75" customHeight="1">
      <c r="A82" s="81">
        <v>74</v>
      </c>
      <c r="B82" s="93"/>
      <c r="C82" s="95">
        <v>2.4058E-2</v>
      </c>
      <c r="D82" s="96">
        <v>78812</v>
      </c>
      <c r="E82" s="96">
        <v>1896</v>
      </c>
      <c r="F82" s="97">
        <v>12.6</v>
      </c>
      <c r="G82" s="93"/>
      <c r="H82" s="93"/>
      <c r="I82" s="95">
        <v>1.6188999999999999E-2</v>
      </c>
      <c r="J82" s="96">
        <v>85477</v>
      </c>
      <c r="K82" s="96">
        <v>1384</v>
      </c>
      <c r="L82" s="97">
        <v>14.49</v>
      </c>
    </row>
    <row r="83" spans="1:12" ht="15.75" customHeight="1">
      <c r="A83" s="81">
        <v>75</v>
      </c>
      <c r="B83" s="93"/>
      <c r="C83" s="95">
        <v>2.8884E-2</v>
      </c>
      <c r="D83" s="96">
        <v>76915</v>
      </c>
      <c r="E83" s="96">
        <v>2222</v>
      </c>
      <c r="F83" s="97">
        <v>11.9</v>
      </c>
      <c r="G83" s="93"/>
      <c r="H83" s="93"/>
      <c r="I83" s="95">
        <v>1.9536999999999999E-2</v>
      </c>
      <c r="J83" s="96">
        <v>84093</v>
      </c>
      <c r="K83" s="96">
        <v>1643</v>
      </c>
      <c r="L83" s="97">
        <v>13.72</v>
      </c>
    </row>
    <row r="84" spans="1:12" ht="15.75" customHeight="1">
      <c r="A84" s="81">
        <v>76</v>
      </c>
      <c r="B84" s="93"/>
      <c r="C84" s="95">
        <v>2.9142999999999999E-2</v>
      </c>
      <c r="D84" s="96">
        <v>74694</v>
      </c>
      <c r="E84" s="96">
        <v>2177</v>
      </c>
      <c r="F84" s="97">
        <v>11.24</v>
      </c>
      <c r="G84" s="93"/>
      <c r="H84" s="93"/>
      <c r="I84" s="95">
        <v>2.0618999999999998E-2</v>
      </c>
      <c r="J84" s="96">
        <v>82450</v>
      </c>
      <c r="K84" s="96">
        <v>1700</v>
      </c>
      <c r="L84" s="97">
        <v>12.99</v>
      </c>
    </row>
    <row r="85" spans="1:12" ht="15.75" customHeight="1">
      <c r="A85" s="81">
        <v>77</v>
      </c>
      <c r="B85" s="93"/>
      <c r="C85" s="95">
        <v>3.3099000000000003E-2</v>
      </c>
      <c r="D85" s="96">
        <v>72517</v>
      </c>
      <c r="E85" s="96">
        <v>2400</v>
      </c>
      <c r="F85" s="97">
        <v>10.56</v>
      </c>
      <c r="G85" s="93"/>
      <c r="H85" s="93"/>
      <c r="I85" s="95">
        <v>2.4938999999999999E-2</v>
      </c>
      <c r="J85" s="96">
        <v>80750</v>
      </c>
      <c r="K85" s="96">
        <v>2014</v>
      </c>
      <c r="L85" s="97">
        <v>12.25</v>
      </c>
    </row>
    <row r="86" spans="1:12" ht="15.75" customHeight="1">
      <c r="A86" s="81">
        <v>78</v>
      </c>
      <c r="B86" s="93"/>
      <c r="C86" s="95">
        <v>3.6643000000000002E-2</v>
      </c>
      <c r="D86" s="96">
        <v>70117</v>
      </c>
      <c r="E86" s="96">
        <v>2569</v>
      </c>
      <c r="F86" s="97">
        <v>9.9</v>
      </c>
      <c r="G86" s="93"/>
      <c r="H86" s="93"/>
      <c r="I86" s="95">
        <v>2.4122000000000001E-2</v>
      </c>
      <c r="J86" s="96">
        <v>78736</v>
      </c>
      <c r="K86" s="96">
        <v>1899</v>
      </c>
      <c r="L86" s="97">
        <v>11.55</v>
      </c>
    </row>
    <row r="87" spans="1:12" ht="15.75" customHeight="1">
      <c r="A87" s="81">
        <v>79</v>
      </c>
      <c r="B87" s="93"/>
      <c r="C87" s="95">
        <v>4.3049999999999998E-2</v>
      </c>
      <c r="D87" s="96">
        <v>67548</v>
      </c>
      <c r="E87" s="96">
        <v>2908</v>
      </c>
      <c r="F87" s="97">
        <v>9.26</v>
      </c>
      <c r="G87" s="93"/>
      <c r="H87" s="93"/>
      <c r="I87" s="95">
        <v>3.1134999999999999E-2</v>
      </c>
      <c r="J87" s="96">
        <v>76837</v>
      </c>
      <c r="K87" s="96">
        <v>2392</v>
      </c>
      <c r="L87" s="97">
        <v>10.82</v>
      </c>
    </row>
    <row r="88" spans="1:12" ht="15.75" customHeight="1">
      <c r="A88" s="81">
        <v>80</v>
      </c>
      <c r="B88" s="93"/>
      <c r="C88" s="95">
        <v>4.5641000000000001E-2</v>
      </c>
      <c r="D88" s="96">
        <v>64640</v>
      </c>
      <c r="E88" s="96">
        <v>2950</v>
      </c>
      <c r="F88" s="97">
        <v>8.65</v>
      </c>
      <c r="G88" s="93"/>
      <c r="H88" s="93"/>
      <c r="I88" s="95">
        <v>3.3413999999999999E-2</v>
      </c>
      <c r="J88" s="96">
        <v>74445</v>
      </c>
      <c r="K88" s="96">
        <v>2488</v>
      </c>
      <c r="L88" s="97">
        <v>10.16</v>
      </c>
    </row>
    <row r="89" spans="1:12" ht="15.75" customHeight="1">
      <c r="A89" s="81">
        <v>81</v>
      </c>
      <c r="B89" s="93"/>
      <c r="C89" s="95">
        <v>5.4267000000000003E-2</v>
      </c>
      <c r="D89" s="96">
        <v>61689</v>
      </c>
      <c r="E89" s="96">
        <v>3348</v>
      </c>
      <c r="F89" s="97">
        <v>8.0399999999999991</v>
      </c>
      <c r="G89" s="93"/>
      <c r="H89" s="93"/>
      <c r="I89" s="95">
        <v>3.8626000000000001E-2</v>
      </c>
      <c r="J89" s="96">
        <v>71957</v>
      </c>
      <c r="K89" s="96">
        <v>2779</v>
      </c>
      <c r="L89" s="97">
        <v>9.49</v>
      </c>
    </row>
    <row r="90" spans="1:12" ht="15.75" customHeight="1">
      <c r="A90" s="81">
        <v>82</v>
      </c>
      <c r="B90" s="93"/>
      <c r="C90" s="95">
        <v>5.8616000000000001E-2</v>
      </c>
      <c r="D90" s="96">
        <v>58342</v>
      </c>
      <c r="E90" s="96">
        <v>3420</v>
      </c>
      <c r="F90" s="97">
        <v>7.48</v>
      </c>
      <c r="G90" s="93"/>
      <c r="H90" s="93"/>
      <c r="I90" s="95">
        <v>4.3622000000000001E-2</v>
      </c>
      <c r="J90" s="96">
        <v>69178</v>
      </c>
      <c r="K90" s="96">
        <v>3018</v>
      </c>
      <c r="L90" s="97">
        <v>8.85</v>
      </c>
    </row>
    <row r="91" spans="1:12" ht="15.75" customHeight="1">
      <c r="A91" s="81">
        <v>83</v>
      </c>
      <c r="B91" s="93"/>
      <c r="C91" s="95">
        <v>7.5734999999999997E-2</v>
      </c>
      <c r="D91" s="96">
        <v>54922</v>
      </c>
      <c r="E91" s="96">
        <v>4160</v>
      </c>
      <c r="F91" s="97">
        <v>6.91</v>
      </c>
      <c r="G91" s="93"/>
      <c r="H91" s="93"/>
      <c r="I91" s="95">
        <v>5.2234000000000003E-2</v>
      </c>
      <c r="J91" s="96">
        <v>66160</v>
      </c>
      <c r="K91" s="96">
        <v>3456</v>
      </c>
      <c r="L91" s="97">
        <v>8.23</v>
      </c>
    </row>
    <row r="92" spans="1:12" ht="15.75" customHeight="1">
      <c r="A92" s="81">
        <v>84</v>
      </c>
      <c r="B92" s="93"/>
      <c r="C92" s="95">
        <v>7.9090999999999995E-2</v>
      </c>
      <c r="D92" s="96">
        <v>50762</v>
      </c>
      <c r="E92" s="96">
        <v>4015</v>
      </c>
      <c r="F92" s="97">
        <v>6.44</v>
      </c>
      <c r="G92" s="93"/>
      <c r="H92" s="93"/>
      <c r="I92" s="95">
        <v>6.1438E-2</v>
      </c>
      <c r="J92" s="96">
        <v>62704</v>
      </c>
      <c r="K92" s="96">
        <v>3852</v>
      </c>
      <c r="L92" s="97">
        <v>7.66</v>
      </c>
    </row>
    <row r="93" spans="1:12" ht="15.75" customHeight="1">
      <c r="A93" s="81">
        <v>85</v>
      </c>
      <c r="B93" s="93"/>
      <c r="C93" s="95">
        <v>9.1314999999999993E-2</v>
      </c>
      <c r="D93" s="96">
        <v>46748</v>
      </c>
      <c r="E93" s="96">
        <v>4269</v>
      </c>
      <c r="F93" s="97">
        <v>5.95</v>
      </c>
      <c r="G93" s="93"/>
      <c r="H93" s="93"/>
      <c r="I93" s="95">
        <v>6.3023999999999997E-2</v>
      </c>
      <c r="J93" s="96">
        <v>58852</v>
      </c>
      <c r="K93" s="96">
        <v>3709</v>
      </c>
      <c r="L93" s="97">
        <v>7.13</v>
      </c>
    </row>
    <row r="94" spans="1:12" ht="15.75" customHeight="1">
      <c r="A94" s="81">
        <v>86</v>
      </c>
      <c r="B94" s="93"/>
      <c r="C94" s="95">
        <v>9.9890000000000007E-2</v>
      </c>
      <c r="D94" s="96">
        <v>42479</v>
      </c>
      <c r="E94" s="96">
        <v>4243</v>
      </c>
      <c r="F94" s="97">
        <v>5.5</v>
      </c>
      <c r="G94" s="93"/>
      <c r="H94" s="93"/>
      <c r="I94" s="95">
        <v>7.3853000000000002E-2</v>
      </c>
      <c r="J94" s="96">
        <v>55143</v>
      </c>
      <c r="K94" s="96">
        <v>4072</v>
      </c>
      <c r="L94" s="97">
        <v>6.57</v>
      </c>
    </row>
    <row r="95" spans="1:12" ht="15.75" customHeight="1">
      <c r="A95" s="81">
        <v>87</v>
      </c>
      <c r="B95" s="93"/>
      <c r="C95" s="95">
        <v>0.117919</v>
      </c>
      <c r="D95" s="96">
        <v>38236</v>
      </c>
      <c r="E95" s="96">
        <v>4509</v>
      </c>
      <c r="F95" s="97">
        <v>5.05</v>
      </c>
      <c r="G95" s="93"/>
      <c r="H95" s="93"/>
      <c r="I95" s="95">
        <v>8.5595000000000004E-2</v>
      </c>
      <c r="J95" s="96">
        <v>51070</v>
      </c>
      <c r="K95" s="96">
        <v>4371</v>
      </c>
      <c r="L95" s="97">
        <v>6.06</v>
      </c>
    </row>
    <row r="96" spans="1:12" ht="15.75" customHeight="1">
      <c r="A96" s="81">
        <v>88</v>
      </c>
      <c r="B96" s="93"/>
      <c r="C96" s="95">
        <v>0.13652400000000001</v>
      </c>
      <c r="D96" s="96">
        <v>33727</v>
      </c>
      <c r="E96" s="96">
        <v>4605</v>
      </c>
      <c r="F96" s="97">
        <v>4.66</v>
      </c>
      <c r="G96" s="93"/>
      <c r="H96" s="93"/>
      <c r="I96" s="95">
        <v>0.101086</v>
      </c>
      <c r="J96" s="96">
        <v>46699</v>
      </c>
      <c r="K96" s="96">
        <v>4721</v>
      </c>
      <c r="L96" s="97">
        <v>5.58</v>
      </c>
    </row>
    <row r="97" spans="1:12" ht="15.75" customHeight="1">
      <c r="A97" s="81">
        <v>89</v>
      </c>
      <c r="B97" s="93"/>
      <c r="C97" s="95">
        <v>0.141206</v>
      </c>
      <c r="D97" s="96">
        <v>29122</v>
      </c>
      <c r="E97" s="96">
        <v>4112</v>
      </c>
      <c r="F97" s="97">
        <v>4.32</v>
      </c>
      <c r="G97" s="93"/>
      <c r="H97" s="93"/>
      <c r="I97" s="95">
        <v>0.10517799999999999</v>
      </c>
      <c r="J97" s="96">
        <v>41978</v>
      </c>
      <c r="K97" s="96">
        <v>4415</v>
      </c>
      <c r="L97" s="97">
        <v>5.15</v>
      </c>
    </row>
    <row r="98" spans="1:12" ht="15.75" customHeight="1">
      <c r="A98" s="81">
        <v>90</v>
      </c>
      <c r="B98" s="93"/>
      <c r="C98" s="95">
        <v>0.17013300000000001</v>
      </c>
      <c r="D98" s="96">
        <v>25010</v>
      </c>
      <c r="E98" s="96">
        <v>4255</v>
      </c>
      <c r="F98" s="97">
        <v>3.94</v>
      </c>
      <c r="G98" s="93"/>
      <c r="H98" s="93"/>
      <c r="I98" s="95">
        <v>0.12664600000000001</v>
      </c>
      <c r="J98" s="96">
        <v>37563</v>
      </c>
      <c r="K98" s="96">
        <v>4757</v>
      </c>
      <c r="L98" s="97">
        <v>4.6900000000000004</v>
      </c>
    </row>
    <row r="99" spans="1:12" ht="15.75" customHeight="1">
      <c r="A99" s="81">
        <v>91</v>
      </c>
      <c r="B99" s="93"/>
      <c r="C99" s="95">
        <v>0.18690699999999999</v>
      </c>
      <c r="D99" s="96">
        <v>20755</v>
      </c>
      <c r="E99" s="96">
        <v>3879</v>
      </c>
      <c r="F99" s="97">
        <v>3.65</v>
      </c>
      <c r="G99" s="93"/>
      <c r="H99" s="93"/>
      <c r="I99" s="95">
        <v>0.15173200000000001</v>
      </c>
      <c r="J99" s="96">
        <v>32806</v>
      </c>
      <c r="K99" s="96">
        <v>4978</v>
      </c>
      <c r="L99" s="97">
        <v>4.3</v>
      </c>
    </row>
    <row r="100" spans="1:12" ht="15.75" customHeight="1">
      <c r="A100" s="81">
        <v>92</v>
      </c>
      <c r="B100" s="93"/>
      <c r="C100" s="95">
        <v>0.219579</v>
      </c>
      <c r="D100" s="96">
        <v>16876</v>
      </c>
      <c r="E100" s="96">
        <v>3706</v>
      </c>
      <c r="F100" s="97">
        <v>3.37</v>
      </c>
      <c r="G100" s="93"/>
      <c r="H100" s="93"/>
      <c r="I100" s="95">
        <v>0.15799299999999999</v>
      </c>
      <c r="J100" s="96">
        <v>27828</v>
      </c>
      <c r="K100" s="96">
        <v>4397</v>
      </c>
      <c r="L100" s="97">
        <v>3.98</v>
      </c>
    </row>
    <row r="101" spans="1:12" ht="15.75" customHeight="1">
      <c r="A101" s="81">
        <v>93</v>
      </c>
      <c r="B101" s="93"/>
      <c r="C101" s="95">
        <v>0.22897600000000001</v>
      </c>
      <c r="D101" s="96">
        <v>13170</v>
      </c>
      <c r="E101" s="96">
        <v>3016</v>
      </c>
      <c r="F101" s="97">
        <v>3.18</v>
      </c>
      <c r="G101" s="93"/>
      <c r="H101" s="93"/>
      <c r="I101" s="95">
        <v>0.18001200000000001</v>
      </c>
      <c r="J101" s="96">
        <v>23432</v>
      </c>
      <c r="K101" s="96">
        <v>4218</v>
      </c>
      <c r="L101" s="97">
        <v>3.63</v>
      </c>
    </row>
    <row r="102" spans="1:12" ht="15.75" customHeight="1">
      <c r="A102" s="81">
        <v>94</v>
      </c>
      <c r="B102" s="93"/>
      <c r="C102" s="95">
        <v>0.25034499999999998</v>
      </c>
      <c r="D102" s="96">
        <v>10155</v>
      </c>
      <c r="E102" s="96">
        <v>2542</v>
      </c>
      <c r="F102" s="97">
        <v>2.98</v>
      </c>
      <c r="G102" s="93"/>
      <c r="H102" s="93"/>
      <c r="I102" s="95">
        <v>0.19849</v>
      </c>
      <c r="J102" s="96">
        <v>19214</v>
      </c>
      <c r="K102" s="96">
        <v>3814</v>
      </c>
      <c r="L102" s="97">
        <v>3.32</v>
      </c>
    </row>
    <row r="103" spans="1:12" ht="15.75" customHeight="1">
      <c r="A103" s="81">
        <v>95</v>
      </c>
      <c r="B103" s="93"/>
      <c r="C103" s="95">
        <v>0.252776</v>
      </c>
      <c r="D103" s="96">
        <v>7612</v>
      </c>
      <c r="E103" s="96">
        <v>1924</v>
      </c>
      <c r="F103" s="97">
        <v>2.8</v>
      </c>
      <c r="G103" s="93"/>
      <c r="H103" s="93"/>
      <c r="I103" s="95">
        <v>0.22561</v>
      </c>
      <c r="J103" s="96">
        <v>15400</v>
      </c>
      <c r="K103" s="96">
        <v>3474</v>
      </c>
      <c r="L103" s="97">
        <v>3.02</v>
      </c>
    </row>
    <row r="104" spans="1:12" ht="15.75" customHeight="1">
      <c r="A104" s="81">
        <v>96</v>
      </c>
      <c r="B104" s="93"/>
      <c r="C104" s="95">
        <v>0.262409</v>
      </c>
      <c r="D104" s="96">
        <v>5688</v>
      </c>
      <c r="E104" s="96">
        <v>1493</v>
      </c>
      <c r="F104" s="97">
        <v>2.58</v>
      </c>
      <c r="G104" s="93"/>
      <c r="H104" s="93"/>
      <c r="I104" s="95">
        <v>0.26590599999999998</v>
      </c>
      <c r="J104" s="96">
        <v>11926</v>
      </c>
      <c r="K104" s="96">
        <v>3171</v>
      </c>
      <c r="L104" s="97">
        <v>2.75</v>
      </c>
    </row>
    <row r="105" spans="1:12" ht="15.75" customHeight="1">
      <c r="A105" s="81">
        <v>97</v>
      </c>
      <c r="B105" s="93"/>
      <c r="C105" s="95">
        <v>0.33420899999999998</v>
      </c>
      <c r="D105" s="96">
        <v>4196</v>
      </c>
      <c r="E105" s="96">
        <v>1402</v>
      </c>
      <c r="F105" s="97">
        <v>2.3199999999999998</v>
      </c>
      <c r="G105" s="93"/>
      <c r="H105" s="93"/>
      <c r="I105" s="95">
        <v>0.29788100000000001</v>
      </c>
      <c r="J105" s="96">
        <v>8754</v>
      </c>
      <c r="K105" s="96">
        <v>2608</v>
      </c>
      <c r="L105" s="97">
        <v>2.57</v>
      </c>
    </row>
    <row r="106" spans="1:12" ht="15.75" customHeight="1">
      <c r="A106" s="81">
        <v>98</v>
      </c>
      <c r="B106" s="93"/>
      <c r="C106" s="95">
        <v>0.312801</v>
      </c>
      <c r="D106" s="96">
        <v>2793</v>
      </c>
      <c r="E106" s="96">
        <v>874</v>
      </c>
      <c r="F106" s="97">
        <v>2.2400000000000002</v>
      </c>
      <c r="G106" s="93"/>
      <c r="H106" s="93"/>
      <c r="I106" s="95">
        <v>0.3</v>
      </c>
      <c r="J106" s="96">
        <v>6147</v>
      </c>
      <c r="K106" s="96">
        <v>1844</v>
      </c>
      <c r="L106" s="97">
        <v>2.44</v>
      </c>
    </row>
    <row r="107" spans="1:12" ht="15.75" customHeight="1">
      <c r="A107" s="81">
        <v>99</v>
      </c>
      <c r="B107" s="93"/>
      <c r="C107" s="95">
        <v>0.36642400000000003</v>
      </c>
      <c r="D107" s="96">
        <v>1920</v>
      </c>
      <c r="E107" s="96">
        <v>703</v>
      </c>
      <c r="F107" s="97">
        <v>2.0299999999999998</v>
      </c>
      <c r="G107" s="93"/>
      <c r="H107" s="93"/>
      <c r="I107" s="95">
        <v>0.31199900000000003</v>
      </c>
      <c r="J107" s="96">
        <v>4303</v>
      </c>
      <c r="K107" s="96">
        <v>1342</v>
      </c>
      <c r="L107" s="97">
        <v>2.2799999999999998</v>
      </c>
    </row>
    <row r="108" spans="1:12" ht="15.75" customHeight="1">
      <c r="A108" s="81">
        <v>100</v>
      </c>
      <c r="B108" s="93"/>
      <c r="C108" s="95">
        <v>0.33546599999999999</v>
      </c>
      <c r="D108" s="96">
        <v>1216</v>
      </c>
      <c r="E108" s="96">
        <v>408</v>
      </c>
      <c r="F108" s="97">
        <v>1.91</v>
      </c>
      <c r="G108" s="93"/>
      <c r="H108" s="93"/>
      <c r="I108" s="95">
        <v>0.40027099999999999</v>
      </c>
      <c r="J108" s="96">
        <v>2960</v>
      </c>
      <c r="K108" s="96">
        <v>1185</v>
      </c>
      <c r="L108" s="97">
        <v>2.08</v>
      </c>
    </row>
    <row r="109" spans="1:12" ht="15.75" customHeight="1">
      <c r="A109" s="81">
        <v>101</v>
      </c>
      <c r="B109" s="93"/>
      <c r="C109" s="95">
        <v>0.48032200000000003</v>
      </c>
      <c r="D109" s="96">
        <v>808</v>
      </c>
      <c r="E109" s="96">
        <v>388</v>
      </c>
      <c r="F109" s="97">
        <v>1.62</v>
      </c>
      <c r="G109" s="93"/>
      <c r="H109" s="93"/>
      <c r="I109" s="95">
        <v>0.34982400000000002</v>
      </c>
      <c r="J109" s="96">
        <v>1775</v>
      </c>
      <c r="K109" s="96">
        <v>621</v>
      </c>
      <c r="L109" s="97">
        <v>2.14</v>
      </c>
    </row>
    <row r="110" spans="1:12" ht="15.75" customHeight="1">
      <c r="A110" s="81">
        <v>102</v>
      </c>
      <c r="B110" s="93"/>
      <c r="C110" s="95">
        <v>0.48223199999999999</v>
      </c>
      <c r="D110" s="96">
        <v>420</v>
      </c>
      <c r="E110" s="96">
        <v>203</v>
      </c>
      <c r="F110" s="97">
        <v>1.66</v>
      </c>
      <c r="G110" s="93"/>
      <c r="H110" s="93"/>
      <c r="I110" s="95">
        <v>0.34856100000000001</v>
      </c>
      <c r="J110" s="96">
        <v>1154</v>
      </c>
      <c r="K110" s="96">
        <v>402</v>
      </c>
      <c r="L110" s="97">
        <v>2.0299999999999998</v>
      </c>
    </row>
    <row r="111" spans="1:12" ht="15.75" customHeight="1">
      <c r="A111" s="81">
        <v>103</v>
      </c>
      <c r="B111" s="93"/>
      <c r="C111" s="95">
        <v>0.413354</v>
      </c>
      <c r="D111" s="96">
        <v>217</v>
      </c>
      <c r="E111" s="96">
        <v>90</v>
      </c>
      <c r="F111" s="97">
        <v>1.73</v>
      </c>
      <c r="G111" s="93"/>
      <c r="H111" s="93"/>
      <c r="I111" s="95">
        <v>0.26778999999999997</v>
      </c>
      <c r="J111" s="96">
        <v>752</v>
      </c>
      <c r="K111" s="96">
        <v>201</v>
      </c>
      <c r="L111" s="97">
        <v>1.84</v>
      </c>
    </row>
    <row r="112" spans="1:12" ht="15.75" customHeight="1">
      <c r="A112" s="81">
        <v>104</v>
      </c>
      <c r="B112" s="93"/>
      <c r="C112" s="95">
        <v>0.39346900000000001</v>
      </c>
      <c r="D112" s="96">
        <v>128</v>
      </c>
      <c r="E112" s="96">
        <v>50</v>
      </c>
      <c r="F112" s="97">
        <v>1.6</v>
      </c>
      <c r="G112" s="93"/>
      <c r="H112" s="93"/>
      <c r="I112" s="95">
        <v>0.45519599999999999</v>
      </c>
      <c r="J112" s="96">
        <v>551</v>
      </c>
      <c r="K112" s="96">
        <v>251</v>
      </c>
      <c r="L112" s="97">
        <v>1.33</v>
      </c>
    </row>
    <row r="113" spans="1:12" ht="15.75" customHeight="1">
      <c r="A113" s="81">
        <v>105</v>
      </c>
      <c r="B113" s="93"/>
      <c r="C113" s="95">
        <v>0.18984200000000001</v>
      </c>
      <c r="D113" s="96">
        <v>77</v>
      </c>
      <c r="E113" s="96">
        <v>15</v>
      </c>
      <c r="F113" s="97">
        <v>1.31</v>
      </c>
      <c r="G113" s="93"/>
      <c r="H113" s="93"/>
      <c r="I113" s="95">
        <v>0.468248</v>
      </c>
      <c r="J113" s="96">
        <v>300</v>
      </c>
      <c r="K113" s="96">
        <v>140</v>
      </c>
      <c r="L113" s="97">
        <v>1.03</v>
      </c>
    </row>
    <row r="114" spans="1:12" ht="15.75" customHeight="1">
      <c r="A114" s="81">
        <v>106</v>
      </c>
      <c r="B114" s="93"/>
      <c r="C114" s="95">
        <v>1</v>
      </c>
      <c r="D114" s="96">
        <v>63</v>
      </c>
      <c r="E114" s="96">
        <v>63</v>
      </c>
      <c r="F114" s="97">
        <v>0.5</v>
      </c>
      <c r="G114" s="93"/>
      <c r="H114" s="93"/>
      <c r="I114" s="95">
        <v>1</v>
      </c>
      <c r="J114" s="96">
        <v>160</v>
      </c>
      <c r="K114" s="96">
        <v>160</v>
      </c>
      <c r="L114" s="97">
        <v>0.5</v>
      </c>
    </row>
    <row r="115" spans="1:12" ht="15.75" customHeight="1"/>
    <row r="116" spans="1:12" ht="15.75" customHeight="1"/>
    <row r="117" spans="1:12" ht="15.75" customHeight="1"/>
    <row r="118" spans="1:12" ht="15.75" customHeight="1"/>
    <row r="119" spans="1:12" ht="15.75" customHeight="1"/>
    <row r="120" spans="1:12" ht="15.75" customHeight="1"/>
    <row r="121" spans="1:12" ht="15.75" customHeight="1"/>
    <row r="122" spans="1:12" ht="15.75" customHeight="1"/>
    <row r="123" spans="1:12" ht="15.75" customHeight="1"/>
    <row r="124" spans="1:12" ht="15.75" customHeight="1"/>
    <row r="125" spans="1:12" ht="15.75" customHeight="1"/>
    <row r="126" spans="1:12" ht="15.75" customHeight="1"/>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F5"/>
    <mergeCell ref="I5:L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000"/>
  <sheetViews>
    <sheetView workbookViewId="0">
      <selection activeCell="C14" sqref="C14"/>
    </sheetView>
  </sheetViews>
  <sheetFormatPr baseColWidth="10" defaultColWidth="11.28515625" defaultRowHeight="15" customHeight="1"/>
  <cols>
    <col min="1" max="26" width="10.5703125" customWidth="1"/>
  </cols>
  <sheetData>
    <row r="1" spans="1:3" ht="15.75" customHeight="1">
      <c r="A1" s="1" t="s">
        <v>285</v>
      </c>
    </row>
    <row r="2" spans="1:3" ht="15.75" customHeight="1"/>
    <row r="3" spans="1:3" ht="15.75" customHeight="1">
      <c r="A3" s="98" t="s">
        <v>286</v>
      </c>
    </row>
    <row r="4" spans="1:3" ht="15.75" customHeight="1">
      <c r="A4" s="154" t="s">
        <v>398</v>
      </c>
    </row>
    <row r="5" spans="1:3" ht="15.75" customHeight="1">
      <c r="A5" s="81"/>
    </row>
    <row r="6" spans="1:3" ht="15.75" customHeight="1"/>
    <row r="7" spans="1:3" ht="15.75" customHeight="1">
      <c r="B7" s="1" t="s">
        <v>70</v>
      </c>
      <c r="C7" s="1" t="s">
        <v>287</v>
      </c>
    </row>
    <row r="8" spans="1:3" ht="15.75" customHeight="1">
      <c r="B8" s="200" t="s">
        <v>48</v>
      </c>
      <c r="C8" s="199">
        <v>5</v>
      </c>
    </row>
    <row r="9" spans="1:3" ht="15.75" customHeight="1">
      <c r="B9" s="1" t="s">
        <v>49</v>
      </c>
      <c r="C9" s="1">
        <v>6</v>
      </c>
    </row>
    <row r="10" spans="1:3" ht="15.75" customHeight="1">
      <c r="B10" s="1" t="s">
        <v>50</v>
      </c>
      <c r="C10" s="1">
        <v>21</v>
      </c>
    </row>
    <row r="11" spans="1:3" ht="15.75" customHeight="1">
      <c r="B11" s="1" t="s">
        <v>51</v>
      </c>
      <c r="C11" s="1">
        <v>59</v>
      </c>
    </row>
    <row r="12" spans="1:3" ht="15.75" customHeight="1">
      <c r="B12" s="1" t="s">
        <v>288</v>
      </c>
      <c r="C12" s="1">
        <v>88</v>
      </c>
    </row>
    <row r="13" spans="1:3" ht="15.75" customHeight="1">
      <c r="B13" s="1" t="s">
        <v>98</v>
      </c>
      <c r="C13" s="1">
        <v>73</v>
      </c>
    </row>
    <row r="14" spans="1:3" ht="15.75" customHeight="1">
      <c r="B14" s="1" t="s">
        <v>289</v>
      </c>
      <c r="C14" s="1">
        <f>SUM(C8:C13)</f>
        <v>252</v>
      </c>
    </row>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4" r:id="rId1" xr:uid="{00000000-0004-0000-1000-000000000000}"/>
  </hyperlinks>
  <pageMargins left="0.7" right="0.7" top="0.75" bottom="0.75" header="0" footer="0"/>
  <pageSetup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election activeCell="W2" sqref="W2"/>
    </sheetView>
  </sheetViews>
  <sheetFormatPr baseColWidth="10" defaultColWidth="11.28515625" defaultRowHeight="15" customHeight="1"/>
  <cols>
    <col min="1" max="26" width="7.7109375" customWidth="1"/>
  </cols>
  <sheetData>
    <row r="1" spans="1:26" ht="12.75" customHeight="1">
      <c r="A1" s="241" t="s">
        <v>290</v>
      </c>
      <c r="B1" s="222"/>
      <c r="C1" s="222"/>
      <c r="D1" s="222"/>
      <c r="E1" s="222"/>
      <c r="F1" s="222"/>
      <c r="G1" s="222"/>
      <c r="H1" s="222"/>
      <c r="I1" s="222"/>
      <c r="J1" s="222"/>
      <c r="K1" s="11"/>
      <c r="L1" s="241" t="s">
        <v>291</v>
      </c>
      <c r="M1" s="222"/>
      <c r="N1" s="222"/>
      <c r="O1" s="222"/>
      <c r="P1" s="222"/>
      <c r="Q1" s="222"/>
      <c r="R1" s="222"/>
      <c r="S1" s="222"/>
      <c r="T1" s="222"/>
      <c r="U1" s="222"/>
      <c r="V1" s="11"/>
      <c r="W1" s="11"/>
      <c r="X1" s="11"/>
      <c r="Y1" s="11"/>
      <c r="Z1" s="11"/>
    </row>
    <row r="2" spans="1:26" ht="17.25" customHeight="1">
      <c r="A2" s="11"/>
      <c r="B2" s="11"/>
      <c r="C2" s="11"/>
      <c r="D2" s="11"/>
      <c r="E2" s="99" t="s">
        <v>292</v>
      </c>
      <c r="F2" s="11"/>
      <c r="G2" s="11"/>
      <c r="H2" s="11"/>
      <c r="I2" s="11"/>
      <c r="J2" s="100"/>
      <c r="K2" s="11"/>
      <c r="L2" s="11"/>
      <c r="M2" s="11"/>
      <c r="N2" s="11"/>
      <c r="O2" s="11"/>
      <c r="P2" s="99" t="s">
        <v>292</v>
      </c>
      <c r="Q2" s="11"/>
      <c r="R2" s="11"/>
      <c r="S2" s="11"/>
      <c r="T2" s="11"/>
      <c r="U2" s="100"/>
      <c r="V2" s="11"/>
      <c r="W2" s="25" t="s">
        <v>293</v>
      </c>
      <c r="X2" s="11"/>
      <c r="Y2" s="11"/>
      <c r="Z2" s="11"/>
    </row>
    <row r="3" spans="1:26" ht="12.75" customHeight="1">
      <c r="A3" s="101"/>
      <c r="B3" s="101"/>
      <c r="C3" s="101"/>
      <c r="D3" s="101"/>
      <c r="E3" s="101"/>
      <c r="F3" s="102"/>
      <c r="G3" s="101"/>
      <c r="H3" s="101"/>
      <c r="I3" s="101"/>
      <c r="J3" s="102"/>
      <c r="K3" s="11"/>
      <c r="L3" s="101"/>
      <c r="M3" s="101"/>
      <c r="N3" s="101"/>
      <c r="O3" s="101"/>
      <c r="P3" s="101"/>
      <c r="Q3" s="102"/>
      <c r="R3" s="101"/>
      <c r="S3" s="101"/>
      <c r="T3" s="101"/>
      <c r="U3" s="102"/>
      <c r="V3" s="11"/>
      <c r="W3" s="11"/>
      <c r="X3" s="11"/>
      <c r="Y3" s="11"/>
      <c r="Z3" s="11"/>
    </row>
    <row r="4" spans="1:26" ht="12.75" customHeight="1">
      <c r="A4" s="242" t="s">
        <v>294</v>
      </c>
      <c r="B4" s="243"/>
      <c r="C4" s="243"/>
      <c r="D4" s="236"/>
      <c r="E4" s="103" t="s">
        <v>295</v>
      </c>
      <c r="F4" s="244" t="s">
        <v>296</v>
      </c>
      <c r="G4" s="243"/>
      <c r="H4" s="243"/>
      <c r="I4" s="236"/>
      <c r="J4" s="104" t="s">
        <v>297</v>
      </c>
      <c r="K4" s="11"/>
      <c r="L4" s="242" t="s">
        <v>294</v>
      </c>
      <c r="M4" s="243"/>
      <c r="N4" s="243"/>
      <c r="O4" s="236"/>
      <c r="P4" s="103" t="s">
        <v>295</v>
      </c>
      <c r="Q4" s="244" t="s">
        <v>296</v>
      </c>
      <c r="R4" s="243"/>
      <c r="S4" s="243"/>
      <c r="T4" s="236"/>
      <c r="U4" s="104" t="s">
        <v>297</v>
      </c>
      <c r="V4" s="11"/>
      <c r="W4" s="11"/>
      <c r="X4" s="11"/>
      <c r="Y4" s="11"/>
      <c r="Z4" s="11"/>
    </row>
    <row r="5" spans="1:26" ht="12.75" customHeight="1">
      <c r="A5" s="233" t="s">
        <v>298</v>
      </c>
      <c r="B5" s="226"/>
      <c r="C5" s="226"/>
      <c r="D5" s="234"/>
      <c r="E5" s="105" t="s">
        <v>299</v>
      </c>
      <c r="F5" s="240" t="s">
        <v>300</v>
      </c>
      <c r="G5" s="226"/>
      <c r="H5" s="226"/>
      <c r="I5" s="234"/>
      <c r="J5" s="106"/>
      <c r="K5" s="11"/>
      <c r="L5" s="233" t="s">
        <v>298</v>
      </c>
      <c r="M5" s="226"/>
      <c r="N5" s="226"/>
      <c r="O5" s="234"/>
      <c r="P5" s="105" t="s">
        <v>299</v>
      </c>
      <c r="Q5" s="240" t="s">
        <v>300</v>
      </c>
      <c r="R5" s="226"/>
      <c r="S5" s="226"/>
      <c r="T5" s="234"/>
      <c r="U5" s="106"/>
      <c r="V5" s="11"/>
      <c r="W5" s="11"/>
      <c r="X5" s="11"/>
      <c r="Y5" s="11"/>
      <c r="Z5" s="11"/>
    </row>
    <row r="6" spans="1:26" ht="12.75" customHeight="1">
      <c r="A6" s="235" t="s">
        <v>301</v>
      </c>
      <c r="B6" s="236"/>
      <c r="C6" s="107" t="s">
        <v>302</v>
      </c>
      <c r="D6" s="108"/>
      <c r="E6" s="105" t="s">
        <v>303</v>
      </c>
      <c r="F6" s="235" t="s">
        <v>301</v>
      </c>
      <c r="G6" s="236"/>
      <c r="H6" s="107" t="s">
        <v>302</v>
      </c>
      <c r="I6" s="109"/>
      <c r="J6" s="106"/>
      <c r="K6" s="11"/>
      <c r="L6" s="235" t="s">
        <v>301</v>
      </c>
      <c r="M6" s="236"/>
      <c r="N6" s="110" t="s">
        <v>302</v>
      </c>
      <c r="O6" s="108"/>
      <c r="P6" s="105" t="s">
        <v>303</v>
      </c>
      <c r="Q6" s="237" t="s">
        <v>301</v>
      </c>
      <c r="R6" s="236"/>
      <c r="S6" s="110" t="s">
        <v>302</v>
      </c>
      <c r="T6" s="108"/>
      <c r="U6" s="106"/>
      <c r="V6" s="11"/>
      <c r="W6" s="11"/>
      <c r="X6" s="11"/>
      <c r="Y6" s="11"/>
      <c r="Z6" s="11"/>
    </row>
    <row r="7" spans="1:26" ht="12.75" customHeight="1">
      <c r="A7" s="238" t="s">
        <v>304</v>
      </c>
      <c r="B7" s="234"/>
      <c r="C7" s="111"/>
      <c r="D7" s="108"/>
      <c r="E7" s="112"/>
      <c r="F7" s="238" t="s">
        <v>304</v>
      </c>
      <c r="G7" s="234"/>
      <c r="H7" s="111"/>
      <c r="I7" s="113"/>
      <c r="J7" s="106"/>
      <c r="K7" s="11"/>
      <c r="L7" s="238" t="s">
        <v>304</v>
      </c>
      <c r="M7" s="234"/>
      <c r="N7" s="114"/>
      <c r="O7" s="108"/>
      <c r="P7" s="115"/>
      <c r="Q7" s="239" t="s">
        <v>304</v>
      </c>
      <c r="R7" s="234"/>
      <c r="S7" s="114"/>
      <c r="T7" s="117"/>
      <c r="U7" s="106"/>
      <c r="V7" s="11"/>
      <c r="W7" s="11"/>
      <c r="X7" s="11"/>
      <c r="Y7" s="11"/>
      <c r="Z7" s="11"/>
    </row>
    <row r="8" spans="1:26" ht="30" customHeight="1">
      <c r="A8" s="118" t="s">
        <v>305</v>
      </c>
      <c r="B8" s="119" t="s">
        <v>306</v>
      </c>
      <c r="C8" s="120"/>
      <c r="D8" s="121" t="s">
        <v>307</v>
      </c>
      <c r="E8" s="122" t="s">
        <v>308</v>
      </c>
      <c r="F8" s="118" t="s">
        <v>305</v>
      </c>
      <c r="G8" s="119" t="s">
        <v>306</v>
      </c>
      <c r="H8" s="120"/>
      <c r="I8" s="123" t="s">
        <v>309</v>
      </c>
      <c r="J8" s="106" t="s">
        <v>40</v>
      </c>
      <c r="K8" s="11"/>
      <c r="L8" s="118" t="s">
        <v>305</v>
      </c>
      <c r="M8" s="119" t="s">
        <v>306</v>
      </c>
      <c r="N8" s="120"/>
      <c r="O8" s="121" t="s">
        <v>310</v>
      </c>
      <c r="P8" s="122" t="s">
        <v>308</v>
      </c>
      <c r="Q8" s="118" t="s">
        <v>305</v>
      </c>
      <c r="R8" s="119" t="s">
        <v>306</v>
      </c>
      <c r="S8" s="120"/>
      <c r="T8" s="123" t="s">
        <v>311</v>
      </c>
      <c r="U8" s="106" t="s">
        <v>40</v>
      </c>
      <c r="V8" s="11"/>
      <c r="W8" s="11"/>
      <c r="X8" s="11"/>
      <c r="Y8" s="11"/>
      <c r="Z8" s="11"/>
    </row>
    <row r="9" spans="1:26" ht="12.75" customHeight="1">
      <c r="A9" s="114" t="s">
        <v>312</v>
      </c>
      <c r="B9" s="111" t="s">
        <v>313</v>
      </c>
      <c r="C9" s="114" t="s">
        <v>314</v>
      </c>
      <c r="D9" s="124"/>
      <c r="E9" s="111"/>
      <c r="F9" s="111" t="s">
        <v>312</v>
      </c>
      <c r="G9" s="111" t="s">
        <v>313</v>
      </c>
      <c r="H9" s="114" t="s">
        <v>314</v>
      </c>
      <c r="I9" s="125"/>
      <c r="J9" s="106"/>
      <c r="K9" s="11"/>
      <c r="L9" s="114" t="s">
        <v>312</v>
      </c>
      <c r="M9" s="111" t="s">
        <v>313</v>
      </c>
      <c r="N9" s="114" t="s">
        <v>314</v>
      </c>
      <c r="O9" s="124"/>
      <c r="P9" s="111"/>
      <c r="Q9" s="111" t="s">
        <v>312</v>
      </c>
      <c r="R9" s="111" t="s">
        <v>313</v>
      </c>
      <c r="S9" s="114" t="s">
        <v>314</v>
      </c>
      <c r="T9" s="126"/>
      <c r="U9" s="106"/>
      <c r="V9" s="11"/>
      <c r="W9" s="11"/>
      <c r="X9" s="11"/>
      <c r="Y9" s="11"/>
      <c r="Z9" s="11"/>
    </row>
    <row r="10" spans="1:26" ht="12.75" customHeight="1">
      <c r="A10" s="127" t="s">
        <v>319</v>
      </c>
      <c r="B10" s="128" t="s">
        <v>319</v>
      </c>
      <c r="C10" s="127" t="s">
        <v>320</v>
      </c>
      <c r="D10" s="129"/>
      <c r="E10" s="130" t="s">
        <v>322</v>
      </c>
      <c r="F10" s="128" t="s">
        <v>319</v>
      </c>
      <c r="G10" s="128" t="s">
        <v>319</v>
      </c>
      <c r="H10" s="127" t="s">
        <v>320</v>
      </c>
      <c r="I10" s="131"/>
      <c r="J10" s="116"/>
      <c r="K10" s="11"/>
      <c r="L10" s="127" t="s">
        <v>319</v>
      </c>
      <c r="M10" s="128" t="s">
        <v>319</v>
      </c>
      <c r="N10" s="127" t="s">
        <v>320</v>
      </c>
      <c r="O10" s="129"/>
      <c r="P10" s="130" t="s">
        <v>323</v>
      </c>
      <c r="Q10" s="128" t="s">
        <v>319</v>
      </c>
      <c r="R10" s="128" t="s">
        <v>319</v>
      </c>
      <c r="S10" s="127" t="s">
        <v>320</v>
      </c>
      <c r="T10" s="129"/>
      <c r="U10" s="116"/>
      <c r="V10" s="11"/>
      <c r="W10" s="11"/>
      <c r="X10" s="11"/>
      <c r="Y10" s="11"/>
      <c r="Z10" s="11"/>
    </row>
    <row r="11" spans="1:26" ht="6" customHeight="1">
      <c r="A11" s="21"/>
      <c r="B11" s="11"/>
      <c r="C11" s="11"/>
      <c r="D11" s="11"/>
      <c r="E11" s="132"/>
      <c r="F11" s="133"/>
      <c r="G11" s="11"/>
      <c r="H11" s="11"/>
      <c r="I11" s="19"/>
      <c r="J11" s="134"/>
      <c r="K11" s="11"/>
      <c r="L11" s="21"/>
      <c r="M11" s="21"/>
      <c r="N11" s="21"/>
      <c r="O11" s="135"/>
      <c r="P11" s="134"/>
      <c r="Q11" s="133"/>
      <c r="R11" s="11"/>
      <c r="S11" s="11"/>
      <c r="T11" s="11"/>
      <c r="U11" s="134"/>
      <c r="V11" s="11"/>
      <c r="W11" s="11"/>
      <c r="X11" s="11"/>
      <c r="Y11" s="11"/>
      <c r="Z11" s="11"/>
    </row>
    <row r="12" spans="1:26" ht="10.5" customHeight="1">
      <c r="A12" s="136">
        <v>80.463657318296882</v>
      </c>
      <c r="B12" s="136">
        <v>80.352500550435579</v>
      </c>
      <c r="C12" s="137">
        <v>2.8356318331963733E-2</v>
      </c>
      <c r="D12" s="135">
        <v>80.40807893436623</v>
      </c>
      <c r="E12" s="138">
        <v>100000</v>
      </c>
      <c r="F12" s="139">
        <v>3.5031274797914418E-3</v>
      </c>
      <c r="G12" s="140">
        <v>3.1678749497559408E-3</v>
      </c>
      <c r="H12" s="140">
        <v>8.5523604600893223E-5</v>
      </c>
      <c r="I12" s="141">
        <v>3.3355012147736913E-3</v>
      </c>
      <c r="J12" s="142">
        <v>0</v>
      </c>
      <c r="K12" s="11"/>
      <c r="L12" s="136">
        <v>84.226329091150248</v>
      </c>
      <c r="M12" s="136">
        <v>84.1126021516625</v>
      </c>
      <c r="N12" s="137">
        <v>2.9011974359117027E-2</v>
      </c>
      <c r="O12" s="135">
        <v>84.169465621406374</v>
      </c>
      <c r="P12" s="138">
        <v>100000</v>
      </c>
      <c r="Q12" s="139">
        <v>3.0988964648508174E-3</v>
      </c>
      <c r="R12" s="140">
        <v>2.77503379451445E-3</v>
      </c>
      <c r="S12" s="140">
        <v>8.2618028147032449E-5</v>
      </c>
      <c r="T12" s="141">
        <v>2.9369651296826337E-3</v>
      </c>
      <c r="U12" s="142">
        <v>0</v>
      </c>
      <c r="V12" s="11"/>
      <c r="W12" s="11"/>
      <c r="X12" s="11"/>
      <c r="Y12" s="11"/>
      <c r="Z12" s="11"/>
    </row>
    <row r="13" spans="1:26" ht="10.5" customHeight="1">
      <c r="A13" s="136">
        <v>79.732260682488231</v>
      </c>
      <c r="B13" s="136">
        <v>79.621425502278782</v>
      </c>
      <c r="C13" s="137">
        <v>2.8274280665672537E-2</v>
      </c>
      <c r="D13" s="135">
        <v>79.676843092383507</v>
      </c>
      <c r="E13" s="138">
        <v>99655.300026340527</v>
      </c>
      <c r="F13" s="139">
        <v>3.5272459716864364E-4</v>
      </c>
      <c r="G13" s="140">
        <v>2.5704995386308549E-4</v>
      </c>
      <c r="H13" s="140">
        <v>2.4406796761621971E-5</v>
      </c>
      <c r="I13" s="141">
        <v>3.0488727551586457E-4</v>
      </c>
      <c r="J13" s="142">
        <v>1</v>
      </c>
      <c r="K13" s="11"/>
      <c r="L13" s="136">
        <v>83.473794079569515</v>
      </c>
      <c r="M13" s="136">
        <v>83.360409940120874</v>
      </c>
      <c r="N13" s="137">
        <v>2.8924525369553592E-2</v>
      </c>
      <c r="O13" s="135">
        <v>83.417102009845195</v>
      </c>
      <c r="P13" s="138">
        <v>99697.732326769212</v>
      </c>
      <c r="Q13" s="139">
        <v>3.2341996370294928E-4</v>
      </c>
      <c r="R13" s="140">
        <v>2.2946772498494558E-4</v>
      </c>
      <c r="S13" s="140">
        <v>2.3967407836225443E-5</v>
      </c>
      <c r="T13" s="141">
        <v>2.7644384434394743E-4</v>
      </c>
      <c r="U13" s="142">
        <v>1</v>
      </c>
      <c r="V13" s="11"/>
      <c r="W13" s="11"/>
      <c r="X13" s="11"/>
      <c r="Y13" s="11"/>
      <c r="Z13" s="11"/>
    </row>
    <row r="14" spans="1:26" ht="10.5" customHeight="1">
      <c r="A14" s="136">
        <v>78.756076042136655</v>
      </c>
      <c r="B14" s="136">
        <v>78.645904891033396</v>
      </c>
      <c r="C14" s="137">
        <v>2.810488548552743E-2</v>
      </c>
      <c r="D14" s="135">
        <v>78.700990466585026</v>
      </c>
      <c r="E14" s="138">
        <v>99624.777761948557</v>
      </c>
      <c r="F14" s="139">
        <v>2.7560389031139283E-4</v>
      </c>
      <c r="G14" s="140">
        <v>1.7897508814598574E-4</v>
      </c>
      <c r="H14" s="140">
        <v>2.4650204634032429E-5</v>
      </c>
      <c r="I14" s="141">
        <v>2.2728948922868928E-4</v>
      </c>
      <c r="J14" s="142">
        <v>2</v>
      </c>
      <c r="K14" s="11"/>
      <c r="L14" s="136">
        <v>82.496397134521956</v>
      </c>
      <c r="M14" s="136">
        <v>82.383663406804502</v>
      </c>
      <c r="N14" s="137">
        <v>2.8758604009556304E-2</v>
      </c>
      <c r="O14" s="135">
        <v>82.440030270663229</v>
      </c>
      <c r="P14" s="138">
        <v>99670.060737864842</v>
      </c>
      <c r="Q14" s="139">
        <v>2.1859878792947175E-4</v>
      </c>
      <c r="R14" s="140">
        <v>1.3562416494288659E-4</v>
      </c>
      <c r="S14" s="140">
        <v>2.1166995659843154E-5</v>
      </c>
      <c r="T14" s="141">
        <v>1.7711147643617917E-4</v>
      </c>
      <c r="U14" s="142">
        <v>2</v>
      </c>
      <c r="V14" s="11"/>
      <c r="W14" s="11"/>
      <c r="X14" s="11"/>
      <c r="Y14" s="11"/>
      <c r="Z14" s="11"/>
    </row>
    <row r="15" spans="1:26" ht="10.5" customHeight="1">
      <c r="A15" s="136">
        <v>77.773515743272057</v>
      </c>
      <c r="B15" s="136">
        <v>77.664021797901952</v>
      </c>
      <c r="C15" s="137">
        <v>2.7932128920943242E-2</v>
      </c>
      <c r="D15" s="135">
        <v>77.718768770587005</v>
      </c>
      <c r="E15" s="138">
        <v>99601.736579383272</v>
      </c>
      <c r="F15" s="139">
        <v>2.1533575651194796E-4</v>
      </c>
      <c r="G15" s="140">
        <v>1.3585971722719956E-4</v>
      </c>
      <c r="H15" s="140">
        <v>2.0274499817537858E-5</v>
      </c>
      <c r="I15" s="141">
        <v>1.7559773686957376E-4</v>
      </c>
      <c r="J15" s="142">
        <v>3</v>
      </c>
      <c r="K15" s="11"/>
      <c r="L15" s="136">
        <v>81.510579270851991</v>
      </c>
      <c r="M15" s="136">
        <v>81.398511451533608</v>
      </c>
      <c r="N15" s="137">
        <v>2.8588729417953113E-2</v>
      </c>
      <c r="O15" s="135">
        <v>81.4545453611928</v>
      </c>
      <c r="P15" s="138">
        <v>99652.369907639426</v>
      </c>
      <c r="Q15" s="139">
        <v>1.6538105035754738E-4</v>
      </c>
      <c r="R15" s="140">
        <v>8.7866682265031826E-5</v>
      </c>
      <c r="S15" s="140">
        <v>1.977407349298866E-5</v>
      </c>
      <c r="T15" s="141">
        <v>1.266238663112896E-4</v>
      </c>
      <c r="U15" s="142">
        <v>3</v>
      </c>
      <c r="V15" s="11"/>
      <c r="W15" s="11"/>
      <c r="X15" s="11"/>
      <c r="Y15" s="11"/>
      <c r="Z15" s="11"/>
    </row>
    <row r="16" spans="1:26" ht="10.5" customHeight="1">
      <c r="A16" s="136">
        <v>76.786733797580681</v>
      </c>
      <c r="B16" s="136">
        <v>76.677927388523912</v>
      </c>
      <c r="C16" s="137">
        <v>2.775673700428085E-2</v>
      </c>
      <c r="D16" s="135">
        <v>76.732330593052296</v>
      </c>
      <c r="E16" s="138">
        <v>99583.788341815889</v>
      </c>
      <c r="F16" s="139">
        <v>1.7695728055804809E-4</v>
      </c>
      <c r="G16" s="140">
        <v>1.0501214060847605E-4</v>
      </c>
      <c r="H16" s="140">
        <v>1.8353352027952055E-5</v>
      </c>
      <c r="I16" s="141">
        <v>1.4098471058326208E-4</v>
      </c>
      <c r="J16" s="142">
        <v>4</v>
      </c>
      <c r="K16" s="11"/>
      <c r="L16" s="136">
        <v>80.520493400531734</v>
      </c>
      <c r="M16" s="136">
        <v>80.409101473226997</v>
      </c>
      <c r="N16" s="137">
        <v>2.8416307985905907E-2</v>
      </c>
      <c r="O16" s="135">
        <v>80.464797436879365</v>
      </c>
      <c r="P16" s="138">
        <v>99639.749168123642</v>
      </c>
      <c r="Q16" s="139">
        <v>1.301180450314937E-4</v>
      </c>
      <c r="R16" s="140">
        <v>6.9130874627957838E-5</v>
      </c>
      <c r="S16" s="140">
        <v>1.5557951633555066E-5</v>
      </c>
      <c r="T16" s="141">
        <v>9.9624459829725763E-5</v>
      </c>
      <c r="U16" s="142">
        <v>4</v>
      </c>
      <c r="V16" s="11"/>
      <c r="W16" s="11"/>
      <c r="X16" s="11"/>
      <c r="Y16" s="11"/>
      <c r="Z16" s="11"/>
    </row>
    <row r="17" spans="1:26" ht="10.5" customHeight="1">
      <c r="A17" s="136">
        <v>75.797134889755213</v>
      </c>
      <c r="B17" s="136">
        <v>75.689024513400781</v>
      </c>
      <c r="C17" s="137">
        <v>2.7579177641433361E-2</v>
      </c>
      <c r="D17" s="135">
        <v>75.743079701577997</v>
      </c>
      <c r="E17" s="138">
        <v>99569.312017128992</v>
      </c>
      <c r="F17" s="139">
        <v>1.5033899659458219E-4</v>
      </c>
      <c r="G17" s="140">
        <v>8.5590743539541811E-5</v>
      </c>
      <c r="H17" s="140">
        <v>1.6517411493632745E-5</v>
      </c>
      <c r="I17" s="141">
        <v>1.17964870067062E-4</v>
      </c>
      <c r="J17" s="142">
        <v>5</v>
      </c>
      <c r="K17" s="11"/>
      <c r="L17" s="136">
        <v>79.528119004984774</v>
      </c>
      <c r="M17" s="136">
        <v>79.417410355738696</v>
      </c>
      <c r="N17" s="137">
        <v>2.824200235869188E-2</v>
      </c>
      <c r="O17" s="135">
        <v>79.472764680361735</v>
      </c>
      <c r="P17" s="138">
        <v>99629.840323274344</v>
      </c>
      <c r="Q17" s="139">
        <v>1.1048947684954885E-4</v>
      </c>
      <c r="R17" s="140">
        <v>5.9640320136478563E-5</v>
      </c>
      <c r="S17" s="140">
        <v>1.2971723651293443E-5</v>
      </c>
      <c r="T17" s="141">
        <v>8.5064898493013711E-5</v>
      </c>
      <c r="U17" s="142">
        <v>5</v>
      </c>
      <c r="V17" s="11"/>
      <c r="W17" s="11"/>
      <c r="X17" s="11"/>
      <c r="Y17" s="11"/>
      <c r="Z17" s="11"/>
    </row>
    <row r="18" spans="1:26" ht="10.5" customHeight="1">
      <c r="A18" s="136">
        <v>74.805660315243429</v>
      </c>
      <c r="B18" s="136">
        <v>74.698253262522357</v>
      </c>
      <c r="C18" s="137">
        <v>2.7399758347209459E-2</v>
      </c>
      <c r="D18" s="135">
        <v>74.751956788882893</v>
      </c>
      <c r="E18" s="138">
        <v>99557.180697401738</v>
      </c>
      <c r="F18" s="139">
        <v>1.3398142792609349E-4</v>
      </c>
      <c r="G18" s="140">
        <v>7.2321300807569365E-5</v>
      </c>
      <c r="H18" s="140">
        <v>1.572962426492962E-5</v>
      </c>
      <c r="I18" s="141">
        <v>1.0315136436683143E-4</v>
      </c>
      <c r="J18" s="142">
        <v>6</v>
      </c>
      <c r="K18" s="11"/>
      <c r="L18" s="136">
        <v>78.534492718798774</v>
      </c>
      <c r="M18" s="136">
        <v>78.424473405344131</v>
      </c>
      <c r="N18" s="137">
        <v>2.8066151391492235E-2</v>
      </c>
      <c r="O18" s="135">
        <v>78.479483062071452</v>
      </c>
      <c r="P18" s="138">
        <v>99621.396227222707</v>
      </c>
      <c r="Q18" s="139">
        <v>1.0386472342379589E-4</v>
      </c>
      <c r="R18" s="140">
        <v>5.1606940667405887E-5</v>
      </c>
      <c r="S18" s="140">
        <v>1.3331067029691327E-5</v>
      </c>
      <c r="T18" s="141">
        <v>7.7735832045600889E-5</v>
      </c>
      <c r="U18" s="142">
        <v>6</v>
      </c>
      <c r="V18" s="11"/>
      <c r="W18" s="11"/>
      <c r="X18" s="11"/>
      <c r="Y18" s="11"/>
      <c r="Z18" s="11"/>
    </row>
    <row r="19" spans="1:26" ht="10.5" customHeight="1">
      <c r="A19" s="136">
        <v>73.812965396709032</v>
      </c>
      <c r="B19" s="136">
        <v>73.706268142631032</v>
      </c>
      <c r="C19" s="137">
        <v>2.721868726479678E-2</v>
      </c>
      <c r="D19" s="135">
        <v>73.759616769670032</v>
      </c>
      <c r="E19" s="138">
        <v>99546.581647773346</v>
      </c>
      <c r="F19" s="139">
        <v>1.2629867637594267E-4</v>
      </c>
      <c r="G19" s="140">
        <v>6.2754028095661962E-5</v>
      </c>
      <c r="H19" s="140">
        <v>1.6210369459255282E-5</v>
      </c>
      <c r="I19" s="141">
        <v>9.4526352235802316E-5</v>
      </c>
      <c r="J19" s="142">
        <v>7</v>
      </c>
      <c r="K19" s="11"/>
      <c r="L19" s="136">
        <v>77.540207657791157</v>
      </c>
      <c r="M19" s="136">
        <v>77.430883008859794</v>
      </c>
      <c r="N19" s="137">
        <v>2.7888941053918086E-2</v>
      </c>
      <c r="O19" s="135">
        <v>77.485545333325476</v>
      </c>
      <c r="P19" s="138">
        <v>99613.693042277402</v>
      </c>
      <c r="Q19" s="139">
        <v>1.0436759495107366E-4</v>
      </c>
      <c r="R19" s="140">
        <v>4.5587429202204921E-5</v>
      </c>
      <c r="S19" s="140">
        <v>1.4994940242058354E-5</v>
      </c>
      <c r="T19" s="141">
        <v>7.4977512076639295E-5</v>
      </c>
      <c r="U19" s="142">
        <v>7</v>
      </c>
      <c r="V19" s="11"/>
      <c r="W19" s="11"/>
      <c r="X19" s="11"/>
      <c r="Y19" s="11"/>
      <c r="Z19" s="11"/>
    </row>
    <row r="20" spans="1:26" ht="10.5" customHeight="1">
      <c r="A20" s="136">
        <v>72.819533169372619</v>
      </c>
      <c r="B20" s="136">
        <v>72.71355160795332</v>
      </c>
      <c r="C20" s="137">
        <v>2.7036112606961954E-2</v>
      </c>
      <c r="D20" s="135">
        <v>72.76654238866297</v>
      </c>
      <c r="E20" s="138">
        <v>99536.893690204175</v>
      </c>
      <c r="F20" s="139">
        <v>1.155408347636321E-4</v>
      </c>
      <c r="G20" s="140">
        <v>6.6525851752142779E-5</v>
      </c>
      <c r="H20" s="140">
        <v>1.2503822196808504E-5</v>
      </c>
      <c r="I20" s="141">
        <v>9.103334325788744E-5</v>
      </c>
      <c r="J20" s="142">
        <v>8</v>
      </c>
      <c r="K20" s="11"/>
      <c r="L20" s="136">
        <v>76.545630489404431</v>
      </c>
      <c r="M20" s="136">
        <v>76.437005412189421</v>
      </c>
      <c r="N20" s="137">
        <v>2.7710478881378182E-2</v>
      </c>
      <c r="O20" s="135">
        <v>76.491317950796926</v>
      </c>
      <c r="P20" s="138">
        <v>99606.273589064134</v>
      </c>
      <c r="Q20" s="139">
        <v>1.0057247049561207E-4</v>
      </c>
      <c r="R20" s="140">
        <v>4.9971082576944509E-5</v>
      </c>
      <c r="S20" s="140">
        <v>1.2908517326190706E-5</v>
      </c>
      <c r="T20" s="141">
        <v>7.5271776536278291E-5</v>
      </c>
      <c r="U20" s="142">
        <v>8</v>
      </c>
      <c r="V20" s="11"/>
      <c r="W20" s="11"/>
      <c r="X20" s="11"/>
      <c r="Y20" s="11"/>
      <c r="Z20" s="11"/>
    </row>
    <row r="21" spans="1:26" ht="10.5" customHeight="1">
      <c r="A21" s="136">
        <v>71.825751866406208</v>
      </c>
      <c r="B21" s="136">
        <v>71.720491438703178</v>
      </c>
      <c r="C21" s="137">
        <v>2.6852149924240714E-2</v>
      </c>
      <c r="D21" s="135">
        <v>71.773121652554693</v>
      </c>
      <c r="E21" s="138">
        <v>99527.597562686627</v>
      </c>
      <c r="F21" s="139">
        <v>1.229993688693054E-4</v>
      </c>
      <c r="G21" s="140">
        <v>6.1783534603343759E-5</v>
      </c>
      <c r="H21" s="140">
        <v>1.5616284251520827E-5</v>
      </c>
      <c r="I21" s="141">
        <v>9.239145173632458E-5</v>
      </c>
      <c r="J21" s="142">
        <v>9</v>
      </c>
      <c r="K21" s="11"/>
      <c r="L21" s="136">
        <v>75.550998804448341</v>
      </c>
      <c r="M21" s="136">
        <v>75.443077961326651</v>
      </c>
      <c r="N21" s="137">
        <v>2.753082732696072E-2</v>
      </c>
      <c r="O21" s="135">
        <v>75.497038382887496</v>
      </c>
      <c r="P21" s="138">
        <v>99598.83215831095</v>
      </c>
      <c r="Q21" s="139">
        <v>1.0532295060737714E-4</v>
      </c>
      <c r="R21" s="140">
        <v>4.9811097515756024E-5</v>
      </c>
      <c r="S21" s="140">
        <v>1.4161187013168654E-5</v>
      </c>
      <c r="T21" s="141">
        <v>7.756702406156658E-5</v>
      </c>
      <c r="U21" s="142">
        <v>9</v>
      </c>
      <c r="V21" s="11"/>
      <c r="W21" s="11"/>
      <c r="X21" s="11"/>
      <c r="Y21" s="11"/>
      <c r="Z21" s="11"/>
    </row>
    <row r="22" spans="1:26" ht="10.5" customHeight="1">
      <c r="A22" s="136">
        <v>70.831974419149347</v>
      </c>
      <c r="B22" s="136">
        <v>70.727440157231413</v>
      </c>
      <c r="C22" s="137">
        <v>2.6666903550493323E-2</v>
      </c>
      <c r="D22" s="135">
        <v>70.77970728819038</v>
      </c>
      <c r="E22" s="138">
        <v>99518.200870108587</v>
      </c>
      <c r="F22" s="139">
        <v>1.3164800038092847E-4</v>
      </c>
      <c r="G22" s="140">
        <v>6.6127969005293769E-5</v>
      </c>
      <c r="H22" s="140">
        <v>1.6714293718274162E-5</v>
      </c>
      <c r="I22" s="141">
        <v>9.8887984693111125E-5</v>
      </c>
      <c r="J22" s="142">
        <v>10</v>
      </c>
      <c r="K22" s="11"/>
      <c r="L22" s="136">
        <v>74.556462165717988</v>
      </c>
      <c r="M22" s="136">
        <v>74.449250096749438</v>
      </c>
      <c r="N22" s="137">
        <v>2.7350017594016573E-2</v>
      </c>
      <c r="O22" s="135">
        <v>74.502856131233713</v>
      </c>
      <c r="P22" s="138">
        <v>99591.16696396409</v>
      </c>
      <c r="Q22" s="139">
        <v>1.1420534787622451E-4</v>
      </c>
      <c r="R22" s="140">
        <v>4.7940806036332668E-5</v>
      </c>
      <c r="S22" s="140">
        <v>1.6904219857115267E-5</v>
      </c>
      <c r="T22" s="141">
        <v>8.107307695627859E-5</v>
      </c>
      <c r="U22" s="142">
        <v>10</v>
      </c>
      <c r="V22" s="11"/>
      <c r="W22" s="11"/>
      <c r="X22" s="11"/>
      <c r="Y22" s="11"/>
      <c r="Z22" s="11"/>
    </row>
    <row r="23" spans="1:26" ht="10.5" customHeight="1">
      <c r="A23" s="136">
        <v>69.838559538525473</v>
      </c>
      <c r="B23" s="136">
        <v>69.734756049735452</v>
      </c>
      <c r="C23" s="137">
        <v>2.6480481834189513E-2</v>
      </c>
      <c r="D23" s="135">
        <v>69.786657794130463</v>
      </c>
      <c r="E23" s="138">
        <v>99508.18276355225</v>
      </c>
      <c r="F23" s="139">
        <v>1.455136244892616E-4</v>
      </c>
      <c r="G23" s="140">
        <v>7.5996317503587788E-5</v>
      </c>
      <c r="H23" s="140">
        <v>1.7734006884100467E-5</v>
      </c>
      <c r="I23" s="141">
        <v>1.1075497099642469E-4</v>
      </c>
      <c r="J23" s="142">
        <v>11</v>
      </c>
      <c r="K23" s="11"/>
      <c r="L23" s="136">
        <v>73.562105649573255</v>
      </c>
      <c r="M23" s="136">
        <v>73.455606864291667</v>
      </c>
      <c r="N23" s="137">
        <v>2.7168057469791992E-2</v>
      </c>
      <c r="O23" s="135">
        <v>73.508856256932461</v>
      </c>
      <c r="P23" s="138">
        <v>99583.153618548051</v>
      </c>
      <c r="Q23" s="139">
        <v>1.213686724898406E-4</v>
      </c>
      <c r="R23" s="140">
        <v>4.9831666180473874E-5</v>
      </c>
      <c r="S23" s="140">
        <v>1.8249236303409878E-5</v>
      </c>
      <c r="T23" s="141">
        <v>8.5600169335157232E-5</v>
      </c>
      <c r="U23" s="142">
        <v>11</v>
      </c>
      <c r="V23" s="11"/>
      <c r="W23" s="11"/>
      <c r="X23" s="11"/>
      <c r="Y23" s="11"/>
      <c r="Z23" s="11"/>
    </row>
    <row r="24" spans="1:26" ht="10.5" customHeight="1">
      <c r="A24" s="136">
        <v>68.845866756885627</v>
      </c>
      <c r="B24" s="136">
        <v>68.742798214944699</v>
      </c>
      <c r="C24" s="137">
        <v>2.6292995393093408E-2</v>
      </c>
      <c r="D24" s="135">
        <v>68.794332485915163</v>
      </c>
      <c r="E24" s="138">
        <v>99497.003530105547</v>
      </c>
      <c r="F24" s="139">
        <v>1.6415313024097675E-4</v>
      </c>
      <c r="G24" s="140">
        <v>9.2904867655707363E-5</v>
      </c>
      <c r="H24" s="140">
        <v>1.8175577190119743E-5</v>
      </c>
      <c r="I24" s="141">
        <v>1.2852899894834206E-4</v>
      </c>
      <c r="J24" s="142">
        <v>12</v>
      </c>
      <c r="K24" s="11"/>
      <c r="L24" s="136">
        <v>72.567996860696965</v>
      </c>
      <c r="M24" s="136">
        <v>72.462215864105232</v>
      </c>
      <c r="N24" s="137">
        <v>2.6984948110139108E-2</v>
      </c>
      <c r="O24" s="135">
        <v>72.515106362401099</v>
      </c>
      <c r="P24" s="138">
        <v>99574.686432091679</v>
      </c>
      <c r="Q24" s="139">
        <v>1.2371384592394568E-4</v>
      </c>
      <c r="R24" s="140">
        <v>5.8509153636619958E-5</v>
      </c>
      <c r="S24" s="140">
        <v>1.6633850073297379E-5</v>
      </c>
      <c r="T24" s="141">
        <v>9.1111499780282821E-5</v>
      </c>
      <c r="U24" s="142">
        <v>12</v>
      </c>
      <c r="V24" s="11"/>
      <c r="W24" s="11"/>
      <c r="X24" s="11"/>
      <c r="Y24" s="11"/>
      <c r="Z24" s="11"/>
    </row>
    <row r="25" spans="1:26" ht="10.5" customHeight="1">
      <c r="A25" s="136">
        <v>67.854276363557858</v>
      </c>
      <c r="B25" s="136">
        <v>67.751946469343267</v>
      </c>
      <c r="C25" s="137">
        <v>2.6104564850660834E-2</v>
      </c>
      <c r="D25" s="135">
        <v>67.803111416450562</v>
      </c>
      <c r="E25" s="138">
        <v>99484.074437576404</v>
      </c>
      <c r="F25" s="139">
        <v>1.9724603259411471E-4</v>
      </c>
      <c r="G25" s="140">
        <v>1.0880753281194259E-4</v>
      </c>
      <c r="H25" s="140">
        <v>2.2560841781166359E-5</v>
      </c>
      <c r="I25" s="141">
        <v>1.5302678270302865E-4</v>
      </c>
      <c r="J25" s="142">
        <v>13</v>
      </c>
      <c r="K25" s="11"/>
      <c r="L25" s="136">
        <v>71.574197713584809</v>
      </c>
      <c r="M25" s="136">
        <v>71.469139015660161</v>
      </c>
      <c r="N25" s="137">
        <v>2.6800688246081214E-2</v>
      </c>
      <c r="O25" s="135">
        <v>71.521668364622485</v>
      </c>
      <c r="P25" s="138">
        <v>99565.663415584888</v>
      </c>
      <c r="Q25" s="139">
        <v>1.2899526088136869E-4</v>
      </c>
      <c r="R25" s="140">
        <v>6.6125971272177725E-5</v>
      </c>
      <c r="S25" s="140">
        <v>1.6038084083977284E-5</v>
      </c>
      <c r="T25" s="141">
        <v>9.7560616076773209E-5</v>
      </c>
      <c r="U25" s="142">
        <v>13</v>
      </c>
      <c r="V25" s="11"/>
      <c r="W25" s="11"/>
      <c r="X25" s="11"/>
      <c r="Y25" s="11"/>
      <c r="Z25" s="11"/>
    </row>
    <row r="26" spans="1:26" ht="10.5" customHeight="1">
      <c r="A26" s="136">
        <v>66.864206213549977</v>
      </c>
      <c r="B26" s="136">
        <v>66.762618129145835</v>
      </c>
      <c r="C26" s="137">
        <v>2.5915327654118001E-2</v>
      </c>
      <c r="D26" s="135">
        <v>66.813412171347906</v>
      </c>
      <c r="E26" s="138">
        <v>99468.729420517368</v>
      </c>
      <c r="F26" s="139">
        <v>2.315288454742749E-4</v>
      </c>
      <c r="G26" s="140">
        <v>1.386421784771762E-4</v>
      </c>
      <c r="H26" s="140">
        <v>2.3695578315586398E-5</v>
      </c>
      <c r="I26" s="141">
        <v>1.8508551197572555E-4</v>
      </c>
      <c r="J26" s="142">
        <v>14</v>
      </c>
      <c r="K26" s="11"/>
      <c r="L26" s="136">
        <v>70.580763895252886</v>
      </c>
      <c r="M26" s="136">
        <v>70.476432021543872</v>
      </c>
      <c r="N26" s="137">
        <v>2.6615273905364036E-2</v>
      </c>
      <c r="O26" s="135">
        <v>70.528597958398379</v>
      </c>
      <c r="P26" s="138">
        <v>99555.987221616379</v>
      </c>
      <c r="Q26" s="139">
        <v>1.3779121757951605E-4</v>
      </c>
      <c r="R26" s="140">
        <v>7.1963046263110058E-5</v>
      </c>
      <c r="S26" s="140">
        <v>1.6792900846021932E-5</v>
      </c>
      <c r="T26" s="141">
        <v>1.0487713192131304E-4</v>
      </c>
      <c r="U26" s="142">
        <v>14</v>
      </c>
      <c r="V26" s="11"/>
      <c r="W26" s="11"/>
      <c r="X26" s="11"/>
      <c r="Y26" s="11"/>
      <c r="Z26" s="11"/>
    </row>
    <row r="27" spans="1:26" ht="10.5" customHeight="1">
      <c r="A27" s="136">
        <v>65.876109953622546</v>
      </c>
      <c r="B27" s="136">
        <v>65.77526623694979</v>
      </c>
      <c r="C27" s="137">
        <v>2.5725437926722283E-2</v>
      </c>
      <c r="D27" s="135">
        <v>65.825688095286168</v>
      </c>
      <c r="E27" s="138">
        <v>99450.222960386542</v>
      </c>
      <c r="F27" s="139">
        <v>2.7304382349598911E-4</v>
      </c>
      <c r="G27" s="140">
        <v>1.773125166981912E-4</v>
      </c>
      <c r="H27" s="140">
        <v>2.4421251734132114E-5</v>
      </c>
      <c r="I27" s="141">
        <v>2.2517817009709014E-4</v>
      </c>
      <c r="J27" s="142">
        <v>15</v>
      </c>
      <c r="K27" s="11"/>
      <c r="L27" s="136">
        <v>69.587743374858064</v>
      </c>
      <c r="M27" s="136">
        <v>69.484142879631861</v>
      </c>
      <c r="N27" s="137">
        <v>2.642869776178685E-2</v>
      </c>
      <c r="O27" s="135">
        <v>69.535943127244963</v>
      </c>
      <c r="P27" s="138">
        <v>99545.567637096203</v>
      </c>
      <c r="Q27" s="139">
        <v>1.4595248025744533E-4</v>
      </c>
      <c r="R27" s="140">
        <v>7.9951643134972125E-5</v>
      </c>
      <c r="S27" s="140">
        <v>1.6836948245528877E-5</v>
      </c>
      <c r="T27" s="141">
        <v>1.1295206169620873E-4</v>
      </c>
      <c r="U27" s="142">
        <v>15</v>
      </c>
      <c r="V27" s="11"/>
      <c r="W27" s="11"/>
      <c r="X27" s="11"/>
      <c r="Y27" s="11"/>
      <c r="Z27" s="11"/>
    </row>
    <row r="28" spans="1:26" ht="10.5" customHeight="1">
      <c r="A28" s="136">
        <v>64.890450037919962</v>
      </c>
      <c r="B28" s="136">
        <v>64.790352616660968</v>
      </c>
      <c r="C28" s="137">
        <v>2.553505644361756E-2</v>
      </c>
      <c r="D28" s="135">
        <v>64.840401327290465</v>
      </c>
      <c r="E28" s="138">
        <v>99427.766103573173</v>
      </c>
      <c r="F28" s="139">
        <v>3.3264445454482522E-4</v>
      </c>
      <c r="G28" s="140">
        <v>2.130747724992268E-4</v>
      </c>
      <c r="H28" s="140">
        <v>3.0502469909591436E-5</v>
      </c>
      <c r="I28" s="141">
        <v>2.7285961352202601E-4</v>
      </c>
      <c r="J28" s="142">
        <v>16</v>
      </c>
      <c r="K28" s="11"/>
      <c r="L28" s="136">
        <v>68.595174018535488</v>
      </c>
      <c r="M28" s="136">
        <v>68.492309501912501</v>
      </c>
      <c r="N28" s="137">
        <v>2.6240948118108828E-2</v>
      </c>
      <c r="O28" s="135">
        <v>68.543741760223995</v>
      </c>
      <c r="P28" s="138">
        <v>99534.325674691208</v>
      </c>
      <c r="Q28" s="139">
        <v>1.5931245707769882E-4</v>
      </c>
      <c r="R28" s="140">
        <v>8.3934139962040221E-5</v>
      </c>
      <c r="S28" s="140">
        <v>1.9229162529504746E-5</v>
      </c>
      <c r="T28" s="141">
        <v>1.2162329851986952E-4</v>
      </c>
      <c r="U28" s="142">
        <v>16</v>
      </c>
      <c r="V28" s="11"/>
      <c r="W28" s="11"/>
      <c r="X28" s="11"/>
      <c r="Y28" s="11"/>
      <c r="Z28" s="11"/>
    </row>
    <row r="29" spans="1:26" ht="10.5" customHeight="1">
      <c r="A29" s="136">
        <v>63.907636896580414</v>
      </c>
      <c r="B29" s="136">
        <v>63.808287135285966</v>
      </c>
      <c r="C29" s="137">
        <v>2.5344326860827767E-2</v>
      </c>
      <c r="D29" s="135">
        <v>63.85796201593319</v>
      </c>
      <c r="E29" s="138">
        <v>99400.61690528685</v>
      </c>
      <c r="F29" s="139">
        <v>3.9269932963539297E-4</v>
      </c>
      <c r="G29" s="140">
        <v>2.5945678713372558E-4</v>
      </c>
      <c r="H29" s="140">
        <v>3.399044451573148E-5</v>
      </c>
      <c r="I29" s="141">
        <v>3.2607805838455928E-4</v>
      </c>
      <c r="J29" s="142">
        <v>17</v>
      </c>
      <c r="K29" s="11"/>
      <c r="L29" s="136">
        <v>67.603080405965386</v>
      </c>
      <c r="M29" s="136">
        <v>67.50095653639741</v>
      </c>
      <c r="N29" s="137">
        <v>2.6052007542847512E-2</v>
      </c>
      <c r="O29" s="135">
        <v>67.552018471181398</v>
      </c>
      <c r="P29" s="138">
        <v>99522.199253110302</v>
      </c>
      <c r="Q29" s="139">
        <v>1.680158058023106E-4</v>
      </c>
      <c r="R29" s="140">
        <v>9.330910220990174E-5</v>
      </c>
      <c r="S29" s="140">
        <v>1.9057832549083897E-5</v>
      </c>
      <c r="T29" s="141">
        <v>1.3066245400610618E-4</v>
      </c>
      <c r="U29" s="142">
        <v>17</v>
      </c>
      <c r="V29" s="11"/>
      <c r="W29" s="11"/>
      <c r="X29" s="11"/>
      <c r="Y29" s="11"/>
      <c r="Z29" s="11"/>
    </row>
    <row r="30" spans="1:26" ht="10.5" customHeight="1">
      <c r="A30" s="136">
        <v>62.927928933446786</v>
      </c>
      <c r="B30" s="136">
        <v>62.8293278586005</v>
      </c>
      <c r="C30" s="137">
        <v>2.515333541996962E-2</v>
      </c>
      <c r="D30" s="135">
        <v>62.878628396023643</v>
      </c>
      <c r="E30" s="138">
        <v>99368.23812633146</v>
      </c>
      <c r="F30" s="139">
        <v>4.3929364841907527E-4</v>
      </c>
      <c r="G30" s="140">
        <v>3.217568252626362E-4</v>
      </c>
      <c r="H30" s="140">
        <v>2.9983883458275287E-5</v>
      </c>
      <c r="I30" s="141">
        <v>3.8052523684085573E-4</v>
      </c>
      <c r="J30" s="142">
        <v>18</v>
      </c>
      <c r="K30" s="11"/>
      <c r="L30" s="136">
        <v>66.61147002574549</v>
      </c>
      <c r="M30" s="136">
        <v>66.51009156899039</v>
      </c>
      <c r="N30" s="137">
        <v>2.5861851213036705E-2</v>
      </c>
      <c r="O30" s="135">
        <v>66.56078079736794</v>
      </c>
      <c r="P30" s="138">
        <v>99509.150320321816</v>
      </c>
      <c r="Q30" s="139">
        <v>1.7670039770529688E-4</v>
      </c>
      <c r="R30" s="140">
        <v>1.0282959905691402E-4</v>
      </c>
      <c r="S30" s="140">
        <v>1.8844591491934406E-5</v>
      </c>
      <c r="T30" s="141">
        <v>1.3976499838110545E-4</v>
      </c>
      <c r="U30" s="142">
        <v>18</v>
      </c>
      <c r="V30" s="11"/>
      <c r="W30" s="11"/>
      <c r="X30" s="11"/>
      <c r="Y30" s="11"/>
      <c r="Z30" s="11"/>
    </row>
    <row r="31" spans="1:26" ht="10.5" customHeight="1">
      <c r="A31" s="136">
        <v>61.951299703688292</v>
      </c>
      <c r="B31" s="136">
        <v>61.853448444707013</v>
      </c>
      <c r="C31" s="137">
        <v>2.4962055862569721E-2</v>
      </c>
      <c r="D31" s="135">
        <v>61.902374074197652</v>
      </c>
      <c r="E31" s="138">
        <v>99330.517992640933</v>
      </c>
      <c r="F31" s="139">
        <v>4.9484482824640129E-4</v>
      </c>
      <c r="G31" s="140">
        <v>3.6586512566193848E-4</v>
      </c>
      <c r="H31" s="140">
        <v>3.2902985353179283E-5</v>
      </c>
      <c r="I31" s="141">
        <v>4.3035497695416989E-4</v>
      </c>
      <c r="J31" s="142">
        <v>19</v>
      </c>
      <c r="K31" s="11"/>
      <c r="L31" s="136">
        <v>65.620329145242124</v>
      </c>
      <c r="M31" s="136">
        <v>65.519701000593187</v>
      </c>
      <c r="N31" s="137">
        <v>2.5670445063501631E-2</v>
      </c>
      <c r="O31" s="135">
        <v>65.570015072917656</v>
      </c>
      <c r="P31" s="138">
        <v>99495.173054707004</v>
      </c>
      <c r="Q31" s="139">
        <v>1.9587437502689134E-4</v>
      </c>
      <c r="R31" s="140">
        <v>1.0137103554328159E-4</v>
      </c>
      <c r="S31" s="140">
        <v>2.410799476622698E-5</v>
      </c>
      <c r="T31" s="141">
        <v>1.4862270528508646E-4</v>
      </c>
      <c r="U31" s="142">
        <v>19</v>
      </c>
      <c r="V31" s="11"/>
      <c r="W31" s="11"/>
      <c r="X31" s="11"/>
      <c r="Y31" s="11"/>
      <c r="Z31" s="11"/>
    </row>
    <row r="32" spans="1:26" ht="10.5" customHeight="1">
      <c r="A32" s="136">
        <v>60.977360084492361</v>
      </c>
      <c r="B32" s="136">
        <v>60.880260452357717</v>
      </c>
      <c r="C32" s="137">
        <v>2.4770314320063005E-2</v>
      </c>
      <c r="D32" s="135">
        <v>60.928810268425039</v>
      </c>
      <c r="E32" s="138">
        <v>99287.918956812791</v>
      </c>
      <c r="F32" s="139">
        <v>5.4383117557048485E-4</v>
      </c>
      <c r="G32" s="140">
        <v>4.0099142113119628E-4</v>
      </c>
      <c r="H32" s="140">
        <v>3.643871286716545E-5</v>
      </c>
      <c r="I32" s="141">
        <v>4.7241129835084056E-4</v>
      </c>
      <c r="J32" s="142">
        <v>20</v>
      </c>
      <c r="K32" s="11"/>
      <c r="L32" s="136">
        <v>64.629623774002781</v>
      </c>
      <c r="M32" s="136">
        <v>64.529751010231152</v>
      </c>
      <c r="N32" s="137">
        <v>2.5477745860106541E-2</v>
      </c>
      <c r="O32" s="135">
        <v>64.579687392116966</v>
      </c>
      <c r="P32" s="138">
        <v>99480.294462880076</v>
      </c>
      <c r="Q32" s="139">
        <v>1.987322778828648E-4</v>
      </c>
      <c r="R32" s="140">
        <v>1.1565147511733666E-4</v>
      </c>
      <c r="S32" s="140">
        <v>2.1194082338144936E-5</v>
      </c>
      <c r="T32" s="141">
        <v>1.5719187650010074E-4</v>
      </c>
      <c r="U32" s="142">
        <v>20</v>
      </c>
      <c r="V32" s="11"/>
      <c r="W32" s="11"/>
      <c r="X32" s="11"/>
      <c r="Y32" s="11"/>
      <c r="Z32" s="11"/>
    </row>
    <row r="33" spans="1:26" ht="10.5" customHeight="1">
      <c r="A33" s="136">
        <v>60.005543619213412</v>
      </c>
      <c r="B33" s="136">
        <v>59.909198407907468</v>
      </c>
      <c r="C33" s="137">
        <v>2.4577860027027415E-2</v>
      </c>
      <c r="D33" s="135">
        <v>59.95737101356044</v>
      </c>
      <c r="E33" s="138">
        <v>99241.209789120039</v>
      </c>
      <c r="F33" s="139">
        <v>5.8281973470429929E-4</v>
      </c>
      <c r="G33" s="140">
        <v>4.2772159043106899E-4</v>
      </c>
      <c r="H33" s="140">
        <v>3.9565853130926111E-5</v>
      </c>
      <c r="I33" s="141">
        <v>5.0527066256768414E-4</v>
      </c>
      <c r="J33" s="142">
        <v>21</v>
      </c>
      <c r="K33" s="11"/>
      <c r="L33" s="136">
        <v>63.63931784988219</v>
      </c>
      <c r="M33" s="136">
        <v>63.540205714189682</v>
      </c>
      <c r="N33" s="137">
        <v>2.5283708084822831E-2</v>
      </c>
      <c r="O33" s="135">
        <v>63.589761782035936</v>
      </c>
      <c r="P33" s="138">
        <v>99464.546713165561</v>
      </c>
      <c r="Q33" s="139">
        <v>2.1336142700908097E-4</v>
      </c>
      <c r="R33" s="140">
        <v>1.176977893784977E-4</v>
      </c>
      <c r="S33" s="140">
        <v>2.440398919147532E-5</v>
      </c>
      <c r="T33" s="141">
        <v>1.6552960819378934E-4</v>
      </c>
      <c r="U33" s="142">
        <v>21</v>
      </c>
      <c r="V33" s="11"/>
      <c r="W33" s="11"/>
      <c r="X33" s="11"/>
      <c r="Y33" s="11"/>
      <c r="Z33" s="11"/>
    </row>
    <row r="34" spans="1:26" ht="10.5" customHeight="1">
      <c r="A34" s="136">
        <v>59.035221709525722</v>
      </c>
      <c r="B34" s="136">
        <v>58.939634822183827</v>
      </c>
      <c r="C34" s="137">
        <v>2.4384410036197086E-2</v>
      </c>
      <c r="D34" s="135">
        <v>58.987428265854774</v>
      </c>
      <c r="E34" s="138">
        <v>99191.294634504724</v>
      </c>
      <c r="F34" s="139">
        <v>6.114886312110578E-4</v>
      </c>
      <c r="G34" s="140">
        <v>4.4564168042313535E-4</v>
      </c>
      <c r="H34" s="140">
        <v>4.2307895609163885E-5</v>
      </c>
      <c r="I34" s="141">
        <v>5.2856515581709658E-4</v>
      </c>
      <c r="J34" s="142">
        <v>22</v>
      </c>
      <c r="K34" s="11"/>
      <c r="L34" s="136">
        <v>62.649379775954067</v>
      </c>
      <c r="M34" s="136">
        <v>62.551033693113233</v>
      </c>
      <c r="N34" s="137">
        <v>2.5088286438987913E-2</v>
      </c>
      <c r="O34" s="135">
        <v>62.60020673453365</v>
      </c>
      <c r="P34" s="138">
        <v>99447.956529357514</v>
      </c>
      <c r="Q34" s="139">
        <v>2.2338892193573837E-4</v>
      </c>
      <c r="R34" s="140">
        <v>1.2406272813490464E-4</v>
      </c>
      <c r="S34" s="140">
        <v>2.5338314745110644E-5</v>
      </c>
      <c r="T34" s="141">
        <v>1.7372582503532151E-4</v>
      </c>
      <c r="U34" s="142">
        <v>22</v>
      </c>
      <c r="V34" s="11"/>
      <c r="W34" s="11"/>
      <c r="X34" s="11"/>
      <c r="Y34" s="11"/>
      <c r="Z34" s="11"/>
    </row>
    <row r="35" spans="1:26" ht="10.5" customHeight="1">
      <c r="A35" s="136">
        <v>58.065770796103813</v>
      </c>
      <c r="B35" s="136">
        <v>57.970947266724941</v>
      </c>
      <c r="C35" s="137">
        <v>2.4189675861956885E-2</v>
      </c>
      <c r="D35" s="135">
        <v>58.018359031414377</v>
      </c>
      <c r="E35" s="138">
        <v>99139.109913977984</v>
      </c>
      <c r="F35" s="139">
        <v>6.259454634801677E-4</v>
      </c>
      <c r="G35" s="140">
        <v>4.5981467583909683E-4</v>
      </c>
      <c r="H35" s="140">
        <v>4.238030296966094E-5</v>
      </c>
      <c r="I35" s="141">
        <v>5.4288006965963226E-4</v>
      </c>
      <c r="J35" s="142">
        <v>23</v>
      </c>
      <c r="K35" s="11"/>
      <c r="L35" s="136">
        <v>61.659784234362824</v>
      </c>
      <c r="M35" s="136">
        <v>61.562209803106164</v>
      </c>
      <c r="N35" s="137">
        <v>2.4891436545065135E-2</v>
      </c>
      <c r="O35" s="135">
        <v>61.610997018734494</v>
      </c>
      <c r="P35" s="138">
        <v>99430.541715165498</v>
      </c>
      <c r="Q35" s="139">
        <v>2.2831437297094457E-4</v>
      </c>
      <c r="R35" s="140">
        <v>1.3549060399054025E-4</v>
      </c>
      <c r="S35" s="140">
        <v>2.3679532903164374E-5</v>
      </c>
      <c r="T35" s="141">
        <v>1.8190248848074241E-4</v>
      </c>
      <c r="U35" s="142">
        <v>23</v>
      </c>
      <c r="V35" s="11"/>
      <c r="W35" s="11"/>
      <c r="X35" s="11"/>
      <c r="Y35" s="11"/>
      <c r="Z35" s="11"/>
    </row>
    <row r="36" spans="1:26" ht="10.5" customHeight="1">
      <c r="A36" s="136">
        <v>57.09662860099521</v>
      </c>
      <c r="B36" s="136">
        <v>57.002574525244491</v>
      </c>
      <c r="C36" s="137">
        <v>2.3993386671102547E-2</v>
      </c>
      <c r="D36" s="135">
        <v>57.04960156311985</v>
      </c>
      <c r="E36" s="138">
        <v>99085.531751303555</v>
      </c>
      <c r="F36" s="139">
        <v>6.3631290545898729E-4</v>
      </c>
      <c r="G36" s="140">
        <v>4.6277002218379776E-4</v>
      </c>
      <c r="H36" s="140">
        <v>4.4271143692650386E-5</v>
      </c>
      <c r="I36" s="141">
        <v>5.495414638213925E-4</v>
      </c>
      <c r="J36" s="142">
        <v>24</v>
      </c>
      <c r="K36" s="11"/>
      <c r="L36" s="136">
        <v>60.670513790163184</v>
      </c>
      <c r="M36" s="136">
        <v>60.573716777048404</v>
      </c>
      <c r="N36" s="137">
        <v>2.4693115590506576E-2</v>
      </c>
      <c r="O36" s="135">
        <v>60.622115283605794</v>
      </c>
      <c r="P36" s="138">
        <v>99412.307782768956</v>
      </c>
      <c r="Q36" s="139">
        <v>2.4843218192875096E-4</v>
      </c>
      <c r="R36" s="140">
        <v>1.3199444799394053E-4</v>
      </c>
      <c r="S36" s="140">
        <v>2.9703503554798587E-5</v>
      </c>
      <c r="T36" s="141">
        <v>1.9021331496134574E-4</v>
      </c>
      <c r="U36" s="142">
        <v>24</v>
      </c>
      <c r="V36" s="11"/>
      <c r="W36" s="11"/>
      <c r="X36" s="11"/>
      <c r="Y36" s="11"/>
      <c r="Z36" s="11"/>
    </row>
    <row r="37" spans="1:26" ht="10.5" customHeight="1">
      <c r="A37" s="136">
        <v>56.127333801796617</v>
      </c>
      <c r="B37" s="136">
        <v>56.034056200352929</v>
      </c>
      <c r="C37" s="137">
        <v>2.3795306490735392E-2</v>
      </c>
      <c r="D37" s="135">
        <v>56.080695001074773</v>
      </c>
      <c r="E37" s="138">
        <v>99031.304400042194</v>
      </c>
      <c r="F37" s="139">
        <v>6.4022982947324874E-4</v>
      </c>
      <c r="G37" s="140">
        <v>4.6049435892198018E-4</v>
      </c>
      <c r="H37" s="140">
        <v>4.5850885344711365E-5</v>
      </c>
      <c r="I37" s="141">
        <v>5.5036209419761443E-4</v>
      </c>
      <c r="J37" s="142">
        <v>25</v>
      </c>
      <c r="K37" s="11"/>
      <c r="L37" s="136">
        <v>59.681560320689805</v>
      </c>
      <c r="M37" s="136">
        <v>59.585546651619786</v>
      </c>
      <c r="N37" s="137">
        <v>2.4493282926025824E-2</v>
      </c>
      <c r="O37" s="135">
        <v>59.633553486154796</v>
      </c>
      <c r="P37" s="138">
        <v>99393.24463896302</v>
      </c>
      <c r="Q37" s="139">
        <v>2.5046110242302145E-4</v>
      </c>
      <c r="R37" s="140">
        <v>1.4722796754613253E-4</v>
      </c>
      <c r="S37" s="140">
        <v>2.6334983386961453E-5</v>
      </c>
      <c r="T37" s="141">
        <v>1.9884453498457698E-4</v>
      </c>
      <c r="U37" s="142">
        <v>25</v>
      </c>
      <c r="V37" s="11"/>
      <c r="W37" s="11"/>
      <c r="X37" s="11"/>
      <c r="Y37" s="11"/>
      <c r="Z37" s="11"/>
    </row>
    <row r="38" spans="1:26" ht="10.5" customHeight="1">
      <c r="A38" s="136">
        <v>55.157548032897381</v>
      </c>
      <c r="B38" s="136">
        <v>55.065054673799935</v>
      </c>
      <c r="C38" s="137">
        <v>2.3595244667717296E-2</v>
      </c>
      <c r="D38" s="135">
        <v>55.111301353348658</v>
      </c>
      <c r="E38" s="138">
        <v>98976.993484382998</v>
      </c>
      <c r="F38" s="139">
        <v>6.3065583059315332E-4</v>
      </c>
      <c r="G38" s="140">
        <v>4.6415306718305575E-4</v>
      </c>
      <c r="H38" s="140">
        <v>4.247519474747388E-5</v>
      </c>
      <c r="I38" s="141">
        <v>5.4740444888810456E-4</v>
      </c>
      <c r="J38" s="142">
        <v>26</v>
      </c>
      <c r="K38" s="11"/>
      <c r="L38" s="136">
        <v>58.692926333914968</v>
      </c>
      <c r="M38" s="136">
        <v>58.597702083395305</v>
      </c>
      <c r="N38" s="137">
        <v>2.4291900642772358E-2</v>
      </c>
      <c r="O38" s="135">
        <v>58.645314208655137</v>
      </c>
      <c r="P38" s="138">
        <v>99373.323224598949</v>
      </c>
      <c r="Q38" s="139">
        <v>2.6298763823326919E-4</v>
      </c>
      <c r="R38" s="140">
        <v>1.5304684214362119E-4</v>
      </c>
      <c r="S38" s="140">
        <v>2.8046121451440822E-5</v>
      </c>
      <c r="T38" s="141">
        <v>2.0801724018844521E-4</v>
      </c>
      <c r="U38" s="142">
        <v>26</v>
      </c>
      <c r="V38" s="11"/>
      <c r="W38" s="11"/>
      <c r="X38" s="11"/>
      <c r="Y38" s="11"/>
      <c r="Z38" s="11"/>
    </row>
    <row r="39" spans="1:26" ht="10.5" customHeight="1">
      <c r="A39" s="136">
        <v>54.187062594096481</v>
      </c>
      <c r="B39" s="136">
        <v>54.095361797898285</v>
      </c>
      <c r="C39" s="137">
        <v>2.3393060254643612E-2</v>
      </c>
      <c r="D39" s="135">
        <v>54.141212195997383</v>
      </c>
      <c r="E39" s="138">
        <v>98922.962201912393</v>
      </c>
      <c r="F39" s="139">
        <v>6.323716955642174E-4</v>
      </c>
      <c r="G39" s="140">
        <v>4.532291332836217E-4</v>
      </c>
      <c r="H39" s="140">
        <v>4.5699633234845836E-5</v>
      </c>
      <c r="I39" s="141">
        <v>5.4280041442391952E-4</v>
      </c>
      <c r="J39" s="142">
        <v>27</v>
      </c>
      <c r="K39" s="11"/>
      <c r="L39" s="136">
        <v>57.704626263948725</v>
      </c>
      <c r="M39" s="136">
        <v>57.610197642023479</v>
      </c>
      <c r="N39" s="137">
        <v>2.4088934164603074E-2</v>
      </c>
      <c r="O39" s="135">
        <v>57.657411952986102</v>
      </c>
      <c r="P39" s="138">
        <v>99352.491944228546</v>
      </c>
      <c r="Q39" s="139">
        <v>2.7018484625624311E-4</v>
      </c>
      <c r="R39" s="140">
        <v>1.6579897856563986E-4</v>
      </c>
      <c r="S39" s="140">
        <v>2.6629047880255942E-5</v>
      </c>
      <c r="T39" s="141">
        <v>2.1799191241094149E-4</v>
      </c>
      <c r="U39" s="142">
        <v>27</v>
      </c>
      <c r="V39" s="11"/>
      <c r="W39" s="11"/>
      <c r="X39" s="11"/>
      <c r="Y39" s="11"/>
      <c r="Z39" s="11"/>
    </row>
    <row r="40" spans="1:26" ht="10.5" customHeight="1">
      <c r="A40" s="136">
        <v>53.215794258554773</v>
      </c>
      <c r="B40" s="136">
        <v>53.124894703893354</v>
      </c>
      <c r="C40" s="137">
        <v>2.3188661903423658E-2</v>
      </c>
      <c r="D40" s="135">
        <v>53.170344481224063</v>
      </c>
      <c r="E40" s="138">
        <v>98869.364863702329</v>
      </c>
      <c r="F40" s="139">
        <v>6.2453955442740049E-4</v>
      </c>
      <c r="G40" s="140">
        <v>4.5275467513966161E-4</v>
      </c>
      <c r="H40" s="140">
        <v>4.3822673287688502E-5</v>
      </c>
      <c r="I40" s="141">
        <v>5.3864711478353105E-4</v>
      </c>
      <c r="J40" s="142">
        <v>28</v>
      </c>
      <c r="K40" s="11"/>
      <c r="L40" s="136">
        <v>56.716687854956689</v>
      </c>
      <c r="M40" s="136">
        <v>56.623061191574749</v>
      </c>
      <c r="N40" s="137">
        <v>2.3884352903556338E-2</v>
      </c>
      <c r="O40" s="135">
        <v>56.669874523265719</v>
      </c>
      <c r="P40" s="138">
        <v>99330.672659945703</v>
      </c>
      <c r="Q40" s="139">
        <v>2.805724575999243E-4</v>
      </c>
      <c r="R40" s="140">
        <v>1.7757920121046786E-4</v>
      </c>
      <c r="S40" s="140">
        <v>2.6273789895269507E-5</v>
      </c>
      <c r="T40" s="141">
        <v>2.2907582940519608E-4</v>
      </c>
      <c r="U40" s="142">
        <v>28</v>
      </c>
      <c r="V40" s="11"/>
      <c r="W40" s="11"/>
      <c r="X40" s="11"/>
      <c r="Y40" s="11"/>
      <c r="Z40" s="11"/>
    </row>
    <row r="41" spans="1:26" ht="10.5" customHeight="1">
      <c r="A41" s="136">
        <v>52.243775230612847</v>
      </c>
      <c r="B41" s="136">
        <v>52.153685770108829</v>
      </c>
      <c r="C41" s="137">
        <v>2.2982005230618469E-2</v>
      </c>
      <c r="D41" s="135">
        <v>52.198730500360838</v>
      </c>
      <c r="E41" s="138">
        <v>98816.150309794757</v>
      </c>
      <c r="F41" s="139">
        <v>6.2016784535833989E-4</v>
      </c>
      <c r="G41" s="140">
        <v>4.5379955855699174E-4</v>
      </c>
      <c r="H41" s="140">
        <v>4.2440889490139828E-5</v>
      </c>
      <c r="I41" s="141">
        <v>5.3698370195766581E-4</v>
      </c>
      <c r="J41" s="142">
        <v>29</v>
      </c>
      <c r="K41" s="11"/>
      <c r="L41" s="136">
        <v>55.729153768928796</v>
      </c>
      <c r="M41" s="136">
        <v>55.636335495252354</v>
      </c>
      <c r="N41" s="137">
        <v>2.3678131039908085E-2</v>
      </c>
      <c r="O41" s="135">
        <v>55.682744632090575</v>
      </c>
      <c r="P41" s="138">
        <v>99307.755950791543</v>
      </c>
      <c r="Q41" s="139">
        <v>3.0129539248399103E-4</v>
      </c>
      <c r="R41" s="140">
        <v>1.8197305308727854E-4</v>
      </c>
      <c r="S41" s="140">
        <v>3.0439372295079711E-5</v>
      </c>
      <c r="T41" s="141">
        <v>2.4163422278563479E-4</v>
      </c>
      <c r="U41" s="142">
        <v>29</v>
      </c>
      <c r="V41" s="11"/>
      <c r="W41" s="11"/>
      <c r="X41" s="11"/>
      <c r="Y41" s="11"/>
      <c r="Z41" s="11"/>
    </row>
    <row r="42" spans="1:26" ht="10.5" customHeight="1">
      <c r="A42" s="136">
        <v>51.271142047141289</v>
      </c>
      <c r="B42" s="136">
        <v>51.18187153579283</v>
      </c>
      <c r="C42" s="137">
        <v>2.2773089629708365E-2</v>
      </c>
      <c r="D42" s="135">
        <v>51.22650679146706</v>
      </c>
      <c r="E42" s="138">
        <v>98763.067311052844</v>
      </c>
      <c r="F42" s="139">
        <v>6.2027122822661592E-4</v>
      </c>
      <c r="G42" s="140">
        <v>4.5942291613965553E-4</v>
      </c>
      <c r="H42" s="140">
        <v>4.1032732675245015E-5</v>
      </c>
      <c r="I42" s="141">
        <v>5.3984707218313575E-4</v>
      </c>
      <c r="J42" s="142">
        <v>30</v>
      </c>
      <c r="K42" s="11"/>
      <c r="L42" s="136">
        <v>54.742083581508794</v>
      </c>
      <c r="M42" s="136">
        <v>54.650080207371118</v>
      </c>
      <c r="N42" s="137">
        <v>2.3470248504507959E-2</v>
      </c>
      <c r="O42" s="135">
        <v>54.696081894439956</v>
      </c>
      <c r="P42" s="138">
        <v>99283.595248275888</v>
      </c>
      <c r="Q42" s="139">
        <v>3.1222095385348908E-4</v>
      </c>
      <c r="R42" s="140">
        <v>1.9999176664526027E-4</v>
      </c>
      <c r="S42" s="140">
        <v>2.8629894695976739E-5</v>
      </c>
      <c r="T42" s="141">
        <v>2.5610636024937469E-4</v>
      </c>
      <c r="U42" s="142">
        <v>30</v>
      </c>
      <c r="V42" s="11"/>
      <c r="W42" s="11"/>
      <c r="X42" s="11"/>
      <c r="Y42" s="11"/>
      <c r="Z42" s="11"/>
    </row>
    <row r="43" spans="1:26" ht="10.5" customHeight="1">
      <c r="A43" s="136">
        <v>50.298127573543319</v>
      </c>
      <c r="B43" s="136">
        <v>50.209684704652908</v>
      </c>
      <c r="C43" s="137">
        <v>2.2561956349594313E-2</v>
      </c>
      <c r="D43" s="135">
        <v>50.253906139098113</v>
      </c>
      <c r="E43" s="138">
        <v>98709.664272058231</v>
      </c>
      <c r="F43" s="139">
        <v>6.3402895010177028E-4</v>
      </c>
      <c r="G43" s="140">
        <v>4.6394312157250952E-4</v>
      </c>
      <c r="H43" s="140">
        <v>4.33892419717502E-5</v>
      </c>
      <c r="I43" s="141">
        <v>5.489860358371399E-4</v>
      </c>
      <c r="J43" s="142">
        <v>31</v>
      </c>
      <c r="K43" s="11"/>
      <c r="L43" s="136">
        <v>53.755556368205767</v>
      </c>
      <c r="M43" s="136">
        <v>53.66437445453564</v>
      </c>
      <c r="N43" s="137">
        <v>2.326069226278922E-2</v>
      </c>
      <c r="O43" s="135">
        <v>53.709965411370703</v>
      </c>
      <c r="P43" s="138">
        <v>99257.999337358895</v>
      </c>
      <c r="Q43" s="139">
        <v>3.3557230101572544E-4</v>
      </c>
      <c r="R43" s="140">
        <v>2.1035363157358725E-4</v>
      </c>
      <c r="S43" s="140">
        <v>3.1943538122994443E-5</v>
      </c>
      <c r="T43" s="141">
        <v>2.7296296629465634E-4</v>
      </c>
      <c r="U43" s="142">
        <v>31</v>
      </c>
      <c r="V43" s="11"/>
      <c r="W43" s="11"/>
      <c r="X43" s="11"/>
      <c r="Y43" s="11"/>
      <c r="Z43" s="11"/>
    </row>
    <row r="44" spans="1:26" ht="10.5" customHeight="1">
      <c r="A44" s="136">
        <v>49.325038755137058</v>
      </c>
      <c r="B44" s="136">
        <v>49.237431929158276</v>
      </c>
      <c r="C44" s="137">
        <v>2.2348680096629336E-2</v>
      </c>
      <c r="D44" s="135">
        <v>49.281235342147667</v>
      </c>
      <c r="E44" s="138">
        <v>98655.317000103256</v>
      </c>
      <c r="F44" s="139">
        <v>6.4673997249803231E-4</v>
      </c>
      <c r="G44" s="140">
        <v>4.826963120156688E-4</v>
      </c>
      <c r="H44" s="140">
        <v>4.1847872572031524E-5</v>
      </c>
      <c r="I44" s="141">
        <v>5.6471814225685058E-4</v>
      </c>
      <c r="J44" s="142">
        <v>32</v>
      </c>
      <c r="K44" s="11"/>
      <c r="L44" s="136">
        <v>52.769670661835889</v>
      </c>
      <c r="M44" s="136">
        <v>52.679316792280062</v>
      </c>
      <c r="N44" s="137">
        <v>2.3049456519344393E-2</v>
      </c>
      <c r="O44" s="135">
        <v>52.724493727057975</v>
      </c>
      <c r="P44" s="138">
        <v>99230.72926068907</v>
      </c>
      <c r="Q44" s="139">
        <v>3.4926196300528794E-4</v>
      </c>
      <c r="R44" s="140">
        <v>2.3574659114228278E-4</v>
      </c>
      <c r="S44" s="140">
        <v>2.8958003026276837E-5</v>
      </c>
      <c r="T44" s="141">
        <v>2.9250427707378537E-4</v>
      </c>
      <c r="U44" s="142">
        <v>32</v>
      </c>
      <c r="V44" s="11"/>
      <c r="W44" s="11"/>
      <c r="X44" s="11"/>
      <c r="Y44" s="11"/>
      <c r="Z44" s="11"/>
    </row>
    <row r="45" spans="1:26" ht="10.5" customHeight="1">
      <c r="A45" s="136">
        <v>48.352179893660875</v>
      </c>
      <c r="B45" s="136">
        <v>48.26541721872735</v>
      </c>
      <c r="C45" s="137">
        <v>2.2133335442224358E-2</v>
      </c>
      <c r="D45" s="135">
        <v>48.308798556194112</v>
      </c>
      <c r="E45" s="138">
        <v>98599.369382914258</v>
      </c>
      <c r="F45" s="139">
        <v>6.6996269397469441E-4</v>
      </c>
      <c r="G45" s="140">
        <v>5.0433662626822411E-4</v>
      </c>
      <c r="H45" s="140">
        <v>4.2251547884303639E-5</v>
      </c>
      <c r="I45" s="141">
        <v>5.8714966012145926E-4</v>
      </c>
      <c r="J45" s="142">
        <v>33</v>
      </c>
      <c r="K45" s="11"/>
      <c r="L45" s="136">
        <v>51.78453369935422</v>
      </c>
      <c r="M45" s="136">
        <v>51.695014469467843</v>
      </c>
      <c r="N45" s="137">
        <v>2.2836538236322545E-2</v>
      </c>
      <c r="O45" s="135">
        <v>51.739774084411032</v>
      </c>
      <c r="P45" s="138">
        <v>99201.516016191483</v>
      </c>
      <c r="Q45" s="139">
        <v>3.8490925587275333E-4</v>
      </c>
      <c r="R45" s="140">
        <v>2.4511281377561614E-4</v>
      </c>
      <c r="S45" s="140">
        <v>3.5662357677841126E-5</v>
      </c>
      <c r="T45" s="141">
        <v>3.1501103482418474E-4</v>
      </c>
      <c r="U45" s="142">
        <v>33</v>
      </c>
      <c r="V45" s="11"/>
      <c r="W45" s="11"/>
      <c r="X45" s="11"/>
      <c r="Y45" s="11"/>
      <c r="Z45" s="11"/>
    </row>
    <row r="46" spans="1:26" ht="10.5" customHeight="1">
      <c r="A46" s="136">
        <v>47.379841311077477</v>
      </c>
      <c r="B46" s="136">
        <v>47.293930623984956</v>
      </c>
      <c r="C46" s="137">
        <v>2.1915991605234032E-2</v>
      </c>
      <c r="D46" s="135">
        <v>47.336885967531217</v>
      </c>
      <c r="E46" s="138">
        <v>98541.154083672824</v>
      </c>
      <c r="F46" s="139">
        <v>7.0352619273686358E-4</v>
      </c>
      <c r="G46" s="140">
        <v>5.2960490574494761E-4</v>
      </c>
      <c r="H46" s="140">
        <v>4.4367675253039767E-5</v>
      </c>
      <c r="I46" s="141">
        <v>6.1656554924090559E-4</v>
      </c>
      <c r="J46" s="142">
        <v>34</v>
      </c>
      <c r="K46" s="11"/>
      <c r="L46" s="136">
        <v>50.800259259937576</v>
      </c>
      <c r="M46" s="136">
        <v>50.711581269851507</v>
      </c>
      <c r="N46" s="137">
        <v>2.2621936246447143E-2</v>
      </c>
      <c r="O46" s="135">
        <v>50.755920264894542</v>
      </c>
      <c r="P46" s="138">
        <v>99170.062679682087</v>
      </c>
      <c r="Q46" s="139">
        <v>4.0567213099016982E-4</v>
      </c>
      <c r="R46" s="140">
        <v>2.7593526170164012E-4</v>
      </c>
      <c r="S46" s="140">
        <v>3.3096140124624912E-5</v>
      </c>
      <c r="T46" s="141">
        <v>3.4080369634590497E-4</v>
      </c>
      <c r="U46" s="142">
        <v>34</v>
      </c>
      <c r="V46" s="11"/>
      <c r="W46" s="11"/>
      <c r="X46" s="11"/>
      <c r="Y46" s="11"/>
      <c r="Z46" s="11"/>
    </row>
    <row r="47" spans="1:26" ht="10.5" customHeight="1">
      <c r="A47" s="136">
        <v>46.408307357291449</v>
      </c>
      <c r="B47" s="136">
        <v>46.323256230755874</v>
      </c>
      <c r="C47" s="137">
        <v>2.1696715952953333E-2</v>
      </c>
      <c r="D47" s="135">
        <v>46.365781794023661</v>
      </c>
      <c r="E47" s="138">
        <v>98479.974863612442</v>
      </c>
      <c r="F47" s="139">
        <v>7.460536428033122E-4</v>
      </c>
      <c r="G47" s="140">
        <v>5.6077846076223799E-4</v>
      </c>
      <c r="H47" s="140">
        <v>4.7264077051294436E-5</v>
      </c>
      <c r="I47" s="141">
        <v>6.534160517827751E-4</v>
      </c>
      <c r="J47" s="142">
        <v>35</v>
      </c>
      <c r="K47" s="11"/>
      <c r="L47" s="136">
        <v>49.816968584692859</v>
      </c>
      <c r="M47" s="136">
        <v>49.729138430020043</v>
      </c>
      <c r="N47" s="137">
        <v>2.2405651702247918E-2</v>
      </c>
      <c r="O47" s="135">
        <v>49.773053507356451</v>
      </c>
      <c r="P47" s="138">
        <v>99136.040444209211</v>
      </c>
      <c r="Q47" s="139">
        <v>4.3880115699128716E-4</v>
      </c>
      <c r="R47" s="140">
        <v>3.0168634284671723E-4</v>
      </c>
      <c r="S47" s="140">
        <v>3.4978268914431111E-5</v>
      </c>
      <c r="T47" s="141">
        <v>3.7024374991900219E-4</v>
      </c>
      <c r="U47" s="142">
        <v>35</v>
      </c>
      <c r="V47" s="11"/>
      <c r="W47" s="11"/>
      <c r="X47" s="11"/>
      <c r="Y47" s="11"/>
      <c r="Z47" s="11"/>
    </row>
    <row r="48" spans="1:26" ht="10.5" customHeight="1">
      <c r="A48" s="136">
        <v>45.437862958311797</v>
      </c>
      <c r="B48" s="136">
        <v>45.353678696470638</v>
      </c>
      <c r="C48" s="137">
        <v>2.1475577000293986E-2</v>
      </c>
      <c r="D48" s="135">
        <v>45.395770827391217</v>
      </c>
      <c r="E48" s="138">
        <v>98415.090293144574</v>
      </c>
      <c r="F48" s="139">
        <v>7.945749211704813E-4</v>
      </c>
      <c r="G48" s="140">
        <v>6.0204161140244071E-4</v>
      </c>
      <c r="H48" s="140">
        <v>4.9115640246949133E-5</v>
      </c>
      <c r="I48" s="141">
        <v>6.98308266286461E-4</v>
      </c>
      <c r="J48" s="142">
        <v>36</v>
      </c>
      <c r="K48" s="11"/>
      <c r="L48" s="136">
        <v>48.834791173776075</v>
      </c>
      <c r="M48" s="136">
        <v>48.747815434884409</v>
      </c>
      <c r="N48" s="137">
        <v>2.2187688492771248E-2</v>
      </c>
      <c r="O48" s="135">
        <v>48.791303304330242</v>
      </c>
      <c r="P48" s="138">
        <v>99099.084548800776</v>
      </c>
      <c r="Q48" s="139">
        <v>4.7951403814238384E-4</v>
      </c>
      <c r="R48" s="140">
        <v>3.2795524298994463E-4</v>
      </c>
      <c r="S48" s="140">
        <v>3.8662957947050823E-5</v>
      </c>
      <c r="T48" s="141">
        <v>4.0373464056616423E-4</v>
      </c>
      <c r="U48" s="142">
        <v>36</v>
      </c>
      <c r="V48" s="11"/>
      <c r="W48" s="11"/>
      <c r="X48" s="11"/>
      <c r="Y48" s="11"/>
      <c r="Z48" s="11"/>
    </row>
    <row r="49" spans="1:26" ht="10.5" customHeight="1">
      <c r="A49" s="136">
        <v>44.468799011473571</v>
      </c>
      <c r="B49" s="136">
        <v>44.385488635133775</v>
      </c>
      <c r="C49" s="137">
        <v>2.1252647025457302E-2</v>
      </c>
      <c r="D49" s="135">
        <v>44.427143823303673</v>
      </c>
      <c r="E49" s="138">
        <v>98345.698381273352</v>
      </c>
      <c r="F49" s="139">
        <v>8.5644472120233205E-4</v>
      </c>
      <c r="G49" s="140">
        <v>6.4755632510727018E-4</v>
      </c>
      <c r="H49" s="140">
        <v>5.3287856146699454E-5</v>
      </c>
      <c r="I49" s="141">
        <v>7.5200052315480112E-4</v>
      </c>
      <c r="J49" s="142">
        <v>37</v>
      </c>
      <c r="K49" s="11"/>
      <c r="L49" s="136">
        <v>47.853865436139941</v>
      </c>
      <c r="M49" s="136">
        <v>47.767750665968435</v>
      </c>
      <c r="N49" s="137">
        <v>2.1968053615179589E-2</v>
      </c>
      <c r="O49" s="135">
        <v>47.810808051054188</v>
      </c>
      <c r="P49" s="138">
        <v>99058.790141468911</v>
      </c>
      <c r="Q49" s="139">
        <v>5.1793244419946175E-4</v>
      </c>
      <c r="R49" s="140">
        <v>3.6551161171160412E-4</v>
      </c>
      <c r="S49" s="140">
        <v>3.8882865430575922E-5</v>
      </c>
      <c r="T49" s="141">
        <v>4.4172202795553293E-4</v>
      </c>
      <c r="U49" s="142">
        <v>37</v>
      </c>
      <c r="V49" s="11"/>
      <c r="W49" s="11"/>
      <c r="X49" s="11"/>
      <c r="Y49" s="11"/>
      <c r="Z49" s="11"/>
    </row>
    <row r="50" spans="1:26" ht="10.5" customHeight="1">
      <c r="A50" s="136">
        <v>43.501416806704626</v>
      </c>
      <c r="B50" s="136">
        <v>43.41898702958359</v>
      </c>
      <c r="C50" s="137">
        <v>2.1028004367612228E-2</v>
      </c>
      <c r="D50" s="135">
        <v>43.460201918144108</v>
      </c>
      <c r="E50" s="138">
        <v>98270.921879901958</v>
      </c>
      <c r="F50" s="139">
        <v>9.2409555330230685E-4</v>
      </c>
      <c r="G50" s="140">
        <v>7.0669959178579374E-4</v>
      </c>
      <c r="H50" s="140">
        <v>5.5458153448090074E-5</v>
      </c>
      <c r="I50" s="141">
        <v>8.153975725440503E-4</v>
      </c>
      <c r="J50" s="142">
        <v>38</v>
      </c>
      <c r="K50" s="11"/>
      <c r="L50" s="136">
        <v>46.874339157083767</v>
      </c>
      <c r="M50" s="136">
        <v>46.789091867750145</v>
      </c>
      <c r="N50" s="137">
        <v>2.1746757483067036E-2</v>
      </c>
      <c r="O50" s="135">
        <v>46.831715512416956</v>
      </c>
      <c r="P50" s="138">
        <v>99014.70815090448</v>
      </c>
      <c r="Q50" s="139">
        <v>5.6329642229526811E-4</v>
      </c>
      <c r="R50" s="140">
        <v>4.0608968337814384E-4</v>
      </c>
      <c r="S50" s="140">
        <v>4.0103759927837832E-5</v>
      </c>
      <c r="T50" s="141">
        <v>4.84693052836706E-4</v>
      </c>
      <c r="U50" s="142">
        <v>38</v>
      </c>
      <c r="V50" s="11"/>
      <c r="W50" s="11"/>
      <c r="X50" s="11"/>
      <c r="Y50" s="11"/>
      <c r="Z50" s="11"/>
    </row>
    <row r="51" spans="1:26" ht="10.5" customHeight="1">
      <c r="A51" s="136">
        <v>42.536031550337249</v>
      </c>
      <c r="B51" s="136">
        <v>42.454488747463593</v>
      </c>
      <c r="C51" s="137">
        <v>2.0801735426953849E-2</v>
      </c>
      <c r="D51" s="135">
        <v>42.495260148900421</v>
      </c>
      <c r="E51" s="138">
        <v>98189.794228865358</v>
      </c>
      <c r="F51" s="139">
        <v>1.010966490669354E-3</v>
      </c>
      <c r="G51" s="140">
        <v>7.681227340999837E-4</v>
      </c>
      <c r="H51" s="140">
        <v>6.1949937900349561E-5</v>
      </c>
      <c r="I51" s="141">
        <v>8.8954461238466883E-4</v>
      </c>
      <c r="J51" s="142">
        <v>39</v>
      </c>
      <c r="K51" s="11"/>
      <c r="L51" s="136">
        <v>45.89636973864593</v>
      </c>
      <c r="M51" s="136">
        <v>45.811996387189012</v>
      </c>
      <c r="N51" s="137">
        <v>2.152381414717186E-2</v>
      </c>
      <c r="O51" s="135">
        <v>45.854183062917471</v>
      </c>
      <c r="P51" s="138">
        <v>98966.341275961531</v>
      </c>
      <c r="Q51" s="139">
        <v>6.1377789740781519E-4</v>
      </c>
      <c r="R51" s="140">
        <v>4.5257057214015238E-4</v>
      </c>
      <c r="S51" s="140">
        <v>4.1124317670322137E-5</v>
      </c>
      <c r="T51" s="141">
        <v>5.3317423477398376E-4</v>
      </c>
      <c r="U51" s="142">
        <v>39</v>
      </c>
      <c r="V51" s="11"/>
      <c r="W51" s="11"/>
      <c r="X51" s="11"/>
      <c r="Y51" s="11"/>
      <c r="Z51" s="11"/>
    </row>
    <row r="52" spans="1:26" ht="10.5" customHeight="1">
      <c r="A52" s="136">
        <v>41.572974981549699</v>
      </c>
      <c r="B52" s="136">
        <v>41.492325151072613</v>
      </c>
      <c r="C52" s="137">
        <v>2.057393634619669E-2</v>
      </c>
      <c r="D52" s="135">
        <v>41.532650066311156</v>
      </c>
      <c r="E52" s="138">
        <v>98101.246316737685</v>
      </c>
      <c r="F52" s="139">
        <v>1.0928060715750573E-3</v>
      </c>
      <c r="G52" s="140">
        <v>8.5843007605290711E-4</v>
      </c>
      <c r="H52" s="140">
        <v>5.9789794776058713E-5</v>
      </c>
      <c r="I52" s="141">
        <v>9.756180738139822E-4</v>
      </c>
      <c r="J52" s="142">
        <v>40</v>
      </c>
      <c r="K52" s="11"/>
      <c r="L52" s="136">
        <v>44.920124157832483</v>
      </c>
      <c r="M52" s="136">
        <v>44.836631131554448</v>
      </c>
      <c r="N52" s="137">
        <v>2.1299241397458066E-2</v>
      </c>
      <c r="O52" s="135">
        <v>44.878377644693465</v>
      </c>
      <c r="P52" s="138">
        <v>98913.140242226291</v>
      </c>
      <c r="Q52" s="139">
        <v>6.8575890732893233E-4</v>
      </c>
      <c r="R52" s="140">
        <v>4.8969623124625193E-4</v>
      </c>
      <c r="S52" s="140">
        <v>5.0015988796602161E-5</v>
      </c>
      <c r="T52" s="141">
        <v>5.8772756928759213E-4</v>
      </c>
      <c r="U52" s="142">
        <v>40</v>
      </c>
      <c r="V52" s="11"/>
      <c r="W52" s="11"/>
      <c r="X52" s="11"/>
      <c r="Y52" s="11"/>
      <c r="Z52" s="11"/>
    </row>
    <row r="53" spans="1:26" ht="10.5" customHeight="1">
      <c r="A53" s="136">
        <v>40.612596995658926</v>
      </c>
      <c r="B53" s="136">
        <v>40.532845715553883</v>
      </c>
      <c r="C53" s="137">
        <v>2.0344714312510104E-2</v>
      </c>
      <c r="D53" s="135">
        <v>40.572721355606404</v>
      </c>
      <c r="E53" s="138">
        <v>98004.094454036356</v>
      </c>
      <c r="F53" s="139">
        <v>1.1977173782369949E-3</v>
      </c>
      <c r="G53" s="140">
        <v>9.5210439315656541E-4</v>
      </c>
      <c r="H53" s="140">
        <v>6.2656373745007522E-5</v>
      </c>
      <c r="I53" s="141">
        <v>1.0749108856967801E-3</v>
      </c>
      <c r="J53" s="142">
        <v>41</v>
      </c>
      <c r="K53" s="11"/>
      <c r="L53" s="136">
        <v>43.945778578061848</v>
      </c>
      <c r="M53" s="136">
        <v>43.863172180085144</v>
      </c>
      <c r="N53" s="137">
        <v>2.1073060708342521E-2</v>
      </c>
      <c r="O53" s="135">
        <v>43.904475379073496</v>
      </c>
      <c r="P53" s="138">
        <v>98854.500520746486</v>
      </c>
      <c r="Q53" s="139">
        <v>7.4763328769063124E-4</v>
      </c>
      <c r="R53" s="140">
        <v>5.5025539393191198E-4</v>
      </c>
      <c r="S53" s="140">
        <v>5.035150350987738E-5</v>
      </c>
      <c r="T53" s="141">
        <v>6.4894434081127161E-4</v>
      </c>
      <c r="U53" s="142">
        <v>41</v>
      </c>
      <c r="V53" s="11"/>
      <c r="W53" s="11"/>
      <c r="X53" s="11"/>
      <c r="Y53" s="11"/>
      <c r="Z53" s="11"/>
    </row>
    <row r="54" spans="1:26" ht="10.5" customHeight="1">
      <c r="A54" s="136">
        <v>39.655266120417807</v>
      </c>
      <c r="B54" s="136">
        <v>39.576418501973407</v>
      </c>
      <c r="C54" s="137">
        <v>2.0114188378673258E-2</v>
      </c>
      <c r="D54" s="135">
        <v>39.615842311195607</v>
      </c>
      <c r="E54" s="138">
        <v>97897.03019697206</v>
      </c>
      <c r="F54" s="139">
        <v>1.3234808375346874E-3</v>
      </c>
      <c r="G54" s="140">
        <v>1.0541385689346904E-3</v>
      </c>
      <c r="H54" s="140">
        <v>6.8709762397958386E-5</v>
      </c>
      <c r="I54" s="141">
        <v>1.1888097032346889E-3</v>
      </c>
      <c r="J54" s="142">
        <v>42</v>
      </c>
      <c r="K54" s="11"/>
      <c r="L54" s="136">
        <v>42.973517540562504</v>
      </c>
      <c r="M54" s="136">
        <v>42.891803976395686</v>
      </c>
      <c r="N54" s="137">
        <v>2.0845296981331758E-2</v>
      </c>
      <c r="O54" s="135">
        <v>42.932660758479095</v>
      </c>
      <c r="P54" s="138">
        <v>98789.759754892963</v>
      </c>
      <c r="Q54" s="139">
        <v>8.1466837255419512E-4</v>
      </c>
      <c r="R54" s="140">
        <v>6.2020387773138513E-4</v>
      </c>
      <c r="S54" s="140">
        <v>4.9608289495614794E-5</v>
      </c>
      <c r="T54" s="141">
        <v>7.1743612514279013E-4</v>
      </c>
      <c r="U54" s="142">
        <v>42</v>
      </c>
      <c r="V54" s="11"/>
      <c r="W54" s="11"/>
      <c r="X54" s="11"/>
      <c r="Y54" s="11"/>
      <c r="Z54" s="11"/>
    </row>
    <row r="55" spans="1:26" ht="10.5" customHeight="1">
      <c r="A55" s="136">
        <v>38.701368630806861</v>
      </c>
      <c r="B55" s="136">
        <v>38.623429271334309</v>
      </c>
      <c r="C55" s="137">
        <v>1.9882489661365542E-2</v>
      </c>
      <c r="D55" s="135">
        <v>38.662398951070585</v>
      </c>
      <c r="E55" s="138">
        <v>97778.61292376522</v>
      </c>
      <c r="F55" s="139">
        <v>1.4707064989613551E-3</v>
      </c>
      <c r="G55" s="140">
        <v>1.1668162218737121E-3</v>
      </c>
      <c r="H55" s="140">
        <v>7.7523029869296716E-5</v>
      </c>
      <c r="I55" s="141">
        <v>1.3187613604175336E-3</v>
      </c>
      <c r="J55" s="142">
        <v>43</v>
      </c>
      <c r="K55" s="11"/>
      <c r="L55" s="136">
        <v>42.00353265552576</v>
      </c>
      <c r="M55" s="136">
        <v>41.92271802164116</v>
      </c>
      <c r="N55" s="137">
        <v>2.0615978031784211E-2</v>
      </c>
      <c r="O55" s="135">
        <v>41.96312533858346</v>
      </c>
      <c r="P55" s="138">
        <v>98718.196196158373</v>
      </c>
      <c r="Q55" s="139">
        <v>9.0298128444985795E-4</v>
      </c>
      <c r="R55" s="140">
        <v>6.8466357367550799E-4</v>
      </c>
      <c r="S55" s="140">
        <v>5.5693293564885214E-5</v>
      </c>
      <c r="T55" s="141">
        <v>7.9382242906268297E-4</v>
      </c>
      <c r="U55" s="142">
        <v>43</v>
      </c>
      <c r="V55" s="11"/>
      <c r="W55" s="11"/>
      <c r="X55" s="11"/>
      <c r="Y55" s="11"/>
      <c r="Z55" s="11"/>
    </row>
    <row r="56" spans="1:26" ht="11.25" customHeight="1">
      <c r="A56" s="136">
        <v>37.751306036338107</v>
      </c>
      <c r="B56" s="136">
        <v>37.67427897426235</v>
      </c>
      <c r="C56" s="137">
        <v>1.9649760733610872E-2</v>
      </c>
      <c r="D56" s="135">
        <v>37.712792505300229</v>
      </c>
      <c r="E56" s="138">
        <v>97647.266347823068</v>
      </c>
      <c r="F56" s="139">
        <v>1.615116092284025E-3</v>
      </c>
      <c r="G56" s="140">
        <v>1.3173352241167902E-3</v>
      </c>
      <c r="H56" s="140">
        <v>7.5964507185519108E-5</v>
      </c>
      <c r="I56" s="141">
        <v>1.4662256582004076E-3</v>
      </c>
      <c r="J56" s="142">
        <v>44</v>
      </c>
      <c r="K56" s="11"/>
      <c r="L56" s="136">
        <v>41.03602070853848</v>
      </c>
      <c r="M56" s="136">
        <v>40.956110984201864</v>
      </c>
      <c r="N56" s="137">
        <v>2.0385133759341773E-2</v>
      </c>
      <c r="O56" s="135">
        <v>40.996065846370172</v>
      </c>
      <c r="P56" s="138">
        <v>98639.028506374656</v>
      </c>
      <c r="Q56" s="139">
        <v>9.9451661005281944E-4</v>
      </c>
      <c r="R56" s="140">
        <v>7.629122201720114E-4</v>
      </c>
      <c r="S56" s="140">
        <v>5.9082752520614312E-5</v>
      </c>
      <c r="T56" s="141">
        <v>8.7871441511241542E-4</v>
      </c>
      <c r="U56" s="142">
        <v>44</v>
      </c>
      <c r="V56" s="11"/>
      <c r="W56" s="11"/>
      <c r="X56" s="11"/>
      <c r="Y56" s="11"/>
      <c r="Z56" s="11"/>
    </row>
    <row r="57" spans="1:26" ht="11.25" customHeight="1">
      <c r="A57" s="136">
        <v>36.805490636494262</v>
      </c>
      <c r="B57" s="136">
        <v>36.729379312856572</v>
      </c>
      <c r="C57" s="137">
        <v>1.9416153989208419E-2</v>
      </c>
      <c r="D57" s="135">
        <v>36.767434974675417</v>
      </c>
      <c r="E57" s="138">
        <v>97501.280440843271</v>
      </c>
      <c r="F57" s="139">
        <v>1.8042519691501687E-3</v>
      </c>
      <c r="G57" s="140">
        <v>1.4609712557743263E-3</v>
      </c>
      <c r="H57" s="140">
        <v>8.7571610555061823E-5</v>
      </c>
      <c r="I57" s="141">
        <v>1.6326116124622475E-3</v>
      </c>
      <c r="J57" s="142">
        <v>45</v>
      </c>
      <c r="K57" s="11"/>
      <c r="L57" s="136">
        <v>40.071181097351044</v>
      </c>
      <c r="M57" s="136">
        <v>39.992182141204523</v>
      </c>
      <c r="N57" s="137">
        <v>2.0152794935337011E-2</v>
      </c>
      <c r="O57" s="135">
        <v>40.031681619277784</v>
      </c>
      <c r="P57" s="138">
        <v>98551.417339144798</v>
      </c>
      <c r="Q57" s="139">
        <v>1.1032605506413184E-3</v>
      </c>
      <c r="R57" s="140">
        <v>8.4212784427326244E-4</v>
      </c>
      <c r="S57" s="140">
        <v>6.6615486318381627E-5</v>
      </c>
      <c r="T57" s="141">
        <v>9.7269419745729039E-4</v>
      </c>
      <c r="U57" s="142">
        <v>45</v>
      </c>
      <c r="V57" s="11"/>
      <c r="W57" s="11"/>
      <c r="X57" s="11"/>
      <c r="Y57" s="11"/>
      <c r="Z57" s="11"/>
    </row>
    <row r="58" spans="1:26" ht="11.25" customHeight="1">
      <c r="A58" s="136">
        <v>35.864338820515897</v>
      </c>
      <c r="B58" s="136">
        <v>35.789146051923524</v>
      </c>
      <c r="C58" s="137">
        <v>1.9181828722543058E-2</v>
      </c>
      <c r="D58" s="135">
        <v>35.82674243621971</v>
      </c>
      <c r="E58" s="138">
        <v>97338.820512416292</v>
      </c>
      <c r="F58" s="139">
        <v>1.9944876497219465E-3</v>
      </c>
      <c r="G58" s="140">
        <v>1.6439014663277149E-3</v>
      </c>
      <c r="H58" s="140">
        <v>8.9435250865875409E-5</v>
      </c>
      <c r="I58" s="141">
        <v>1.8191945580248307E-3</v>
      </c>
      <c r="J58" s="142">
        <v>46</v>
      </c>
      <c r="K58" s="11"/>
      <c r="L58" s="136">
        <v>39.109212518699451</v>
      </c>
      <c r="M58" s="136">
        <v>39.031130071878749</v>
      </c>
      <c r="N58" s="137">
        <v>1.9918991535892504E-2</v>
      </c>
      <c r="O58" s="135">
        <v>39.0701712952891</v>
      </c>
      <c r="P58" s="138">
        <v>98454.469162723646</v>
      </c>
      <c r="Q58" s="139">
        <v>1.2141191443412419E-3</v>
      </c>
      <c r="R58" s="140">
        <v>9.3845942156559818E-4</v>
      </c>
      <c r="S58" s="140">
        <v>7.0321357850929546E-5</v>
      </c>
      <c r="T58" s="141">
        <v>1.07628928295342E-3</v>
      </c>
      <c r="U58" s="142">
        <v>46</v>
      </c>
      <c r="V58" s="11"/>
      <c r="W58" s="11"/>
      <c r="X58" s="11"/>
      <c r="Y58" s="11"/>
      <c r="Z58" s="11"/>
    </row>
    <row r="59" spans="1:26" ht="11.25" customHeight="1">
      <c r="A59" s="136">
        <v>34.928261795058553</v>
      </c>
      <c r="B59" s="136">
        <v>34.853989764222256</v>
      </c>
      <c r="C59" s="137">
        <v>1.8946946641911572E-2</v>
      </c>
      <c r="D59" s="135">
        <v>34.891125779640404</v>
      </c>
      <c r="E59" s="138">
        <v>97157.945417533658</v>
      </c>
      <c r="F59" s="139">
        <v>2.2195328157369044E-3</v>
      </c>
      <c r="G59" s="140">
        <v>1.834491487009241E-3</v>
      </c>
      <c r="H59" s="140">
        <v>9.8224828757057E-5</v>
      </c>
      <c r="I59" s="141">
        <v>2.0270121513730728E-3</v>
      </c>
      <c r="J59" s="142">
        <v>47</v>
      </c>
      <c r="K59" s="11"/>
      <c r="L59" s="136">
        <v>38.15030883614196</v>
      </c>
      <c r="M59" s="136">
        <v>38.073148533996346</v>
      </c>
      <c r="N59" s="137">
        <v>1.9683750547352052E-2</v>
      </c>
      <c r="O59" s="135">
        <v>38.111728685069153</v>
      </c>
      <c r="P59" s="138">
        <v>98347.24282420674</v>
      </c>
      <c r="Q59" s="139">
        <v>1.3400882247505169E-3</v>
      </c>
      <c r="R59" s="140">
        <v>1.0397955417253894E-3</v>
      </c>
      <c r="S59" s="140">
        <v>7.6605276281920237E-5</v>
      </c>
      <c r="T59" s="141">
        <v>1.1899418832379532E-3</v>
      </c>
      <c r="U59" s="142">
        <v>47</v>
      </c>
      <c r="V59" s="11"/>
      <c r="W59" s="11"/>
      <c r="X59" s="11"/>
      <c r="Y59" s="11"/>
      <c r="Z59" s="11"/>
    </row>
    <row r="60" spans="1:26" ht="11.25" customHeight="1">
      <c r="A60" s="136">
        <v>33.997653466442522</v>
      </c>
      <c r="B60" s="136">
        <v>33.924303737587273</v>
      </c>
      <c r="C60" s="137">
        <v>1.8711665524299335E-2</v>
      </c>
      <c r="D60" s="135">
        <v>33.960978602014897</v>
      </c>
      <c r="E60" s="138">
        <v>96956.636993440523</v>
      </c>
      <c r="F60" s="139">
        <v>2.468575579822952E-3</v>
      </c>
      <c r="G60" s="140">
        <v>2.0449013296042645E-3</v>
      </c>
      <c r="H60" s="140">
        <v>1.0808016587211422E-4</v>
      </c>
      <c r="I60" s="141">
        <v>2.2567384547136082E-3</v>
      </c>
      <c r="J60" s="142">
        <v>48</v>
      </c>
      <c r="K60" s="11"/>
      <c r="L60" s="136">
        <v>37.194654079164557</v>
      </c>
      <c r="M60" s="136">
        <v>37.118421473929835</v>
      </c>
      <c r="N60" s="137">
        <v>1.9447093172121399E-2</v>
      </c>
      <c r="O60" s="135">
        <v>37.156537776547196</v>
      </c>
      <c r="P60" s="138">
        <v>98228.759373298104</v>
      </c>
      <c r="Q60" s="139">
        <v>1.4726738611119249E-3</v>
      </c>
      <c r="R60" s="140">
        <v>1.155272241985331E-3</v>
      </c>
      <c r="S60" s="140">
        <v>8.0969800797600462E-5</v>
      </c>
      <c r="T60" s="141">
        <v>1.313973051548628E-3</v>
      </c>
      <c r="U60" s="142">
        <v>48</v>
      </c>
      <c r="V60" s="11"/>
      <c r="W60" s="11"/>
      <c r="X60" s="11"/>
      <c r="Y60" s="11"/>
      <c r="Z60" s="11"/>
    </row>
    <row r="61" spans="1:26" ht="11.25" customHeight="1">
      <c r="A61" s="136">
        <v>33.072875293200653</v>
      </c>
      <c r="B61" s="136">
        <v>33.000448860732789</v>
      </c>
      <c r="C61" s="137">
        <v>1.847613073159694E-2</v>
      </c>
      <c r="D61" s="135">
        <v>33.036662076966721</v>
      </c>
      <c r="E61" s="138">
        <v>96732.842803992637</v>
      </c>
      <c r="F61" s="139">
        <v>2.7272708343888427E-3</v>
      </c>
      <c r="G61" s="140">
        <v>2.2898032195449365E-3</v>
      </c>
      <c r="H61" s="140">
        <v>1.1159888133773128E-4</v>
      </c>
      <c r="I61" s="141">
        <v>2.5085370269668896E-3</v>
      </c>
      <c r="J61" s="142">
        <v>49</v>
      </c>
      <c r="K61" s="11"/>
      <c r="L61" s="136">
        <v>36.242416552536191</v>
      </c>
      <c r="M61" s="136">
        <v>36.167117149569528</v>
      </c>
      <c r="N61" s="137">
        <v>1.9209031369045511E-2</v>
      </c>
      <c r="O61" s="135">
        <v>36.20476685105286</v>
      </c>
      <c r="P61" s="138">
        <v>98098.015654419214</v>
      </c>
      <c r="Q61" s="139">
        <v>1.6115281926422826E-3</v>
      </c>
      <c r="R61" s="140">
        <v>1.2855556323594544E-3</v>
      </c>
      <c r="S61" s="140">
        <v>8.3156265378272527E-5</v>
      </c>
      <c r="T61" s="141">
        <v>1.4485419125008685E-3</v>
      </c>
      <c r="U61" s="142">
        <v>49</v>
      </c>
      <c r="V61" s="11"/>
      <c r="W61" s="11"/>
      <c r="X61" s="11"/>
      <c r="Y61" s="11"/>
      <c r="Z61" s="11"/>
    </row>
    <row r="62" spans="1:26" ht="11.25" customHeight="1">
      <c r="A62" s="136">
        <v>32.154238068892177</v>
      </c>
      <c r="B62" s="136">
        <v>32.082735448637244</v>
      </c>
      <c r="C62" s="137">
        <v>1.8240464350746298E-2</v>
      </c>
      <c r="D62" s="135">
        <v>32.11848675876471</v>
      </c>
      <c r="E62" s="138">
        <v>96484.534024971304</v>
      </c>
      <c r="F62" s="139">
        <v>3.01885641994434E-3</v>
      </c>
      <c r="G62" s="140">
        <v>2.5449363177884017E-3</v>
      </c>
      <c r="H62" s="140">
        <v>1.2089798524386176E-4</v>
      </c>
      <c r="I62" s="141">
        <v>2.7818963688663709E-3</v>
      </c>
      <c r="J62" s="142">
        <v>50</v>
      </c>
      <c r="K62" s="11"/>
      <c r="L62" s="136">
        <v>35.293742074166275</v>
      </c>
      <c r="M62" s="136">
        <v>35.219381384563263</v>
      </c>
      <c r="N62" s="137">
        <v>1.8969563674239152E-2</v>
      </c>
      <c r="O62" s="135">
        <v>35.256561729364769</v>
      </c>
      <c r="P62" s="138">
        <v>97954.00212883536</v>
      </c>
      <c r="Q62" s="139">
        <v>1.7661905590285549E-3</v>
      </c>
      <c r="R62" s="140">
        <v>1.4210107614766783E-3</v>
      </c>
      <c r="S62" s="140">
        <v>8.8056070804050162E-5</v>
      </c>
      <c r="T62" s="141">
        <v>1.5936006602526166E-3</v>
      </c>
      <c r="U62" s="142">
        <v>50</v>
      </c>
      <c r="V62" s="11"/>
      <c r="W62" s="11"/>
      <c r="X62" s="11"/>
      <c r="Y62" s="11"/>
      <c r="Z62" s="11"/>
    </row>
    <row r="63" spans="1:26" ht="11.25" customHeight="1">
      <c r="A63" s="136">
        <v>31.241980802217352</v>
      </c>
      <c r="B63" s="136">
        <v>31.171402175154352</v>
      </c>
      <c r="C63" s="137">
        <v>1.8004751801786349E-2</v>
      </c>
      <c r="D63" s="135">
        <v>31.206691488685852</v>
      </c>
      <c r="E63" s="138">
        <v>96209.779766085398</v>
      </c>
      <c r="F63" s="139">
        <v>3.308590960414551E-3</v>
      </c>
      <c r="G63" s="140">
        <v>2.8434656103856568E-3</v>
      </c>
      <c r="H63" s="140">
        <v>1.1865442602777924E-4</v>
      </c>
      <c r="I63" s="141">
        <v>3.0760282854001039E-3</v>
      </c>
      <c r="J63" s="142">
        <v>51</v>
      </c>
      <c r="K63" s="11"/>
      <c r="L63" s="136">
        <v>34.348746410174329</v>
      </c>
      <c r="M63" s="136">
        <v>34.275330022728156</v>
      </c>
      <c r="N63" s="137">
        <v>1.8728670266881051E-2</v>
      </c>
      <c r="O63" s="135">
        <v>34.312038216451242</v>
      </c>
      <c r="P63" s="138">
        <v>97795.725293871001</v>
      </c>
      <c r="Q63" s="139">
        <v>1.9259647893352073E-3</v>
      </c>
      <c r="R63" s="140">
        <v>1.5722103900772937E-3</v>
      </c>
      <c r="S63" s="140">
        <v>9.0243469198447357E-5</v>
      </c>
      <c r="T63" s="141">
        <v>1.7490875897062505E-3</v>
      </c>
      <c r="U63" s="142">
        <v>51</v>
      </c>
      <c r="V63" s="11"/>
      <c r="W63" s="11"/>
      <c r="X63" s="11"/>
      <c r="Y63" s="11"/>
      <c r="Z63" s="11"/>
    </row>
    <row r="64" spans="1:26" ht="11.25" customHeight="1">
      <c r="A64" s="136">
        <v>30.336264892877232</v>
      </c>
      <c r="B64" s="136">
        <v>30.266610270960406</v>
      </c>
      <c r="C64" s="137">
        <v>1.7769036203272373E-2</v>
      </c>
      <c r="D64" s="135">
        <v>30.301437581918819</v>
      </c>
      <c r="E64" s="138">
        <v>95906.780525438866</v>
      </c>
      <c r="F64" s="139">
        <v>3.6560887236086999E-3</v>
      </c>
      <c r="G64" s="140">
        <v>3.1276747438859741E-3</v>
      </c>
      <c r="H64" s="140">
        <v>1.3479948462314425E-4</v>
      </c>
      <c r="I64" s="141">
        <v>3.391881733747337E-3</v>
      </c>
      <c r="J64" s="142">
        <v>52</v>
      </c>
      <c r="K64" s="11"/>
      <c r="L64" s="136">
        <v>33.407515226609029</v>
      </c>
      <c r="M64" s="136">
        <v>33.335048884475036</v>
      </c>
      <c r="N64" s="137">
        <v>1.8486311768874705E-2</v>
      </c>
      <c r="O64" s="135">
        <v>33.371282055542032</v>
      </c>
      <c r="P64" s="138">
        <v>97622.210641652258</v>
      </c>
      <c r="Q64" s="139">
        <v>2.1005989461549877E-3</v>
      </c>
      <c r="R64" s="140">
        <v>1.7309686588041328E-3</v>
      </c>
      <c r="S64" s="140">
        <v>9.4293440650728295E-5</v>
      </c>
      <c r="T64" s="141">
        <v>1.9157838024795603E-3</v>
      </c>
      <c r="U64" s="142">
        <v>52</v>
      </c>
      <c r="V64" s="11"/>
      <c r="W64" s="11"/>
      <c r="X64" s="11"/>
      <c r="Y64" s="11"/>
      <c r="Z64" s="11"/>
    </row>
    <row r="65" spans="1:26" ht="11.25" customHeight="1">
      <c r="A65" s="136">
        <v>29.437229925230856</v>
      </c>
      <c r="B65" s="136">
        <v>29.368499198796012</v>
      </c>
      <c r="C65" s="137">
        <v>1.7533348580316858E-2</v>
      </c>
      <c r="D65" s="135">
        <v>29.402864562013434</v>
      </c>
      <c r="E65" s="138">
        <v>95573.699178086885</v>
      </c>
      <c r="F65" s="139">
        <v>3.9938839473485054E-3</v>
      </c>
      <c r="G65" s="140">
        <v>3.4684587660290056E-3</v>
      </c>
      <c r="H65" s="140">
        <v>1.3403703605089284E-4</v>
      </c>
      <c r="I65" s="141">
        <v>3.7311713566887555E-3</v>
      </c>
      <c r="J65" s="142">
        <v>53</v>
      </c>
      <c r="K65" s="11"/>
      <c r="L65" s="136">
        <v>32.470132391611862</v>
      </c>
      <c r="M65" s="136">
        <v>32.398622012248616</v>
      </c>
      <c r="N65" s="137">
        <v>1.8242443715113514E-2</v>
      </c>
      <c r="O65" s="135">
        <v>32.434377201930239</v>
      </c>
      <c r="P65" s="138">
        <v>97432.41954683316</v>
      </c>
      <c r="Q65" s="139">
        <v>2.298968020818303E-3</v>
      </c>
      <c r="R65" s="140">
        <v>1.8908333886760078E-3</v>
      </c>
      <c r="S65" s="140">
        <v>1.0411597758732026E-4</v>
      </c>
      <c r="T65" s="141">
        <v>2.0949007047471554E-3</v>
      </c>
      <c r="U65" s="142">
        <v>53</v>
      </c>
      <c r="V65" s="11"/>
      <c r="W65" s="11"/>
      <c r="X65" s="11"/>
      <c r="Y65" s="11"/>
      <c r="Z65" s="11"/>
    </row>
    <row r="66" spans="1:26" ht="11.25" customHeight="1">
      <c r="A66" s="136">
        <v>28.545013513791801</v>
      </c>
      <c r="B66" s="136">
        <v>28.477206455435741</v>
      </c>
      <c r="C66" s="137">
        <v>1.7297718968382704E-2</v>
      </c>
      <c r="D66" s="135">
        <v>28.511109984613771</v>
      </c>
      <c r="E66" s="138">
        <v>95208.592320844196</v>
      </c>
      <c r="F66" s="139">
        <v>4.370768658534631E-3</v>
      </c>
      <c r="G66" s="140">
        <v>3.8211742922570229E-3</v>
      </c>
      <c r="H66" s="140">
        <v>1.4020264445857355E-4</v>
      </c>
      <c r="I66" s="141">
        <v>4.0959714753958272E-3</v>
      </c>
      <c r="J66" s="142">
        <v>54</v>
      </c>
      <c r="K66" s="11"/>
      <c r="L66" s="136">
        <v>31.536691156851369</v>
      </c>
      <c r="M66" s="136">
        <v>31.466142829031945</v>
      </c>
      <c r="N66" s="137">
        <v>1.7997022402913846E-2</v>
      </c>
      <c r="O66" s="135">
        <v>31.501416992941657</v>
      </c>
      <c r="P66" s="138">
        <v>97225.208476020707</v>
      </c>
      <c r="Q66" s="139">
        <v>2.4932272957885419E-3</v>
      </c>
      <c r="R66" s="140">
        <v>2.0826199387831267E-3</v>
      </c>
      <c r="S66" s="140">
        <v>1.0474677474627933E-4</v>
      </c>
      <c r="T66" s="141">
        <v>2.2879236172858343E-3</v>
      </c>
      <c r="U66" s="142">
        <v>54</v>
      </c>
      <c r="V66" s="11"/>
      <c r="W66" s="11"/>
      <c r="X66" s="11"/>
      <c r="Y66" s="11"/>
      <c r="Z66" s="11"/>
    </row>
    <row r="67" spans="1:26" ht="12.75" customHeight="1">
      <c r="A67" s="136">
        <v>27.65975643856077</v>
      </c>
      <c r="B67" s="136">
        <v>27.592872695013924</v>
      </c>
      <c r="C67" s="137">
        <v>1.7062179476236405E-2</v>
      </c>
      <c r="D67" s="135">
        <v>27.626314566787347</v>
      </c>
      <c r="E67" s="138">
        <v>94809.384475381099</v>
      </c>
      <c r="F67" s="139">
        <v>4.7772584077584619E-3</v>
      </c>
      <c r="G67" s="140">
        <v>4.2003157419655476E-3</v>
      </c>
      <c r="H67" s="140">
        <v>1.4717925147778407E-4</v>
      </c>
      <c r="I67" s="141">
        <v>4.4887870748620048E-3</v>
      </c>
      <c r="J67" s="142">
        <v>55</v>
      </c>
      <c r="K67" s="11"/>
      <c r="L67" s="136">
        <v>30.607298533283846</v>
      </c>
      <c r="M67" s="136">
        <v>30.537718504777487</v>
      </c>
      <c r="N67" s="137">
        <v>1.7750007272030393E-2</v>
      </c>
      <c r="O67" s="135">
        <v>30.572508519030666</v>
      </c>
      <c r="P67" s="138">
        <v>96999.304668525438</v>
      </c>
      <c r="Q67" s="139">
        <v>2.7137172825860605E-3</v>
      </c>
      <c r="R67" s="140">
        <v>2.2796079481934269E-3</v>
      </c>
      <c r="S67" s="140">
        <v>1.1074217714097808E-4</v>
      </c>
      <c r="T67" s="141">
        <v>2.4966626153897437E-3</v>
      </c>
      <c r="U67" s="142">
        <v>55</v>
      </c>
      <c r="V67" s="11"/>
      <c r="W67" s="11"/>
      <c r="X67" s="11"/>
      <c r="Y67" s="11"/>
      <c r="Z67" s="11"/>
    </row>
    <row r="68" spans="1:26" ht="12.75" customHeight="1">
      <c r="A68" s="136">
        <v>26.781608320518007</v>
      </c>
      <c r="B68" s="136">
        <v>26.715647390105989</v>
      </c>
      <c r="C68" s="137">
        <v>1.6826767962249009E-2</v>
      </c>
      <c r="D68" s="135">
        <v>26.748627855311998</v>
      </c>
      <c r="E68" s="138">
        <v>94373.837362850667</v>
      </c>
      <c r="F68" s="139">
        <v>5.2223160589496371E-3</v>
      </c>
      <c r="G68" s="140">
        <v>4.6029552882751691E-3</v>
      </c>
      <c r="H68" s="140">
        <v>1.5800019660062978E-4</v>
      </c>
      <c r="I68" s="141">
        <v>4.9126356736124031E-3</v>
      </c>
      <c r="J68" s="142">
        <v>56</v>
      </c>
      <c r="K68" s="11"/>
      <c r="L68" s="136">
        <v>29.682080020479251</v>
      </c>
      <c r="M68" s="136">
        <v>29.613474674864126</v>
      </c>
      <c r="N68" s="137">
        <v>1.7501363677327745E-2</v>
      </c>
      <c r="O68" s="135">
        <v>29.647777347671688</v>
      </c>
      <c r="P68" s="138">
        <v>96753.277551689505</v>
      </c>
      <c r="Q68" s="139">
        <v>2.9512254552160225E-3</v>
      </c>
      <c r="R68" s="140">
        <v>2.4954007955022991E-3</v>
      </c>
      <c r="S68" s="140">
        <v>1.162818009473784E-4</v>
      </c>
      <c r="T68" s="141">
        <v>2.7233131253591608E-3</v>
      </c>
      <c r="U68" s="142">
        <v>56</v>
      </c>
      <c r="V68" s="11"/>
      <c r="W68" s="11"/>
      <c r="X68" s="11"/>
      <c r="Y68" s="11"/>
      <c r="Z68" s="11"/>
    </row>
    <row r="69" spans="1:26" ht="12.75" customHeight="1">
      <c r="A69" s="136">
        <v>25.910733815930445</v>
      </c>
      <c r="B69" s="136">
        <v>25.845695008951051</v>
      </c>
      <c r="C69" s="137">
        <v>1.6591532392702772E-2</v>
      </c>
      <c r="D69" s="135">
        <v>25.878214412440748</v>
      </c>
      <c r="E69" s="138">
        <v>93899.513803971568</v>
      </c>
      <c r="F69" s="139">
        <v>5.7061834852180256E-3</v>
      </c>
      <c r="G69" s="140">
        <v>5.0361021063550192E-3</v>
      </c>
      <c r="H69" s="140">
        <v>1.7093912726097121E-4</v>
      </c>
      <c r="I69" s="141">
        <v>5.3711427957865224E-3</v>
      </c>
      <c r="J69" s="142">
        <v>57</v>
      </c>
      <c r="K69" s="11"/>
      <c r="L69" s="136">
        <v>28.76118472479077</v>
      </c>
      <c r="M69" s="136">
        <v>28.693560545586944</v>
      </c>
      <c r="N69" s="137">
        <v>1.7251066123424467E-2</v>
      </c>
      <c r="O69" s="135">
        <v>28.727372635188857</v>
      </c>
      <c r="P69" s="138">
        <v>96485.505170377277</v>
      </c>
      <c r="Q69" s="139">
        <v>3.2121333562713313E-3</v>
      </c>
      <c r="R69" s="140">
        <v>2.7289248255515683E-3</v>
      </c>
      <c r="S69" s="140">
        <v>1.2326748232647025E-4</v>
      </c>
      <c r="T69" s="148">
        <v>2.9705290909114498E-3</v>
      </c>
      <c r="U69" s="142">
        <v>57</v>
      </c>
      <c r="V69" s="11"/>
      <c r="W69" s="11"/>
      <c r="X69" s="11"/>
      <c r="Y69" s="11"/>
      <c r="Z69" s="11"/>
    </row>
    <row r="70" spans="1:26" ht="12.75" customHeight="1">
      <c r="A70" s="136">
        <v>25.047319330685806</v>
      </c>
      <c r="B70" s="136">
        <v>24.98320170964671</v>
      </c>
      <c r="C70" s="137">
        <v>1.635653597936183E-2</v>
      </c>
      <c r="D70" s="135">
        <v>25.015260520166258</v>
      </c>
      <c r="E70" s="138">
        <v>93383.735702960854</v>
      </c>
      <c r="F70" s="139">
        <v>6.2155562414707346E-3</v>
      </c>
      <c r="G70" s="140">
        <v>5.5217528542341101E-3</v>
      </c>
      <c r="H70" s="140">
        <v>1.7699066000934294E-4</v>
      </c>
      <c r="I70" s="148">
        <v>5.8686545478524223E-3</v>
      </c>
      <c r="J70" s="142">
        <v>58</v>
      </c>
      <c r="K70" s="11"/>
      <c r="L70" s="136">
        <v>27.844790928450674</v>
      </c>
      <c r="M70" s="136">
        <v>27.778154448382008</v>
      </c>
      <c r="N70" s="137">
        <v>1.6999102058333371E-2</v>
      </c>
      <c r="O70" s="135">
        <v>27.811472688416341</v>
      </c>
      <c r="P70" s="138">
        <v>96194.134708982048</v>
      </c>
      <c r="Q70" s="139">
        <v>3.480575328023411E-3</v>
      </c>
      <c r="R70" s="140">
        <v>3.0024493018692838E-3</v>
      </c>
      <c r="S70" s="140">
        <v>1.2197092503931805E-4</v>
      </c>
      <c r="T70" s="148">
        <v>3.2415123149463474E-3</v>
      </c>
      <c r="U70" s="142">
        <v>58</v>
      </c>
      <c r="V70" s="11"/>
      <c r="W70" s="11"/>
      <c r="X70" s="11"/>
      <c r="Y70" s="11"/>
      <c r="Z70" s="11"/>
    </row>
    <row r="71" spans="1:26" ht="12.75" customHeight="1">
      <c r="A71" s="136">
        <v>24.191580284283109</v>
      </c>
      <c r="B71" s="136">
        <v>24.128382580415238</v>
      </c>
      <c r="C71" s="137">
        <v>1.6121863231599171E-2</v>
      </c>
      <c r="D71" s="135">
        <v>24.159981432349174</v>
      </c>
      <c r="E71" s="138">
        <v>92823.53545161568</v>
      </c>
      <c r="F71" s="139">
        <v>6.7844306897953781E-3</v>
      </c>
      <c r="G71" s="140">
        <v>6.0363128639233932E-3</v>
      </c>
      <c r="H71" s="140">
        <v>1.9084638415101668E-4</v>
      </c>
      <c r="I71" s="148">
        <v>6.4103717768593856E-3</v>
      </c>
      <c r="J71" s="142">
        <v>59</v>
      </c>
      <c r="K71" s="11"/>
      <c r="L71" s="136">
        <v>26.933112203013454</v>
      </c>
      <c r="M71" s="136">
        <v>26.86746993568806</v>
      </c>
      <c r="N71" s="137">
        <v>1.6745476358518401E-2</v>
      </c>
      <c r="O71" s="135">
        <v>26.900291069350757</v>
      </c>
      <c r="P71" s="138">
        <v>95877.035932836647</v>
      </c>
      <c r="Q71" s="139">
        <v>3.8024767259022827E-3</v>
      </c>
      <c r="R71" s="140">
        <v>3.2777684801516271E-3</v>
      </c>
      <c r="S71" s="140">
        <v>1.3385414432414688E-4</v>
      </c>
      <c r="T71" s="148">
        <v>3.5401226030269549E-3</v>
      </c>
      <c r="U71" s="142">
        <v>59</v>
      </c>
      <c r="V71" s="11"/>
      <c r="W71" s="11"/>
      <c r="X71" s="11"/>
      <c r="Y71" s="11"/>
      <c r="Z71" s="11"/>
    </row>
    <row r="72" spans="1:26" ht="12.75" customHeight="1">
      <c r="A72" s="136">
        <v>23.343768987886449</v>
      </c>
      <c r="B72" s="136">
        <v>23.281489489621748</v>
      </c>
      <c r="C72" s="137">
        <v>1.58876271083426E-2</v>
      </c>
      <c r="D72" s="135">
        <v>23.312629238754099</v>
      </c>
      <c r="E72" s="138">
        <v>92215.599940924556</v>
      </c>
      <c r="F72" s="139">
        <v>7.3888859991886428E-3</v>
      </c>
      <c r="G72" s="140">
        <v>6.6161370236252782E-3</v>
      </c>
      <c r="H72" s="140">
        <v>1.9712984070494003E-4</v>
      </c>
      <c r="I72" s="148">
        <v>7.0025115114069605E-3</v>
      </c>
      <c r="J72" s="142">
        <v>60</v>
      </c>
      <c r="K72" s="11"/>
      <c r="L72" s="136">
        <v>26.026404197444162</v>
      </c>
      <c r="M72" s="136">
        <v>25.961762548046014</v>
      </c>
      <c r="N72" s="137">
        <v>1.6490216683201112E-2</v>
      </c>
      <c r="O72" s="135">
        <v>25.994083372745088</v>
      </c>
      <c r="P72" s="138">
        <v>95531.74606316234</v>
      </c>
      <c r="Q72" s="139">
        <v>4.1344952717828308E-3</v>
      </c>
      <c r="R72" s="140">
        <v>3.6075340604196883E-3</v>
      </c>
      <c r="S72" s="140">
        <v>1.3442888044978114E-4</v>
      </c>
      <c r="T72" s="148">
        <v>3.8710146661012595E-3</v>
      </c>
      <c r="U72" s="142">
        <v>60</v>
      </c>
      <c r="V72" s="11"/>
      <c r="W72" s="11"/>
      <c r="X72" s="11"/>
      <c r="Y72" s="11"/>
      <c r="Z72" s="11"/>
    </row>
    <row r="73" spans="1:26" ht="12.75" customHeight="1">
      <c r="A73" s="136">
        <v>22.504183243035065</v>
      </c>
      <c r="B73" s="136">
        <v>22.442819651154338</v>
      </c>
      <c r="C73" s="137">
        <v>1.5653977520593311E-2</v>
      </c>
      <c r="D73" s="135">
        <v>22.473501447094701</v>
      </c>
      <c r="E73" s="138">
        <v>91556.206192711266</v>
      </c>
      <c r="F73" s="139">
        <v>8.0544209290650849E-3</v>
      </c>
      <c r="G73" s="140">
        <v>7.2505849518597386E-3</v>
      </c>
      <c r="H73" s="140">
        <v>2.0506019826667E-4</v>
      </c>
      <c r="I73" s="148">
        <v>7.6525029404624122E-3</v>
      </c>
      <c r="J73" s="142">
        <v>61</v>
      </c>
      <c r="K73" s="11"/>
      <c r="L73" s="136">
        <v>25.12497227519491</v>
      </c>
      <c r="M73" s="136">
        <v>25.061337425851629</v>
      </c>
      <c r="N73" s="137">
        <v>1.6233379934509504E-2</v>
      </c>
      <c r="O73" s="135">
        <v>25.09315485052327</v>
      </c>
      <c r="P73" s="138">
        <v>95155.404211557921</v>
      </c>
      <c r="Q73" s="139">
        <v>4.5242361721102263E-3</v>
      </c>
      <c r="R73" s="140">
        <v>3.9553828131427219E-3</v>
      </c>
      <c r="S73" s="140">
        <v>1.4511565279783285E-4</v>
      </c>
      <c r="T73" s="148">
        <v>4.2398094926264741E-3</v>
      </c>
      <c r="U73" s="142">
        <v>61</v>
      </c>
      <c r="V73" s="11"/>
      <c r="W73" s="11"/>
      <c r="X73" s="11"/>
      <c r="Y73" s="11"/>
      <c r="Z73" s="11"/>
    </row>
    <row r="74" spans="1:26" ht="12.75" customHeight="1">
      <c r="A74" s="136">
        <v>21.673175819032771</v>
      </c>
      <c r="B74" s="136">
        <v>21.612725061868758</v>
      </c>
      <c r="C74" s="137">
        <v>1.5421111521432277E-2</v>
      </c>
      <c r="D74" s="135">
        <v>21.642950440450765</v>
      </c>
      <c r="E74" s="138">
        <v>90841.14742561047</v>
      </c>
      <c r="F74" s="139">
        <v>8.7872470289018702E-3</v>
      </c>
      <c r="G74" s="140">
        <v>7.9512073247219057E-3</v>
      </c>
      <c r="H74" s="140">
        <v>2.1327543473978662E-4</v>
      </c>
      <c r="I74" s="148">
        <v>8.369227176811888E-3</v>
      </c>
      <c r="J74" s="142">
        <v>62</v>
      </c>
      <c r="K74" s="11"/>
      <c r="L74" s="136">
        <v>24.229180228293682</v>
      </c>
      <c r="M74" s="136">
        <v>24.166557992556907</v>
      </c>
      <c r="N74" s="137">
        <v>1.5975060136932014E-2</v>
      </c>
      <c r="O74" s="135">
        <v>24.197869110425295</v>
      </c>
      <c r="P74" s="138">
        <v>94744.673018806367</v>
      </c>
      <c r="Q74" s="139">
        <v>4.9531404801944996E-3</v>
      </c>
      <c r="R74" s="140">
        <v>4.3534799737584224E-3</v>
      </c>
      <c r="S74" s="140">
        <v>1.5297461898879534E-4</v>
      </c>
      <c r="T74" s="148">
        <v>4.653310226976461E-3</v>
      </c>
      <c r="U74" s="142">
        <v>62</v>
      </c>
      <c r="V74" s="11"/>
      <c r="W74" s="11"/>
      <c r="X74" s="11"/>
      <c r="Y74" s="11"/>
      <c r="Z74" s="11"/>
    </row>
    <row r="75" spans="1:26" ht="12.75" customHeight="1">
      <c r="A75" s="136">
        <v>20.851165030665022</v>
      </c>
      <c r="B75" s="136">
        <v>20.791623030977028</v>
      </c>
      <c r="C75" s="137">
        <v>1.5189285634693043E-2</v>
      </c>
      <c r="D75" s="135">
        <v>20.821394030821025</v>
      </c>
      <c r="E75" s="138">
        <v>90065.648153667848</v>
      </c>
      <c r="F75" s="139">
        <v>9.6102530369592352E-3</v>
      </c>
      <c r="G75" s="140">
        <v>8.7163722168376988E-3</v>
      </c>
      <c r="H75" s="140">
        <v>2.2803082145957587E-4</v>
      </c>
      <c r="I75" s="148">
        <v>9.163312626898467E-3</v>
      </c>
      <c r="J75" s="142">
        <v>63</v>
      </c>
      <c r="K75" s="11"/>
      <c r="L75" s="136">
        <v>23.339460363415643</v>
      </c>
      <c r="M75" s="136">
        <v>23.277856002662393</v>
      </c>
      <c r="N75" s="137">
        <v>1.571539815133868E-2</v>
      </c>
      <c r="O75" s="135">
        <v>23.308658183039018</v>
      </c>
      <c r="P75" s="138">
        <v>94295.644546611831</v>
      </c>
      <c r="Q75" s="139">
        <v>5.4380446436915076E-3</v>
      </c>
      <c r="R75" s="140">
        <v>4.8015067608903339E-3</v>
      </c>
      <c r="S75" s="140">
        <v>1.623821129594833E-4</v>
      </c>
      <c r="T75" s="148">
        <v>5.1197757022909208E-3</v>
      </c>
      <c r="U75" s="142">
        <v>63</v>
      </c>
      <c r="V75" s="11"/>
      <c r="W75" s="11"/>
      <c r="X75" s="11"/>
      <c r="Y75" s="11"/>
      <c r="Z75" s="11"/>
    </row>
    <row r="76" spans="1:26" ht="12.75" customHeight="1">
      <c r="A76" s="136">
        <v>20.038646718259173</v>
      </c>
      <c r="B76" s="136">
        <v>19.980008101026833</v>
      </c>
      <c r="C76" s="137">
        <v>1.4958830926617874E-2</v>
      </c>
      <c r="D76" s="135">
        <v>20.009327409643003</v>
      </c>
      <c r="E76" s="138">
        <v>89224.266692345045</v>
      </c>
      <c r="F76" s="139">
        <v>1.0526399765344982E-2</v>
      </c>
      <c r="G76" s="140">
        <v>9.5686025223149142E-3</v>
      </c>
      <c r="H76" s="140">
        <v>2.4433603138522119E-4</v>
      </c>
      <c r="I76" s="148">
        <v>1.0047501143829948E-2</v>
      </c>
      <c r="J76" s="142">
        <v>64</v>
      </c>
      <c r="K76" s="11"/>
      <c r="L76" s="136">
        <v>22.456325340385103</v>
      </c>
      <c r="M76" s="136">
        <v>22.395743332785617</v>
      </c>
      <c r="N76" s="137">
        <v>1.5454593775379588E-2</v>
      </c>
      <c r="O76" s="135">
        <v>22.42603433658536</v>
      </c>
      <c r="P76" s="138">
        <v>93803.726733512827</v>
      </c>
      <c r="Q76" s="139">
        <v>5.983852203763876E-3</v>
      </c>
      <c r="R76" s="140">
        <v>5.3146857239259751E-3</v>
      </c>
      <c r="S76" s="140">
        <v>1.7070573465252585E-4</v>
      </c>
      <c r="T76" s="148">
        <v>5.6492689638449256E-3</v>
      </c>
      <c r="U76" s="142">
        <v>64</v>
      </c>
      <c r="V76" s="11"/>
      <c r="W76" s="11"/>
      <c r="X76" s="11"/>
      <c r="Y76" s="11"/>
      <c r="Z76" s="11"/>
    </row>
    <row r="77" spans="1:26" ht="12.75" customHeight="1">
      <c r="A77" s="136">
        <v>19.23620803608425</v>
      </c>
      <c r="B77" s="136">
        <v>19.178465763284599</v>
      </c>
      <c r="C77" s="137">
        <v>1.473017163256418E-2</v>
      </c>
      <c r="D77" s="135">
        <v>19.207336899684424</v>
      </c>
      <c r="E77" s="138">
        <v>88310.783233790542</v>
      </c>
      <c r="F77" s="139">
        <v>1.1532869774093256E-2</v>
      </c>
      <c r="G77" s="140">
        <v>1.0541339310217529E-2</v>
      </c>
      <c r="H77" s="140">
        <v>2.5294144486625664E-4</v>
      </c>
      <c r="I77" s="148">
        <v>1.1037104542155392E-2</v>
      </c>
      <c r="J77" s="142">
        <v>65</v>
      </c>
      <c r="K77" s="11"/>
      <c r="L77" s="136">
        <v>21.580382255228308</v>
      </c>
      <c r="M77" s="136">
        <v>21.520826005035183</v>
      </c>
      <c r="N77" s="137">
        <v>1.5192920967633319E-2</v>
      </c>
      <c r="O77" s="135">
        <v>21.550604130131745</v>
      </c>
      <c r="P77" s="138">
        <v>93263.505817245372</v>
      </c>
      <c r="Q77" s="139">
        <v>6.6067078657928626E-3</v>
      </c>
      <c r="R77" s="140">
        <v>5.9014997172788346E-3</v>
      </c>
      <c r="S77" s="140">
        <v>1.7990003788623181E-4</v>
      </c>
      <c r="T77" s="148">
        <v>6.2541037915358486E-3</v>
      </c>
      <c r="U77" s="142">
        <v>65</v>
      </c>
      <c r="V77" s="11"/>
      <c r="W77" s="11"/>
      <c r="X77" s="11"/>
      <c r="Y77" s="11"/>
      <c r="Z77" s="11"/>
    </row>
    <row r="78" spans="1:26" ht="12.75" customHeight="1">
      <c r="A78" s="136">
        <v>18.444543592995796</v>
      </c>
      <c r="B78" s="136">
        <v>18.387688507125173</v>
      </c>
      <c r="C78" s="137">
        <v>1.4503848436382584E-2</v>
      </c>
      <c r="D78" s="135">
        <v>18.416116050060484</v>
      </c>
      <c r="E78" s="138">
        <v>87318.071481603067</v>
      </c>
      <c r="F78" s="139">
        <v>1.2690752167494029E-2</v>
      </c>
      <c r="G78" s="140">
        <v>1.1608208457358951E-2</v>
      </c>
      <c r="H78" s="140">
        <v>2.7615910972833633E-4</v>
      </c>
      <c r="I78" s="148">
        <v>1.214948031242649E-2</v>
      </c>
      <c r="J78" s="142">
        <v>66</v>
      </c>
      <c r="K78" s="11"/>
      <c r="L78" s="136">
        <v>20.712349608990493</v>
      </c>
      <c r="M78" s="136">
        <v>20.653821080011937</v>
      </c>
      <c r="N78" s="137">
        <v>1.493074718840679E-2</v>
      </c>
      <c r="O78" s="135">
        <v>20.683085344501215</v>
      </c>
      <c r="P78" s="138">
        <v>92668.579012144182</v>
      </c>
      <c r="Q78" s="139">
        <v>7.3318776787791003E-3</v>
      </c>
      <c r="R78" s="140">
        <v>6.56536088274074E-3</v>
      </c>
      <c r="S78" s="140">
        <v>1.9553999898937755E-4</v>
      </c>
      <c r="T78" s="148">
        <v>6.9486192807599201E-3</v>
      </c>
      <c r="U78" s="142">
        <v>66</v>
      </c>
      <c r="V78" s="11"/>
      <c r="W78" s="11"/>
      <c r="X78" s="11"/>
      <c r="Y78" s="11"/>
      <c r="Z78" s="11"/>
    </row>
    <row r="79" spans="1:26" ht="12.75" customHeight="1">
      <c r="A79" s="136">
        <v>17.664454512881729</v>
      </c>
      <c r="B79" s="136">
        <v>17.608474828142047</v>
      </c>
      <c r="C79" s="137">
        <v>1.4280531821348077E-2</v>
      </c>
      <c r="D79" s="135">
        <v>17.636464670511888</v>
      </c>
      <c r="E79" s="138">
        <v>86238.052572308035</v>
      </c>
      <c r="F79" s="139">
        <v>1.397080596886755E-2</v>
      </c>
      <c r="G79" s="140">
        <v>1.283030744687629E-2</v>
      </c>
      <c r="H79" s="140">
        <v>2.9094350050797409E-4</v>
      </c>
      <c r="I79" s="148">
        <v>1.340055670787192E-2</v>
      </c>
      <c r="J79" s="142">
        <v>67</v>
      </c>
      <c r="K79" s="11"/>
      <c r="L79" s="136">
        <v>19.853061596101792</v>
      </c>
      <c r="M79" s="136">
        <v>19.795560894877791</v>
      </c>
      <c r="N79" s="137">
        <v>1.4668546230612525E-2</v>
      </c>
      <c r="O79" s="135">
        <v>19.824311245489792</v>
      </c>
      <c r="P79" s="138">
        <v>92011.427627925746</v>
      </c>
      <c r="Q79" s="139">
        <v>8.1602704291945487E-3</v>
      </c>
      <c r="R79" s="140">
        <v>7.3332985494203905E-3</v>
      </c>
      <c r="S79" s="140">
        <v>2.1096221422810165E-4</v>
      </c>
      <c r="T79" s="148">
        <v>7.74678448930747E-3</v>
      </c>
      <c r="U79" s="142">
        <v>67</v>
      </c>
      <c r="V79" s="11"/>
      <c r="W79" s="11"/>
      <c r="X79" s="11"/>
      <c r="Y79" s="11"/>
      <c r="Z79" s="11"/>
    </row>
    <row r="80" spans="1:26" ht="12.75" customHeight="1">
      <c r="A80" s="136">
        <v>16.896781441968965</v>
      </c>
      <c r="B80" s="136">
        <v>16.841662385508133</v>
      </c>
      <c r="C80" s="137">
        <v>1.4060983791028579E-2</v>
      </c>
      <c r="D80" s="135">
        <v>16.869221913738549</v>
      </c>
      <c r="E80" s="138">
        <v>85062.001547797583</v>
      </c>
      <c r="F80" s="139">
        <v>1.5444984463064797E-2</v>
      </c>
      <c r="G80" s="140">
        <v>1.4169113890395275E-2</v>
      </c>
      <c r="H80" s="140">
        <v>3.2547718690548985E-4</v>
      </c>
      <c r="I80" s="148">
        <v>1.4807049176730036E-2</v>
      </c>
      <c r="J80" s="142">
        <v>68</v>
      </c>
      <c r="K80" s="11"/>
      <c r="L80" s="136">
        <v>19.003418748927732</v>
      </c>
      <c r="M80" s="136">
        <v>18.946943806549523</v>
      </c>
      <c r="N80" s="137">
        <v>1.4406873055665816E-2</v>
      </c>
      <c r="O80" s="135">
        <v>18.975181277738628</v>
      </c>
      <c r="P80" s="138">
        <v>91283.542641805252</v>
      </c>
      <c r="Q80" s="139">
        <v>9.1280227800456162E-3</v>
      </c>
      <c r="R80" s="140">
        <v>8.1997536478099365E-3</v>
      </c>
      <c r="S80" s="140">
        <v>2.3680335006012198E-4</v>
      </c>
      <c r="T80" s="148">
        <v>8.6638882139277763E-3</v>
      </c>
      <c r="U80" s="142">
        <v>68</v>
      </c>
      <c r="V80" s="11"/>
      <c r="W80" s="11"/>
      <c r="X80" s="11"/>
      <c r="Y80" s="11"/>
      <c r="Z80" s="11"/>
    </row>
    <row r="81" spans="1:26" ht="12.75" customHeight="1">
      <c r="A81" s="136">
        <v>16.142382922109896</v>
      </c>
      <c r="B81" s="136">
        <v>16.088106394850236</v>
      </c>
      <c r="C81" s="137">
        <v>1.3846052872361422E-2</v>
      </c>
      <c r="D81" s="135">
        <v>16.115244658480066</v>
      </c>
      <c r="E81" s="138">
        <v>83780.67266071809</v>
      </c>
      <c r="F81" s="139">
        <v>1.7097323648555551E-2</v>
      </c>
      <c r="G81" s="140">
        <v>1.5677674476206108E-2</v>
      </c>
      <c r="H81" s="140">
        <v>3.6215540110955097E-4</v>
      </c>
      <c r="I81" s="148">
        <v>1.6387499062380829E-2</v>
      </c>
      <c r="J81" s="142">
        <v>69</v>
      </c>
      <c r="K81" s="11"/>
      <c r="L81" s="136">
        <v>18.164373976590127</v>
      </c>
      <c r="M81" s="136">
        <v>18.108920233286348</v>
      </c>
      <c r="N81" s="137">
        <v>1.4146363087699712E-2</v>
      </c>
      <c r="O81" s="135">
        <v>18.136647104938238</v>
      </c>
      <c r="P81" s="138">
        <v>90475.407923863182</v>
      </c>
      <c r="Q81" s="139">
        <v>1.0222004298053243E-2</v>
      </c>
      <c r="R81" s="140">
        <v>9.2128591748777081E-3</v>
      </c>
      <c r="S81" s="140">
        <v>2.5743498040192221E-4</v>
      </c>
      <c r="T81" s="148">
        <v>9.7174317364654757E-3</v>
      </c>
      <c r="U81" s="142">
        <v>69</v>
      </c>
      <c r="V81" s="11"/>
      <c r="W81" s="11"/>
      <c r="X81" s="11"/>
      <c r="Y81" s="11"/>
      <c r="Z81" s="11"/>
    </row>
    <row r="82" spans="1:26" ht="12.75" customHeight="1">
      <c r="A82" s="136">
        <v>15.402130707032507</v>
      </c>
      <c r="B82" s="136">
        <v>15.348674907160037</v>
      </c>
      <c r="C82" s="137">
        <v>1.3636683640935884E-2</v>
      </c>
      <c r="D82" s="135">
        <v>15.375402807096272</v>
      </c>
      <c r="E82" s="138">
        <v>82384.368450050955</v>
      </c>
      <c r="F82" s="139">
        <v>1.8946839316901293E-2</v>
      </c>
      <c r="G82" s="140">
        <v>1.7377963423812173E-2</v>
      </c>
      <c r="H82" s="140">
        <v>4.0022344211457087E-4</v>
      </c>
      <c r="I82" s="148">
        <v>1.8162401370356733E-2</v>
      </c>
      <c r="J82" s="142">
        <v>70</v>
      </c>
      <c r="K82" s="11"/>
      <c r="L82" s="136">
        <v>17.336931738219803</v>
      </c>
      <c r="M82" s="136">
        <v>17.282491788267563</v>
      </c>
      <c r="N82" s="137">
        <v>1.3887742334754503E-2</v>
      </c>
      <c r="O82" s="135">
        <v>17.309711763243683</v>
      </c>
      <c r="P82" s="138">
        <v>89576.428806531985</v>
      </c>
      <c r="Q82" s="139">
        <v>1.1498091250821034E-2</v>
      </c>
      <c r="R82" s="140">
        <v>1.0356683203283026E-2</v>
      </c>
      <c r="S82" s="140">
        <v>2.911755223311246E-4</v>
      </c>
      <c r="T82" s="148">
        <v>1.092738722705203E-2</v>
      </c>
      <c r="U82" s="142">
        <v>70</v>
      </c>
      <c r="V82" s="11"/>
      <c r="W82" s="11"/>
      <c r="X82" s="11"/>
      <c r="Y82" s="11"/>
      <c r="Z82" s="11"/>
    </row>
    <row r="83" spans="1:26" ht="12.75" customHeight="1">
      <c r="A83" s="136">
        <v>14.676904103750665</v>
      </c>
      <c r="B83" s="136">
        <v>14.624243108085512</v>
      </c>
      <c r="C83" s="137">
        <v>1.3433927465600624E-2</v>
      </c>
      <c r="D83" s="135">
        <v>14.650573605918089</v>
      </c>
      <c r="E83" s="138">
        <v>80863.046296478395</v>
      </c>
      <c r="F83" s="139">
        <v>2.1042784676601162E-2</v>
      </c>
      <c r="G83" s="140">
        <v>1.926586282718078E-2</v>
      </c>
      <c r="H83" s="140">
        <v>4.5329639015825998E-4</v>
      </c>
      <c r="I83" s="148">
        <v>2.0154323751890971E-2</v>
      </c>
      <c r="J83" s="142">
        <v>71</v>
      </c>
      <c r="K83" s="11"/>
      <c r="L83" s="136">
        <v>16.522145782627355</v>
      </c>
      <c r="M83" s="136">
        <v>16.468708975985862</v>
      </c>
      <c r="N83" s="137">
        <v>1.3631838428952017E-2</v>
      </c>
      <c r="O83" s="135">
        <v>16.495427379306609</v>
      </c>
      <c r="P83" s="138">
        <v>88574.877195180961</v>
      </c>
      <c r="Q83" s="139">
        <v>1.2964405836417291E-2</v>
      </c>
      <c r="R83" s="140">
        <v>1.1668532739009065E-2</v>
      </c>
      <c r="S83" s="140">
        <v>3.3057987178781252E-4</v>
      </c>
      <c r="T83" s="148">
        <v>1.2316469287713178E-2</v>
      </c>
      <c r="U83" s="142">
        <v>71</v>
      </c>
      <c r="V83" s="11"/>
      <c r="W83" s="11"/>
      <c r="X83" s="11"/>
      <c r="Y83" s="11"/>
      <c r="Z83" s="11"/>
    </row>
    <row r="84" spans="1:26" ht="12.75" customHeight="1">
      <c r="A84" s="136">
        <v>13.967583344431619</v>
      </c>
      <c r="B84" s="136">
        <v>13.915686641718702</v>
      </c>
      <c r="C84" s="137">
        <v>1.3238954773703043E-2</v>
      </c>
      <c r="D84" s="135">
        <v>13.94163499307516</v>
      </c>
      <c r="E84" s="138">
        <v>79206.470868438875</v>
      </c>
      <c r="F84" s="139">
        <v>2.3359134645566534E-2</v>
      </c>
      <c r="G84" s="140">
        <v>2.1416887160517956E-2</v>
      </c>
      <c r="H84" s="140">
        <v>4.9547129720626994E-4</v>
      </c>
      <c r="I84" s="148">
        <v>2.2388010903042245E-2</v>
      </c>
      <c r="J84" s="142">
        <v>72</v>
      </c>
      <c r="K84" s="11"/>
      <c r="L84" s="136">
        <v>15.721115261852994</v>
      </c>
      <c r="M84" s="136">
        <v>15.66866725840671</v>
      </c>
      <c r="N84" s="137">
        <v>1.3379592715888417E-2</v>
      </c>
      <c r="O84" s="135">
        <v>15.694891260129852</v>
      </c>
      <c r="P84" s="138">
        <v>87457.862934666453</v>
      </c>
      <c r="Q84" s="139">
        <v>1.4636598799473724E-2</v>
      </c>
      <c r="R84" s="140">
        <v>1.3184229966860833E-2</v>
      </c>
      <c r="S84" s="140">
        <v>3.7050225321757423E-4</v>
      </c>
      <c r="T84" s="148">
        <v>1.3910414383167279E-2</v>
      </c>
      <c r="U84" s="142">
        <v>72</v>
      </c>
      <c r="V84" s="11"/>
      <c r="W84" s="11"/>
      <c r="X84" s="11"/>
      <c r="Y84" s="11"/>
      <c r="Z84" s="11"/>
    </row>
    <row r="85" spans="1:26" ht="12.75" customHeight="1">
      <c r="A85" s="136">
        <v>13.275042024585154</v>
      </c>
      <c r="B85" s="136">
        <v>13.223873993193031</v>
      </c>
      <c r="C85" s="137">
        <v>1.3053069232684116E-2</v>
      </c>
      <c r="D85" s="135">
        <v>13.249458008889093</v>
      </c>
      <c r="E85" s="138">
        <v>77404.421459884805</v>
      </c>
      <c r="F85" s="139">
        <v>2.5954720243955433E-2</v>
      </c>
      <c r="G85" s="140">
        <v>2.3826214434764688E-2</v>
      </c>
      <c r="H85" s="140">
        <v>5.429861758139647E-4</v>
      </c>
      <c r="I85" s="148">
        <v>2.489046733936006E-2</v>
      </c>
      <c r="J85" s="142">
        <v>73</v>
      </c>
      <c r="K85" s="11"/>
      <c r="L85" s="136">
        <v>14.93497904051863</v>
      </c>
      <c r="M85" s="136">
        <v>14.883501312105576</v>
      </c>
      <c r="N85" s="137">
        <v>1.313207357475888E-2</v>
      </c>
      <c r="O85" s="135">
        <v>14.909240176312103</v>
      </c>
      <c r="P85" s="138">
        <v>86211.343961586928</v>
      </c>
      <c r="Q85" s="139">
        <v>1.6524253394556796E-2</v>
      </c>
      <c r="R85" s="140">
        <v>1.4952268012732143E-2</v>
      </c>
      <c r="S85" s="140">
        <v>4.010166790369016E-4</v>
      </c>
      <c r="T85" s="148">
        <v>1.573826070364447E-2</v>
      </c>
      <c r="U85" s="142">
        <v>73</v>
      </c>
      <c r="V85" s="11"/>
      <c r="W85" s="11"/>
      <c r="X85" s="11"/>
      <c r="Y85" s="11"/>
      <c r="Z85" s="11"/>
    </row>
    <row r="86" spans="1:26" ht="12.75" customHeight="1">
      <c r="A86" s="136">
        <v>12.600138678717514</v>
      </c>
      <c r="B86" s="136">
        <v>12.549657999203369</v>
      </c>
      <c r="C86" s="137">
        <v>1.2877724365852933E-2</v>
      </c>
      <c r="D86" s="135">
        <v>12.574898338960441</v>
      </c>
      <c r="E86" s="138">
        <v>75446.963348204052</v>
      </c>
      <c r="F86" s="139">
        <v>2.8839076955090144E-2</v>
      </c>
      <c r="G86" s="140">
        <v>2.6542943357271941E-2</v>
      </c>
      <c r="H86" s="140">
        <v>5.8574836679035772E-4</v>
      </c>
      <c r="I86" s="148">
        <v>2.7691010156181042E-2</v>
      </c>
      <c r="J86" s="142">
        <v>74</v>
      </c>
      <c r="K86" s="11"/>
      <c r="L86" s="136">
        <v>14.16490805237181</v>
      </c>
      <c r="M86" s="136">
        <v>14.114377326765673</v>
      </c>
      <c r="N86" s="137">
        <v>1.2890491226055402E-2</v>
      </c>
      <c r="O86" s="135">
        <v>14.139642689568742</v>
      </c>
      <c r="P86" s="138">
        <v>84820.190958921739</v>
      </c>
      <c r="Q86" s="139">
        <v>1.868151890244351E-2</v>
      </c>
      <c r="R86" s="140">
        <v>1.6983717780206672E-2</v>
      </c>
      <c r="S86" s="140">
        <v>4.3311253118286618E-4</v>
      </c>
      <c r="T86" s="148">
        <v>1.7832618341325091E-2</v>
      </c>
      <c r="U86" s="142">
        <v>74</v>
      </c>
      <c r="V86" s="11"/>
      <c r="W86" s="11"/>
      <c r="X86" s="11"/>
      <c r="Y86" s="11"/>
      <c r="Z86" s="11"/>
    </row>
    <row r="87" spans="1:26" ht="12.75" customHeight="1">
      <c r="A87" s="136">
        <v>11.94370760345956</v>
      </c>
      <c r="B87" s="136">
        <v>11.893866593812897</v>
      </c>
      <c r="C87" s="137">
        <v>1.2714543277210269E-2</v>
      </c>
      <c r="D87" s="135">
        <v>11.918787098636228</v>
      </c>
      <c r="E87" s="138">
        <v>73324.791706880103</v>
      </c>
      <c r="F87" s="139">
        <v>3.2027225334731992E-2</v>
      </c>
      <c r="G87" s="140">
        <v>2.9615338568377975E-2</v>
      </c>
      <c r="H87" s="140">
        <v>6.1527723631479999E-4</v>
      </c>
      <c r="I87" s="148">
        <v>3.0821281951554983E-2</v>
      </c>
      <c r="J87" s="142">
        <v>75</v>
      </c>
      <c r="K87" s="11"/>
      <c r="L87" s="136">
        <v>13.412095601826474</v>
      </c>
      <c r="M87" s="136">
        <v>13.362483241413548</v>
      </c>
      <c r="N87" s="137">
        <v>1.2656214391052965E-2</v>
      </c>
      <c r="O87" s="135">
        <v>13.387289421620011</v>
      </c>
      <c r="P87" s="138">
        <v>83268.325646346813</v>
      </c>
      <c r="Q87" s="139">
        <v>2.1114174796787941E-2</v>
      </c>
      <c r="R87" s="140">
        <v>1.9345658233142923E-2</v>
      </c>
      <c r="S87" s="140">
        <v>4.511521846033199E-4</v>
      </c>
      <c r="T87" s="148">
        <v>2.0229916514965432E-2</v>
      </c>
      <c r="U87" s="142">
        <v>75</v>
      </c>
      <c r="V87" s="11"/>
      <c r="W87" s="11"/>
      <c r="X87" s="11"/>
      <c r="Y87" s="11"/>
      <c r="Z87" s="11"/>
    </row>
    <row r="88" spans="1:26" ht="12.75" customHeight="1">
      <c r="A88" s="136">
        <v>11.306549078981757</v>
      </c>
      <c r="B88" s="136">
        <v>11.257292936924852</v>
      </c>
      <c r="C88" s="137">
        <v>1.2565342361455099E-2</v>
      </c>
      <c r="D88" s="135">
        <v>11.281921007953304</v>
      </c>
      <c r="E88" s="138">
        <v>71029.65497245286</v>
      </c>
      <c r="F88" s="139">
        <v>3.5612916110256548E-2</v>
      </c>
      <c r="G88" s="140">
        <v>3.3017509118729041E-2</v>
      </c>
      <c r="H88" s="140">
        <v>6.6209362028763082E-4</v>
      </c>
      <c r="I88" s="148">
        <v>3.4315212614492795E-2</v>
      </c>
      <c r="J88" s="142">
        <v>76</v>
      </c>
      <c r="K88" s="11"/>
      <c r="L88" s="136">
        <v>12.67774557276632</v>
      </c>
      <c r="M88" s="136">
        <v>12.62901687864478</v>
      </c>
      <c r="N88" s="137">
        <v>1.243078931671965E-2</v>
      </c>
      <c r="O88" s="135">
        <v>12.65338122570555</v>
      </c>
      <c r="P88" s="138">
        <v>81538.955212340326</v>
      </c>
      <c r="Q88" s="139">
        <v>2.3922218851037059E-2</v>
      </c>
      <c r="R88" s="140">
        <v>2.2019003046334456E-2</v>
      </c>
      <c r="S88" s="140">
        <v>4.8551423589352085E-4</v>
      </c>
      <c r="T88" s="148">
        <v>2.2970610948685757E-2</v>
      </c>
      <c r="U88" s="142">
        <v>76</v>
      </c>
      <c r="V88" s="11"/>
      <c r="W88" s="11"/>
      <c r="X88" s="11"/>
      <c r="Y88" s="11"/>
      <c r="Z88" s="11"/>
    </row>
    <row r="89" spans="1:26" ht="12.75" customHeight="1">
      <c r="A89" s="136">
        <v>10.689419180062389</v>
      </c>
      <c r="B89" s="136">
        <v>10.640685112341872</v>
      </c>
      <c r="C89" s="137">
        <v>1.2432160132784476E-2</v>
      </c>
      <c r="D89" s="135">
        <v>10.665052146202131</v>
      </c>
      <c r="E89" s="138">
        <v>68554.861517898447</v>
      </c>
      <c r="F89" s="139">
        <v>3.9581058606097473E-2</v>
      </c>
      <c r="G89" s="140">
        <v>3.6836775843850762E-2</v>
      </c>
      <c r="H89" s="140">
        <v>7.000721332262003E-4</v>
      </c>
      <c r="I89" s="148">
        <v>3.8208917224974118E-2</v>
      </c>
      <c r="J89" s="142">
        <v>77</v>
      </c>
      <c r="K89" s="11"/>
      <c r="L89" s="136">
        <v>11.963058589189099</v>
      </c>
      <c r="M89" s="136">
        <v>11.915172018605332</v>
      </c>
      <c r="N89" s="137">
        <v>1.2215961883613629E-2</v>
      </c>
      <c r="O89" s="135">
        <v>11.939115303897216</v>
      </c>
      <c r="P89" s="138">
        <v>79614.928267269337</v>
      </c>
      <c r="Q89" s="139">
        <v>2.711101027915017E-2</v>
      </c>
      <c r="R89" s="140">
        <v>2.5087650598351923E-2</v>
      </c>
      <c r="S89" s="140">
        <v>5.1616318387710336E-4</v>
      </c>
      <c r="T89" s="148">
        <v>2.6099330438751046E-2</v>
      </c>
      <c r="U89" s="142">
        <v>77</v>
      </c>
      <c r="V89" s="11"/>
      <c r="W89" s="11"/>
      <c r="X89" s="11"/>
      <c r="Y89" s="11"/>
      <c r="Z89" s="11"/>
    </row>
    <row r="90" spans="1:26" ht="12.75" customHeight="1">
      <c r="A90" s="136">
        <v>10.093019405793257</v>
      </c>
      <c r="B90" s="136">
        <v>10.044735618662202</v>
      </c>
      <c r="C90" s="137">
        <v>1.23172926354736E-2</v>
      </c>
      <c r="D90" s="135">
        <v>10.068877512227729</v>
      </c>
      <c r="E90" s="138">
        <v>65895.868627908072</v>
      </c>
      <c r="F90" s="139">
        <v>4.4045456120767254E-2</v>
      </c>
      <c r="G90" s="140">
        <v>4.1035575785099546E-2</v>
      </c>
      <c r="H90" s="140">
        <v>7.6782661624176128E-4</v>
      </c>
      <c r="I90" s="148">
        <v>4.25405159529334E-2</v>
      </c>
      <c r="J90" s="142">
        <v>78</v>
      </c>
      <c r="K90" s="11"/>
      <c r="L90" s="136">
        <v>11.269216270506478</v>
      </c>
      <c r="M90" s="136">
        <v>11.22212255165624</v>
      </c>
      <c r="N90" s="137">
        <v>1.2013703788325728E-2</v>
      </c>
      <c r="O90" s="135">
        <v>11.245669411081359</v>
      </c>
      <c r="P90" s="138">
        <v>77479.239375909106</v>
      </c>
      <c r="Q90" s="139">
        <v>3.0775857452178035E-2</v>
      </c>
      <c r="R90" s="140">
        <v>2.8554016974186663E-2</v>
      </c>
      <c r="S90" s="140">
        <v>5.6679604030392171E-4</v>
      </c>
      <c r="T90" s="148">
        <v>2.9664937213182349E-2</v>
      </c>
      <c r="U90" s="142">
        <v>78</v>
      </c>
      <c r="V90" s="11"/>
      <c r="W90" s="11"/>
      <c r="X90" s="11"/>
      <c r="Y90" s="11"/>
      <c r="Z90" s="11"/>
    </row>
    <row r="91" spans="1:26" ht="12.75" customHeight="1">
      <c r="A91" s="136">
        <v>9.5179863884833278</v>
      </c>
      <c r="B91" s="136">
        <v>9.4700709061840787</v>
      </c>
      <c r="C91" s="137">
        <v>1.22233373212374E-2</v>
      </c>
      <c r="D91" s="135">
        <v>9.4940286473337032</v>
      </c>
      <c r="E91" s="138">
        <v>63050.94573318724</v>
      </c>
      <c r="F91" s="139">
        <v>4.8983625588113616E-2</v>
      </c>
      <c r="G91" s="140">
        <v>4.5716095776428503E-2</v>
      </c>
      <c r="H91" s="140">
        <v>8.3355352338906051E-4</v>
      </c>
      <c r="I91" s="148">
        <v>4.734986068227106E-2</v>
      </c>
      <c r="J91" s="142">
        <v>79</v>
      </c>
      <c r="K91" s="11"/>
      <c r="L91" s="136">
        <v>10.597363834417255</v>
      </c>
      <c r="M91" s="136">
        <v>10.55100495732696</v>
      </c>
      <c r="N91" s="137">
        <v>1.182624415568753E-2</v>
      </c>
      <c r="O91" s="135">
        <v>10.574184395872107</v>
      </c>
      <c r="P91" s="138">
        <v>75115.708731404244</v>
      </c>
      <c r="Q91" s="139">
        <v>3.4941730330173622E-2</v>
      </c>
      <c r="R91" s="140">
        <v>3.2499211775577373E-2</v>
      </c>
      <c r="S91" s="140">
        <v>6.230914680092456E-4</v>
      </c>
      <c r="T91" s="148">
        <v>3.3720471052875498E-2</v>
      </c>
      <c r="U91" s="142">
        <v>79</v>
      </c>
      <c r="V91" s="11"/>
      <c r="W91" s="11"/>
      <c r="X91" s="11"/>
      <c r="Y91" s="11"/>
      <c r="Z91" s="11"/>
    </row>
    <row r="92" spans="1:26" ht="12.75" customHeight="1">
      <c r="A92" s="136">
        <v>8.9648819644546354</v>
      </c>
      <c r="B92" s="136">
        <v>8.917241232997613</v>
      </c>
      <c r="C92" s="137">
        <v>1.2153247820668582E-2</v>
      </c>
      <c r="D92" s="135">
        <v>8.9410615987261242</v>
      </c>
      <c r="E92" s="138">
        <v>60021.894373049778</v>
      </c>
      <c r="F92" s="139">
        <v>5.4482766977701151E-2</v>
      </c>
      <c r="G92" s="140">
        <v>5.0873537516595478E-2</v>
      </c>
      <c r="H92" s="140">
        <v>9.2072180130246828E-4</v>
      </c>
      <c r="I92" s="148">
        <v>5.2678152247148315E-2</v>
      </c>
      <c r="J92" s="142">
        <v>80</v>
      </c>
      <c r="K92" s="11"/>
      <c r="L92" s="136">
        <v>9.9485914157894975</v>
      </c>
      <c r="M92" s="136">
        <v>9.902899470805437</v>
      </c>
      <c r="N92" s="137">
        <v>1.1656108414301444E-2</v>
      </c>
      <c r="O92" s="135">
        <v>9.9257454432974672</v>
      </c>
      <c r="P92" s="138">
        <v>72509.859565874314</v>
      </c>
      <c r="Q92" s="139">
        <v>3.9634118703479555E-2</v>
      </c>
      <c r="R92" s="140">
        <v>3.7011766351078064E-2</v>
      </c>
      <c r="S92" s="140">
        <v>6.6896743683711349E-4</v>
      </c>
      <c r="T92" s="148">
        <v>3.832294252727881E-2</v>
      </c>
      <c r="U92" s="142">
        <v>80</v>
      </c>
      <c r="V92" s="11"/>
      <c r="W92" s="11"/>
      <c r="X92" s="11"/>
      <c r="Y92" s="11"/>
      <c r="Z92" s="11"/>
    </row>
    <row r="93" spans="1:26" ht="12.75" customHeight="1">
      <c r="A93" s="136">
        <v>8.4341838985682092</v>
      </c>
      <c r="B93" s="136">
        <v>8.386711119844426</v>
      </c>
      <c r="C93" s="137">
        <v>1.2110402735658913E-2</v>
      </c>
      <c r="D93" s="135">
        <v>8.4104475092063176</v>
      </c>
      <c r="E93" s="138">
        <v>56814.795371626664</v>
      </c>
      <c r="F93" s="139">
        <v>6.0546913110119206E-2</v>
      </c>
      <c r="G93" s="140">
        <v>5.658795048828786E-2</v>
      </c>
      <c r="H93" s="140">
        <v>1.0099394443447306E-3</v>
      </c>
      <c r="I93" s="148">
        <v>5.8567431799203533E-2</v>
      </c>
      <c r="J93" s="142">
        <v>81</v>
      </c>
      <c r="K93" s="11"/>
      <c r="L93" s="136">
        <v>9.3239145819907119</v>
      </c>
      <c r="M93" s="136">
        <v>9.2788104077646718</v>
      </c>
      <c r="N93" s="137">
        <v>1.1506166894398085E-2</v>
      </c>
      <c r="O93" s="135">
        <v>9.3013624948776918</v>
      </c>
      <c r="P93" s="138">
        <v>69650.00687789009</v>
      </c>
      <c r="Q93" s="139">
        <v>4.499131308556191E-2</v>
      </c>
      <c r="R93" s="140">
        <v>4.2074559759465877E-2</v>
      </c>
      <c r="S93" s="140">
        <v>7.4406972604490799E-4</v>
      </c>
      <c r="T93" s="148">
        <v>4.3532936422513893E-2</v>
      </c>
      <c r="U93" s="142">
        <v>81</v>
      </c>
      <c r="V93" s="11"/>
      <c r="W93" s="11"/>
      <c r="X93" s="11"/>
      <c r="Y93" s="11"/>
      <c r="Z93" s="11"/>
    </row>
    <row r="94" spans="1:26" ht="12.75" customHeight="1">
      <c r="A94" s="136">
        <v>7.9262775469091356</v>
      </c>
      <c r="B94" s="136">
        <v>7.8788506723625655</v>
      </c>
      <c r="C94" s="137">
        <v>1.2098692486369965E-2</v>
      </c>
      <c r="D94" s="135">
        <v>7.9025641096358505</v>
      </c>
      <c r="E94" s="138">
        <v>53440.739559163369</v>
      </c>
      <c r="F94" s="139">
        <v>6.7209559535904753E-2</v>
      </c>
      <c r="G94" s="140">
        <v>6.2910300655482213E-2</v>
      </c>
      <c r="H94" s="140">
        <v>1.0967497143935074E-3</v>
      </c>
      <c r="I94" s="148">
        <v>6.5059930095693483E-2</v>
      </c>
      <c r="J94" s="142">
        <v>82</v>
      </c>
      <c r="K94" s="11"/>
      <c r="L94" s="136">
        <v>8.7242546223475053</v>
      </c>
      <c r="M94" s="136">
        <v>8.6796462123719706</v>
      </c>
      <c r="N94" s="137">
        <v>1.137969642232989E-2</v>
      </c>
      <c r="O94" s="135">
        <v>8.701950417359738</v>
      </c>
      <c r="P94" s="138">
        <v>66528.555259540706</v>
      </c>
      <c r="Q94" s="139">
        <v>5.1011480449316277E-2</v>
      </c>
      <c r="R94" s="140">
        <v>4.7816485408706699E-2</v>
      </c>
      <c r="S94" s="140">
        <v>8.1504975525754507E-4</v>
      </c>
      <c r="T94" s="148">
        <v>4.9413982929011488E-2</v>
      </c>
      <c r="U94" s="142">
        <v>82</v>
      </c>
      <c r="V94" s="11"/>
      <c r="W94" s="11"/>
      <c r="X94" s="11"/>
      <c r="Y94" s="11"/>
      <c r="Z94" s="11"/>
    </row>
    <row r="95" spans="1:26" ht="12.75" customHeight="1">
      <c r="A95" s="136">
        <v>7.4414487145928421</v>
      </c>
      <c r="B95" s="136">
        <v>7.3939280072402935</v>
      </c>
      <c r="C95" s="137">
        <v>1.2122629426670346E-2</v>
      </c>
      <c r="D95" s="135">
        <v>7.4176883609165678</v>
      </c>
      <c r="E95" s="138">
        <v>49916.482920930583</v>
      </c>
      <c r="F95" s="139">
        <v>7.4508471797649384E-2</v>
      </c>
      <c r="G95" s="140">
        <v>6.9886047397886231E-2</v>
      </c>
      <c r="H95" s="140">
        <v>1.1791898978987629E-3</v>
      </c>
      <c r="I95" s="148">
        <v>7.2197259597767807E-2</v>
      </c>
      <c r="J95" s="142">
        <v>83</v>
      </c>
      <c r="K95" s="11"/>
      <c r="L95" s="136">
        <v>8.1504192587207882</v>
      </c>
      <c r="M95" s="136">
        <v>8.1061998584679031</v>
      </c>
      <c r="N95" s="137">
        <v>1.1280459248185336E-2</v>
      </c>
      <c r="O95" s="135">
        <v>8.1283095585943457</v>
      </c>
      <c r="P95" s="138">
        <v>63143.479410721506</v>
      </c>
      <c r="Q95" s="139">
        <v>5.775285862013075E-2</v>
      </c>
      <c r="R95" s="140">
        <v>5.431044526764283E-2</v>
      </c>
      <c r="S95" s="140">
        <v>8.7816667155304158E-4</v>
      </c>
      <c r="T95" s="148">
        <v>5.603165194388679E-2</v>
      </c>
      <c r="U95" s="142">
        <v>83</v>
      </c>
      <c r="V95" s="11"/>
      <c r="W95" s="11"/>
      <c r="X95" s="11"/>
      <c r="Y95" s="11"/>
      <c r="Z95" s="11"/>
    </row>
    <row r="96" spans="1:26" ht="12.75" customHeight="1">
      <c r="A96" s="136">
        <v>6.9798779145873127</v>
      </c>
      <c r="B96" s="136">
        <v>6.9321029616871606</v>
      </c>
      <c r="C96" s="137">
        <v>1.2187487984732783E-2</v>
      </c>
      <c r="D96" s="135">
        <v>6.9559904381372366</v>
      </c>
      <c r="E96" s="138">
        <v>46264.951907630224</v>
      </c>
      <c r="F96" s="139">
        <v>8.263653970178006E-2</v>
      </c>
      <c r="G96" s="140">
        <v>7.7402333087473629E-2</v>
      </c>
      <c r="H96" s="140">
        <v>1.3352567893638854E-3</v>
      </c>
      <c r="I96" s="148">
        <v>8.0019436394626844E-2</v>
      </c>
      <c r="J96" s="142">
        <v>84</v>
      </c>
      <c r="K96" s="11"/>
      <c r="L96" s="136">
        <v>7.6030844509817879</v>
      </c>
      <c r="M96" s="136">
        <v>7.559130255269972</v>
      </c>
      <c r="N96" s="137">
        <v>1.1212805028524528E-2</v>
      </c>
      <c r="O96" s="135">
        <v>7.5811073531258799</v>
      </c>
      <c r="P96" s="138">
        <v>59499.927317440743</v>
      </c>
      <c r="Q96" s="139">
        <v>6.533865703877037E-2</v>
      </c>
      <c r="R96" s="140">
        <v>6.1565994109398788E-2</v>
      </c>
      <c r="S96" s="140">
        <v>9.6241401259479118E-4</v>
      </c>
      <c r="T96" s="148">
        <v>6.3452325574084575E-2</v>
      </c>
      <c r="U96" s="142">
        <v>84</v>
      </c>
      <c r="V96" s="11"/>
      <c r="W96" s="11"/>
      <c r="X96" s="11"/>
      <c r="Y96" s="11"/>
      <c r="Z96" s="11"/>
    </row>
    <row r="97" spans="1:26" ht="12.75" customHeight="1">
      <c r="A97" s="136">
        <v>6.541636154830667</v>
      </c>
      <c r="B97" s="136">
        <v>6.4934221790898361</v>
      </c>
      <c r="C97" s="137">
        <v>1.2299483607354595E-2</v>
      </c>
      <c r="D97" s="135">
        <v>6.5175291669602515</v>
      </c>
      <c r="E97" s="138">
        <v>42515.512227504194</v>
      </c>
      <c r="F97" s="139">
        <v>9.140329354870276E-2</v>
      </c>
      <c r="G97" s="140">
        <v>8.5724151099568449E-2</v>
      </c>
      <c r="H97" s="140">
        <v>1.4487608288607963E-3</v>
      </c>
      <c r="I97" s="148">
        <v>8.8563722324135605E-2</v>
      </c>
      <c r="J97" s="142">
        <v>85</v>
      </c>
      <c r="K97" s="11"/>
      <c r="L97" s="136">
        <v>7.0827779399862463</v>
      </c>
      <c r="M97" s="136">
        <v>7.0389452706692159</v>
      </c>
      <c r="N97" s="137">
        <v>1.1181803397201682E-2</v>
      </c>
      <c r="O97" s="135">
        <v>7.0608616053277311</v>
      </c>
      <c r="P97" s="138">
        <v>55611.843333581659</v>
      </c>
      <c r="Q97" s="139">
        <v>7.3821913548992243E-2</v>
      </c>
      <c r="R97" s="140">
        <v>6.9661299129791784E-2</v>
      </c>
      <c r="S97" s="140">
        <v>1.0613812293878723E-3</v>
      </c>
      <c r="T97" s="148">
        <v>7.1741606339392014E-2</v>
      </c>
      <c r="U97" s="142">
        <v>85</v>
      </c>
      <c r="V97" s="11"/>
      <c r="W97" s="11"/>
      <c r="X97" s="11"/>
      <c r="Y97" s="11"/>
      <c r="Z97" s="11"/>
    </row>
    <row r="98" spans="1:26" ht="12.75" customHeight="1">
      <c r="A98" s="136">
        <v>6.1266822695629735</v>
      </c>
      <c r="B98" s="136">
        <v>6.0778155419675741</v>
      </c>
      <c r="C98" s="137">
        <v>1.2466001937601738E-2</v>
      </c>
      <c r="D98" s="135">
        <v>6.1022489057652738</v>
      </c>
      <c r="E98" s="138">
        <v>38703.908027263053</v>
      </c>
      <c r="F98" s="139">
        <v>0.10101001637238648</v>
      </c>
      <c r="G98" s="140">
        <v>9.4716548492655941E-2</v>
      </c>
      <c r="H98" s="140">
        <v>1.6054764999312594E-3</v>
      </c>
      <c r="I98" s="148">
        <v>9.7863282432521209E-2</v>
      </c>
      <c r="J98" s="142">
        <v>86</v>
      </c>
      <c r="K98" s="11"/>
      <c r="L98" s="136">
        <v>6.5898650651154229</v>
      </c>
      <c r="M98" s="136">
        <v>6.5459868703673783</v>
      </c>
      <c r="N98" s="137">
        <v>1.1193417027562351E-2</v>
      </c>
      <c r="O98" s="135">
        <v>6.5679259677414006</v>
      </c>
      <c r="P98" s="138">
        <v>51503.459054722218</v>
      </c>
      <c r="Q98" s="139">
        <v>8.3231610109079715E-2</v>
      </c>
      <c r="R98" s="140">
        <v>7.8693038843345012E-2</v>
      </c>
      <c r="S98" s="140">
        <v>1.1577987922792637E-3</v>
      </c>
      <c r="T98" s="148">
        <v>8.0962324476212363E-2</v>
      </c>
      <c r="U98" s="142">
        <v>86</v>
      </c>
      <c r="V98" s="11"/>
      <c r="W98" s="11"/>
      <c r="X98" s="11"/>
      <c r="Y98" s="11"/>
      <c r="Z98" s="11"/>
    </row>
    <row r="99" spans="1:26" ht="12.75" customHeight="1">
      <c r="A99" s="136">
        <v>5.7348616586320356</v>
      </c>
      <c r="B99" s="136">
        <v>5.6850937575961753</v>
      </c>
      <c r="C99" s="137">
        <v>1.2695893121393097E-2</v>
      </c>
      <c r="D99" s="135">
        <v>5.7099777081141054</v>
      </c>
      <c r="E99" s="138">
        <v>34871.781826303573</v>
      </c>
      <c r="F99" s="139">
        <v>0.11135617461112424</v>
      </c>
      <c r="G99" s="140">
        <v>0.10453514391747704</v>
      </c>
      <c r="H99" s="140">
        <v>1.7400588504202076E-3</v>
      </c>
      <c r="I99" s="148">
        <v>0.10794565926430064</v>
      </c>
      <c r="J99" s="142">
        <v>87</v>
      </c>
      <c r="K99" s="11"/>
      <c r="L99" s="136">
        <v>6.1245371953517811</v>
      </c>
      <c r="M99" s="136">
        <v>6.080418660855317</v>
      </c>
      <c r="N99" s="137">
        <v>1.1254728187873365E-2</v>
      </c>
      <c r="O99" s="135">
        <v>6.1024779281035491</v>
      </c>
      <c r="P99" s="138">
        <v>47210.449632090342</v>
      </c>
      <c r="Q99" s="139">
        <v>9.3663659477446509E-2</v>
      </c>
      <c r="R99" s="140">
        <v>8.8680576439407161E-2</v>
      </c>
      <c r="S99" s="140">
        <v>1.2711946525610549E-3</v>
      </c>
      <c r="T99" s="148">
        <v>9.1172117958426835E-2</v>
      </c>
      <c r="U99" s="142">
        <v>87</v>
      </c>
      <c r="V99" s="11"/>
      <c r="W99" s="11"/>
      <c r="X99" s="11"/>
      <c r="Y99" s="11"/>
      <c r="Z99" s="11"/>
    </row>
    <row r="100" spans="1:26" ht="12.75" customHeight="1">
      <c r="A100" s="136">
        <v>5.3659060918247867</v>
      </c>
      <c r="B100" s="136">
        <v>5.314946677340167</v>
      </c>
      <c r="C100" s="137">
        <v>1.2999850633831448E-2</v>
      </c>
      <c r="D100" s="135">
        <v>5.3404263845824769</v>
      </c>
      <c r="E100" s="138">
        <v>31065.702835246084</v>
      </c>
      <c r="F100" s="139">
        <v>0.12264915303653744</v>
      </c>
      <c r="G100" s="140">
        <v>0.11501299397661548</v>
      </c>
      <c r="H100" s="140">
        <v>1.9479997601841716E-3</v>
      </c>
      <c r="I100" s="148">
        <v>0.11883107350657646</v>
      </c>
      <c r="J100" s="142">
        <v>88</v>
      </c>
      <c r="K100" s="11"/>
      <c r="L100" s="136">
        <v>5.6868027990721455</v>
      </c>
      <c r="M100" s="136">
        <v>5.6422157946757761</v>
      </c>
      <c r="N100" s="137">
        <v>1.1374235815400402E-2</v>
      </c>
      <c r="O100" s="135">
        <v>5.6645092968739608</v>
      </c>
      <c r="P100" s="138">
        <v>42780.511737825756</v>
      </c>
      <c r="Q100" s="139">
        <v>0.10520243478178609</v>
      </c>
      <c r="R100" s="140">
        <v>9.9638713524554168E-2</v>
      </c>
      <c r="S100" s="140">
        <v>1.419316647253044E-3</v>
      </c>
      <c r="T100" s="148">
        <v>0.10242057415317013</v>
      </c>
      <c r="U100" s="142">
        <v>88</v>
      </c>
      <c r="V100" s="11"/>
      <c r="W100" s="11"/>
      <c r="X100" s="11"/>
      <c r="Y100" s="11"/>
      <c r="Z100" s="11"/>
    </row>
    <row r="101" spans="1:26" ht="12.75" customHeight="1">
      <c r="A101" s="136">
        <v>5.0194339497006188</v>
      </c>
      <c r="B101" s="136">
        <v>4.966941622676317</v>
      </c>
      <c r="C101" s="137">
        <v>1.339089975109737E-2</v>
      </c>
      <c r="D101" s="135">
        <v>4.9931877861884679</v>
      </c>
      <c r="E101" s="138">
        <v>27335.665476528749</v>
      </c>
      <c r="F101" s="139">
        <v>0.13490430036820047</v>
      </c>
      <c r="G101" s="140">
        <v>0.12615684015490494</v>
      </c>
      <c r="H101" s="140">
        <v>2.2314949523713069E-3</v>
      </c>
      <c r="I101" s="148">
        <v>0.13053057026155271</v>
      </c>
      <c r="J101" s="142">
        <v>89</v>
      </c>
      <c r="K101" s="11"/>
      <c r="L101" s="136">
        <v>5.2764807137717389</v>
      </c>
      <c r="M101" s="136">
        <v>5.2311567123010674</v>
      </c>
      <c r="N101" s="137">
        <v>1.1562245273130279E-2</v>
      </c>
      <c r="O101" s="135">
        <v>5.2538187130364031</v>
      </c>
      <c r="P101" s="138">
        <v>38273.100462385948</v>
      </c>
      <c r="Q101" s="139">
        <v>0.11784475102465988</v>
      </c>
      <c r="R101" s="140">
        <v>0.11164713505935145</v>
      </c>
      <c r="S101" s="140">
        <v>1.5810244809460301E-3</v>
      </c>
      <c r="T101" s="148">
        <v>0.11474594304200567</v>
      </c>
      <c r="U101" s="142">
        <v>89</v>
      </c>
      <c r="V101" s="11"/>
      <c r="W101" s="11"/>
      <c r="X101" s="11"/>
      <c r="Y101" s="11"/>
      <c r="Z101" s="11"/>
    </row>
    <row r="102" spans="1:26" ht="12.75" customHeight="1">
      <c r="A102" s="136">
        <v>4.6949498647842391</v>
      </c>
      <c r="B102" s="136">
        <v>4.6405205554698741</v>
      </c>
      <c r="C102" s="137">
        <v>1.388502788631771E-2</v>
      </c>
      <c r="D102" s="135">
        <v>4.6677352101270566</v>
      </c>
      <c r="E102" s="138">
        <v>23733.07209376539</v>
      </c>
      <c r="F102" s="139">
        <v>0.14803026695422833</v>
      </c>
      <c r="G102" s="140">
        <v>0.13805781627938185</v>
      </c>
      <c r="H102" s="140">
        <v>2.5439925190934845E-3</v>
      </c>
      <c r="I102" s="148">
        <v>0.14304404161680509</v>
      </c>
      <c r="J102" s="142">
        <v>90</v>
      </c>
      <c r="K102" s="11"/>
      <c r="L102" s="136">
        <v>4.8931945044254501</v>
      </c>
      <c r="M102" s="136">
        <v>4.8468154976116775</v>
      </c>
      <c r="N102" s="137">
        <v>1.1831379289227508E-2</v>
      </c>
      <c r="O102" s="135">
        <v>4.8700050010185638</v>
      </c>
      <c r="P102" s="138">
        <v>33758.082395716337</v>
      </c>
      <c r="Q102" s="139">
        <v>0.13170902628788891</v>
      </c>
      <c r="R102" s="140">
        <v>0.12463389175497538</v>
      </c>
      <c r="S102" s="140">
        <v>1.8048812583963106E-3</v>
      </c>
      <c r="T102" s="148">
        <v>0.12817145902143215</v>
      </c>
      <c r="U102" s="142">
        <v>90</v>
      </c>
      <c r="V102" s="11"/>
      <c r="W102" s="11"/>
      <c r="X102" s="11"/>
      <c r="Y102" s="11"/>
      <c r="Z102" s="11"/>
    </row>
    <row r="103" spans="1:26" ht="12.75" customHeight="1">
      <c r="A103" s="136">
        <v>4.3918421210882403</v>
      </c>
      <c r="B103" s="136">
        <v>4.3349942918127358</v>
      </c>
      <c r="C103" s="137">
        <v>1.4501997264159421E-2</v>
      </c>
      <c r="D103" s="135">
        <v>4.3634182064504881</v>
      </c>
      <c r="E103" s="138">
        <v>20308.281640840101</v>
      </c>
      <c r="F103" s="139">
        <v>0.16196832177307169</v>
      </c>
      <c r="G103" s="140">
        <v>0.15075464568100411</v>
      </c>
      <c r="H103" s="140">
        <v>2.8606316561396879E-3</v>
      </c>
      <c r="I103" s="148">
        <v>0.1563614837270379</v>
      </c>
      <c r="J103" s="142">
        <v>91</v>
      </c>
      <c r="K103" s="11"/>
      <c r="L103" s="136">
        <v>4.5363658132659381</v>
      </c>
      <c r="M103" s="136">
        <v>4.4885526096008626</v>
      </c>
      <c r="N103" s="137">
        <v>1.2197245832927334E-2</v>
      </c>
      <c r="O103" s="135">
        <v>4.5124592114334003</v>
      </c>
      <c r="P103" s="138">
        <v>29313.136813455334</v>
      </c>
      <c r="Q103" s="139">
        <v>0.14667820424225927</v>
      </c>
      <c r="R103" s="140">
        <v>0.1387329469883016</v>
      </c>
      <c r="S103" s="140">
        <v>2.0268513402953233E-3</v>
      </c>
      <c r="T103" s="148">
        <v>0.14270557561528044</v>
      </c>
      <c r="U103" s="142">
        <v>91</v>
      </c>
      <c r="V103" s="11"/>
      <c r="W103" s="11"/>
      <c r="X103" s="11"/>
      <c r="Y103" s="11"/>
      <c r="Z103" s="11"/>
    </row>
    <row r="104" spans="1:26" ht="12.75" customHeight="1">
      <c r="A104" s="136">
        <v>4.1093933496169575</v>
      </c>
      <c r="B104" s="136">
        <v>4.0495488559104773</v>
      </c>
      <c r="C104" s="137">
        <v>1.526645247614295E-2</v>
      </c>
      <c r="D104" s="135">
        <v>4.0794711027637174</v>
      </c>
      <c r="E104" s="138">
        <v>17107.803417226281</v>
      </c>
      <c r="F104" s="139">
        <v>0.17682301330796849</v>
      </c>
      <c r="G104" s="140">
        <v>0.16412348997980072</v>
      </c>
      <c r="H104" s="140">
        <v>3.2396743184101395E-3</v>
      </c>
      <c r="I104" s="148">
        <v>0.1704732516438846</v>
      </c>
      <c r="J104" s="142">
        <v>92</v>
      </c>
      <c r="K104" s="11"/>
      <c r="L104" s="136">
        <v>4.2052263589872156</v>
      </c>
      <c r="M104" s="136">
        <v>4.1555232208625368</v>
      </c>
      <c r="N104" s="137">
        <v>1.2679371970581419E-2</v>
      </c>
      <c r="O104" s="135">
        <v>4.1803747899248762</v>
      </c>
      <c r="P104" s="138">
        <v>25019.728700825366</v>
      </c>
      <c r="Q104" s="139">
        <v>0.16284683345006185</v>
      </c>
      <c r="R104" s="140">
        <v>0.15386149963594054</v>
      </c>
      <c r="S104" s="140">
        <v>2.2921769933983002E-3</v>
      </c>
      <c r="T104" s="148">
        <v>0.15835416654300119</v>
      </c>
      <c r="U104" s="142">
        <v>92</v>
      </c>
      <c r="V104" s="11"/>
      <c r="W104" s="11"/>
      <c r="X104" s="11"/>
      <c r="Y104" s="11"/>
      <c r="Z104" s="11"/>
    </row>
    <row r="105" spans="1:26" ht="12.75" customHeight="1">
      <c r="A105" s="136">
        <v>3.8468470069953193</v>
      </c>
      <c r="B105" s="136">
        <v>3.7833053295199406</v>
      </c>
      <c r="C105" s="137">
        <v>1.6209611600861949E-2</v>
      </c>
      <c r="D105" s="135">
        <v>3.81507616825763</v>
      </c>
      <c r="E105" s="138">
        <v>14171.275119401234</v>
      </c>
      <c r="F105" s="139">
        <v>0.19261198962328549</v>
      </c>
      <c r="G105" s="140">
        <v>0.17811340791979222</v>
      </c>
      <c r="H105" s="140">
        <v>3.698617781503385E-3</v>
      </c>
      <c r="I105" s="148">
        <v>0.18536269877153885</v>
      </c>
      <c r="J105" s="142">
        <v>93</v>
      </c>
      <c r="K105" s="11"/>
      <c r="L105" s="136">
        <v>3.8989040468030152</v>
      </c>
      <c r="M105" s="136">
        <v>3.8467574740483506</v>
      </c>
      <c r="N105" s="137">
        <v>1.3302697131292009E-2</v>
      </c>
      <c r="O105" s="135">
        <v>3.8728307604256829</v>
      </c>
      <c r="P105" s="138">
        <v>20957.617639618718</v>
      </c>
      <c r="Q105" s="139">
        <v>0.18023359931994418</v>
      </c>
      <c r="R105" s="140">
        <v>0.16998820713642457</v>
      </c>
      <c r="S105" s="140">
        <v>2.6136204549794986E-3</v>
      </c>
      <c r="T105" s="148">
        <v>0.17511090322818437</v>
      </c>
      <c r="U105" s="142">
        <v>93</v>
      </c>
      <c r="V105" s="11"/>
      <c r="W105" s="11"/>
      <c r="X105" s="11"/>
      <c r="Y105" s="11"/>
      <c r="Z105" s="11"/>
    </row>
    <row r="106" spans="1:26" ht="12.75" customHeight="1">
      <c r="A106" s="136">
        <v>3.6034371384983159</v>
      </c>
      <c r="B106" s="136">
        <v>3.5353410963272753</v>
      </c>
      <c r="C106" s="137">
        <v>1.7371439329347052E-2</v>
      </c>
      <c r="D106" s="135">
        <v>3.5693891174127956</v>
      </c>
      <c r="E106" s="138">
        <v>11529.086379616056</v>
      </c>
      <c r="F106" s="139">
        <v>0.20935404105448088</v>
      </c>
      <c r="G106" s="140">
        <v>0.19265077861688426</v>
      </c>
      <c r="H106" s="140">
        <v>4.2610363361215813E-3</v>
      </c>
      <c r="I106" s="148">
        <v>0.20100240983568257</v>
      </c>
      <c r="J106" s="142">
        <v>94</v>
      </c>
      <c r="K106" s="11"/>
      <c r="L106" s="136">
        <v>3.6164644059973314</v>
      </c>
      <c r="M106" s="136">
        <v>3.5611943207943746</v>
      </c>
      <c r="N106" s="137">
        <v>1.4099511531366465E-2</v>
      </c>
      <c r="O106" s="135">
        <v>3.588829363395853</v>
      </c>
      <c r="P106" s="138">
        <v>17199.388952394842</v>
      </c>
      <c r="Q106" s="139">
        <v>0.19884851123774225</v>
      </c>
      <c r="R106" s="140">
        <v>0.18705454484866404</v>
      </c>
      <c r="S106" s="140">
        <v>3.008664895173005E-3</v>
      </c>
      <c r="T106" s="148">
        <v>0.19295152804320315</v>
      </c>
      <c r="U106" s="142">
        <v>94</v>
      </c>
      <c r="V106" s="11"/>
      <c r="W106" s="11"/>
      <c r="X106" s="11"/>
      <c r="Y106" s="11"/>
      <c r="Z106" s="11"/>
    </row>
    <row r="107" spans="1:26" ht="12.75" customHeight="1">
      <c r="A107" s="136">
        <v>3.3784048850859629</v>
      </c>
      <c r="B107" s="136">
        <v>3.3046949269711985</v>
      </c>
      <c r="C107" s="137">
        <v>1.8803560743562465E-2</v>
      </c>
      <c r="D107" s="135">
        <v>3.3415499060285807</v>
      </c>
      <c r="E107" s="138">
        <v>9200.6646680939175</v>
      </c>
      <c r="F107" s="139">
        <v>0.2270730899273751</v>
      </c>
      <c r="G107" s="140">
        <v>0.20763346270235658</v>
      </c>
      <c r="H107" s="140">
        <v>4.959088577810849E-3</v>
      </c>
      <c r="I107" s="148">
        <v>0.21735327631486584</v>
      </c>
      <c r="J107" s="142">
        <v>95</v>
      </c>
      <c r="K107" s="11"/>
      <c r="L107" s="136">
        <v>3.3569355132233683</v>
      </c>
      <c r="M107" s="136">
        <v>3.2976960751534077</v>
      </c>
      <c r="N107" s="137">
        <v>1.5112101548459305E-2</v>
      </c>
      <c r="O107" s="135">
        <v>3.327315794188388</v>
      </c>
      <c r="P107" s="138">
        <v>13805.21708816154</v>
      </c>
      <c r="Q107" s="139">
        <v>0.21869475272772146</v>
      </c>
      <c r="R107" s="140">
        <v>0.20496849718830226</v>
      </c>
      <c r="S107" s="140">
        <v>3.5015958008722415E-3</v>
      </c>
      <c r="T107" s="148">
        <v>0.21183162495801186</v>
      </c>
      <c r="U107" s="142">
        <v>95</v>
      </c>
      <c r="V107" s="11"/>
      <c r="W107" s="11"/>
      <c r="X107" s="11"/>
      <c r="Y107" s="11"/>
      <c r="Z107" s="11"/>
    </row>
    <row r="108" spans="1:26" ht="12.75" customHeight="1">
      <c r="A108" s="136">
        <v>3.1710165266235033</v>
      </c>
      <c r="B108" s="136">
        <v>3.0903692813921233</v>
      </c>
      <c r="C108" s="137">
        <v>2.0573276844739821E-2</v>
      </c>
      <c r="D108" s="135">
        <v>3.1306929040078133</v>
      </c>
      <c r="E108" s="138">
        <v>7193.5379094606487</v>
      </c>
      <c r="F108" s="139">
        <v>0.24580465171404656</v>
      </c>
      <c r="G108" s="140">
        <v>0.22292270862553074</v>
      </c>
      <c r="H108" s="140">
        <v>5.8372303797234191E-3</v>
      </c>
      <c r="I108" s="148">
        <v>0.23436368016978865</v>
      </c>
      <c r="J108" s="142">
        <v>96</v>
      </c>
      <c r="K108" s="11"/>
      <c r="L108" s="136">
        <v>3.1193348122419766</v>
      </c>
      <c r="M108" s="136">
        <v>3.0550606182718867</v>
      </c>
      <c r="N108" s="137">
        <v>1.6396478053594458E-2</v>
      </c>
      <c r="O108" s="135">
        <v>3.0871977152569317</v>
      </c>
      <c r="P108" s="138">
        <v>10818.351689683945</v>
      </c>
      <c r="Q108" s="139">
        <v>0.2397728305099526</v>
      </c>
      <c r="R108" s="140">
        <v>0.22359631378371617</v>
      </c>
      <c r="S108" s="140">
        <v>4.1266624301623612E-3</v>
      </c>
      <c r="T108" s="148">
        <v>0.23168457214683438</v>
      </c>
      <c r="U108" s="142">
        <v>96</v>
      </c>
      <c r="V108" s="11"/>
      <c r="W108" s="11"/>
      <c r="X108" s="11"/>
      <c r="Y108" s="11"/>
      <c r="Z108" s="11"/>
    </row>
    <row r="109" spans="1:26" ht="12.75" customHeight="1">
      <c r="A109" s="136">
        <v>2.9805837856841104</v>
      </c>
      <c r="B109" s="136">
        <v>2.8913287291014984</v>
      </c>
      <c r="C109" s="137">
        <v>2.2769147087401034E-2</v>
      </c>
      <c r="D109" s="135">
        <v>2.9359562573928044</v>
      </c>
      <c r="E109" s="138">
        <v>5503.314392321684</v>
      </c>
      <c r="F109" s="139">
        <v>0.26560610215854924</v>
      </c>
      <c r="G109" s="140">
        <v>0.23833153915306521</v>
      </c>
      <c r="H109" s="140">
        <v>6.9577966850724619E-3</v>
      </c>
      <c r="I109" s="148">
        <v>0.25196882065580722</v>
      </c>
      <c r="J109" s="142">
        <v>97</v>
      </c>
      <c r="K109" s="11"/>
      <c r="L109" s="136">
        <v>2.9026982684758305</v>
      </c>
      <c r="M109" s="136">
        <v>2.8320297389679463</v>
      </c>
      <c r="N109" s="137">
        <v>1.8027686098950113E-2</v>
      </c>
      <c r="O109" s="135">
        <v>2.8673640037218884</v>
      </c>
      <c r="P109" s="138">
        <v>8261.99271180494</v>
      </c>
      <c r="Q109" s="139">
        <v>0.2620883889549433</v>
      </c>
      <c r="R109" s="140">
        <v>0.24275116086160983</v>
      </c>
      <c r="S109" s="140">
        <v>4.932966350340167E-3</v>
      </c>
      <c r="T109" s="148">
        <v>0.25241977490827655</v>
      </c>
      <c r="U109" s="142">
        <v>97</v>
      </c>
      <c r="V109" s="11"/>
      <c r="W109" s="11"/>
      <c r="X109" s="11"/>
      <c r="Y109" s="11"/>
      <c r="Z109" s="11"/>
    </row>
    <row r="110" spans="1:26" ht="12.75" customHeight="1">
      <c r="A110" s="136">
        <v>2.8064875557069326</v>
      </c>
      <c r="B110" s="136">
        <v>2.706492984832658</v>
      </c>
      <c r="C110" s="137">
        <v>2.5508819100580334E-2</v>
      </c>
      <c r="D110" s="135">
        <v>2.7564902702697953</v>
      </c>
      <c r="E110" s="138">
        <v>4114.6118598202765</v>
      </c>
      <c r="F110" s="139">
        <v>0.28657289212713322</v>
      </c>
      <c r="G110" s="140">
        <v>0.25360754781239003</v>
      </c>
      <c r="H110" s="140">
        <v>8.4095266109038731E-3</v>
      </c>
      <c r="I110" s="148">
        <v>0.27009021996976162</v>
      </c>
      <c r="J110" s="142">
        <v>98</v>
      </c>
      <c r="K110" s="11"/>
      <c r="L110" s="136">
        <v>2.7061128770778224</v>
      </c>
      <c r="M110" s="136">
        <v>2.6272916841020231</v>
      </c>
      <c r="N110" s="137">
        <v>2.0107447187703919E-2</v>
      </c>
      <c r="O110" s="135">
        <v>2.6667022805899228</v>
      </c>
      <c r="P110" s="138">
        <v>6138.0868207978856</v>
      </c>
      <c r="Q110" s="139">
        <v>0.28566592595035106</v>
      </c>
      <c r="R110" s="140">
        <v>0.26217664147753478</v>
      </c>
      <c r="S110" s="140">
        <v>5.9921644063306934E-3</v>
      </c>
      <c r="T110" s="148">
        <v>0.27392128371394292</v>
      </c>
      <c r="U110" s="142">
        <v>98</v>
      </c>
      <c r="V110" s="11"/>
      <c r="W110" s="11"/>
      <c r="X110" s="11"/>
      <c r="Y110" s="11"/>
      <c r="Z110" s="11"/>
    </row>
    <row r="111" spans="1:26" ht="12.75" customHeight="1">
      <c r="A111" s="136">
        <v>2.6482068428192189</v>
      </c>
      <c r="B111" s="136">
        <v>2.5347224232506642</v>
      </c>
      <c r="C111" s="137">
        <v>2.8950107032794516E-2</v>
      </c>
      <c r="D111" s="135">
        <v>2.5914646330349416</v>
      </c>
      <c r="E111" s="138">
        <v>3002.8429766495706</v>
      </c>
      <c r="F111" s="139">
        <v>0.3088642165617328</v>
      </c>
      <c r="G111" s="140">
        <v>0.26840667024087095</v>
      </c>
      <c r="H111" s="140">
        <v>1.0320802632872919E-2</v>
      </c>
      <c r="I111" s="148">
        <v>0.28863544340130187</v>
      </c>
      <c r="J111" s="142">
        <v>99</v>
      </c>
      <c r="K111" s="11"/>
      <c r="L111" s="136">
        <v>2.528754392857028</v>
      </c>
      <c r="M111" s="136">
        <v>2.4394753100400752</v>
      </c>
      <c r="N111" s="137">
        <v>2.2775276228814482E-2</v>
      </c>
      <c r="O111" s="135">
        <v>2.4841148514485516</v>
      </c>
      <c r="P111" s="138">
        <v>4428.3107098114961</v>
      </c>
      <c r="Q111" s="139">
        <v>0.31057217259133413</v>
      </c>
      <c r="R111" s="140">
        <v>0.28152163753207488</v>
      </c>
      <c r="S111" s="140">
        <v>7.4108507804232704E-3</v>
      </c>
      <c r="T111" s="148">
        <v>0.2960469050617045</v>
      </c>
      <c r="U111" s="142">
        <v>99</v>
      </c>
      <c r="V111" s="11"/>
      <c r="W111" s="11"/>
      <c r="X111" s="11"/>
      <c r="Y111" s="11"/>
      <c r="Z111" s="11"/>
    </row>
    <row r="112" spans="1:26" ht="12.75" customHeight="1">
      <c r="A112" s="136">
        <v>2.5053556080258952</v>
      </c>
      <c r="B112" s="136">
        <v>2.3747929420649943</v>
      </c>
      <c r="C112" s="137">
        <v>3.3306802541046225E-2</v>
      </c>
      <c r="D112" s="135">
        <v>2.4400742750454447</v>
      </c>
      <c r="E112" s="138">
        <v>2136.6461667263015</v>
      </c>
      <c r="F112" s="139">
        <v>0.3327439942421197</v>
      </c>
      <c r="G112" s="140">
        <v>0.28225214249417913</v>
      </c>
      <c r="H112" s="140">
        <v>1.2880574425495043E-2</v>
      </c>
      <c r="I112" s="148">
        <v>0.30749806836814941</v>
      </c>
      <c r="J112" s="142">
        <v>100</v>
      </c>
      <c r="K112" s="11"/>
      <c r="L112" s="136">
        <v>2.3699334024194156</v>
      </c>
      <c r="M112" s="136">
        <v>2.2671320944585203</v>
      </c>
      <c r="N112" s="137">
        <v>2.6224823459412044E-2</v>
      </c>
      <c r="O112" s="135">
        <v>2.3185327484389679</v>
      </c>
      <c r="P112" s="138">
        <v>3097.1492064514446</v>
      </c>
      <c r="Q112" s="139">
        <v>0.3369556453576984</v>
      </c>
      <c r="R112" s="140">
        <v>0.30030017710053014</v>
      </c>
      <c r="S112" s="140">
        <v>9.3508847594816844E-3</v>
      </c>
      <c r="T112" s="148">
        <v>0.31862791122911427</v>
      </c>
      <c r="U112" s="142">
        <v>100</v>
      </c>
      <c r="V112" s="11"/>
      <c r="W112" s="11"/>
      <c r="X112" s="11"/>
      <c r="Y112" s="11"/>
      <c r="Z112" s="11"/>
    </row>
    <row r="113" spans="1:26" ht="12.75" customHeight="1">
      <c r="A113" s="136">
        <v>2.3777314878695899</v>
      </c>
      <c r="B113" s="136">
        <v>2.2253554825125557</v>
      </c>
      <c r="C113" s="137">
        <v>3.8871429938018863E-2</v>
      </c>
      <c r="D113" s="135">
        <v>2.3015434851910728</v>
      </c>
      <c r="E113" s="138">
        <v>1480.6631412149177</v>
      </c>
      <c r="F113" s="139">
        <v>0.358647141153</v>
      </c>
      <c r="G113" s="140">
        <v>0.29446872700155025</v>
      </c>
      <c r="H113" s="140">
        <v>1.6372044426390259E-2</v>
      </c>
      <c r="I113" s="148">
        <v>0.32655793407727512</v>
      </c>
      <c r="J113" s="142">
        <v>101</v>
      </c>
      <c r="K113" s="11"/>
      <c r="L113" s="136">
        <v>2.2291547226709723</v>
      </c>
      <c r="M113" s="136">
        <v>2.1087004035035823</v>
      </c>
      <c r="N113" s="137">
        <v>3.0728142644742249E-2</v>
      </c>
      <c r="O113" s="135">
        <v>2.1689275630872773</v>
      </c>
      <c r="P113" s="138">
        <v>2096.6043072015445</v>
      </c>
      <c r="Q113" s="139">
        <v>0.36511394181709583</v>
      </c>
      <c r="R113" s="140">
        <v>0.31782495468867472</v>
      </c>
      <c r="S113" s="140">
        <v>1.2063517124597216E-2</v>
      </c>
      <c r="T113" s="148">
        <v>0.34146944825288528</v>
      </c>
      <c r="U113" s="142">
        <v>101</v>
      </c>
      <c r="V113" s="11"/>
      <c r="W113" s="11"/>
      <c r="X113" s="11"/>
      <c r="Y113" s="11"/>
      <c r="Z113" s="11"/>
    </row>
    <row r="114" spans="1:26" ht="12.75" customHeight="1">
      <c r="A114" s="136">
        <v>2.2653822209887786</v>
      </c>
      <c r="B114" s="136">
        <v>2.0848730610974857</v>
      </c>
      <c r="C114" s="137">
        <v>4.6048255074309402E-2</v>
      </c>
      <c r="D114" s="135">
        <v>2.1751276410431322</v>
      </c>
      <c r="E114" s="138">
        <v>998.32660812676841</v>
      </c>
      <c r="F114" s="139">
        <v>0.38728850816513516</v>
      </c>
      <c r="G114" s="140">
        <v>0.3040748907715618</v>
      </c>
      <c r="H114" s="140">
        <v>2.1227963620809542E-2</v>
      </c>
      <c r="I114" s="148">
        <v>0.34568169946834848</v>
      </c>
      <c r="J114" s="142">
        <v>102</v>
      </c>
      <c r="K114" s="11"/>
      <c r="L114" s="136">
        <v>2.106197904033078</v>
      </c>
      <c r="M114" s="136">
        <v>1.9624433569062305</v>
      </c>
      <c r="N114" s="137">
        <v>3.6672078348685626E-2</v>
      </c>
      <c r="O114" s="135">
        <v>2.0343206304696544</v>
      </c>
      <c r="P114" s="138">
        <v>1371.7800588688083</v>
      </c>
      <c r="Q114" s="139">
        <v>0.39560991450432836</v>
      </c>
      <c r="R114" s="140">
        <v>0.33309354333140406</v>
      </c>
      <c r="S114" s="140">
        <v>1.5948053870643943E-2</v>
      </c>
      <c r="T114" s="148">
        <v>0.36435172891786621</v>
      </c>
      <c r="U114" s="142">
        <v>102</v>
      </c>
      <c r="V114" s="11"/>
      <c r="W114" s="11"/>
      <c r="X114" s="11"/>
      <c r="Y114" s="11"/>
      <c r="Z114" s="11"/>
    </row>
    <row r="115" spans="1:26" ht="12.75" customHeight="1">
      <c r="A115" s="136">
        <v>2.1686982091010765</v>
      </c>
      <c r="B115" s="136">
        <v>1.9515242871428629</v>
      </c>
      <c r="C115" s="137">
        <v>5.5401510703625916E-2</v>
      </c>
      <c r="D115" s="135">
        <v>2.0601112481219697</v>
      </c>
      <c r="E115" s="138">
        <v>654.3424510915479</v>
      </c>
      <c r="F115" s="139">
        <v>0.41984535615862145</v>
      </c>
      <c r="G115" s="140">
        <v>0.30960210685894712</v>
      </c>
      <c r="H115" s="140">
        <v>2.8123277882569988E-2</v>
      </c>
      <c r="I115" s="148">
        <v>0.36472373150878429</v>
      </c>
      <c r="J115" s="142">
        <v>103</v>
      </c>
      <c r="K115" s="11"/>
      <c r="L115" s="136">
        <v>2.0012308009454922</v>
      </c>
      <c r="M115" s="136">
        <v>1.8263466511495536</v>
      </c>
      <c r="N115" s="137">
        <v>4.4613303519372059E-2</v>
      </c>
      <c r="O115" s="135">
        <v>1.9137887260475228</v>
      </c>
      <c r="P115" s="138">
        <v>866.4592757306167</v>
      </c>
      <c r="Q115" s="139">
        <v>0.42947638640192931</v>
      </c>
      <c r="R115" s="140">
        <v>0.34458777135202301</v>
      </c>
      <c r="S115" s="140">
        <v>2.1655258941302619E-2</v>
      </c>
      <c r="T115" s="148">
        <v>0.38703207887697616</v>
      </c>
      <c r="U115" s="142">
        <v>103</v>
      </c>
      <c r="V115" s="11"/>
      <c r="W115" s="11"/>
      <c r="X115" s="11"/>
      <c r="Y115" s="11"/>
      <c r="Z115" s="11"/>
    </row>
    <row r="116" spans="1:26" ht="12.75" customHeight="1">
      <c r="A116" s="136">
        <v>2.0885431495693076</v>
      </c>
      <c r="B116" s="136">
        <v>1.8230561828825143</v>
      </c>
      <c r="C116" s="137">
        <v>6.7726267011937069E-2</v>
      </c>
      <c r="D116" s="135">
        <v>1.9557996662259109</v>
      </c>
      <c r="E116" s="138">
        <v>416.6250693080824</v>
      </c>
      <c r="F116" s="139">
        <v>0.45826945232388383</v>
      </c>
      <c r="G116" s="140">
        <v>0.30878522532578501</v>
      </c>
      <c r="H116" s="140">
        <v>3.8133731377066035E-2</v>
      </c>
      <c r="I116" s="148">
        <v>0.38352733882483442</v>
      </c>
      <c r="J116" s="142">
        <v>104</v>
      </c>
      <c r="K116" s="11"/>
      <c r="L116" s="136">
        <v>1.914974344607878</v>
      </c>
      <c r="M116" s="136">
        <v>1.6979545781889567</v>
      </c>
      <c r="N116" s="137">
        <v>5.5362185310949275E-2</v>
      </c>
      <c r="O116" s="135">
        <v>1.8064644613984173</v>
      </c>
      <c r="P116" s="138">
        <v>527.85957714417009</v>
      </c>
      <c r="Q116" s="139">
        <v>0.46858592365823121</v>
      </c>
      <c r="R116" s="140">
        <v>0.34990983474075515</v>
      </c>
      <c r="S116" s="140">
        <v>3.0274512478947985E-2</v>
      </c>
      <c r="T116" s="148">
        <v>0.40924787919949318</v>
      </c>
      <c r="U116" s="142">
        <v>104</v>
      </c>
      <c r="V116" s="11"/>
      <c r="W116" s="11"/>
      <c r="X116" s="11"/>
      <c r="Y116" s="11"/>
      <c r="Z116" s="11"/>
    </row>
    <row r="117" spans="1:26" ht="12.75" customHeight="1">
      <c r="A117" s="136">
        <v>2.0264389790731419</v>
      </c>
      <c r="B117" s="136">
        <v>1.6965593237250989</v>
      </c>
      <c r="C117" s="137">
        <v>8.415297330307217E-2</v>
      </c>
      <c r="D117" s="135">
        <v>1.8614991513991204</v>
      </c>
      <c r="E117" s="138">
        <v>257.55459523622426</v>
      </c>
      <c r="F117" s="139">
        <v>0.50583300406688925</v>
      </c>
      <c r="G117" s="140">
        <v>0.29801971021566065</v>
      </c>
      <c r="H117" s="140">
        <v>5.3013595370211379E-2</v>
      </c>
      <c r="I117" s="148">
        <v>0.40192635714127495</v>
      </c>
      <c r="J117" s="142">
        <v>105</v>
      </c>
      <c r="K117" s="11"/>
      <c r="L117" s="136">
        <v>1.8489454064292121</v>
      </c>
      <c r="M117" s="136">
        <v>1.5741092569313677</v>
      </c>
      <c r="N117" s="137">
        <v>7.0111262627001125E-2</v>
      </c>
      <c r="O117" s="135">
        <v>1.7115273316802899</v>
      </c>
      <c r="P117" s="138">
        <v>310.00509054257708</v>
      </c>
      <c r="Q117" s="139">
        <v>0.51633751478457013</v>
      </c>
      <c r="R117" s="140">
        <v>0.34510332118260822</v>
      </c>
      <c r="S117" s="140">
        <v>4.3682192245398432E-2</v>
      </c>
      <c r="T117" s="148">
        <v>0.43072041798358918</v>
      </c>
      <c r="U117" s="142">
        <v>105</v>
      </c>
      <c r="V117" s="11"/>
      <c r="W117" s="11"/>
      <c r="X117" s="11"/>
      <c r="Y117" s="11"/>
      <c r="Z117" s="11"/>
    </row>
    <row r="118" spans="1:26" ht="12.75" customHeight="1">
      <c r="A118" s="136">
        <v>1.9848253928603219</v>
      </c>
      <c r="B118" s="136">
        <v>1.5681227855322484</v>
      </c>
      <c r="C118" s="137">
        <v>0.10630168554287596</v>
      </c>
      <c r="D118" s="135">
        <v>1.7764740891962851</v>
      </c>
      <c r="E118" s="138">
        <v>154.54439230517099</v>
      </c>
      <c r="F118" s="139">
        <v>0.56810670676455666</v>
      </c>
      <c r="G118" s="140">
        <v>0.27138745964814848</v>
      </c>
      <c r="H118" s="140">
        <v>7.5693685488879656E-2</v>
      </c>
      <c r="I118" s="148">
        <v>0.41974708320635257</v>
      </c>
      <c r="J118" s="142">
        <v>106</v>
      </c>
      <c r="K118" s="11"/>
      <c r="L118" s="136">
        <v>1.8058159580987476</v>
      </c>
      <c r="M118" s="136">
        <v>1.4505367021846653</v>
      </c>
      <c r="N118" s="137">
        <v>9.0632463243388292E-2</v>
      </c>
      <c r="O118" s="135">
        <v>1.6281763301417065</v>
      </c>
      <c r="P118" s="138">
        <v>175.49798520670637</v>
      </c>
      <c r="Q118" s="139">
        <v>0.57897048922560779</v>
      </c>
      <c r="R118" s="140">
        <v>0.32334876658461081</v>
      </c>
      <c r="S118" s="140">
        <v>6.52096231227033E-2</v>
      </c>
      <c r="T118" s="148">
        <v>0.45115962790510927</v>
      </c>
      <c r="U118" s="142">
        <v>106</v>
      </c>
      <c r="V118" s="11"/>
      <c r="W118" s="11"/>
      <c r="X118" s="11"/>
      <c r="Y118" s="11"/>
      <c r="Z118" s="11"/>
    </row>
    <row r="119" spans="1:26" ht="12.75" customHeight="1">
      <c r="A119" s="136">
        <v>1.9674139693399606</v>
      </c>
      <c r="B119" s="136">
        <v>1.4323022656073985</v>
      </c>
      <c r="C119" s="137">
        <v>0.13650808768687805</v>
      </c>
      <c r="D119" s="135">
        <v>1.6998581174736795</v>
      </c>
      <c r="E119" s="138">
        <v>90.010252615510353</v>
      </c>
      <c r="F119" s="139">
        <v>0.65475650742224389</v>
      </c>
      <c r="G119" s="140">
        <v>0.21886457861811942</v>
      </c>
      <c r="H119" s="140">
        <v>0.11119692061329704</v>
      </c>
      <c r="I119" s="148">
        <v>0.43681054302018163</v>
      </c>
      <c r="J119" s="142">
        <v>107</v>
      </c>
      <c r="K119" s="11"/>
      <c r="L119" s="136">
        <v>1.7899379816781595</v>
      </c>
      <c r="M119" s="136">
        <v>1.3211893606327758</v>
      </c>
      <c r="N119" s="137">
        <v>0.11957872985851621</v>
      </c>
      <c r="O119" s="135">
        <v>1.5555636711554677</v>
      </c>
      <c r="P119" s="138">
        <v>95.816009416585189</v>
      </c>
      <c r="Q119" s="139">
        <v>0.66815959380527057</v>
      </c>
      <c r="R119" s="140">
        <v>0.272379699949164</v>
      </c>
      <c r="S119" s="140">
        <v>0.10096425863676188</v>
      </c>
      <c r="T119" s="148">
        <v>0.47026964687721728</v>
      </c>
      <c r="U119" s="142">
        <v>107</v>
      </c>
      <c r="V119" s="11"/>
      <c r="W119" s="11"/>
      <c r="X119" s="11"/>
      <c r="Y119" s="11"/>
      <c r="Z119" s="11"/>
    </row>
    <row r="120" spans="1:26" ht="12.75" customHeight="1">
      <c r="A120" s="136">
        <v>1.9796400298305361</v>
      </c>
      <c r="B120" s="136">
        <v>1.281299526488878</v>
      </c>
      <c r="C120" s="137">
        <v>0.17814808758715769</v>
      </c>
      <c r="D120" s="135">
        <v>1.6304697781597071</v>
      </c>
      <c r="E120" s="138">
        <v>50.899848800511094</v>
      </c>
      <c r="F120" s="139">
        <v>0.78293240896060712</v>
      </c>
      <c r="G120" s="140">
        <v>0.12293772816161302</v>
      </c>
      <c r="H120" s="140">
        <v>0.16836598999974342</v>
      </c>
      <c r="I120" s="148">
        <v>0.4529350685611101</v>
      </c>
      <c r="J120" s="142">
        <v>108</v>
      </c>
      <c r="K120" s="11"/>
      <c r="L120" s="136">
        <v>1.8080833208356433</v>
      </c>
      <c r="M120" s="136">
        <v>1.1772034007308121</v>
      </c>
      <c r="N120" s="137">
        <v>0.16093875512878342</v>
      </c>
      <c r="O120" s="135">
        <v>1.4926433607832277</v>
      </c>
      <c r="P120" s="138">
        <v>50.506901717367825</v>
      </c>
      <c r="Q120" s="139">
        <v>0.8063138009225469</v>
      </c>
      <c r="R120" s="140">
        <v>0.16919639300138056</v>
      </c>
      <c r="S120" s="140">
        <v>0.16252995100029755</v>
      </c>
      <c r="T120" s="148">
        <v>0.48775509696196373</v>
      </c>
      <c r="U120" s="142">
        <v>108</v>
      </c>
      <c r="V120" s="11"/>
      <c r="W120" s="11"/>
      <c r="X120" s="11"/>
      <c r="Y120" s="11"/>
      <c r="Z120" s="11"/>
    </row>
    <row r="121" spans="1:26" ht="12.75" customHeight="1">
      <c r="A121" s="136">
        <v>2.0291451837177696</v>
      </c>
      <c r="B121" s="136">
        <v>1.1037089372230335</v>
      </c>
      <c r="C121" s="137">
        <v>0.23608067512620817</v>
      </c>
      <c r="D121" s="135">
        <v>1.5664270604704016</v>
      </c>
      <c r="E121" s="138">
        <v>27.9647977386797</v>
      </c>
      <c r="F121" s="139">
        <v>0.98383794557329107</v>
      </c>
      <c r="G121" s="140">
        <v>0</v>
      </c>
      <c r="H121" s="140">
        <v>0.2632136736662905</v>
      </c>
      <c r="I121" s="148">
        <v>0.46793914518736163</v>
      </c>
      <c r="J121" s="142">
        <v>109</v>
      </c>
      <c r="K121" s="11"/>
      <c r="L121" s="136">
        <v>1.8703968407442018</v>
      </c>
      <c r="M121" s="136">
        <v>1.0052624577516198</v>
      </c>
      <c r="N121" s="137">
        <v>0.22069754668178118</v>
      </c>
      <c r="O121" s="135">
        <v>1.4378296492479108</v>
      </c>
      <c r="P121" s="138">
        <v>25.75148766932028</v>
      </c>
      <c r="Q121" s="139">
        <v>1</v>
      </c>
      <c r="R121" s="140">
        <v>0</v>
      </c>
      <c r="S121" s="140">
        <v>0.27267877139912233</v>
      </c>
      <c r="T121" s="148">
        <v>0.50332793429099243</v>
      </c>
      <c r="U121" s="142">
        <v>109</v>
      </c>
      <c r="V121" s="11"/>
      <c r="W121" s="11"/>
      <c r="X121" s="11"/>
      <c r="Y121" s="11"/>
      <c r="Z121" s="11"/>
    </row>
    <row r="122" spans="1:26" ht="12.75" customHeight="1">
      <c r="A122" s="149"/>
      <c r="B122" s="149"/>
      <c r="C122" s="140"/>
      <c r="D122" s="135">
        <v>1.5043328706186001</v>
      </c>
      <c r="E122" s="138">
        <v>14.942824554428075</v>
      </c>
      <c r="F122" s="139"/>
      <c r="G122" s="140"/>
      <c r="H122" s="140"/>
      <c r="I122" s="148">
        <v>1</v>
      </c>
      <c r="J122" s="142" t="s">
        <v>329</v>
      </c>
      <c r="K122" s="11"/>
      <c r="L122" s="149"/>
      <c r="M122" s="149"/>
      <c r="N122" s="140"/>
      <c r="O122" s="135">
        <v>1.3882270898588656</v>
      </c>
      <c r="P122" s="138">
        <v>12.732684999978337</v>
      </c>
      <c r="Q122" s="139"/>
      <c r="R122" s="140"/>
      <c r="S122" s="140"/>
      <c r="T122" s="148">
        <v>1</v>
      </c>
      <c r="U122" s="142" t="s">
        <v>329</v>
      </c>
      <c r="V122" s="11"/>
      <c r="W122" s="11"/>
      <c r="X122" s="11"/>
      <c r="Y122" s="11"/>
      <c r="Z122" s="11"/>
    </row>
    <row r="123" spans="1:26"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8">
    <mergeCell ref="A1:J1"/>
    <mergeCell ref="L1:U1"/>
    <mergeCell ref="A4:D4"/>
    <mergeCell ref="F4:I4"/>
    <mergeCell ref="Q4:T4"/>
    <mergeCell ref="L4:O4"/>
    <mergeCell ref="A5:D5"/>
    <mergeCell ref="A6:B6"/>
    <mergeCell ref="F6:G6"/>
    <mergeCell ref="A7:B7"/>
    <mergeCell ref="F7:G7"/>
    <mergeCell ref="F5:I5"/>
    <mergeCell ref="L5:O5"/>
    <mergeCell ref="L6:M6"/>
    <mergeCell ref="Q6:R6"/>
    <mergeCell ref="L7:M7"/>
    <mergeCell ref="Q7:R7"/>
    <mergeCell ref="Q5:T5"/>
  </mergeCells>
  <hyperlinks>
    <hyperlink ref="W2" r:id="rId1" location="losExcelos" xr:uid="{00000000-0004-0000-1100-000000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1079"/>
  <sheetViews>
    <sheetView zoomScaleNormal="100" workbookViewId="0">
      <selection activeCell="G16" sqref="G16"/>
    </sheetView>
  </sheetViews>
  <sheetFormatPr baseColWidth="10" defaultColWidth="11.28515625" defaultRowHeight="15" customHeight="1"/>
  <cols>
    <col min="1" max="26" width="10.5703125" customWidth="1"/>
  </cols>
  <sheetData>
    <row r="1" spans="1:14" ht="15.75" customHeight="1">
      <c r="A1" s="1" t="s">
        <v>315</v>
      </c>
      <c r="B1" s="1" t="s">
        <v>316</v>
      </c>
      <c r="C1" s="1">
        <f>MAX(B2:B214)</f>
        <v>100</v>
      </c>
      <c r="D1" s="1">
        <f>MIN(B2:B214)</f>
        <v>-999</v>
      </c>
      <c r="K1" s="245" t="s">
        <v>405</v>
      </c>
      <c r="L1" s="245"/>
      <c r="M1" s="245"/>
      <c r="N1" s="245"/>
    </row>
    <row r="2" spans="1:14" ht="15.75" customHeight="1">
      <c r="A2" s="1" t="str">
        <f>IF(M3="זכר", "male", "female")</f>
        <v>male</v>
      </c>
      <c r="B2" s="1">
        <f>N3</f>
        <v>83</v>
      </c>
      <c r="K2" s="205" t="s">
        <v>406</v>
      </c>
      <c r="L2" s="205" t="s">
        <v>407</v>
      </c>
      <c r="M2" s="205" t="s">
        <v>408</v>
      </c>
      <c r="N2" s="205" t="s">
        <v>409</v>
      </c>
    </row>
    <row r="3" spans="1:14" ht="15.75" customHeight="1">
      <c r="A3" s="1" t="str">
        <f t="shared" ref="A3:A66" si="0">IF(M4="זכר", "male", "female")</f>
        <v>male</v>
      </c>
      <c r="B3" s="1">
        <f t="shared" ref="B3:B66" si="1">N4</f>
        <v>92</v>
      </c>
      <c r="K3" s="206">
        <v>1</v>
      </c>
      <c r="L3" s="207" t="s">
        <v>410</v>
      </c>
      <c r="M3" s="213" t="s">
        <v>411</v>
      </c>
      <c r="N3" s="208">
        <v>83</v>
      </c>
    </row>
    <row r="4" spans="1:14" ht="15.75" customHeight="1" thickBot="1">
      <c r="A4" s="1" t="str">
        <f t="shared" si="0"/>
        <v>male</v>
      </c>
      <c r="B4" s="1">
        <f t="shared" si="1"/>
        <v>95</v>
      </c>
      <c r="K4" s="209">
        <v>2</v>
      </c>
      <c r="L4" s="210" t="s">
        <v>410</v>
      </c>
      <c r="M4" s="211" t="s">
        <v>411</v>
      </c>
      <c r="N4" s="212">
        <v>92</v>
      </c>
    </row>
    <row r="5" spans="1:14" ht="15.75" customHeight="1">
      <c r="A5" s="1" t="str">
        <f t="shared" si="0"/>
        <v>male</v>
      </c>
      <c r="B5" s="1">
        <f t="shared" si="1"/>
        <v>74</v>
      </c>
      <c r="F5" s="217" t="s">
        <v>317</v>
      </c>
      <c r="G5" s="217" t="s">
        <v>318</v>
      </c>
      <c r="K5" s="209">
        <v>3</v>
      </c>
      <c r="L5" s="210" t="s">
        <v>410</v>
      </c>
      <c r="M5" s="211" t="s">
        <v>411</v>
      </c>
      <c r="N5" s="212">
        <v>95</v>
      </c>
    </row>
    <row r="6" spans="1:14" ht="15.75" customHeight="1">
      <c r="A6" s="1" t="str">
        <f t="shared" si="0"/>
        <v>male</v>
      </c>
      <c r="B6" s="1">
        <f t="shared" si="1"/>
        <v>80</v>
      </c>
      <c r="D6" s="26" t="s">
        <v>70</v>
      </c>
      <c r="F6" s="214">
        <v>0</v>
      </c>
      <c r="G6" s="215">
        <v>2</v>
      </c>
      <c r="K6" s="209">
        <v>4</v>
      </c>
      <c r="L6" s="210" t="s">
        <v>410</v>
      </c>
      <c r="M6" s="211" t="s">
        <v>411</v>
      </c>
      <c r="N6" s="212">
        <v>74</v>
      </c>
    </row>
    <row r="7" spans="1:14" ht="15.75" customHeight="1">
      <c r="A7" s="1" t="str">
        <f t="shared" si="0"/>
        <v>male</v>
      </c>
      <c r="B7" s="1">
        <f t="shared" si="1"/>
        <v>85</v>
      </c>
      <c r="D7" s="33" t="s">
        <v>44</v>
      </c>
      <c r="E7" s="1">
        <v>0</v>
      </c>
      <c r="F7" s="214">
        <v>9.9</v>
      </c>
      <c r="G7" s="215">
        <v>1</v>
      </c>
      <c r="K7" s="209">
        <v>5</v>
      </c>
      <c r="L7" s="210" t="s">
        <v>410</v>
      </c>
      <c r="M7" s="211" t="s">
        <v>411</v>
      </c>
      <c r="N7" s="212">
        <v>80</v>
      </c>
    </row>
    <row r="8" spans="1:14" ht="15.75" customHeight="1">
      <c r="A8" s="1" t="str">
        <f t="shared" si="0"/>
        <v>female</v>
      </c>
      <c r="B8" s="1">
        <f t="shared" si="1"/>
        <v>79</v>
      </c>
      <c r="D8" s="35" t="s">
        <v>45</v>
      </c>
      <c r="E8" s="1">
        <v>9.9</v>
      </c>
      <c r="F8" s="214">
        <v>19.899999999999999</v>
      </c>
      <c r="G8" s="215">
        <v>2</v>
      </c>
      <c r="K8" s="209">
        <v>6</v>
      </c>
      <c r="L8" s="210" t="s">
        <v>410</v>
      </c>
      <c r="M8" s="211" t="s">
        <v>411</v>
      </c>
      <c r="N8" s="212">
        <v>85</v>
      </c>
    </row>
    <row r="9" spans="1:14" ht="15.75" customHeight="1">
      <c r="A9" s="1" t="str">
        <f t="shared" si="0"/>
        <v>male</v>
      </c>
      <c r="B9" s="1">
        <f t="shared" si="1"/>
        <v>85</v>
      </c>
      <c r="D9" s="33" t="s">
        <v>46</v>
      </c>
      <c r="E9" s="1">
        <v>19.899999999999999</v>
      </c>
      <c r="F9" s="214">
        <v>29.9</v>
      </c>
      <c r="G9" s="215">
        <v>3</v>
      </c>
      <c r="K9" s="209">
        <v>7</v>
      </c>
      <c r="L9" s="210" t="s">
        <v>410</v>
      </c>
      <c r="M9" s="211" t="s">
        <v>412</v>
      </c>
      <c r="N9" s="212">
        <v>79</v>
      </c>
    </row>
    <row r="10" spans="1:14" ht="15.75" customHeight="1">
      <c r="A10" s="1" t="str">
        <f t="shared" si="0"/>
        <v>male</v>
      </c>
      <c r="B10" s="1">
        <f t="shared" si="1"/>
        <v>60</v>
      </c>
      <c r="D10" s="33" t="s">
        <v>47</v>
      </c>
      <c r="E10" s="1">
        <v>29.9</v>
      </c>
      <c r="F10" s="214">
        <v>39.9</v>
      </c>
      <c r="G10" s="215">
        <v>4</v>
      </c>
      <c r="K10" s="209">
        <v>8</v>
      </c>
      <c r="L10" s="210" t="s">
        <v>410</v>
      </c>
      <c r="M10" s="211" t="s">
        <v>411</v>
      </c>
      <c r="N10" s="212">
        <v>85</v>
      </c>
    </row>
    <row r="11" spans="1:14" ht="15.75" customHeight="1">
      <c r="A11" s="1" t="str">
        <f t="shared" si="0"/>
        <v>female</v>
      </c>
      <c r="B11" s="1">
        <f t="shared" si="1"/>
        <v>63</v>
      </c>
      <c r="D11" s="33" t="s">
        <v>48</v>
      </c>
      <c r="E11" s="1">
        <v>39.9</v>
      </c>
      <c r="F11" s="214">
        <v>49.9</v>
      </c>
      <c r="G11" s="215">
        <v>14</v>
      </c>
      <c r="K11" s="209">
        <v>9</v>
      </c>
      <c r="L11" s="210" t="s">
        <v>410</v>
      </c>
      <c r="M11" s="211" t="s">
        <v>411</v>
      </c>
      <c r="N11" s="212">
        <v>60</v>
      </c>
    </row>
    <row r="12" spans="1:14" ht="15.75" customHeight="1">
      <c r="A12" s="1" t="str">
        <f t="shared" si="0"/>
        <v>female</v>
      </c>
      <c r="B12" s="1">
        <f t="shared" si="1"/>
        <v>82</v>
      </c>
      <c r="D12" s="33" t="s">
        <v>49</v>
      </c>
      <c r="E12" s="1">
        <v>49.9</v>
      </c>
      <c r="F12" s="214">
        <v>59.9</v>
      </c>
      <c r="G12" s="215">
        <v>47</v>
      </c>
      <c r="K12" s="209">
        <v>10</v>
      </c>
      <c r="L12" s="210" t="s">
        <v>410</v>
      </c>
      <c r="M12" s="211" t="s">
        <v>412</v>
      </c>
      <c r="N12" s="212">
        <v>63</v>
      </c>
    </row>
    <row r="13" spans="1:14" ht="15.75" customHeight="1">
      <c r="A13" s="1" t="str">
        <f t="shared" si="0"/>
        <v>female</v>
      </c>
      <c r="B13" s="1">
        <f t="shared" si="1"/>
        <v>91</v>
      </c>
      <c r="D13" s="33" t="s">
        <v>50</v>
      </c>
      <c r="E13" s="1">
        <v>59.9</v>
      </c>
      <c r="F13" s="214">
        <v>69.900000000000006</v>
      </c>
      <c r="G13" s="215">
        <v>110</v>
      </c>
      <c r="K13" s="209">
        <v>11</v>
      </c>
      <c r="L13" s="210" t="s">
        <v>410</v>
      </c>
      <c r="M13" s="211" t="s">
        <v>412</v>
      </c>
      <c r="N13" s="212">
        <v>82</v>
      </c>
    </row>
    <row r="14" spans="1:14" ht="15.75" customHeight="1">
      <c r="A14" s="1" t="str">
        <f t="shared" si="0"/>
        <v>female</v>
      </c>
      <c r="B14" s="1">
        <f t="shared" si="1"/>
        <v>86</v>
      </c>
      <c r="D14" s="33" t="s">
        <v>51</v>
      </c>
      <c r="E14" s="1">
        <v>69.900000000000006</v>
      </c>
      <c r="F14" s="214">
        <v>79.900000000000006</v>
      </c>
      <c r="G14" s="215">
        <v>248</v>
      </c>
      <c r="K14" s="209">
        <v>12</v>
      </c>
      <c r="L14" s="210" t="s">
        <v>410</v>
      </c>
      <c r="M14" s="211" t="s">
        <v>412</v>
      </c>
      <c r="N14" s="212">
        <v>91</v>
      </c>
    </row>
    <row r="15" spans="1:14" ht="15.75" customHeight="1">
      <c r="A15" s="1" t="str">
        <f t="shared" si="0"/>
        <v>male</v>
      </c>
      <c r="B15" s="1">
        <f t="shared" si="1"/>
        <v>82</v>
      </c>
      <c r="D15" s="36" t="s">
        <v>52</v>
      </c>
      <c r="E15" s="1">
        <v>79.900000000000006</v>
      </c>
      <c r="F15" s="214">
        <v>89.9</v>
      </c>
      <c r="G15" s="215">
        <v>383</v>
      </c>
      <c r="K15" s="209">
        <v>13</v>
      </c>
      <c r="L15" s="210" t="s">
        <v>410</v>
      </c>
      <c r="M15" s="211" t="s">
        <v>412</v>
      </c>
      <c r="N15" s="212">
        <v>86</v>
      </c>
    </row>
    <row r="16" spans="1:14" ht="15.75" customHeight="1">
      <c r="A16" s="1" t="str">
        <f t="shared" si="0"/>
        <v>female</v>
      </c>
      <c r="B16" s="1">
        <f t="shared" si="1"/>
        <v>77</v>
      </c>
      <c r="D16" s="37" t="s">
        <v>53</v>
      </c>
      <c r="E16" s="1">
        <v>89.9</v>
      </c>
      <c r="F16" s="214">
        <v>99.9</v>
      </c>
      <c r="G16" s="215">
        <v>256</v>
      </c>
      <c r="K16" s="209">
        <v>14</v>
      </c>
      <c r="L16" s="210" t="s">
        <v>410</v>
      </c>
      <c r="M16" s="211" t="s">
        <v>411</v>
      </c>
      <c r="N16" s="212">
        <v>82</v>
      </c>
    </row>
    <row r="17" spans="1:14" ht="15.75" customHeight="1" thickBot="1">
      <c r="A17" s="1" t="str">
        <f t="shared" si="0"/>
        <v>female</v>
      </c>
      <c r="B17" s="1">
        <f t="shared" si="1"/>
        <v>94</v>
      </c>
      <c r="D17" s="33" t="s">
        <v>102</v>
      </c>
      <c r="E17" s="1">
        <v>99.9</v>
      </c>
      <c r="F17" s="216" t="s">
        <v>321</v>
      </c>
      <c r="G17" s="216">
        <v>7</v>
      </c>
      <c r="K17" s="209">
        <v>15</v>
      </c>
      <c r="L17" s="210" t="s">
        <v>410</v>
      </c>
      <c r="M17" s="211" t="s">
        <v>412</v>
      </c>
      <c r="N17" s="212">
        <v>77</v>
      </c>
    </row>
    <row r="18" spans="1:14" ht="15.75" customHeight="1">
      <c r="A18" s="1" t="str">
        <f t="shared" si="0"/>
        <v>female</v>
      </c>
      <c r="B18" s="1">
        <f t="shared" si="1"/>
        <v>97</v>
      </c>
      <c r="K18" s="209">
        <v>16</v>
      </c>
      <c r="L18" s="210" t="s">
        <v>410</v>
      </c>
      <c r="M18" s="211" t="s">
        <v>412</v>
      </c>
      <c r="N18" s="212">
        <v>94</v>
      </c>
    </row>
    <row r="19" spans="1:14" ht="15.75" customHeight="1">
      <c r="A19" s="1" t="str">
        <f t="shared" si="0"/>
        <v>female</v>
      </c>
      <c r="B19" s="1">
        <f t="shared" si="1"/>
        <v>99</v>
      </c>
      <c r="K19" s="209">
        <v>17</v>
      </c>
      <c r="L19" s="210" t="s">
        <v>410</v>
      </c>
      <c r="M19" s="211" t="s">
        <v>412</v>
      </c>
      <c r="N19" s="212">
        <v>97</v>
      </c>
    </row>
    <row r="20" spans="1:14" ht="15.75" customHeight="1">
      <c r="A20" s="1" t="str">
        <f t="shared" si="0"/>
        <v>female</v>
      </c>
      <c r="B20" s="1">
        <f t="shared" si="1"/>
        <v>99</v>
      </c>
      <c r="K20" s="209">
        <v>18</v>
      </c>
      <c r="L20" s="210" t="s">
        <v>410</v>
      </c>
      <c r="M20" s="211" t="s">
        <v>412</v>
      </c>
      <c r="N20" s="212">
        <v>99</v>
      </c>
    </row>
    <row r="21" spans="1:14" ht="15.75" customHeight="1">
      <c r="A21" s="1" t="str">
        <f t="shared" si="0"/>
        <v>male</v>
      </c>
      <c r="B21" s="1">
        <f t="shared" si="1"/>
        <v>68</v>
      </c>
      <c r="K21" s="209">
        <v>19</v>
      </c>
      <c r="L21" s="210" t="s">
        <v>410</v>
      </c>
      <c r="M21" s="211" t="s">
        <v>412</v>
      </c>
      <c r="N21" s="212">
        <v>99</v>
      </c>
    </row>
    <row r="22" spans="1:14" ht="15.75" customHeight="1">
      <c r="A22" s="1" t="str">
        <f t="shared" si="0"/>
        <v>male</v>
      </c>
      <c r="B22" s="1">
        <f t="shared" si="1"/>
        <v>78</v>
      </c>
      <c r="K22" s="209">
        <v>20</v>
      </c>
      <c r="L22" s="210" t="s">
        <v>410</v>
      </c>
      <c r="M22" s="211" t="s">
        <v>411</v>
      </c>
      <c r="N22" s="212">
        <v>68</v>
      </c>
    </row>
    <row r="23" spans="1:14" ht="15.75" customHeight="1">
      <c r="A23" s="1" t="str">
        <f t="shared" si="0"/>
        <v>male</v>
      </c>
      <c r="B23" s="1">
        <f t="shared" si="1"/>
        <v>77</v>
      </c>
      <c r="K23" s="209">
        <v>21</v>
      </c>
      <c r="L23" s="210" t="s">
        <v>410</v>
      </c>
      <c r="M23" s="211" t="s">
        <v>411</v>
      </c>
      <c r="N23" s="212">
        <v>78</v>
      </c>
    </row>
    <row r="24" spans="1:14" ht="15.75" customHeight="1">
      <c r="A24" s="1" t="str">
        <f t="shared" si="0"/>
        <v>male</v>
      </c>
      <c r="B24" s="1">
        <f t="shared" si="1"/>
        <v>85</v>
      </c>
      <c r="K24" s="209">
        <v>22</v>
      </c>
      <c r="L24" s="210" t="s">
        <v>410</v>
      </c>
      <c r="M24" s="211" t="s">
        <v>411</v>
      </c>
      <c r="N24" s="212">
        <v>77</v>
      </c>
    </row>
    <row r="25" spans="1:14" ht="15.75" customHeight="1">
      <c r="A25" s="1" t="str">
        <f t="shared" si="0"/>
        <v>male</v>
      </c>
      <c r="B25" s="1">
        <f t="shared" si="1"/>
        <v>94</v>
      </c>
      <c r="K25" s="209">
        <v>23</v>
      </c>
      <c r="L25" s="210" t="s">
        <v>410</v>
      </c>
      <c r="M25" s="211" t="s">
        <v>411</v>
      </c>
      <c r="N25" s="212">
        <v>85</v>
      </c>
    </row>
    <row r="26" spans="1:14" ht="15.75" customHeight="1">
      <c r="A26" s="1" t="str">
        <f t="shared" si="0"/>
        <v>male</v>
      </c>
      <c r="B26" s="1">
        <f t="shared" si="1"/>
        <v>82</v>
      </c>
      <c r="K26" s="209">
        <v>24</v>
      </c>
      <c r="L26" s="210" t="s">
        <v>410</v>
      </c>
      <c r="M26" s="211" t="s">
        <v>411</v>
      </c>
      <c r="N26" s="212">
        <v>94</v>
      </c>
    </row>
    <row r="27" spans="1:14" ht="15.75" customHeight="1">
      <c r="A27" s="1" t="str">
        <f t="shared" si="0"/>
        <v>female</v>
      </c>
      <c r="B27" s="1">
        <f t="shared" si="1"/>
        <v>57</v>
      </c>
      <c r="K27" s="209">
        <v>25</v>
      </c>
      <c r="L27" s="210" t="s">
        <v>410</v>
      </c>
      <c r="M27" s="211" t="s">
        <v>411</v>
      </c>
      <c r="N27" s="212">
        <v>82</v>
      </c>
    </row>
    <row r="28" spans="1:14" ht="15.75" customHeight="1">
      <c r="A28" s="1" t="str">
        <f t="shared" si="0"/>
        <v>female</v>
      </c>
      <c r="B28" s="1">
        <f t="shared" si="1"/>
        <v>65</v>
      </c>
      <c r="K28" s="209">
        <v>26</v>
      </c>
      <c r="L28" s="210" t="s">
        <v>410</v>
      </c>
      <c r="M28" s="211" t="s">
        <v>412</v>
      </c>
      <c r="N28" s="212">
        <v>57</v>
      </c>
    </row>
    <row r="29" spans="1:14" ht="15.75" customHeight="1">
      <c r="A29" s="1" t="str">
        <f t="shared" si="0"/>
        <v>male</v>
      </c>
      <c r="B29" s="1">
        <f t="shared" si="1"/>
        <v>69</v>
      </c>
      <c r="K29" s="209">
        <v>27</v>
      </c>
      <c r="L29" s="210" t="s">
        <v>410</v>
      </c>
      <c r="M29" s="211" t="s">
        <v>412</v>
      </c>
      <c r="N29" s="212">
        <v>65</v>
      </c>
    </row>
    <row r="30" spans="1:14" ht="15.75" customHeight="1">
      <c r="A30" s="1" t="str">
        <f t="shared" si="0"/>
        <v>male</v>
      </c>
      <c r="B30" s="1">
        <f t="shared" si="1"/>
        <v>91</v>
      </c>
      <c r="K30" s="209">
        <v>28</v>
      </c>
      <c r="L30" s="210" t="s">
        <v>410</v>
      </c>
      <c r="M30" s="211" t="s">
        <v>411</v>
      </c>
      <c r="N30" s="212">
        <v>69</v>
      </c>
    </row>
    <row r="31" spans="1:14" ht="15.75" customHeight="1">
      <c r="A31" s="1" t="str">
        <f t="shared" si="0"/>
        <v>male</v>
      </c>
      <c r="B31" s="1">
        <f t="shared" si="1"/>
        <v>85</v>
      </c>
      <c r="K31" s="209">
        <v>29</v>
      </c>
      <c r="L31" s="210" t="s">
        <v>410</v>
      </c>
      <c r="M31" s="211" t="s">
        <v>411</v>
      </c>
      <c r="N31" s="212">
        <v>91</v>
      </c>
    </row>
    <row r="32" spans="1:14" ht="15.75" customHeight="1">
      <c r="A32" s="1" t="str">
        <f t="shared" si="0"/>
        <v>male</v>
      </c>
      <c r="B32" s="1">
        <f t="shared" si="1"/>
        <v>78</v>
      </c>
      <c r="K32" s="209">
        <v>30</v>
      </c>
      <c r="L32" s="210" t="s">
        <v>410</v>
      </c>
      <c r="M32" s="211" t="s">
        <v>411</v>
      </c>
      <c r="N32" s="212">
        <v>85</v>
      </c>
    </row>
    <row r="33" spans="1:14" ht="15.75" customHeight="1">
      <c r="A33" s="1" t="str">
        <f t="shared" si="0"/>
        <v>male</v>
      </c>
      <c r="B33" s="1">
        <f t="shared" si="1"/>
        <v>55</v>
      </c>
      <c r="K33" s="209">
        <v>31</v>
      </c>
      <c r="L33" s="210" t="s">
        <v>410</v>
      </c>
      <c r="M33" s="211" t="s">
        <v>411</v>
      </c>
      <c r="N33" s="212">
        <v>78</v>
      </c>
    </row>
    <row r="34" spans="1:14" ht="15.75" customHeight="1">
      <c r="A34" s="1" t="str">
        <f t="shared" si="0"/>
        <v>male</v>
      </c>
      <c r="B34" s="1">
        <f t="shared" si="1"/>
        <v>69</v>
      </c>
      <c r="K34" s="209">
        <v>32</v>
      </c>
      <c r="L34" s="210" t="s">
        <v>413</v>
      </c>
      <c r="M34" s="211" t="s">
        <v>411</v>
      </c>
      <c r="N34" s="212">
        <v>55</v>
      </c>
    </row>
    <row r="35" spans="1:14" ht="15.75" customHeight="1">
      <c r="A35" s="1" t="str">
        <f t="shared" si="0"/>
        <v>male</v>
      </c>
      <c r="B35" s="1">
        <f t="shared" si="1"/>
        <v>69</v>
      </c>
      <c r="K35" s="209">
        <v>33</v>
      </c>
      <c r="L35" s="210" t="s">
        <v>413</v>
      </c>
      <c r="M35" s="211" t="s">
        <v>411</v>
      </c>
      <c r="N35" s="212">
        <v>69</v>
      </c>
    </row>
    <row r="36" spans="1:14" ht="15.75" customHeight="1">
      <c r="A36" s="1" t="str">
        <f t="shared" si="0"/>
        <v>male</v>
      </c>
      <c r="B36" s="1">
        <f t="shared" si="1"/>
        <v>70</v>
      </c>
      <c r="K36" s="209">
        <v>34</v>
      </c>
      <c r="L36" s="210" t="s">
        <v>413</v>
      </c>
      <c r="M36" s="211" t="s">
        <v>411</v>
      </c>
      <c r="N36" s="212">
        <v>69</v>
      </c>
    </row>
    <row r="37" spans="1:14" ht="15.75" customHeight="1">
      <c r="A37" s="1" t="str">
        <f t="shared" si="0"/>
        <v>male</v>
      </c>
      <c r="B37" s="1">
        <f t="shared" si="1"/>
        <v>72</v>
      </c>
      <c r="K37" s="209">
        <v>35</v>
      </c>
      <c r="L37" s="210" t="s">
        <v>413</v>
      </c>
      <c r="M37" s="211" t="s">
        <v>411</v>
      </c>
      <c r="N37" s="212">
        <v>70</v>
      </c>
    </row>
    <row r="38" spans="1:14" ht="15.75" customHeight="1">
      <c r="A38" s="1" t="str">
        <f t="shared" si="0"/>
        <v>male</v>
      </c>
      <c r="B38" s="1">
        <f t="shared" si="1"/>
        <v>75</v>
      </c>
      <c r="K38" s="209">
        <v>36</v>
      </c>
      <c r="L38" s="210" t="s">
        <v>413</v>
      </c>
      <c r="M38" s="211" t="s">
        <v>411</v>
      </c>
      <c r="N38" s="212">
        <v>72</v>
      </c>
    </row>
    <row r="39" spans="1:14" ht="15.75" customHeight="1">
      <c r="A39" s="1" t="str">
        <f t="shared" si="0"/>
        <v>male</v>
      </c>
      <c r="B39" s="1">
        <f t="shared" si="1"/>
        <v>82</v>
      </c>
      <c r="K39" s="209">
        <v>37</v>
      </c>
      <c r="L39" s="210" t="s">
        <v>413</v>
      </c>
      <c r="M39" s="211" t="s">
        <v>411</v>
      </c>
      <c r="N39" s="212">
        <v>75</v>
      </c>
    </row>
    <row r="40" spans="1:14" ht="15.75" customHeight="1">
      <c r="A40" s="1" t="str">
        <f t="shared" si="0"/>
        <v>male</v>
      </c>
      <c r="B40" s="1">
        <f t="shared" si="1"/>
        <v>84</v>
      </c>
      <c r="K40" s="209">
        <v>38</v>
      </c>
      <c r="L40" s="210" t="s">
        <v>413</v>
      </c>
      <c r="M40" s="211" t="s">
        <v>411</v>
      </c>
      <c r="N40" s="212">
        <v>82</v>
      </c>
    </row>
    <row r="41" spans="1:14" ht="15.75" customHeight="1">
      <c r="A41" s="1" t="str">
        <f t="shared" si="0"/>
        <v>male</v>
      </c>
      <c r="B41" s="1">
        <f t="shared" si="1"/>
        <v>86</v>
      </c>
      <c r="K41" s="209">
        <v>39</v>
      </c>
      <c r="L41" s="210" t="s">
        <v>413</v>
      </c>
      <c r="M41" s="211" t="s">
        <v>411</v>
      </c>
      <c r="N41" s="212">
        <v>84</v>
      </c>
    </row>
    <row r="42" spans="1:14" ht="15.75" customHeight="1">
      <c r="A42" s="1" t="str">
        <f t="shared" si="0"/>
        <v>male</v>
      </c>
      <c r="B42" s="1">
        <f t="shared" si="1"/>
        <v>86</v>
      </c>
      <c r="K42" s="209">
        <v>40</v>
      </c>
      <c r="L42" s="210" t="s">
        <v>413</v>
      </c>
      <c r="M42" s="211" t="s">
        <v>411</v>
      </c>
      <c r="N42" s="212">
        <v>86</v>
      </c>
    </row>
    <row r="43" spans="1:14" ht="15.75" customHeight="1">
      <c r="A43" s="1" t="str">
        <f t="shared" si="0"/>
        <v>male</v>
      </c>
      <c r="B43" s="1">
        <f t="shared" si="1"/>
        <v>88</v>
      </c>
      <c r="K43" s="209">
        <v>41</v>
      </c>
      <c r="L43" s="210" t="s">
        <v>413</v>
      </c>
      <c r="M43" s="211" t="s">
        <v>411</v>
      </c>
      <c r="N43" s="212">
        <v>86</v>
      </c>
    </row>
    <row r="44" spans="1:14" ht="15.75" customHeight="1">
      <c r="A44" s="1" t="str">
        <f t="shared" si="0"/>
        <v>male</v>
      </c>
      <c r="B44" s="1">
        <f t="shared" si="1"/>
        <v>90</v>
      </c>
      <c r="K44" s="209">
        <v>42</v>
      </c>
      <c r="L44" s="210" t="s">
        <v>413</v>
      </c>
      <c r="M44" s="211" t="s">
        <v>411</v>
      </c>
      <c r="N44" s="212">
        <v>88</v>
      </c>
    </row>
    <row r="45" spans="1:14" ht="15.75" customHeight="1">
      <c r="A45" s="1" t="str">
        <f t="shared" si="0"/>
        <v>male</v>
      </c>
      <c r="B45" s="1">
        <f t="shared" si="1"/>
        <v>90</v>
      </c>
      <c r="K45" s="209">
        <v>43</v>
      </c>
      <c r="L45" s="210" t="s">
        <v>413</v>
      </c>
      <c r="M45" s="211" t="s">
        <v>411</v>
      </c>
      <c r="N45" s="212">
        <v>90</v>
      </c>
    </row>
    <row r="46" spans="1:14" ht="15.75" customHeight="1">
      <c r="A46" s="1" t="str">
        <f t="shared" si="0"/>
        <v>male</v>
      </c>
      <c r="B46" s="1">
        <f t="shared" si="1"/>
        <v>95</v>
      </c>
      <c r="K46" s="209">
        <v>44</v>
      </c>
      <c r="L46" s="210" t="s">
        <v>413</v>
      </c>
      <c r="M46" s="211" t="s">
        <v>411</v>
      </c>
      <c r="N46" s="212">
        <v>90</v>
      </c>
    </row>
    <row r="47" spans="1:14" ht="15.75" customHeight="1">
      <c r="A47" s="1" t="str">
        <f t="shared" si="0"/>
        <v>male</v>
      </c>
      <c r="B47" s="1">
        <f t="shared" si="1"/>
        <v>95</v>
      </c>
      <c r="K47" s="209">
        <v>45</v>
      </c>
      <c r="L47" s="210" t="s">
        <v>413</v>
      </c>
      <c r="M47" s="211" t="s">
        <v>411</v>
      </c>
      <c r="N47" s="212">
        <v>95</v>
      </c>
    </row>
    <row r="48" spans="1:14" ht="15.75" customHeight="1">
      <c r="A48" s="1" t="str">
        <f t="shared" si="0"/>
        <v>male</v>
      </c>
      <c r="B48" s="1">
        <f t="shared" si="1"/>
        <v>100</v>
      </c>
      <c r="K48" s="209">
        <v>46</v>
      </c>
      <c r="L48" s="210" t="s">
        <v>413</v>
      </c>
      <c r="M48" s="211" t="s">
        <v>411</v>
      </c>
      <c r="N48" s="212">
        <v>95</v>
      </c>
    </row>
    <row r="49" spans="1:14" ht="15.75" customHeight="1">
      <c r="A49" s="1" t="str">
        <f t="shared" si="0"/>
        <v>female</v>
      </c>
      <c r="B49" s="1">
        <f t="shared" si="1"/>
        <v>67</v>
      </c>
      <c r="K49" s="209">
        <v>47</v>
      </c>
      <c r="L49" s="210" t="s">
        <v>413</v>
      </c>
      <c r="M49" s="211" t="s">
        <v>411</v>
      </c>
      <c r="N49" s="212">
        <v>100</v>
      </c>
    </row>
    <row r="50" spans="1:14" ht="15.75" customHeight="1">
      <c r="A50" s="1" t="str">
        <f t="shared" si="0"/>
        <v>female</v>
      </c>
      <c r="B50" s="1">
        <f t="shared" si="1"/>
        <v>67</v>
      </c>
      <c r="K50" s="209">
        <v>48</v>
      </c>
      <c r="L50" s="210" t="s">
        <v>413</v>
      </c>
      <c r="M50" s="211" t="s">
        <v>412</v>
      </c>
      <c r="N50" s="212">
        <v>67</v>
      </c>
    </row>
    <row r="51" spans="1:14" ht="15.75" customHeight="1">
      <c r="A51" s="1" t="str">
        <f t="shared" si="0"/>
        <v>female</v>
      </c>
      <c r="B51" s="1">
        <f t="shared" si="1"/>
        <v>78</v>
      </c>
      <c r="K51" s="209">
        <v>49</v>
      </c>
      <c r="L51" s="210" t="s">
        <v>413</v>
      </c>
      <c r="M51" s="211" t="s">
        <v>412</v>
      </c>
      <c r="N51" s="212">
        <v>67</v>
      </c>
    </row>
    <row r="52" spans="1:14" ht="15.75" customHeight="1">
      <c r="A52" s="1" t="str">
        <f t="shared" si="0"/>
        <v>female</v>
      </c>
      <c r="B52" s="1">
        <f t="shared" si="1"/>
        <v>81</v>
      </c>
      <c r="K52" s="209">
        <v>50</v>
      </c>
      <c r="L52" s="210" t="s">
        <v>413</v>
      </c>
      <c r="M52" s="211" t="s">
        <v>412</v>
      </c>
      <c r="N52" s="212">
        <v>78</v>
      </c>
    </row>
    <row r="53" spans="1:14" ht="15.75" customHeight="1">
      <c r="A53" s="1" t="str">
        <f t="shared" si="0"/>
        <v>female</v>
      </c>
      <c r="B53" s="1">
        <f t="shared" si="1"/>
        <v>81</v>
      </c>
      <c r="K53" s="209">
        <v>51</v>
      </c>
      <c r="L53" s="210" t="s">
        <v>413</v>
      </c>
      <c r="M53" s="211" t="s">
        <v>412</v>
      </c>
      <c r="N53" s="212">
        <v>81</v>
      </c>
    </row>
    <row r="54" spans="1:14" ht="15.75" customHeight="1">
      <c r="A54" s="1" t="str">
        <f t="shared" si="0"/>
        <v>female</v>
      </c>
      <c r="B54" s="1">
        <f t="shared" si="1"/>
        <v>82</v>
      </c>
      <c r="K54" s="209">
        <v>52</v>
      </c>
      <c r="L54" s="210" t="s">
        <v>413</v>
      </c>
      <c r="M54" s="211" t="s">
        <v>412</v>
      </c>
      <c r="N54" s="212">
        <v>81</v>
      </c>
    </row>
    <row r="55" spans="1:14" ht="15.75" customHeight="1">
      <c r="A55" s="1" t="str">
        <f t="shared" si="0"/>
        <v>female</v>
      </c>
      <c r="B55" s="1">
        <f t="shared" si="1"/>
        <v>84</v>
      </c>
      <c r="K55" s="209">
        <v>53</v>
      </c>
      <c r="L55" s="210" t="s">
        <v>413</v>
      </c>
      <c r="M55" s="211" t="s">
        <v>412</v>
      </c>
      <c r="N55" s="212">
        <v>82</v>
      </c>
    </row>
    <row r="56" spans="1:14" ht="15.75" customHeight="1">
      <c r="A56" s="1" t="str">
        <f t="shared" si="0"/>
        <v>female</v>
      </c>
      <c r="B56" s="1">
        <f t="shared" si="1"/>
        <v>88</v>
      </c>
      <c r="K56" s="209">
        <v>54</v>
      </c>
      <c r="L56" s="210" t="s">
        <v>413</v>
      </c>
      <c r="M56" s="211" t="s">
        <v>412</v>
      </c>
      <c r="N56" s="212">
        <v>84</v>
      </c>
    </row>
    <row r="57" spans="1:14" ht="15.75" customHeight="1">
      <c r="A57" s="1" t="str">
        <f t="shared" si="0"/>
        <v>female</v>
      </c>
      <c r="B57" s="1">
        <f t="shared" si="1"/>
        <v>88</v>
      </c>
      <c r="K57" s="209">
        <v>55</v>
      </c>
      <c r="L57" s="210" t="s">
        <v>413</v>
      </c>
      <c r="M57" s="211" t="s">
        <v>412</v>
      </c>
      <c r="N57" s="212">
        <v>88</v>
      </c>
    </row>
    <row r="58" spans="1:14" ht="15.75" customHeight="1">
      <c r="A58" s="1" t="str">
        <f t="shared" si="0"/>
        <v>female</v>
      </c>
      <c r="B58" s="1">
        <f t="shared" si="1"/>
        <v>90</v>
      </c>
      <c r="K58" s="209">
        <v>56</v>
      </c>
      <c r="L58" s="210" t="s">
        <v>413</v>
      </c>
      <c r="M58" s="211" t="s">
        <v>412</v>
      </c>
      <c r="N58" s="212">
        <v>88</v>
      </c>
    </row>
    <row r="59" spans="1:14" ht="15.75" customHeight="1">
      <c r="A59" s="1" t="str">
        <f t="shared" si="0"/>
        <v>female</v>
      </c>
      <c r="B59" s="1">
        <f t="shared" si="1"/>
        <v>94</v>
      </c>
      <c r="K59" s="209">
        <v>57</v>
      </c>
      <c r="L59" s="210" t="s">
        <v>413</v>
      </c>
      <c r="M59" s="211" t="s">
        <v>412</v>
      </c>
      <c r="N59" s="212">
        <v>90</v>
      </c>
    </row>
    <row r="60" spans="1:14" ht="15.75" customHeight="1">
      <c r="A60" s="1" t="str">
        <f t="shared" si="0"/>
        <v>female</v>
      </c>
      <c r="B60" s="1">
        <f t="shared" si="1"/>
        <v>95</v>
      </c>
      <c r="K60" s="209">
        <v>58</v>
      </c>
      <c r="L60" s="210" t="s">
        <v>413</v>
      </c>
      <c r="M60" s="211" t="s">
        <v>412</v>
      </c>
      <c r="N60" s="212">
        <v>94</v>
      </c>
    </row>
    <row r="61" spans="1:14" ht="15.75" customHeight="1">
      <c r="A61" s="1" t="str">
        <f t="shared" si="0"/>
        <v>female</v>
      </c>
      <c r="B61" s="1">
        <f t="shared" si="1"/>
        <v>95</v>
      </c>
      <c r="K61" s="209">
        <v>59</v>
      </c>
      <c r="L61" s="210" t="s">
        <v>413</v>
      </c>
      <c r="M61" s="211" t="s">
        <v>412</v>
      </c>
      <c r="N61" s="212">
        <v>95</v>
      </c>
    </row>
    <row r="62" spans="1:14" ht="15.75" customHeight="1">
      <c r="A62" s="1" t="str">
        <f t="shared" si="0"/>
        <v>female</v>
      </c>
      <c r="B62" s="1">
        <f t="shared" si="1"/>
        <v>97</v>
      </c>
      <c r="K62" s="209">
        <v>60</v>
      </c>
      <c r="L62" s="210" t="s">
        <v>413</v>
      </c>
      <c r="M62" s="211" t="s">
        <v>412</v>
      </c>
      <c r="N62" s="212">
        <v>95</v>
      </c>
    </row>
    <row r="63" spans="1:14" ht="15.75" customHeight="1">
      <c r="A63" s="1" t="str">
        <f t="shared" si="0"/>
        <v>female</v>
      </c>
      <c r="B63" s="1">
        <f t="shared" si="1"/>
        <v>97</v>
      </c>
      <c r="K63" s="209">
        <v>61</v>
      </c>
      <c r="L63" s="210" t="s">
        <v>413</v>
      </c>
      <c r="M63" s="211" t="s">
        <v>412</v>
      </c>
      <c r="N63" s="212">
        <v>97</v>
      </c>
    </row>
    <row r="64" spans="1:14" ht="15.75" customHeight="1">
      <c r="A64" s="1" t="str">
        <f t="shared" si="0"/>
        <v>female</v>
      </c>
      <c r="B64" s="1">
        <f t="shared" si="1"/>
        <v>90</v>
      </c>
      <c r="K64" s="209">
        <v>62</v>
      </c>
      <c r="L64" s="210" t="s">
        <v>413</v>
      </c>
      <c r="M64" s="211" t="s">
        <v>412</v>
      </c>
      <c r="N64" s="212">
        <v>97</v>
      </c>
    </row>
    <row r="65" spans="1:14" ht="15.75" customHeight="1">
      <c r="A65" s="1" t="str">
        <f t="shared" si="0"/>
        <v>male</v>
      </c>
      <c r="B65" s="1">
        <f t="shared" si="1"/>
        <v>55</v>
      </c>
      <c r="K65" s="209">
        <v>63</v>
      </c>
      <c r="L65" s="210" t="s">
        <v>410</v>
      </c>
      <c r="M65" s="211" t="s">
        <v>412</v>
      </c>
      <c r="N65" s="212">
        <v>90</v>
      </c>
    </row>
    <row r="66" spans="1:14" ht="15.75" customHeight="1">
      <c r="A66" s="1" t="str">
        <f t="shared" si="0"/>
        <v>male</v>
      </c>
      <c r="B66" s="1">
        <f t="shared" si="1"/>
        <v>71</v>
      </c>
      <c r="K66" s="209">
        <v>64</v>
      </c>
      <c r="L66" s="210" t="s">
        <v>414</v>
      </c>
      <c r="M66" s="211" t="s">
        <v>411</v>
      </c>
      <c r="N66" s="212">
        <v>55</v>
      </c>
    </row>
    <row r="67" spans="1:14" ht="15.75" customHeight="1">
      <c r="A67" s="1" t="str">
        <f t="shared" ref="A67:A130" si="2">IF(M68="זכר", "male", "female")</f>
        <v>male</v>
      </c>
      <c r="B67" s="1">
        <f t="shared" ref="B67:B130" si="3">N68</f>
        <v>76</v>
      </c>
      <c r="K67" s="209">
        <v>65</v>
      </c>
      <c r="L67" s="210" t="s">
        <v>414</v>
      </c>
      <c r="M67" s="211" t="s">
        <v>411</v>
      </c>
      <c r="N67" s="212">
        <v>71</v>
      </c>
    </row>
    <row r="68" spans="1:14" ht="15.75" customHeight="1">
      <c r="A68" s="1" t="str">
        <f t="shared" si="2"/>
        <v>male</v>
      </c>
      <c r="B68" s="1">
        <f t="shared" si="3"/>
        <v>77</v>
      </c>
      <c r="K68" s="209">
        <v>66</v>
      </c>
      <c r="L68" s="210" t="s">
        <v>414</v>
      </c>
      <c r="M68" s="211" t="s">
        <v>411</v>
      </c>
      <c r="N68" s="212">
        <v>76</v>
      </c>
    </row>
    <row r="69" spans="1:14" ht="15.75" customHeight="1">
      <c r="A69" s="1" t="str">
        <f t="shared" si="2"/>
        <v>male</v>
      </c>
      <c r="B69" s="1">
        <f t="shared" si="3"/>
        <v>82</v>
      </c>
      <c r="K69" s="209">
        <v>67</v>
      </c>
      <c r="L69" s="210" t="s">
        <v>414</v>
      </c>
      <c r="M69" s="211" t="s">
        <v>411</v>
      </c>
      <c r="N69" s="212">
        <v>77</v>
      </c>
    </row>
    <row r="70" spans="1:14" ht="15.75" customHeight="1">
      <c r="A70" s="1" t="str">
        <f t="shared" si="2"/>
        <v>male</v>
      </c>
      <c r="B70" s="1">
        <f t="shared" si="3"/>
        <v>85</v>
      </c>
      <c r="K70" s="209">
        <v>68</v>
      </c>
      <c r="L70" s="210" t="s">
        <v>414</v>
      </c>
      <c r="M70" s="211" t="s">
        <v>411</v>
      </c>
      <c r="N70" s="212">
        <v>82</v>
      </c>
    </row>
    <row r="71" spans="1:14" ht="15.75" customHeight="1">
      <c r="A71" s="1" t="str">
        <f t="shared" si="2"/>
        <v>male</v>
      </c>
      <c r="B71" s="1">
        <f t="shared" si="3"/>
        <v>87</v>
      </c>
      <c r="K71" s="209">
        <v>69</v>
      </c>
      <c r="L71" s="210" t="s">
        <v>414</v>
      </c>
      <c r="M71" s="211" t="s">
        <v>411</v>
      </c>
      <c r="N71" s="212">
        <v>85</v>
      </c>
    </row>
    <row r="72" spans="1:14" ht="15.75" customHeight="1">
      <c r="A72" s="1" t="str">
        <f t="shared" si="2"/>
        <v>male</v>
      </c>
      <c r="B72" s="1">
        <f t="shared" si="3"/>
        <v>88</v>
      </c>
      <c r="K72" s="209">
        <v>70</v>
      </c>
      <c r="L72" s="210" t="s">
        <v>414</v>
      </c>
      <c r="M72" s="211" t="s">
        <v>411</v>
      </c>
      <c r="N72" s="212">
        <v>87</v>
      </c>
    </row>
    <row r="73" spans="1:14" ht="15.75" customHeight="1">
      <c r="A73" s="1" t="str">
        <f t="shared" si="2"/>
        <v>male</v>
      </c>
      <c r="B73" s="1">
        <f t="shared" si="3"/>
        <v>89</v>
      </c>
      <c r="K73" s="209">
        <v>71</v>
      </c>
      <c r="L73" s="210" t="s">
        <v>414</v>
      </c>
      <c r="M73" s="211" t="s">
        <v>411</v>
      </c>
      <c r="N73" s="212">
        <v>88</v>
      </c>
    </row>
    <row r="74" spans="1:14" ht="15.75" customHeight="1">
      <c r="A74" s="1" t="str">
        <f t="shared" si="2"/>
        <v>male</v>
      </c>
      <c r="B74" s="1">
        <f t="shared" si="3"/>
        <v>91</v>
      </c>
      <c r="K74" s="209">
        <v>72</v>
      </c>
      <c r="L74" s="210" t="s">
        <v>414</v>
      </c>
      <c r="M74" s="211" t="s">
        <v>411</v>
      </c>
      <c r="N74" s="212">
        <v>89</v>
      </c>
    </row>
    <row r="75" spans="1:14" ht="15.75" customHeight="1">
      <c r="A75" s="1" t="str">
        <f t="shared" si="2"/>
        <v>male</v>
      </c>
      <c r="B75" s="1">
        <f t="shared" si="3"/>
        <v>92</v>
      </c>
      <c r="K75" s="209">
        <v>73</v>
      </c>
      <c r="L75" s="210" t="s">
        <v>414</v>
      </c>
      <c r="M75" s="211" t="s">
        <v>411</v>
      </c>
      <c r="N75" s="212">
        <v>91</v>
      </c>
    </row>
    <row r="76" spans="1:14" ht="15.75" customHeight="1">
      <c r="A76" s="1" t="str">
        <f t="shared" si="2"/>
        <v>male</v>
      </c>
      <c r="B76" s="1">
        <f t="shared" si="3"/>
        <v>94</v>
      </c>
      <c r="K76" s="209">
        <v>74</v>
      </c>
      <c r="L76" s="210" t="s">
        <v>414</v>
      </c>
      <c r="M76" s="211" t="s">
        <v>411</v>
      </c>
      <c r="N76" s="212">
        <v>92</v>
      </c>
    </row>
    <row r="77" spans="1:14" ht="15.75" customHeight="1">
      <c r="A77" s="1" t="str">
        <f t="shared" si="2"/>
        <v>female</v>
      </c>
      <c r="B77" s="1">
        <f t="shared" si="3"/>
        <v>57</v>
      </c>
      <c r="K77" s="209">
        <v>75</v>
      </c>
      <c r="L77" s="210" t="s">
        <v>414</v>
      </c>
      <c r="M77" s="211" t="s">
        <v>411</v>
      </c>
      <c r="N77" s="212">
        <v>94</v>
      </c>
    </row>
    <row r="78" spans="1:14" ht="15.75" customHeight="1">
      <c r="A78" s="1" t="str">
        <f t="shared" si="2"/>
        <v>female</v>
      </c>
      <c r="B78" s="1">
        <f t="shared" si="3"/>
        <v>83</v>
      </c>
      <c r="K78" s="209">
        <v>76</v>
      </c>
      <c r="L78" s="210" t="s">
        <v>414</v>
      </c>
      <c r="M78" s="211" t="s">
        <v>412</v>
      </c>
      <c r="N78" s="212">
        <v>57</v>
      </c>
    </row>
    <row r="79" spans="1:14" ht="15.75" customHeight="1">
      <c r="A79" s="1" t="str">
        <f t="shared" si="2"/>
        <v>female</v>
      </c>
      <c r="B79" s="1">
        <f t="shared" si="3"/>
        <v>83</v>
      </c>
      <c r="K79" s="209">
        <v>77</v>
      </c>
      <c r="L79" s="210" t="s">
        <v>414</v>
      </c>
      <c r="M79" s="211" t="s">
        <v>412</v>
      </c>
      <c r="N79" s="212">
        <v>83</v>
      </c>
    </row>
    <row r="80" spans="1:14" ht="15.75" customHeight="1">
      <c r="A80" s="1" t="str">
        <f t="shared" si="2"/>
        <v>female</v>
      </c>
      <c r="B80" s="1">
        <f t="shared" si="3"/>
        <v>89</v>
      </c>
      <c r="K80" s="209">
        <v>78</v>
      </c>
      <c r="L80" s="210" t="s">
        <v>414</v>
      </c>
      <c r="M80" s="211" t="s">
        <v>412</v>
      </c>
      <c r="N80" s="212">
        <v>83</v>
      </c>
    </row>
    <row r="81" spans="1:14" ht="15.75" customHeight="1">
      <c r="A81" s="1" t="str">
        <f t="shared" si="2"/>
        <v>female</v>
      </c>
      <c r="B81" s="1">
        <f t="shared" si="3"/>
        <v>94</v>
      </c>
      <c r="K81" s="209">
        <v>79</v>
      </c>
      <c r="L81" s="210" t="s">
        <v>414</v>
      </c>
      <c r="M81" s="211" t="s">
        <v>412</v>
      </c>
      <c r="N81" s="212">
        <v>89</v>
      </c>
    </row>
    <row r="82" spans="1:14" ht="15.75" customHeight="1">
      <c r="A82" s="1" t="str">
        <f t="shared" si="2"/>
        <v>female</v>
      </c>
      <c r="B82" s="1">
        <f t="shared" si="3"/>
        <v>94</v>
      </c>
      <c r="K82" s="209">
        <v>80</v>
      </c>
      <c r="L82" s="210" t="s">
        <v>414</v>
      </c>
      <c r="M82" s="211" t="s">
        <v>412</v>
      </c>
      <c r="N82" s="212">
        <v>94</v>
      </c>
    </row>
    <row r="83" spans="1:14" ht="15.75" customHeight="1">
      <c r="A83" s="1" t="str">
        <f t="shared" si="2"/>
        <v>male</v>
      </c>
      <c r="B83" s="1">
        <f t="shared" si="3"/>
        <v>46</v>
      </c>
      <c r="K83" s="209">
        <v>81</v>
      </c>
      <c r="L83" s="210" t="s">
        <v>414</v>
      </c>
      <c r="M83" s="211" t="s">
        <v>412</v>
      </c>
      <c r="N83" s="212">
        <v>94</v>
      </c>
    </row>
    <row r="84" spans="1:14" ht="15.75" customHeight="1">
      <c r="A84" s="1" t="str">
        <f t="shared" si="2"/>
        <v>male</v>
      </c>
      <c r="B84" s="1">
        <f t="shared" si="3"/>
        <v>58</v>
      </c>
      <c r="K84" s="209">
        <v>82</v>
      </c>
      <c r="L84" s="210" t="s">
        <v>410</v>
      </c>
      <c r="M84" s="211" t="s">
        <v>411</v>
      </c>
      <c r="N84" s="212">
        <v>46</v>
      </c>
    </row>
    <row r="85" spans="1:14" ht="15.75" customHeight="1">
      <c r="A85" s="1" t="str">
        <f t="shared" si="2"/>
        <v>male</v>
      </c>
      <c r="B85" s="1">
        <f t="shared" si="3"/>
        <v>74</v>
      </c>
      <c r="K85" s="209">
        <v>83</v>
      </c>
      <c r="L85" s="210" t="s">
        <v>410</v>
      </c>
      <c r="M85" s="211" t="s">
        <v>411</v>
      </c>
      <c r="N85" s="212">
        <v>58</v>
      </c>
    </row>
    <row r="86" spans="1:14" ht="15.75" customHeight="1">
      <c r="A86" s="1" t="str">
        <f t="shared" si="2"/>
        <v>male</v>
      </c>
      <c r="B86" s="1">
        <f t="shared" si="3"/>
        <v>75</v>
      </c>
      <c r="K86" s="209">
        <v>84</v>
      </c>
      <c r="L86" s="210" t="s">
        <v>410</v>
      </c>
      <c r="M86" s="211" t="s">
        <v>411</v>
      </c>
      <c r="N86" s="212">
        <v>74</v>
      </c>
    </row>
    <row r="87" spans="1:14" ht="15.75" customHeight="1">
      <c r="A87" s="1" t="str">
        <f t="shared" si="2"/>
        <v>male</v>
      </c>
      <c r="B87" s="1">
        <f t="shared" si="3"/>
        <v>80</v>
      </c>
      <c r="K87" s="209">
        <v>85</v>
      </c>
      <c r="L87" s="210" t="s">
        <v>410</v>
      </c>
      <c r="M87" s="211" t="s">
        <v>411</v>
      </c>
      <c r="N87" s="212">
        <v>75</v>
      </c>
    </row>
    <row r="88" spans="1:14" ht="15.75" customHeight="1">
      <c r="A88" s="1" t="str">
        <f t="shared" si="2"/>
        <v>female</v>
      </c>
      <c r="B88" s="1">
        <f t="shared" si="3"/>
        <v>60</v>
      </c>
      <c r="K88" s="209">
        <v>86</v>
      </c>
      <c r="L88" s="210" t="s">
        <v>410</v>
      </c>
      <c r="M88" s="211" t="s">
        <v>411</v>
      </c>
      <c r="N88" s="212">
        <v>80</v>
      </c>
    </row>
    <row r="89" spans="1:14" ht="15.75" customHeight="1">
      <c r="A89" s="1" t="str">
        <f t="shared" si="2"/>
        <v>female</v>
      </c>
      <c r="B89" s="1">
        <f t="shared" si="3"/>
        <v>63</v>
      </c>
      <c r="K89" s="209">
        <v>87</v>
      </c>
      <c r="L89" s="210" t="s">
        <v>410</v>
      </c>
      <c r="M89" s="211" t="s">
        <v>412</v>
      </c>
      <c r="N89" s="212">
        <v>60</v>
      </c>
    </row>
    <row r="90" spans="1:14" ht="15.75" customHeight="1">
      <c r="A90" s="1" t="str">
        <f t="shared" si="2"/>
        <v>female</v>
      </c>
      <c r="B90" s="1">
        <f t="shared" si="3"/>
        <v>68</v>
      </c>
      <c r="K90" s="209">
        <v>88</v>
      </c>
      <c r="L90" s="210" t="s">
        <v>410</v>
      </c>
      <c r="M90" s="211" t="s">
        <v>412</v>
      </c>
      <c r="N90" s="212">
        <v>63</v>
      </c>
    </row>
    <row r="91" spans="1:14" ht="15.75" customHeight="1">
      <c r="A91" s="1" t="str">
        <f t="shared" si="2"/>
        <v>female</v>
      </c>
      <c r="B91" s="1">
        <f t="shared" si="3"/>
        <v>73</v>
      </c>
      <c r="K91" s="209">
        <v>89</v>
      </c>
      <c r="L91" s="210" t="s">
        <v>410</v>
      </c>
      <c r="M91" s="211" t="s">
        <v>412</v>
      </c>
      <c r="N91" s="212">
        <v>68</v>
      </c>
    </row>
    <row r="92" spans="1:14" ht="15.75" customHeight="1">
      <c r="A92" s="1" t="str">
        <f t="shared" si="2"/>
        <v>female</v>
      </c>
      <c r="B92" s="1">
        <f t="shared" si="3"/>
        <v>77</v>
      </c>
      <c r="K92" s="209">
        <v>90</v>
      </c>
      <c r="L92" s="210" t="s">
        <v>410</v>
      </c>
      <c r="M92" s="211" t="s">
        <v>412</v>
      </c>
      <c r="N92" s="212">
        <v>73</v>
      </c>
    </row>
    <row r="93" spans="1:14" ht="15.75" customHeight="1">
      <c r="A93" s="1" t="str">
        <f t="shared" si="2"/>
        <v>female</v>
      </c>
      <c r="B93" s="1">
        <f t="shared" si="3"/>
        <v>81</v>
      </c>
      <c r="K93" s="209">
        <v>91</v>
      </c>
      <c r="L93" s="210" t="s">
        <v>410</v>
      </c>
      <c r="M93" s="211" t="s">
        <v>412</v>
      </c>
      <c r="N93" s="212">
        <v>77</v>
      </c>
    </row>
    <row r="94" spans="1:14" ht="15.75" customHeight="1">
      <c r="A94" s="1" t="str">
        <f t="shared" si="2"/>
        <v>female</v>
      </c>
      <c r="B94" s="1">
        <f t="shared" si="3"/>
        <v>89</v>
      </c>
      <c r="K94" s="209">
        <v>92</v>
      </c>
      <c r="L94" s="210" t="s">
        <v>410</v>
      </c>
      <c r="M94" s="211" t="s">
        <v>412</v>
      </c>
      <c r="N94" s="212">
        <v>81</v>
      </c>
    </row>
    <row r="95" spans="1:14" ht="15.75" customHeight="1">
      <c r="A95" s="1" t="str">
        <f t="shared" si="2"/>
        <v>male</v>
      </c>
      <c r="B95" s="1">
        <f t="shared" si="3"/>
        <v>66</v>
      </c>
      <c r="K95" s="209">
        <v>93</v>
      </c>
      <c r="L95" s="210" t="s">
        <v>410</v>
      </c>
      <c r="M95" s="211" t="s">
        <v>412</v>
      </c>
      <c r="N95" s="212">
        <v>89</v>
      </c>
    </row>
    <row r="96" spans="1:14" ht="15.75" customHeight="1">
      <c r="A96" s="1" t="str">
        <f t="shared" si="2"/>
        <v>male</v>
      </c>
      <c r="B96" s="1">
        <f t="shared" si="3"/>
        <v>46</v>
      </c>
      <c r="K96" s="209">
        <v>94</v>
      </c>
      <c r="L96" s="210" t="s">
        <v>410</v>
      </c>
      <c r="M96" s="211" t="s">
        <v>411</v>
      </c>
      <c r="N96" s="212">
        <v>66</v>
      </c>
    </row>
    <row r="97" spans="1:14" ht="15.75" customHeight="1">
      <c r="A97" s="1" t="str">
        <f t="shared" si="2"/>
        <v>male</v>
      </c>
      <c r="B97" s="1">
        <f t="shared" si="3"/>
        <v>54</v>
      </c>
      <c r="K97" s="209">
        <v>95</v>
      </c>
      <c r="L97" s="210" t="s">
        <v>415</v>
      </c>
      <c r="M97" s="211" t="s">
        <v>411</v>
      </c>
      <c r="N97" s="212">
        <v>46</v>
      </c>
    </row>
    <row r="98" spans="1:14" ht="15.75" customHeight="1">
      <c r="A98" s="1" t="str">
        <f t="shared" si="2"/>
        <v>male</v>
      </c>
      <c r="B98" s="1">
        <f t="shared" si="3"/>
        <v>59</v>
      </c>
      <c r="K98" s="209">
        <v>96</v>
      </c>
      <c r="L98" s="210" t="s">
        <v>415</v>
      </c>
      <c r="M98" s="211" t="s">
        <v>411</v>
      </c>
      <c r="N98" s="212">
        <v>54</v>
      </c>
    </row>
    <row r="99" spans="1:14" ht="15.75" customHeight="1">
      <c r="A99" s="1" t="str">
        <f t="shared" si="2"/>
        <v>male</v>
      </c>
      <c r="B99" s="1">
        <f t="shared" si="3"/>
        <v>78</v>
      </c>
      <c r="K99" s="209">
        <v>97</v>
      </c>
      <c r="L99" s="210" t="s">
        <v>415</v>
      </c>
      <c r="M99" s="211" t="s">
        <v>411</v>
      </c>
      <c r="N99" s="212">
        <v>59</v>
      </c>
    </row>
    <row r="100" spans="1:14" ht="15.75" customHeight="1">
      <c r="A100" s="1" t="str">
        <f t="shared" si="2"/>
        <v>male</v>
      </c>
      <c r="B100" s="1">
        <f t="shared" si="3"/>
        <v>79</v>
      </c>
      <c r="K100" s="209">
        <v>98</v>
      </c>
      <c r="L100" s="210" t="s">
        <v>415</v>
      </c>
      <c r="M100" s="211" t="s">
        <v>411</v>
      </c>
      <c r="N100" s="212">
        <v>78</v>
      </c>
    </row>
    <row r="101" spans="1:14" ht="15.75" customHeight="1">
      <c r="A101" s="1" t="str">
        <f t="shared" si="2"/>
        <v>male</v>
      </c>
      <c r="B101" s="1">
        <f t="shared" si="3"/>
        <v>82</v>
      </c>
      <c r="K101" s="209">
        <v>99</v>
      </c>
      <c r="L101" s="210" t="s">
        <v>415</v>
      </c>
      <c r="M101" s="211" t="s">
        <v>411</v>
      </c>
      <c r="N101" s="212">
        <v>79</v>
      </c>
    </row>
    <row r="102" spans="1:14" ht="15.75" customHeight="1">
      <c r="A102" s="1" t="str">
        <f t="shared" si="2"/>
        <v>male</v>
      </c>
      <c r="B102" s="1">
        <f t="shared" si="3"/>
        <v>82</v>
      </c>
      <c r="K102" s="209">
        <v>100</v>
      </c>
      <c r="L102" s="210" t="s">
        <v>415</v>
      </c>
      <c r="M102" s="211" t="s">
        <v>411</v>
      </c>
      <c r="N102" s="212">
        <v>82</v>
      </c>
    </row>
    <row r="103" spans="1:14" ht="15.75" customHeight="1">
      <c r="A103" s="1" t="str">
        <f t="shared" si="2"/>
        <v>male</v>
      </c>
      <c r="B103" s="1">
        <f t="shared" si="3"/>
        <v>83</v>
      </c>
      <c r="K103" s="209">
        <v>101</v>
      </c>
      <c r="L103" s="210" t="s">
        <v>415</v>
      </c>
      <c r="M103" s="211" t="s">
        <v>411</v>
      </c>
      <c r="N103" s="212">
        <v>82</v>
      </c>
    </row>
    <row r="104" spans="1:14" ht="15.75" customHeight="1">
      <c r="A104" s="1" t="str">
        <f t="shared" si="2"/>
        <v>male</v>
      </c>
      <c r="B104" s="1">
        <f t="shared" si="3"/>
        <v>93</v>
      </c>
      <c r="K104" s="209">
        <v>102</v>
      </c>
      <c r="L104" s="210" t="s">
        <v>415</v>
      </c>
      <c r="M104" s="211" t="s">
        <v>411</v>
      </c>
      <c r="N104" s="212">
        <v>83</v>
      </c>
    </row>
    <row r="105" spans="1:14" ht="15.75" customHeight="1">
      <c r="A105" s="1" t="str">
        <f t="shared" si="2"/>
        <v>male</v>
      </c>
      <c r="B105" s="1">
        <f t="shared" si="3"/>
        <v>96</v>
      </c>
      <c r="K105" s="209">
        <v>103</v>
      </c>
      <c r="L105" s="210" t="s">
        <v>415</v>
      </c>
      <c r="M105" s="211" t="s">
        <v>411</v>
      </c>
      <c r="N105" s="212">
        <v>93</v>
      </c>
    </row>
    <row r="106" spans="1:14" ht="15.75" customHeight="1">
      <c r="A106" s="1" t="str">
        <f t="shared" si="2"/>
        <v>male</v>
      </c>
      <c r="B106" s="1">
        <f t="shared" si="3"/>
        <v>96</v>
      </c>
      <c r="K106" s="209">
        <v>104</v>
      </c>
      <c r="L106" s="210" t="s">
        <v>415</v>
      </c>
      <c r="M106" s="211" t="s">
        <v>411</v>
      </c>
      <c r="N106" s="212">
        <v>96</v>
      </c>
    </row>
    <row r="107" spans="1:14" ht="15.75" customHeight="1">
      <c r="A107" s="1" t="str">
        <f t="shared" si="2"/>
        <v>male</v>
      </c>
      <c r="B107" s="1">
        <f t="shared" si="3"/>
        <v>97</v>
      </c>
      <c r="K107" s="209">
        <v>105</v>
      </c>
      <c r="L107" s="210" t="s">
        <v>415</v>
      </c>
      <c r="M107" s="211" t="s">
        <v>411</v>
      </c>
      <c r="N107" s="212">
        <v>96</v>
      </c>
    </row>
    <row r="108" spans="1:14" ht="15.75" customHeight="1">
      <c r="A108" s="1" t="str">
        <f t="shared" si="2"/>
        <v>female</v>
      </c>
      <c r="B108" s="1">
        <f t="shared" si="3"/>
        <v>68</v>
      </c>
      <c r="K108" s="209">
        <v>106</v>
      </c>
      <c r="L108" s="210" t="s">
        <v>415</v>
      </c>
      <c r="M108" s="211" t="s">
        <v>411</v>
      </c>
      <c r="N108" s="212">
        <v>97</v>
      </c>
    </row>
    <row r="109" spans="1:14" ht="15.75" customHeight="1">
      <c r="A109" s="1" t="str">
        <f t="shared" si="2"/>
        <v>female</v>
      </c>
      <c r="B109" s="1">
        <f t="shared" si="3"/>
        <v>77</v>
      </c>
      <c r="K109" s="209">
        <v>107</v>
      </c>
      <c r="L109" s="210" t="s">
        <v>415</v>
      </c>
      <c r="M109" s="211" t="s">
        <v>412</v>
      </c>
      <c r="N109" s="212">
        <v>68</v>
      </c>
    </row>
    <row r="110" spans="1:14" ht="15.75" customHeight="1">
      <c r="A110" s="1" t="str">
        <f t="shared" si="2"/>
        <v>female</v>
      </c>
      <c r="B110" s="1">
        <f t="shared" si="3"/>
        <v>82</v>
      </c>
      <c r="K110" s="209">
        <v>108</v>
      </c>
      <c r="L110" s="210" t="s">
        <v>415</v>
      </c>
      <c r="M110" s="211" t="s">
        <v>412</v>
      </c>
      <c r="N110" s="212">
        <v>77</v>
      </c>
    </row>
    <row r="111" spans="1:14" ht="15.75" customHeight="1">
      <c r="A111" s="1" t="str">
        <f t="shared" si="2"/>
        <v>female</v>
      </c>
      <c r="B111" s="1">
        <f t="shared" si="3"/>
        <v>85</v>
      </c>
      <c r="K111" s="209">
        <v>109</v>
      </c>
      <c r="L111" s="210" t="s">
        <v>415</v>
      </c>
      <c r="M111" s="211" t="s">
        <v>412</v>
      </c>
      <c r="N111" s="212">
        <v>82</v>
      </c>
    </row>
    <row r="112" spans="1:14" ht="15.75" customHeight="1">
      <c r="A112" s="1" t="str">
        <f t="shared" si="2"/>
        <v>female</v>
      </c>
      <c r="B112" s="1">
        <f t="shared" si="3"/>
        <v>85</v>
      </c>
      <c r="K112" s="209">
        <v>110</v>
      </c>
      <c r="L112" s="210" t="s">
        <v>415</v>
      </c>
      <c r="M112" s="211" t="s">
        <v>412</v>
      </c>
      <c r="N112" s="212">
        <v>85</v>
      </c>
    </row>
    <row r="113" spans="1:14" ht="15.75" customHeight="1">
      <c r="A113" s="1" t="str">
        <f t="shared" si="2"/>
        <v>female</v>
      </c>
      <c r="B113" s="1">
        <f t="shared" si="3"/>
        <v>86</v>
      </c>
      <c r="K113" s="209">
        <v>111</v>
      </c>
      <c r="L113" s="210" t="s">
        <v>415</v>
      </c>
      <c r="M113" s="211" t="s">
        <v>412</v>
      </c>
      <c r="N113" s="212">
        <v>85</v>
      </c>
    </row>
    <row r="114" spans="1:14" ht="15.75" customHeight="1">
      <c r="A114" s="1" t="str">
        <f t="shared" si="2"/>
        <v>female</v>
      </c>
      <c r="B114" s="1">
        <f t="shared" si="3"/>
        <v>89</v>
      </c>
      <c r="K114" s="209">
        <v>112</v>
      </c>
      <c r="L114" s="210" t="s">
        <v>415</v>
      </c>
      <c r="M114" s="211" t="s">
        <v>412</v>
      </c>
      <c r="N114" s="212">
        <v>86</v>
      </c>
    </row>
    <row r="115" spans="1:14" ht="15.75" customHeight="1">
      <c r="A115" s="1" t="str">
        <f t="shared" si="2"/>
        <v>female</v>
      </c>
      <c r="B115" s="1">
        <f t="shared" si="3"/>
        <v>90</v>
      </c>
      <c r="K115" s="209">
        <v>113</v>
      </c>
      <c r="L115" s="210" t="s">
        <v>415</v>
      </c>
      <c r="M115" s="211" t="s">
        <v>412</v>
      </c>
      <c r="N115" s="212">
        <v>89</v>
      </c>
    </row>
    <row r="116" spans="1:14" ht="15.75" customHeight="1">
      <c r="A116" s="1" t="str">
        <f t="shared" si="2"/>
        <v>female</v>
      </c>
      <c r="B116" s="1">
        <f t="shared" si="3"/>
        <v>96</v>
      </c>
      <c r="K116" s="209">
        <v>114</v>
      </c>
      <c r="L116" s="210" t="s">
        <v>415</v>
      </c>
      <c r="M116" s="211" t="s">
        <v>412</v>
      </c>
      <c r="N116" s="212">
        <v>90</v>
      </c>
    </row>
    <row r="117" spans="1:14" ht="15.75" customHeight="1">
      <c r="A117" s="1" t="str">
        <f t="shared" si="2"/>
        <v>female</v>
      </c>
      <c r="B117" s="1">
        <f t="shared" si="3"/>
        <v>96</v>
      </c>
      <c r="K117" s="209">
        <v>115</v>
      </c>
      <c r="L117" s="210" t="s">
        <v>415</v>
      </c>
      <c r="M117" s="211" t="s">
        <v>412</v>
      </c>
      <c r="N117" s="212">
        <v>96</v>
      </c>
    </row>
    <row r="118" spans="1:14" ht="15.75" customHeight="1">
      <c r="A118" s="1" t="str">
        <f t="shared" si="2"/>
        <v>female</v>
      </c>
      <c r="B118" s="1">
        <f t="shared" si="3"/>
        <v>99</v>
      </c>
      <c r="K118" s="209">
        <v>116</v>
      </c>
      <c r="L118" s="210" t="s">
        <v>415</v>
      </c>
      <c r="M118" s="211" t="s">
        <v>412</v>
      </c>
      <c r="N118" s="212">
        <v>96</v>
      </c>
    </row>
    <row r="119" spans="1:14" ht="15.75" customHeight="1">
      <c r="A119" s="1" t="str">
        <f t="shared" si="2"/>
        <v>male</v>
      </c>
      <c r="B119" s="1">
        <f t="shared" si="3"/>
        <v>72</v>
      </c>
      <c r="K119" s="209">
        <v>117</v>
      </c>
      <c r="L119" s="210" t="s">
        <v>415</v>
      </c>
      <c r="M119" s="211" t="s">
        <v>412</v>
      </c>
      <c r="N119" s="212">
        <v>99</v>
      </c>
    </row>
    <row r="120" spans="1:14" ht="15.75" customHeight="1">
      <c r="A120" s="1" t="str">
        <f t="shared" si="2"/>
        <v>male</v>
      </c>
      <c r="B120" s="1">
        <f t="shared" si="3"/>
        <v>82</v>
      </c>
      <c r="K120" s="209">
        <v>118</v>
      </c>
      <c r="L120" s="210" t="s">
        <v>410</v>
      </c>
      <c r="M120" s="211" t="s">
        <v>411</v>
      </c>
      <c r="N120" s="212">
        <v>72</v>
      </c>
    </row>
    <row r="121" spans="1:14" ht="15.75" customHeight="1">
      <c r="A121" s="1" t="str">
        <f t="shared" si="2"/>
        <v>male</v>
      </c>
      <c r="B121" s="1">
        <f t="shared" si="3"/>
        <v>89</v>
      </c>
      <c r="K121" s="209">
        <v>119</v>
      </c>
      <c r="L121" s="210" t="s">
        <v>410</v>
      </c>
      <c r="M121" s="211" t="s">
        <v>411</v>
      </c>
      <c r="N121" s="212">
        <v>82</v>
      </c>
    </row>
    <row r="122" spans="1:14" ht="15.75" customHeight="1">
      <c r="A122" s="1" t="str">
        <f t="shared" si="2"/>
        <v>male</v>
      </c>
      <c r="B122" s="1">
        <f t="shared" si="3"/>
        <v>70</v>
      </c>
      <c r="K122" s="209">
        <v>120</v>
      </c>
      <c r="L122" s="210" t="s">
        <v>410</v>
      </c>
      <c r="M122" s="211" t="s">
        <v>411</v>
      </c>
      <c r="N122" s="212">
        <v>89</v>
      </c>
    </row>
    <row r="123" spans="1:14" ht="15.75" customHeight="1">
      <c r="A123" s="1" t="str">
        <f t="shared" si="2"/>
        <v>female</v>
      </c>
      <c r="B123" s="1">
        <f t="shared" si="3"/>
        <v>84</v>
      </c>
      <c r="K123" s="209">
        <v>121</v>
      </c>
      <c r="L123" s="210" t="s">
        <v>410</v>
      </c>
      <c r="M123" s="211" t="s">
        <v>411</v>
      </c>
      <c r="N123" s="212">
        <v>70</v>
      </c>
    </row>
    <row r="124" spans="1:14" ht="15.75" customHeight="1">
      <c r="A124" s="1" t="str">
        <f t="shared" si="2"/>
        <v>male</v>
      </c>
      <c r="B124" s="1">
        <f t="shared" si="3"/>
        <v>76</v>
      </c>
      <c r="K124" s="209">
        <v>122</v>
      </c>
      <c r="L124" s="210" t="s">
        <v>410</v>
      </c>
      <c r="M124" s="211" t="s">
        <v>412</v>
      </c>
      <c r="N124" s="212">
        <v>84</v>
      </c>
    </row>
    <row r="125" spans="1:14" ht="15.75" customHeight="1">
      <c r="A125" s="1" t="str">
        <f t="shared" si="2"/>
        <v>male</v>
      </c>
      <c r="B125" s="1">
        <f t="shared" si="3"/>
        <v>81</v>
      </c>
      <c r="K125" s="209">
        <v>123</v>
      </c>
      <c r="L125" s="210" t="s">
        <v>410</v>
      </c>
      <c r="M125" s="211" t="s">
        <v>411</v>
      </c>
      <c r="N125" s="212">
        <v>76</v>
      </c>
    </row>
    <row r="126" spans="1:14" ht="15.75" customHeight="1">
      <c r="A126" s="1" t="str">
        <f t="shared" si="2"/>
        <v>female</v>
      </c>
      <c r="B126" s="1">
        <f t="shared" si="3"/>
        <v>53</v>
      </c>
      <c r="K126" s="209">
        <v>124</v>
      </c>
      <c r="L126" s="210" t="s">
        <v>410</v>
      </c>
      <c r="M126" s="211" t="s">
        <v>411</v>
      </c>
      <c r="N126" s="212">
        <v>81</v>
      </c>
    </row>
    <row r="127" spans="1:14" ht="15.75" customHeight="1">
      <c r="A127" s="1" t="str">
        <f t="shared" si="2"/>
        <v>female</v>
      </c>
      <c r="B127" s="1">
        <f t="shared" si="3"/>
        <v>76</v>
      </c>
      <c r="K127" s="209">
        <v>125</v>
      </c>
      <c r="L127" s="210" t="s">
        <v>410</v>
      </c>
      <c r="M127" s="211" t="s">
        <v>412</v>
      </c>
      <c r="N127" s="212">
        <v>53</v>
      </c>
    </row>
    <row r="128" spans="1:14" ht="15.75" customHeight="1">
      <c r="A128" s="1" t="str">
        <f t="shared" si="2"/>
        <v>male</v>
      </c>
      <c r="B128" s="1">
        <f t="shared" si="3"/>
        <v>74</v>
      </c>
      <c r="K128" s="209">
        <v>126</v>
      </c>
      <c r="L128" s="210" t="s">
        <v>410</v>
      </c>
      <c r="M128" s="211" t="s">
        <v>412</v>
      </c>
      <c r="N128" s="212">
        <v>76</v>
      </c>
    </row>
    <row r="129" spans="1:14" ht="15.75" customHeight="1">
      <c r="A129" s="1" t="str">
        <f t="shared" si="2"/>
        <v>male</v>
      </c>
      <c r="B129" s="1">
        <f t="shared" si="3"/>
        <v>81</v>
      </c>
      <c r="K129" s="209">
        <v>127</v>
      </c>
      <c r="L129" s="210" t="s">
        <v>410</v>
      </c>
      <c r="M129" s="211" t="s">
        <v>411</v>
      </c>
      <c r="N129" s="212">
        <v>74</v>
      </c>
    </row>
    <row r="130" spans="1:14" ht="15.75" customHeight="1">
      <c r="A130" s="1" t="str">
        <f t="shared" si="2"/>
        <v>female</v>
      </c>
      <c r="B130" s="1">
        <f t="shared" si="3"/>
        <v>72</v>
      </c>
      <c r="K130" s="209">
        <v>128</v>
      </c>
      <c r="L130" s="210" t="s">
        <v>410</v>
      </c>
      <c r="M130" s="211" t="s">
        <v>411</v>
      </c>
      <c r="N130" s="212">
        <v>81</v>
      </c>
    </row>
    <row r="131" spans="1:14" ht="15.75" customHeight="1">
      <c r="A131" s="1" t="str">
        <f t="shared" ref="A131:A194" si="4">IF(M132="זכר", "male", "female")</f>
        <v>male</v>
      </c>
      <c r="B131" s="1">
        <f t="shared" ref="B131:B194" si="5">N132</f>
        <v>48</v>
      </c>
      <c r="K131" s="209">
        <v>129</v>
      </c>
      <c r="L131" s="210" t="s">
        <v>410</v>
      </c>
      <c r="M131" s="211" t="s">
        <v>412</v>
      </c>
      <c r="N131" s="212">
        <v>72</v>
      </c>
    </row>
    <row r="132" spans="1:14" ht="15.75" customHeight="1">
      <c r="A132" s="1" t="str">
        <f t="shared" si="4"/>
        <v>male</v>
      </c>
      <c r="B132" s="1">
        <f t="shared" si="5"/>
        <v>52</v>
      </c>
      <c r="K132" s="209">
        <v>130</v>
      </c>
      <c r="L132" s="210" t="s">
        <v>416</v>
      </c>
      <c r="M132" s="211" t="s">
        <v>411</v>
      </c>
      <c r="N132" s="212">
        <v>48</v>
      </c>
    </row>
    <row r="133" spans="1:14" ht="15.75" customHeight="1">
      <c r="A133" s="1" t="str">
        <f t="shared" si="4"/>
        <v>male</v>
      </c>
      <c r="B133" s="1">
        <f t="shared" si="5"/>
        <v>59</v>
      </c>
      <c r="K133" s="209">
        <v>131</v>
      </c>
      <c r="L133" s="210" t="s">
        <v>416</v>
      </c>
      <c r="M133" s="211" t="s">
        <v>411</v>
      </c>
      <c r="N133" s="212">
        <v>52</v>
      </c>
    </row>
    <row r="134" spans="1:14" ht="15.75" customHeight="1">
      <c r="A134" s="1" t="str">
        <f t="shared" si="4"/>
        <v>male</v>
      </c>
      <c r="B134" s="1">
        <f t="shared" si="5"/>
        <v>62</v>
      </c>
      <c r="K134" s="209">
        <v>132</v>
      </c>
      <c r="L134" s="210" t="s">
        <v>416</v>
      </c>
      <c r="M134" s="211" t="s">
        <v>411</v>
      </c>
      <c r="N134" s="212">
        <v>59</v>
      </c>
    </row>
    <row r="135" spans="1:14" ht="15.75" customHeight="1">
      <c r="A135" s="1" t="str">
        <f t="shared" si="4"/>
        <v>male</v>
      </c>
      <c r="B135" s="1">
        <f t="shared" si="5"/>
        <v>62</v>
      </c>
      <c r="K135" s="209">
        <v>133</v>
      </c>
      <c r="L135" s="210" t="s">
        <v>416</v>
      </c>
      <c r="M135" s="211" t="s">
        <v>411</v>
      </c>
      <c r="N135" s="212">
        <v>62</v>
      </c>
    </row>
    <row r="136" spans="1:14" ht="15.75" customHeight="1">
      <c r="A136" s="1" t="str">
        <f t="shared" si="4"/>
        <v>male</v>
      </c>
      <c r="B136" s="1">
        <f t="shared" si="5"/>
        <v>65</v>
      </c>
      <c r="K136" s="209">
        <v>134</v>
      </c>
      <c r="L136" s="210" t="s">
        <v>416</v>
      </c>
      <c r="M136" s="211" t="s">
        <v>411</v>
      </c>
      <c r="N136" s="212">
        <v>62</v>
      </c>
    </row>
    <row r="137" spans="1:14" ht="15.75" customHeight="1">
      <c r="A137" s="1" t="str">
        <f t="shared" si="4"/>
        <v>male</v>
      </c>
      <c r="B137" s="1">
        <f t="shared" si="5"/>
        <v>66</v>
      </c>
      <c r="K137" s="209">
        <v>135</v>
      </c>
      <c r="L137" s="210" t="s">
        <v>416</v>
      </c>
      <c r="M137" s="211" t="s">
        <v>411</v>
      </c>
      <c r="N137" s="212">
        <v>65</v>
      </c>
    </row>
    <row r="138" spans="1:14" ht="15.75" customHeight="1">
      <c r="A138" s="1" t="str">
        <f t="shared" si="4"/>
        <v>male</v>
      </c>
      <c r="B138" s="1">
        <f t="shared" si="5"/>
        <v>67</v>
      </c>
      <c r="K138" s="209">
        <v>136</v>
      </c>
      <c r="L138" s="210" t="s">
        <v>416</v>
      </c>
      <c r="M138" s="211" t="s">
        <v>411</v>
      </c>
      <c r="N138" s="212">
        <v>66</v>
      </c>
    </row>
    <row r="139" spans="1:14" ht="15.75" customHeight="1">
      <c r="A139" s="1" t="str">
        <f t="shared" si="4"/>
        <v>male</v>
      </c>
      <c r="B139" s="1">
        <f t="shared" si="5"/>
        <v>67</v>
      </c>
      <c r="K139" s="209">
        <v>137</v>
      </c>
      <c r="L139" s="210" t="s">
        <v>416</v>
      </c>
      <c r="M139" s="211" t="s">
        <v>411</v>
      </c>
      <c r="N139" s="212">
        <v>67</v>
      </c>
    </row>
    <row r="140" spans="1:14" ht="15.75" customHeight="1">
      <c r="A140" s="1" t="str">
        <f t="shared" si="4"/>
        <v>male</v>
      </c>
      <c r="B140" s="1">
        <f t="shared" si="5"/>
        <v>68</v>
      </c>
      <c r="K140" s="209">
        <v>138</v>
      </c>
      <c r="L140" s="210" t="s">
        <v>416</v>
      </c>
      <c r="M140" s="211" t="s">
        <v>411</v>
      </c>
      <c r="N140" s="212">
        <v>67</v>
      </c>
    </row>
    <row r="141" spans="1:14" ht="15.75" customHeight="1">
      <c r="A141" s="1" t="str">
        <f t="shared" si="4"/>
        <v>male</v>
      </c>
      <c r="B141" s="1">
        <f t="shared" si="5"/>
        <v>70</v>
      </c>
      <c r="K141" s="209">
        <v>139</v>
      </c>
      <c r="L141" s="210" t="s">
        <v>416</v>
      </c>
      <c r="M141" s="211" t="s">
        <v>411</v>
      </c>
      <c r="N141" s="212">
        <v>68</v>
      </c>
    </row>
    <row r="142" spans="1:14" ht="15.75" customHeight="1">
      <c r="A142" s="1" t="str">
        <f t="shared" si="4"/>
        <v>male</v>
      </c>
      <c r="B142" s="1">
        <f t="shared" si="5"/>
        <v>70</v>
      </c>
      <c r="K142" s="209">
        <v>140</v>
      </c>
      <c r="L142" s="210" t="s">
        <v>416</v>
      </c>
      <c r="M142" s="211" t="s">
        <v>411</v>
      </c>
      <c r="N142" s="212">
        <v>70</v>
      </c>
    </row>
    <row r="143" spans="1:14" ht="15.75" customHeight="1">
      <c r="A143" s="1" t="str">
        <f t="shared" si="4"/>
        <v>male</v>
      </c>
      <c r="B143" s="1">
        <f t="shared" si="5"/>
        <v>70</v>
      </c>
      <c r="K143" s="209">
        <v>141</v>
      </c>
      <c r="L143" s="210" t="s">
        <v>416</v>
      </c>
      <c r="M143" s="211" t="s">
        <v>411</v>
      </c>
      <c r="N143" s="212">
        <v>70</v>
      </c>
    </row>
    <row r="144" spans="1:14" ht="15.75" customHeight="1">
      <c r="A144" s="1" t="str">
        <f t="shared" si="4"/>
        <v>male</v>
      </c>
      <c r="B144" s="1">
        <f t="shared" si="5"/>
        <v>71</v>
      </c>
      <c r="K144" s="209">
        <v>142</v>
      </c>
      <c r="L144" s="210" t="s">
        <v>416</v>
      </c>
      <c r="M144" s="211" t="s">
        <v>411</v>
      </c>
      <c r="N144" s="212">
        <v>70</v>
      </c>
    </row>
    <row r="145" spans="1:14" ht="15.75" customHeight="1">
      <c r="A145" s="1" t="str">
        <f t="shared" si="4"/>
        <v>male</v>
      </c>
      <c r="B145" s="1">
        <f t="shared" si="5"/>
        <v>72</v>
      </c>
      <c r="K145" s="209">
        <v>143</v>
      </c>
      <c r="L145" s="210" t="s">
        <v>416</v>
      </c>
      <c r="M145" s="211" t="s">
        <v>411</v>
      </c>
      <c r="N145" s="212">
        <v>71</v>
      </c>
    </row>
    <row r="146" spans="1:14" ht="15.75" customHeight="1">
      <c r="A146" s="1" t="str">
        <f t="shared" si="4"/>
        <v>male</v>
      </c>
      <c r="B146" s="1">
        <f t="shared" si="5"/>
        <v>72</v>
      </c>
      <c r="K146" s="209">
        <v>144</v>
      </c>
      <c r="L146" s="210" t="s">
        <v>416</v>
      </c>
      <c r="M146" s="211" t="s">
        <v>411</v>
      </c>
      <c r="N146" s="212">
        <v>72</v>
      </c>
    </row>
    <row r="147" spans="1:14" ht="15.75" customHeight="1">
      <c r="A147" s="1" t="str">
        <f t="shared" si="4"/>
        <v>male</v>
      </c>
      <c r="B147" s="1">
        <f t="shared" si="5"/>
        <v>72</v>
      </c>
      <c r="K147" s="209">
        <v>145</v>
      </c>
      <c r="L147" s="210" t="s">
        <v>416</v>
      </c>
      <c r="M147" s="211" t="s">
        <v>411</v>
      </c>
      <c r="N147" s="212">
        <v>72</v>
      </c>
    </row>
    <row r="148" spans="1:14" ht="15.75" customHeight="1">
      <c r="A148" s="1" t="str">
        <f t="shared" si="4"/>
        <v>male</v>
      </c>
      <c r="B148" s="1">
        <f t="shared" si="5"/>
        <v>72</v>
      </c>
      <c r="K148" s="209">
        <v>146</v>
      </c>
      <c r="L148" s="210" t="s">
        <v>416</v>
      </c>
      <c r="M148" s="211" t="s">
        <v>411</v>
      </c>
      <c r="N148" s="212">
        <v>72</v>
      </c>
    </row>
    <row r="149" spans="1:14" ht="15.75" customHeight="1">
      <c r="A149" s="1" t="str">
        <f t="shared" si="4"/>
        <v>male</v>
      </c>
      <c r="B149" s="1">
        <f t="shared" si="5"/>
        <v>73</v>
      </c>
      <c r="K149" s="209">
        <v>147</v>
      </c>
      <c r="L149" s="210" t="s">
        <v>416</v>
      </c>
      <c r="M149" s="211" t="s">
        <v>411</v>
      </c>
      <c r="N149" s="212">
        <v>72</v>
      </c>
    </row>
    <row r="150" spans="1:14" ht="15.75" customHeight="1">
      <c r="A150" s="1" t="str">
        <f t="shared" si="4"/>
        <v>male</v>
      </c>
      <c r="B150" s="1">
        <f t="shared" si="5"/>
        <v>74</v>
      </c>
      <c r="K150" s="209">
        <v>148</v>
      </c>
      <c r="L150" s="210" t="s">
        <v>416</v>
      </c>
      <c r="M150" s="211" t="s">
        <v>411</v>
      </c>
      <c r="N150" s="212">
        <v>73</v>
      </c>
    </row>
    <row r="151" spans="1:14" ht="15.75" customHeight="1">
      <c r="A151" s="1" t="str">
        <f t="shared" si="4"/>
        <v>male</v>
      </c>
      <c r="B151" s="1">
        <f t="shared" si="5"/>
        <v>75</v>
      </c>
      <c r="K151" s="209">
        <v>149</v>
      </c>
      <c r="L151" s="210" t="s">
        <v>416</v>
      </c>
      <c r="M151" s="211" t="s">
        <v>411</v>
      </c>
      <c r="N151" s="212">
        <v>74</v>
      </c>
    </row>
    <row r="152" spans="1:14" ht="15.75" customHeight="1">
      <c r="A152" s="1" t="str">
        <f t="shared" si="4"/>
        <v>male</v>
      </c>
      <c r="B152" s="1">
        <f t="shared" si="5"/>
        <v>77</v>
      </c>
      <c r="K152" s="209">
        <v>150</v>
      </c>
      <c r="L152" s="210" t="s">
        <v>416</v>
      </c>
      <c r="M152" s="211" t="s">
        <v>411</v>
      </c>
      <c r="N152" s="212">
        <v>75</v>
      </c>
    </row>
    <row r="153" spans="1:14" ht="15.75" customHeight="1">
      <c r="A153" s="1" t="str">
        <f t="shared" si="4"/>
        <v>male</v>
      </c>
      <c r="B153" s="1">
        <f t="shared" si="5"/>
        <v>77</v>
      </c>
      <c r="K153" s="209">
        <v>151</v>
      </c>
      <c r="L153" s="210" t="s">
        <v>416</v>
      </c>
      <c r="M153" s="211" t="s">
        <v>411</v>
      </c>
      <c r="N153" s="212">
        <v>77</v>
      </c>
    </row>
    <row r="154" spans="1:14" ht="15.75" customHeight="1">
      <c r="A154" s="1" t="str">
        <f t="shared" si="4"/>
        <v>male</v>
      </c>
      <c r="B154" s="1">
        <f t="shared" si="5"/>
        <v>78</v>
      </c>
      <c r="K154" s="209">
        <v>152</v>
      </c>
      <c r="L154" s="210" t="s">
        <v>416</v>
      </c>
      <c r="M154" s="211" t="s">
        <v>411</v>
      </c>
      <c r="N154" s="212">
        <v>77</v>
      </c>
    </row>
    <row r="155" spans="1:14" ht="15.75" customHeight="1">
      <c r="A155" s="1" t="str">
        <f t="shared" si="4"/>
        <v>male</v>
      </c>
      <c r="B155" s="1">
        <f t="shared" si="5"/>
        <v>78</v>
      </c>
      <c r="K155" s="209">
        <v>153</v>
      </c>
      <c r="L155" s="210" t="s">
        <v>416</v>
      </c>
      <c r="M155" s="211" t="s">
        <v>411</v>
      </c>
      <c r="N155" s="212">
        <v>78</v>
      </c>
    </row>
    <row r="156" spans="1:14" ht="15.75" customHeight="1">
      <c r="A156" s="1" t="str">
        <f t="shared" si="4"/>
        <v>male</v>
      </c>
      <c r="B156" s="1">
        <f t="shared" si="5"/>
        <v>79</v>
      </c>
      <c r="K156" s="209">
        <v>154</v>
      </c>
      <c r="L156" s="210" t="s">
        <v>416</v>
      </c>
      <c r="M156" s="211" t="s">
        <v>411</v>
      </c>
      <c r="N156" s="212">
        <v>78</v>
      </c>
    </row>
    <row r="157" spans="1:14" ht="15.75" customHeight="1">
      <c r="A157" s="1" t="str">
        <f t="shared" si="4"/>
        <v>male</v>
      </c>
      <c r="B157" s="1">
        <f t="shared" si="5"/>
        <v>79</v>
      </c>
      <c r="K157" s="209">
        <v>155</v>
      </c>
      <c r="L157" s="210" t="s">
        <v>416</v>
      </c>
      <c r="M157" s="211" t="s">
        <v>411</v>
      </c>
      <c r="N157" s="212">
        <v>79</v>
      </c>
    </row>
    <row r="158" spans="1:14" ht="15.75" customHeight="1">
      <c r="A158" s="1" t="str">
        <f t="shared" si="4"/>
        <v>male</v>
      </c>
      <c r="B158" s="1">
        <f t="shared" si="5"/>
        <v>79</v>
      </c>
      <c r="K158" s="209">
        <v>156</v>
      </c>
      <c r="L158" s="210" t="s">
        <v>416</v>
      </c>
      <c r="M158" s="211" t="s">
        <v>411</v>
      </c>
      <c r="N158" s="212">
        <v>79</v>
      </c>
    </row>
    <row r="159" spans="1:14" ht="15.75" customHeight="1">
      <c r="A159" s="1" t="str">
        <f t="shared" si="4"/>
        <v>male</v>
      </c>
      <c r="B159" s="1">
        <f t="shared" si="5"/>
        <v>80</v>
      </c>
      <c r="K159" s="209">
        <v>157</v>
      </c>
      <c r="L159" s="210" t="s">
        <v>416</v>
      </c>
      <c r="M159" s="211" t="s">
        <v>411</v>
      </c>
      <c r="N159" s="212">
        <v>79</v>
      </c>
    </row>
    <row r="160" spans="1:14" ht="15.75" customHeight="1">
      <c r="A160" s="1" t="str">
        <f t="shared" si="4"/>
        <v>male</v>
      </c>
      <c r="B160" s="1">
        <f t="shared" si="5"/>
        <v>80</v>
      </c>
      <c r="K160" s="209">
        <v>158</v>
      </c>
      <c r="L160" s="210" t="s">
        <v>416</v>
      </c>
      <c r="M160" s="211" t="s">
        <v>411</v>
      </c>
      <c r="N160" s="212">
        <v>80</v>
      </c>
    </row>
    <row r="161" spans="1:14" ht="15.75" customHeight="1">
      <c r="A161" s="1" t="str">
        <f t="shared" si="4"/>
        <v>male</v>
      </c>
      <c r="B161" s="1">
        <f t="shared" si="5"/>
        <v>80</v>
      </c>
      <c r="K161" s="209">
        <v>159</v>
      </c>
      <c r="L161" s="210" t="s">
        <v>416</v>
      </c>
      <c r="M161" s="211" t="s">
        <v>411</v>
      </c>
      <c r="N161" s="212">
        <v>80</v>
      </c>
    </row>
    <row r="162" spans="1:14" ht="15.75" customHeight="1">
      <c r="A162" s="1" t="str">
        <f t="shared" si="4"/>
        <v>male</v>
      </c>
      <c r="B162" s="1">
        <f t="shared" si="5"/>
        <v>81</v>
      </c>
      <c r="K162" s="209">
        <v>160</v>
      </c>
      <c r="L162" s="210" t="s">
        <v>416</v>
      </c>
      <c r="M162" s="211" t="s">
        <v>411</v>
      </c>
      <c r="N162" s="212">
        <v>80</v>
      </c>
    </row>
    <row r="163" spans="1:14" ht="15.75" customHeight="1">
      <c r="A163" s="1" t="str">
        <f t="shared" si="4"/>
        <v>male</v>
      </c>
      <c r="B163" s="1">
        <f t="shared" si="5"/>
        <v>81</v>
      </c>
      <c r="K163" s="209">
        <v>161</v>
      </c>
      <c r="L163" s="210" t="s">
        <v>416</v>
      </c>
      <c r="M163" s="211" t="s">
        <v>411</v>
      </c>
      <c r="N163" s="212">
        <v>81</v>
      </c>
    </row>
    <row r="164" spans="1:14" ht="15.75" customHeight="1">
      <c r="A164" s="1" t="str">
        <f t="shared" si="4"/>
        <v>male</v>
      </c>
      <c r="B164" s="1">
        <f t="shared" si="5"/>
        <v>82</v>
      </c>
      <c r="K164" s="209">
        <v>162</v>
      </c>
      <c r="L164" s="210" t="s">
        <v>416</v>
      </c>
      <c r="M164" s="211" t="s">
        <v>411</v>
      </c>
      <c r="N164" s="212">
        <v>81</v>
      </c>
    </row>
    <row r="165" spans="1:14" ht="15.75" customHeight="1">
      <c r="A165" s="1" t="str">
        <f t="shared" si="4"/>
        <v>male</v>
      </c>
      <c r="B165" s="1">
        <f t="shared" si="5"/>
        <v>82</v>
      </c>
      <c r="K165" s="209">
        <v>163</v>
      </c>
      <c r="L165" s="210" t="s">
        <v>416</v>
      </c>
      <c r="M165" s="211" t="s">
        <v>411</v>
      </c>
      <c r="N165" s="212">
        <v>82</v>
      </c>
    </row>
    <row r="166" spans="1:14" ht="15.75" customHeight="1">
      <c r="A166" s="1" t="str">
        <f t="shared" si="4"/>
        <v>male</v>
      </c>
      <c r="B166" s="1">
        <f t="shared" si="5"/>
        <v>83</v>
      </c>
      <c r="K166" s="209">
        <v>164</v>
      </c>
      <c r="L166" s="210" t="s">
        <v>416</v>
      </c>
      <c r="M166" s="211" t="s">
        <v>411</v>
      </c>
      <c r="N166" s="212">
        <v>82</v>
      </c>
    </row>
    <row r="167" spans="1:14" ht="15.75" customHeight="1">
      <c r="A167" s="1" t="str">
        <f t="shared" si="4"/>
        <v>male</v>
      </c>
      <c r="B167" s="1">
        <f t="shared" si="5"/>
        <v>83</v>
      </c>
      <c r="K167" s="209">
        <v>165</v>
      </c>
      <c r="L167" s="210" t="s">
        <v>416</v>
      </c>
      <c r="M167" s="211" t="s">
        <v>411</v>
      </c>
      <c r="N167" s="212">
        <v>83</v>
      </c>
    </row>
    <row r="168" spans="1:14" ht="15.75" customHeight="1">
      <c r="A168" s="1" t="str">
        <f t="shared" si="4"/>
        <v>male</v>
      </c>
      <c r="B168" s="1">
        <f t="shared" si="5"/>
        <v>84</v>
      </c>
      <c r="K168" s="209">
        <v>166</v>
      </c>
      <c r="L168" s="210" t="s">
        <v>416</v>
      </c>
      <c r="M168" s="211" t="s">
        <v>411</v>
      </c>
      <c r="N168" s="212">
        <v>83</v>
      </c>
    </row>
    <row r="169" spans="1:14" ht="15.75" customHeight="1">
      <c r="A169" s="1" t="str">
        <f t="shared" si="4"/>
        <v>male</v>
      </c>
      <c r="B169" s="1">
        <f t="shared" si="5"/>
        <v>85</v>
      </c>
      <c r="K169" s="209">
        <v>167</v>
      </c>
      <c r="L169" s="210" t="s">
        <v>416</v>
      </c>
      <c r="M169" s="211" t="s">
        <v>411</v>
      </c>
      <c r="N169" s="212">
        <v>84</v>
      </c>
    </row>
    <row r="170" spans="1:14" ht="15.75" customHeight="1">
      <c r="A170" s="1" t="str">
        <f t="shared" si="4"/>
        <v>male</v>
      </c>
      <c r="B170" s="1">
        <f t="shared" si="5"/>
        <v>86</v>
      </c>
      <c r="K170" s="209">
        <v>168</v>
      </c>
      <c r="L170" s="210" t="s">
        <v>416</v>
      </c>
      <c r="M170" s="211" t="s">
        <v>411</v>
      </c>
      <c r="N170" s="212">
        <v>85</v>
      </c>
    </row>
    <row r="171" spans="1:14" ht="15.75" customHeight="1">
      <c r="A171" s="1" t="str">
        <f t="shared" si="4"/>
        <v>male</v>
      </c>
      <c r="B171" s="1">
        <f t="shared" si="5"/>
        <v>86</v>
      </c>
      <c r="K171" s="209">
        <v>169</v>
      </c>
      <c r="L171" s="210" t="s">
        <v>416</v>
      </c>
      <c r="M171" s="211" t="s">
        <v>411</v>
      </c>
      <c r="N171" s="212">
        <v>86</v>
      </c>
    </row>
    <row r="172" spans="1:14" ht="15.75" customHeight="1">
      <c r="A172" s="1" t="str">
        <f t="shared" si="4"/>
        <v>male</v>
      </c>
      <c r="B172" s="1">
        <f t="shared" si="5"/>
        <v>86</v>
      </c>
      <c r="K172" s="209">
        <v>170</v>
      </c>
      <c r="L172" s="210" t="s">
        <v>416</v>
      </c>
      <c r="M172" s="211" t="s">
        <v>411</v>
      </c>
      <c r="N172" s="212">
        <v>86</v>
      </c>
    </row>
    <row r="173" spans="1:14" ht="15.75" customHeight="1">
      <c r="A173" s="1" t="str">
        <f t="shared" si="4"/>
        <v>male</v>
      </c>
      <c r="B173" s="1">
        <f t="shared" si="5"/>
        <v>86</v>
      </c>
      <c r="K173" s="209">
        <v>171</v>
      </c>
      <c r="L173" s="210" t="s">
        <v>416</v>
      </c>
      <c r="M173" s="211" t="s">
        <v>411</v>
      </c>
      <c r="N173" s="212">
        <v>86</v>
      </c>
    </row>
    <row r="174" spans="1:14" ht="15.75" customHeight="1">
      <c r="A174" s="1" t="str">
        <f t="shared" si="4"/>
        <v>male</v>
      </c>
      <c r="B174" s="1">
        <f t="shared" si="5"/>
        <v>87</v>
      </c>
      <c r="K174" s="209">
        <v>172</v>
      </c>
      <c r="L174" s="210" t="s">
        <v>416</v>
      </c>
      <c r="M174" s="211" t="s">
        <v>411</v>
      </c>
      <c r="N174" s="212">
        <v>86</v>
      </c>
    </row>
    <row r="175" spans="1:14" ht="15.75" customHeight="1">
      <c r="A175" s="1" t="str">
        <f t="shared" si="4"/>
        <v>male</v>
      </c>
      <c r="B175" s="1">
        <f t="shared" si="5"/>
        <v>87</v>
      </c>
      <c r="K175" s="209">
        <v>173</v>
      </c>
      <c r="L175" s="210" t="s">
        <v>416</v>
      </c>
      <c r="M175" s="211" t="s">
        <v>411</v>
      </c>
      <c r="N175" s="212">
        <v>87</v>
      </c>
    </row>
    <row r="176" spans="1:14" ht="15.75" customHeight="1">
      <c r="A176" s="1" t="str">
        <f t="shared" si="4"/>
        <v>male</v>
      </c>
      <c r="B176" s="1">
        <f t="shared" si="5"/>
        <v>90</v>
      </c>
      <c r="K176" s="209">
        <v>174</v>
      </c>
      <c r="L176" s="210" t="s">
        <v>416</v>
      </c>
      <c r="M176" s="211" t="s">
        <v>411</v>
      </c>
      <c r="N176" s="212">
        <v>87</v>
      </c>
    </row>
    <row r="177" spans="1:14" ht="15.75" customHeight="1">
      <c r="A177" s="1" t="str">
        <f t="shared" si="4"/>
        <v>male</v>
      </c>
      <c r="B177" s="1">
        <f t="shared" si="5"/>
        <v>90</v>
      </c>
      <c r="K177" s="209">
        <v>175</v>
      </c>
      <c r="L177" s="210" t="s">
        <v>416</v>
      </c>
      <c r="M177" s="211" t="s">
        <v>411</v>
      </c>
      <c r="N177" s="212">
        <v>90</v>
      </c>
    </row>
    <row r="178" spans="1:14" ht="15.75" customHeight="1">
      <c r="A178" s="1" t="str">
        <f t="shared" si="4"/>
        <v>male</v>
      </c>
      <c r="B178" s="1">
        <f t="shared" si="5"/>
        <v>91</v>
      </c>
      <c r="K178" s="209">
        <v>176</v>
      </c>
      <c r="L178" s="210" t="s">
        <v>416</v>
      </c>
      <c r="M178" s="211" t="s">
        <v>411</v>
      </c>
      <c r="N178" s="212">
        <v>90</v>
      </c>
    </row>
    <row r="179" spans="1:14" ht="15.75" customHeight="1">
      <c r="A179" s="1" t="str">
        <f t="shared" si="4"/>
        <v>male</v>
      </c>
      <c r="B179" s="1">
        <f t="shared" si="5"/>
        <v>91</v>
      </c>
      <c r="K179" s="209">
        <v>177</v>
      </c>
      <c r="L179" s="210" t="s">
        <v>416</v>
      </c>
      <c r="M179" s="211" t="s">
        <v>411</v>
      </c>
      <c r="N179" s="212">
        <v>91</v>
      </c>
    </row>
    <row r="180" spans="1:14" ht="15.75" customHeight="1">
      <c r="A180" s="1" t="str">
        <f t="shared" si="4"/>
        <v>male</v>
      </c>
      <c r="B180" s="1">
        <f t="shared" si="5"/>
        <v>92</v>
      </c>
      <c r="K180" s="209">
        <v>178</v>
      </c>
      <c r="L180" s="210" t="s">
        <v>416</v>
      </c>
      <c r="M180" s="211" t="s">
        <v>411</v>
      </c>
      <c r="N180" s="212">
        <v>91</v>
      </c>
    </row>
    <row r="181" spans="1:14" ht="15.75" customHeight="1">
      <c r="A181" s="1" t="str">
        <f t="shared" si="4"/>
        <v>male</v>
      </c>
      <c r="B181" s="1">
        <f t="shared" si="5"/>
        <v>93</v>
      </c>
      <c r="K181" s="209">
        <v>179</v>
      </c>
      <c r="L181" s="210" t="s">
        <v>416</v>
      </c>
      <c r="M181" s="211" t="s">
        <v>411</v>
      </c>
      <c r="N181" s="212">
        <v>92</v>
      </c>
    </row>
    <row r="182" spans="1:14" ht="15.75" customHeight="1">
      <c r="A182" s="1" t="str">
        <f t="shared" si="4"/>
        <v>male</v>
      </c>
      <c r="B182" s="1">
        <f t="shared" si="5"/>
        <v>95</v>
      </c>
      <c r="K182" s="209">
        <v>180</v>
      </c>
      <c r="L182" s="210" t="s">
        <v>416</v>
      </c>
      <c r="M182" s="211" t="s">
        <v>411</v>
      </c>
      <c r="N182" s="212">
        <v>93</v>
      </c>
    </row>
    <row r="183" spans="1:14" ht="15.75" customHeight="1">
      <c r="A183" s="1" t="str">
        <f t="shared" si="4"/>
        <v>male</v>
      </c>
      <c r="B183" s="1">
        <f t="shared" si="5"/>
        <v>97</v>
      </c>
      <c r="K183" s="209">
        <v>181</v>
      </c>
      <c r="L183" s="210" t="s">
        <v>416</v>
      </c>
      <c r="M183" s="211" t="s">
        <v>411</v>
      </c>
      <c r="N183" s="212">
        <v>95</v>
      </c>
    </row>
    <row r="184" spans="1:14" ht="15.75" customHeight="1">
      <c r="A184" s="1" t="str">
        <f t="shared" si="4"/>
        <v>female</v>
      </c>
      <c r="B184" s="1">
        <f t="shared" si="5"/>
        <v>64</v>
      </c>
      <c r="K184" s="209">
        <v>182</v>
      </c>
      <c r="L184" s="210" t="s">
        <v>416</v>
      </c>
      <c r="M184" s="211" t="s">
        <v>411</v>
      </c>
      <c r="N184" s="212">
        <v>97</v>
      </c>
    </row>
    <row r="185" spans="1:14" ht="15.75" customHeight="1">
      <c r="A185" s="1" t="str">
        <f t="shared" si="4"/>
        <v>female</v>
      </c>
      <c r="B185" s="1">
        <f t="shared" si="5"/>
        <v>66</v>
      </c>
      <c r="K185" s="209">
        <v>183</v>
      </c>
      <c r="L185" s="210" t="s">
        <v>416</v>
      </c>
      <c r="M185" s="211" t="s">
        <v>412</v>
      </c>
      <c r="N185" s="212">
        <v>64</v>
      </c>
    </row>
    <row r="186" spans="1:14" ht="15.75" customHeight="1">
      <c r="A186" s="1" t="str">
        <f t="shared" si="4"/>
        <v>female</v>
      </c>
      <c r="B186" s="1">
        <f t="shared" si="5"/>
        <v>82</v>
      </c>
      <c r="K186" s="209">
        <v>184</v>
      </c>
      <c r="L186" s="210" t="s">
        <v>416</v>
      </c>
      <c r="M186" s="211" t="s">
        <v>412</v>
      </c>
      <c r="N186" s="212">
        <v>66</v>
      </c>
    </row>
    <row r="187" spans="1:14" ht="15.75" customHeight="1">
      <c r="A187" s="1" t="str">
        <f t="shared" si="4"/>
        <v>female</v>
      </c>
      <c r="B187" s="1">
        <f t="shared" si="5"/>
        <v>83</v>
      </c>
      <c r="K187" s="209">
        <v>185</v>
      </c>
      <c r="L187" s="210" t="s">
        <v>416</v>
      </c>
      <c r="M187" s="211" t="s">
        <v>412</v>
      </c>
      <c r="N187" s="212">
        <v>82</v>
      </c>
    </row>
    <row r="188" spans="1:14" ht="15.75" customHeight="1">
      <c r="A188" s="1" t="str">
        <f t="shared" si="4"/>
        <v>female</v>
      </c>
      <c r="B188" s="1">
        <f t="shared" si="5"/>
        <v>84</v>
      </c>
      <c r="K188" s="209">
        <v>186</v>
      </c>
      <c r="L188" s="210" t="s">
        <v>416</v>
      </c>
      <c r="M188" s="211" t="s">
        <v>412</v>
      </c>
      <c r="N188" s="212">
        <v>83</v>
      </c>
    </row>
    <row r="189" spans="1:14" ht="15.75" customHeight="1">
      <c r="A189" s="1" t="str">
        <f t="shared" si="4"/>
        <v>female</v>
      </c>
      <c r="B189" s="1">
        <f t="shared" si="5"/>
        <v>86</v>
      </c>
      <c r="K189" s="209">
        <v>187</v>
      </c>
      <c r="L189" s="210" t="s">
        <v>416</v>
      </c>
      <c r="M189" s="211" t="s">
        <v>412</v>
      </c>
      <c r="N189" s="212">
        <v>84</v>
      </c>
    </row>
    <row r="190" spans="1:14" ht="15.75" customHeight="1">
      <c r="A190" s="1" t="str">
        <f t="shared" si="4"/>
        <v>female</v>
      </c>
      <c r="B190" s="1">
        <f t="shared" si="5"/>
        <v>87</v>
      </c>
      <c r="K190" s="209">
        <v>188</v>
      </c>
      <c r="L190" s="210" t="s">
        <v>416</v>
      </c>
      <c r="M190" s="211" t="s">
        <v>412</v>
      </c>
      <c r="N190" s="212">
        <v>86</v>
      </c>
    </row>
    <row r="191" spans="1:14" ht="15.75" customHeight="1">
      <c r="A191" s="1" t="str">
        <f t="shared" si="4"/>
        <v>female</v>
      </c>
      <c r="B191" s="1">
        <f t="shared" si="5"/>
        <v>88</v>
      </c>
      <c r="K191" s="209">
        <v>189</v>
      </c>
      <c r="L191" s="210" t="s">
        <v>416</v>
      </c>
      <c r="M191" s="211" t="s">
        <v>412</v>
      </c>
      <c r="N191" s="212">
        <v>87</v>
      </c>
    </row>
    <row r="192" spans="1:14" ht="15.75" customHeight="1">
      <c r="A192" s="1" t="str">
        <f t="shared" si="4"/>
        <v>female</v>
      </c>
      <c r="B192" s="1">
        <f t="shared" si="5"/>
        <v>88</v>
      </c>
      <c r="K192" s="209">
        <v>190</v>
      </c>
      <c r="L192" s="210" t="s">
        <v>416</v>
      </c>
      <c r="M192" s="211" t="s">
        <v>412</v>
      </c>
      <c r="N192" s="212">
        <v>88</v>
      </c>
    </row>
    <row r="193" spans="1:14" ht="15.75" customHeight="1">
      <c r="A193" s="1" t="str">
        <f t="shared" si="4"/>
        <v>female</v>
      </c>
      <c r="B193" s="1">
        <f t="shared" si="5"/>
        <v>88</v>
      </c>
      <c r="K193" s="209">
        <v>191</v>
      </c>
      <c r="L193" s="210" t="s">
        <v>416</v>
      </c>
      <c r="M193" s="211" t="s">
        <v>412</v>
      </c>
      <c r="N193" s="212">
        <v>88</v>
      </c>
    </row>
    <row r="194" spans="1:14" ht="15.75" customHeight="1">
      <c r="A194" s="1" t="str">
        <f t="shared" si="4"/>
        <v>female</v>
      </c>
      <c r="B194" s="1">
        <f t="shared" si="5"/>
        <v>88</v>
      </c>
      <c r="K194" s="209">
        <v>192</v>
      </c>
      <c r="L194" s="210" t="s">
        <v>416</v>
      </c>
      <c r="M194" s="211" t="s">
        <v>412</v>
      </c>
      <c r="N194" s="212">
        <v>88</v>
      </c>
    </row>
    <row r="195" spans="1:14" ht="15.75" customHeight="1">
      <c r="A195" s="1" t="str">
        <f t="shared" ref="A195:A258" si="6">IF(M196="זכר", "male", "female")</f>
        <v>female</v>
      </c>
      <c r="B195" s="1">
        <f t="shared" ref="B195:B258" si="7">N196</f>
        <v>88</v>
      </c>
      <c r="K195" s="209">
        <v>193</v>
      </c>
      <c r="L195" s="210" t="s">
        <v>416</v>
      </c>
      <c r="M195" s="211" t="s">
        <v>412</v>
      </c>
      <c r="N195" s="212">
        <v>88</v>
      </c>
    </row>
    <row r="196" spans="1:14" ht="15.75" customHeight="1">
      <c r="A196" s="1" t="str">
        <f t="shared" si="6"/>
        <v>female</v>
      </c>
      <c r="B196" s="1">
        <f t="shared" si="7"/>
        <v>91</v>
      </c>
      <c r="K196" s="209">
        <v>194</v>
      </c>
      <c r="L196" s="210" t="s">
        <v>416</v>
      </c>
      <c r="M196" s="211" t="s">
        <v>412</v>
      </c>
      <c r="N196" s="212">
        <v>88</v>
      </c>
    </row>
    <row r="197" spans="1:14" ht="15.75" customHeight="1">
      <c r="A197" s="1" t="str">
        <f t="shared" si="6"/>
        <v>female</v>
      </c>
      <c r="B197" s="1">
        <f t="shared" si="7"/>
        <v>91</v>
      </c>
      <c r="K197" s="209">
        <v>195</v>
      </c>
      <c r="L197" s="210" t="s">
        <v>416</v>
      </c>
      <c r="M197" s="211" t="s">
        <v>412</v>
      </c>
      <c r="N197" s="212">
        <v>91</v>
      </c>
    </row>
    <row r="198" spans="1:14" ht="15.75" customHeight="1">
      <c r="A198" s="1" t="str">
        <f t="shared" si="6"/>
        <v>female</v>
      </c>
      <c r="B198" s="1">
        <f t="shared" si="7"/>
        <v>92</v>
      </c>
      <c r="K198" s="209">
        <v>196</v>
      </c>
      <c r="L198" s="210" t="s">
        <v>416</v>
      </c>
      <c r="M198" s="211" t="s">
        <v>412</v>
      </c>
      <c r="N198" s="212">
        <v>91</v>
      </c>
    </row>
    <row r="199" spans="1:14" ht="15.75" customHeight="1">
      <c r="A199" s="1" t="str">
        <f t="shared" si="6"/>
        <v>female</v>
      </c>
      <c r="B199" s="1">
        <f t="shared" si="7"/>
        <v>93</v>
      </c>
      <c r="K199" s="209">
        <v>197</v>
      </c>
      <c r="L199" s="210" t="s">
        <v>416</v>
      </c>
      <c r="M199" s="211" t="s">
        <v>412</v>
      </c>
      <c r="N199" s="212">
        <v>92</v>
      </c>
    </row>
    <row r="200" spans="1:14" ht="15.75" customHeight="1">
      <c r="A200" s="1" t="str">
        <f t="shared" si="6"/>
        <v>female</v>
      </c>
      <c r="B200" s="1">
        <f t="shared" si="7"/>
        <v>94</v>
      </c>
      <c r="K200" s="209">
        <v>198</v>
      </c>
      <c r="L200" s="210" t="s">
        <v>416</v>
      </c>
      <c r="M200" s="211" t="s">
        <v>412</v>
      </c>
      <c r="N200" s="212">
        <v>93</v>
      </c>
    </row>
    <row r="201" spans="1:14" ht="15.75" customHeight="1">
      <c r="A201" s="1" t="str">
        <f t="shared" si="6"/>
        <v>female</v>
      </c>
      <c r="B201" s="1">
        <f t="shared" si="7"/>
        <v>96</v>
      </c>
      <c r="K201" s="209">
        <v>199</v>
      </c>
      <c r="L201" s="210" t="s">
        <v>416</v>
      </c>
      <c r="M201" s="211" t="s">
        <v>412</v>
      </c>
      <c r="N201" s="212">
        <v>94</v>
      </c>
    </row>
    <row r="202" spans="1:14" ht="15.75" customHeight="1">
      <c r="A202" s="1" t="str">
        <f t="shared" si="6"/>
        <v>female</v>
      </c>
      <c r="B202" s="1">
        <f t="shared" si="7"/>
        <v>96</v>
      </c>
      <c r="K202" s="209">
        <v>200</v>
      </c>
      <c r="L202" s="210" t="s">
        <v>416</v>
      </c>
      <c r="M202" s="211" t="s">
        <v>412</v>
      </c>
      <c r="N202" s="212">
        <v>96</v>
      </c>
    </row>
    <row r="203" spans="1:14" ht="15.75" customHeight="1">
      <c r="A203" s="1" t="str">
        <f t="shared" si="6"/>
        <v>female</v>
      </c>
      <c r="B203" s="1">
        <f t="shared" si="7"/>
        <v>97</v>
      </c>
      <c r="K203" s="209">
        <v>201</v>
      </c>
      <c r="L203" s="210" t="s">
        <v>416</v>
      </c>
      <c r="M203" s="211" t="s">
        <v>412</v>
      </c>
      <c r="N203" s="212">
        <v>96</v>
      </c>
    </row>
    <row r="204" spans="1:14" ht="15.75" customHeight="1">
      <c r="A204" s="1" t="str">
        <f t="shared" si="6"/>
        <v>male</v>
      </c>
      <c r="B204" s="1">
        <f t="shared" si="7"/>
        <v>69</v>
      </c>
      <c r="K204" s="209">
        <v>202</v>
      </c>
      <c r="L204" s="210" t="s">
        <v>416</v>
      </c>
      <c r="M204" s="211" t="s">
        <v>412</v>
      </c>
      <c r="N204" s="212">
        <v>97</v>
      </c>
    </row>
    <row r="205" spans="1:14" ht="15.75" customHeight="1">
      <c r="A205" s="1" t="str">
        <f t="shared" si="6"/>
        <v>female</v>
      </c>
      <c r="B205" s="1">
        <f t="shared" si="7"/>
        <v>72</v>
      </c>
      <c r="K205" s="209">
        <v>203</v>
      </c>
      <c r="L205" s="210" t="s">
        <v>410</v>
      </c>
      <c r="M205" s="211" t="s">
        <v>411</v>
      </c>
      <c r="N205" s="212">
        <v>69</v>
      </c>
    </row>
    <row r="206" spans="1:14" ht="15.75" customHeight="1">
      <c r="A206" s="1" t="str">
        <f t="shared" si="6"/>
        <v>female</v>
      </c>
      <c r="B206" s="1">
        <f t="shared" si="7"/>
        <v>90</v>
      </c>
      <c r="K206" s="209">
        <v>204</v>
      </c>
      <c r="L206" s="210" t="s">
        <v>410</v>
      </c>
      <c r="M206" s="211" t="s">
        <v>412</v>
      </c>
      <c r="N206" s="212">
        <v>72</v>
      </c>
    </row>
    <row r="207" spans="1:14" ht="15.75" customHeight="1">
      <c r="A207" s="1" t="str">
        <f t="shared" si="6"/>
        <v>male</v>
      </c>
      <c r="B207" s="1">
        <f t="shared" si="7"/>
        <v>96</v>
      </c>
      <c r="K207" s="209">
        <v>205</v>
      </c>
      <c r="L207" s="210" t="s">
        <v>410</v>
      </c>
      <c r="M207" s="211" t="s">
        <v>412</v>
      </c>
      <c r="N207" s="212">
        <v>90</v>
      </c>
    </row>
    <row r="208" spans="1:14" ht="15.75" customHeight="1">
      <c r="A208" s="1" t="str">
        <f t="shared" si="6"/>
        <v>female</v>
      </c>
      <c r="B208" s="1">
        <f t="shared" si="7"/>
        <v>-999</v>
      </c>
      <c r="K208" s="209">
        <v>206</v>
      </c>
      <c r="L208" s="210" t="s">
        <v>410</v>
      </c>
      <c r="M208" s="211" t="s">
        <v>411</v>
      </c>
      <c r="N208" s="212">
        <v>96</v>
      </c>
    </row>
    <row r="209" spans="1:14" ht="15.75" customHeight="1">
      <c r="A209" s="1" t="str">
        <f t="shared" si="6"/>
        <v>female</v>
      </c>
      <c r="B209" s="1">
        <f t="shared" si="7"/>
        <v>86</v>
      </c>
      <c r="K209" s="209">
        <v>207</v>
      </c>
      <c r="L209" s="210" t="s">
        <v>410</v>
      </c>
      <c r="M209" s="211" t="s">
        <v>412</v>
      </c>
      <c r="N209" s="212">
        <v>-999</v>
      </c>
    </row>
    <row r="210" spans="1:14" ht="15.75" customHeight="1">
      <c r="A210" s="1" t="str">
        <f t="shared" si="6"/>
        <v>male</v>
      </c>
      <c r="B210" s="1">
        <f t="shared" si="7"/>
        <v>47</v>
      </c>
      <c r="K210" s="209">
        <v>208</v>
      </c>
      <c r="L210" s="210" t="s">
        <v>410</v>
      </c>
      <c r="M210" s="211" t="s">
        <v>412</v>
      </c>
      <c r="N210" s="212">
        <v>86</v>
      </c>
    </row>
    <row r="211" spans="1:14" ht="15.75" customHeight="1">
      <c r="A211" s="1" t="str">
        <f t="shared" si="6"/>
        <v>male</v>
      </c>
      <c r="B211" s="1">
        <f t="shared" si="7"/>
        <v>66</v>
      </c>
      <c r="K211" s="209">
        <v>209</v>
      </c>
      <c r="L211" s="210" t="s">
        <v>417</v>
      </c>
      <c r="M211" s="211" t="s">
        <v>411</v>
      </c>
      <c r="N211" s="212">
        <v>47</v>
      </c>
    </row>
    <row r="212" spans="1:14" ht="15.75" customHeight="1">
      <c r="A212" s="1" t="str">
        <f t="shared" si="6"/>
        <v>male</v>
      </c>
      <c r="B212" s="1">
        <f t="shared" si="7"/>
        <v>67</v>
      </c>
      <c r="K212" s="209">
        <v>210</v>
      </c>
      <c r="L212" s="210" t="s">
        <v>417</v>
      </c>
      <c r="M212" s="211" t="s">
        <v>411</v>
      </c>
      <c r="N212" s="212">
        <v>66</v>
      </c>
    </row>
    <row r="213" spans="1:14" ht="15.75" customHeight="1">
      <c r="A213" s="1" t="str">
        <f t="shared" si="6"/>
        <v>male</v>
      </c>
      <c r="B213" s="1">
        <f t="shared" si="7"/>
        <v>69</v>
      </c>
      <c r="K213" s="209">
        <v>211</v>
      </c>
      <c r="L213" s="210" t="s">
        <v>417</v>
      </c>
      <c r="M213" s="211" t="s">
        <v>411</v>
      </c>
      <c r="N213" s="212">
        <v>67</v>
      </c>
    </row>
    <row r="214" spans="1:14" ht="15.75" customHeight="1">
      <c r="A214" s="1" t="str">
        <f t="shared" si="6"/>
        <v>male</v>
      </c>
      <c r="B214" s="1">
        <f t="shared" si="7"/>
        <v>70</v>
      </c>
      <c r="K214" s="209">
        <v>212</v>
      </c>
      <c r="L214" s="210" t="s">
        <v>417</v>
      </c>
      <c r="M214" s="211" t="s">
        <v>411</v>
      </c>
      <c r="N214" s="212">
        <v>69</v>
      </c>
    </row>
    <row r="215" spans="1:14" ht="15.75" customHeight="1">
      <c r="A215" s="1" t="str">
        <f t="shared" si="6"/>
        <v>male</v>
      </c>
      <c r="B215" s="1">
        <f t="shared" si="7"/>
        <v>73</v>
      </c>
      <c r="K215" s="209">
        <v>213</v>
      </c>
      <c r="L215" s="210" t="s">
        <v>417</v>
      </c>
      <c r="M215" s="211" t="s">
        <v>411</v>
      </c>
      <c r="N215" s="212">
        <v>70</v>
      </c>
    </row>
    <row r="216" spans="1:14" ht="15.75" customHeight="1">
      <c r="A216" s="1" t="str">
        <f t="shared" si="6"/>
        <v>male</v>
      </c>
      <c r="B216" s="1">
        <f t="shared" si="7"/>
        <v>76</v>
      </c>
      <c r="K216" s="209">
        <v>214</v>
      </c>
      <c r="L216" s="210" t="s">
        <v>417</v>
      </c>
      <c r="M216" s="211" t="s">
        <v>411</v>
      </c>
      <c r="N216" s="212">
        <v>73</v>
      </c>
    </row>
    <row r="217" spans="1:14" ht="15.75" customHeight="1">
      <c r="A217" s="1" t="str">
        <f t="shared" si="6"/>
        <v>male</v>
      </c>
      <c r="B217" s="1">
        <f t="shared" si="7"/>
        <v>76</v>
      </c>
      <c r="K217" s="209">
        <v>215</v>
      </c>
      <c r="L217" s="210" t="s">
        <v>417</v>
      </c>
      <c r="M217" s="211" t="s">
        <v>411</v>
      </c>
      <c r="N217" s="212">
        <v>76</v>
      </c>
    </row>
    <row r="218" spans="1:14" ht="15.75" customHeight="1">
      <c r="A218" s="1" t="str">
        <f t="shared" si="6"/>
        <v>male</v>
      </c>
      <c r="B218" s="1">
        <f t="shared" si="7"/>
        <v>78</v>
      </c>
      <c r="K218" s="209">
        <v>216</v>
      </c>
      <c r="L218" s="210" t="s">
        <v>417</v>
      </c>
      <c r="M218" s="211" t="s">
        <v>411</v>
      </c>
      <c r="N218" s="212">
        <v>76</v>
      </c>
    </row>
    <row r="219" spans="1:14" ht="15.75" customHeight="1">
      <c r="A219" s="1" t="str">
        <f t="shared" si="6"/>
        <v>male</v>
      </c>
      <c r="B219" s="1">
        <f t="shared" si="7"/>
        <v>80</v>
      </c>
      <c r="K219" s="209">
        <v>217</v>
      </c>
      <c r="L219" s="210" t="s">
        <v>417</v>
      </c>
      <c r="M219" s="211" t="s">
        <v>411</v>
      </c>
      <c r="N219" s="212">
        <v>78</v>
      </c>
    </row>
    <row r="220" spans="1:14" ht="15.75" customHeight="1">
      <c r="A220" s="1" t="str">
        <f t="shared" si="6"/>
        <v>male</v>
      </c>
      <c r="B220" s="1">
        <f t="shared" si="7"/>
        <v>80</v>
      </c>
      <c r="K220" s="209">
        <v>218</v>
      </c>
      <c r="L220" s="210" t="s">
        <v>417</v>
      </c>
      <c r="M220" s="211" t="s">
        <v>411</v>
      </c>
      <c r="N220" s="212">
        <v>80</v>
      </c>
    </row>
    <row r="221" spans="1:14" ht="15.75" customHeight="1">
      <c r="A221" s="1" t="str">
        <f t="shared" si="6"/>
        <v>male</v>
      </c>
      <c r="B221" s="1">
        <f t="shared" si="7"/>
        <v>81</v>
      </c>
      <c r="K221" s="209">
        <v>219</v>
      </c>
      <c r="L221" s="210" t="s">
        <v>417</v>
      </c>
      <c r="M221" s="211" t="s">
        <v>411</v>
      </c>
      <c r="N221" s="212">
        <v>80</v>
      </c>
    </row>
    <row r="222" spans="1:14" ht="15.75" customHeight="1">
      <c r="A222" s="1" t="str">
        <f t="shared" si="6"/>
        <v>male</v>
      </c>
      <c r="B222" s="1">
        <f t="shared" si="7"/>
        <v>82</v>
      </c>
      <c r="K222" s="209">
        <v>220</v>
      </c>
      <c r="L222" s="210" t="s">
        <v>417</v>
      </c>
      <c r="M222" s="211" t="s">
        <v>411</v>
      </c>
      <c r="N222" s="212">
        <v>81</v>
      </c>
    </row>
    <row r="223" spans="1:14" ht="15.75" customHeight="1">
      <c r="A223" s="1" t="str">
        <f t="shared" si="6"/>
        <v>male</v>
      </c>
      <c r="B223" s="1">
        <f t="shared" si="7"/>
        <v>83</v>
      </c>
      <c r="K223" s="209">
        <v>221</v>
      </c>
      <c r="L223" s="210" t="s">
        <v>417</v>
      </c>
      <c r="M223" s="211" t="s">
        <v>411</v>
      </c>
      <c r="N223" s="212">
        <v>82</v>
      </c>
    </row>
    <row r="224" spans="1:14" ht="15.75" customHeight="1">
      <c r="A224" s="1" t="str">
        <f t="shared" si="6"/>
        <v>male</v>
      </c>
      <c r="B224" s="1">
        <f t="shared" si="7"/>
        <v>85</v>
      </c>
      <c r="K224" s="209">
        <v>222</v>
      </c>
      <c r="L224" s="210" t="s">
        <v>417</v>
      </c>
      <c r="M224" s="211" t="s">
        <v>411</v>
      </c>
      <c r="N224" s="212">
        <v>83</v>
      </c>
    </row>
    <row r="225" spans="1:14" ht="15.75" customHeight="1">
      <c r="A225" s="1" t="str">
        <f t="shared" si="6"/>
        <v>male</v>
      </c>
      <c r="B225" s="1">
        <f t="shared" si="7"/>
        <v>86</v>
      </c>
      <c r="K225" s="209">
        <v>223</v>
      </c>
      <c r="L225" s="210" t="s">
        <v>417</v>
      </c>
      <c r="M225" s="211" t="s">
        <v>411</v>
      </c>
      <c r="N225" s="212">
        <v>85</v>
      </c>
    </row>
    <row r="226" spans="1:14" ht="15.75" customHeight="1">
      <c r="A226" s="1" t="str">
        <f t="shared" si="6"/>
        <v>male</v>
      </c>
      <c r="B226" s="1">
        <f t="shared" si="7"/>
        <v>87</v>
      </c>
      <c r="K226" s="209">
        <v>224</v>
      </c>
      <c r="L226" s="210" t="s">
        <v>417</v>
      </c>
      <c r="M226" s="211" t="s">
        <v>411</v>
      </c>
      <c r="N226" s="212">
        <v>86</v>
      </c>
    </row>
    <row r="227" spans="1:14" ht="15.75" customHeight="1">
      <c r="A227" s="1" t="str">
        <f t="shared" si="6"/>
        <v>male</v>
      </c>
      <c r="B227" s="1">
        <f t="shared" si="7"/>
        <v>89</v>
      </c>
      <c r="K227" s="209">
        <v>225</v>
      </c>
      <c r="L227" s="210" t="s">
        <v>417</v>
      </c>
      <c r="M227" s="211" t="s">
        <v>411</v>
      </c>
      <c r="N227" s="212">
        <v>87</v>
      </c>
    </row>
    <row r="228" spans="1:14" ht="15.75" customHeight="1">
      <c r="A228" s="1" t="str">
        <f t="shared" si="6"/>
        <v>male</v>
      </c>
      <c r="B228" s="1">
        <f t="shared" si="7"/>
        <v>89</v>
      </c>
      <c r="K228" s="209">
        <v>226</v>
      </c>
      <c r="L228" s="210" t="s">
        <v>417</v>
      </c>
      <c r="M228" s="211" t="s">
        <v>411</v>
      </c>
      <c r="N228" s="212">
        <v>89</v>
      </c>
    </row>
    <row r="229" spans="1:14" ht="15.75" customHeight="1">
      <c r="A229" s="1" t="str">
        <f t="shared" si="6"/>
        <v>male</v>
      </c>
      <c r="B229" s="1">
        <f t="shared" si="7"/>
        <v>89</v>
      </c>
      <c r="K229" s="209">
        <v>227</v>
      </c>
      <c r="L229" s="210" t="s">
        <v>417</v>
      </c>
      <c r="M229" s="211" t="s">
        <v>411</v>
      </c>
      <c r="N229" s="212">
        <v>89</v>
      </c>
    </row>
    <row r="230" spans="1:14" ht="15.75" customHeight="1">
      <c r="A230" s="1" t="str">
        <f t="shared" si="6"/>
        <v>male</v>
      </c>
      <c r="B230" s="1">
        <f t="shared" si="7"/>
        <v>90</v>
      </c>
      <c r="K230" s="209">
        <v>228</v>
      </c>
      <c r="L230" s="210" t="s">
        <v>417</v>
      </c>
      <c r="M230" s="211" t="s">
        <v>411</v>
      </c>
      <c r="N230" s="212">
        <v>89</v>
      </c>
    </row>
    <row r="231" spans="1:14" ht="15.75" customHeight="1">
      <c r="A231" s="1" t="str">
        <f t="shared" si="6"/>
        <v>male</v>
      </c>
      <c r="B231" s="1">
        <f t="shared" si="7"/>
        <v>90</v>
      </c>
      <c r="K231" s="209">
        <v>229</v>
      </c>
      <c r="L231" s="210" t="s">
        <v>417</v>
      </c>
      <c r="M231" s="211" t="s">
        <v>411</v>
      </c>
      <c r="N231" s="212">
        <v>90</v>
      </c>
    </row>
    <row r="232" spans="1:14" ht="15.75" customHeight="1">
      <c r="A232" s="1" t="str">
        <f t="shared" si="6"/>
        <v>male</v>
      </c>
      <c r="B232" s="1">
        <f t="shared" si="7"/>
        <v>91</v>
      </c>
      <c r="K232" s="209">
        <v>230</v>
      </c>
      <c r="L232" s="210" t="s">
        <v>417</v>
      </c>
      <c r="M232" s="211" t="s">
        <v>411</v>
      </c>
      <c r="N232" s="212">
        <v>90</v>
      </c>
    </row>
    <row r="233" spans="1:14" ht="15.75" customHeight="1">
      <c r="A233" s="1" t="str">
        <f t="shared" si="6"/>
        <v>male</v>
      </c>
      <c r="B233" s="1">
        <f t="shared" si="7"/>
        <v>92</v>
      </c>
      <c r="K233" s="209">
        <v>231</v>
      </c>
      <c r="L233" s="210" t="s">
        <v>417</v>
      </c>
      <c r="M233" s="211" t="s">
        <v>411</v>
      </c>
      <c r="N233" s="212">
        <v>91</v>
      </c>
    </row>
    <row r="234" spans="1:14" ht="15.75" customHeight="1">
      <c r="A234" s="1" t="str">
        <f t="shared" si="6"/>
        <v>male</v>
      </c>
      <c r="B234" s="1">
        <f t="shared" si="7"/>
        <v>92</v>
      </c>
      <c r="K234" s="209">
        <v>232</v>
      </c>
      <c r="L234" s="210" t="s">
        <v>417</v>
      </c>
      <c r="M234" s="211" t="s">
        <v>411</v>
      </c>
      <c r="N234" s="212">
        <v>92</v>
      </c>
    </row>
    <row r="235" spans="1:14" ht="15.75" customHeight="1">
      <c r="A235" s="1" t="str">
        <f t="shared" si="6"/>
        <v>male</v>
      </c>
      <c r="B235" s="1">
        <f t="shared" si="7"/>
        <v>92</v>
      </c>
      <c r="K235" s="209">
        <v>233</v>
      </c>
      <c r="L235" s="210" t="s">
        <v>417</v>
      </c>
      <c r="M235" s="211" t="s">
        <v>411</v>
      </c>
      <c r="N235" s="212">
        <v>92</v>
      </c>
    </row>
    <row r="236" spans="1:14" ht="15.75" customHeight="1">
      <c r="A236" s="1" t="str">
        <f t="shared" si="6"/>
        <v>female</v>
      </c>
      <c r="B236" s="1">
        <f t="shared" si="7"/>
        <v>61</v>
      </c>
      <c r="K236" s="209">
        <v>234</v>
      </c>
      <c r="L236" s="210" t="s">
        <v>417</v>
      </c>
      <c r="M236" s="211" t="s">
        <v>411</v>
      </c>
      <c r="N236" s="212">
        <v>92</v>
      </c>
    </row>
    <row r="237" spans="1:14" ht="15.75" customHeight="1">
      <c r="A237" s="1" t="str">
        <f t="shared" si="6"/>
        <v>female</v>
      </c>
      <c r="B237" s="1">
        <f t="shared" si="7"/>
        <v>68</v>
      </c>
      <c r="K237" s="209">
        <v>235</v>
      </c>
      <c r="L237" s="210" t="s">
        <v>417</v>
      </c>
      <c r="M237" s="211" t="s">
        <v>412</v>
      </c>
      <c r="N237" s="212">
        <v>61</v>
      </c>
    </row>
    <row r="238" spans="1:14" ht="15.75" customHeight="1">
      <c r="A238" s="1" t="str">
        <f t="shared" si="6"/>
        <v>female</v>
      </c>
      <c r="B238" s="1">
        <f t="shared" si="7"/>
        <v>70</v>
      </c>
      <c r="K238" s="209">
        <v>236</v>
      </c>
      <c r="L238" s="210" t="s">
        <v>417</v>
      </c>
      <c r="M238" s="211" t="s">
        <v>412</v>
      </c>
      <c r="N238" s="212">
        <v>68</v>
      </c>
    </row>
    <row r="239" spans="1:14" ht="15.75" customHeight="1">
      <c r="A239" s="1" t="str">
        <f t="shared" si="6"/>
        <v>female</v>
      </c>
      <c r="B239" s="1">
        <f t="shared" si="7"/>
        <v>70</v>
      </c>
      <c r="K239" s="209">
        <v>237</v>
      </c>
      <c r="L239" s="210" t="s">
        <v>417</v>
      </c>
      <c r="M239" s="211" t="s">
        <v>412</v>
      </c>
      <c r="N239" s="212">
        <v>70</v>
      </c>
    </row>
    <row r="240" spans="1:14" ht="15.75" customHeight="1">
      <c r="A240" s="1" t="str">
        <f t="shared" si="6"/>
        <v>female</v>
      </c>
      <c r="B240" s="1">
        <f t="shared" si="7"/>
        <v>71</v>
      </c>
      <c r="K240" s="209">
        <v>238</v>
      </c>
      <c r="L240" s="210" t="s">
        <v>417</v>
      </c>
      <c r="M240" s="211" t="s">
        <v>412</v>
      </c>
      <c r="N240" s="212">
        <v>70</v>
      </c>
    </row>
    <row r="241" spans="1:14" ht="15.75" customHeight="1">
      <c r="A241" s="1" t="str">
        <f t="shared" si="6"/>
        <v>female</v>
      </c>
      <c r="B241" s="1">
        <f t="shared" si="7"/>
        <v>72</v>
      </c>
      <c r="K241" s="209">
        <v>239</v>
      </c>
      <c r="L241" s="210" t="s">
        <v>417</v>
      </c>
      <c r="M241" s="211" t="s">
        <v>412</v>
      </c>
      <c r="N241" s="212">
        <v>71</v>
      </c>
    </row>
    <row r="242" spans="1:14" ht="15.75" customHeight="1">
      <c r="A242" s="1" t="str">
        <f t="shared" si="6"/>
        <v>female</v>
      </c>
      <c r="B242" s="1">
        <f t="shared" si="7"/>
        <v>76</v>
      </c>
      <c r="K242" s="209">
        <v>240</v>
      </c>
      <c r="L242" s="210" t="s">
        <v>417</v>
      </c>
      <c r="M242" s="211" t="s">
        <v>412</v>
      </c>
      <c r="N242" s="212">
        <v>72</v>
      </c>
    </row>
    <row r="243" spans="1:14" ht="15.75" customHeight="1">
      <c r="A243" s="1" t="str">
        <f t="shared" si="6"/>
        <v>female</v>
      </c>
      <c r="B243" s="1">
        <f t="shared" si="7"/>
        <v>82</v>
      </c>
      <c r="K243" s="209">
        <v>241</v>
      </c>
      <c r="L243" s="210" t="s">
        <v>417</v>
      </c>
      <c r="M243" s="211" t="s">
        <v>412</v>
      </c>
      <c r="N243" s="212">
        <v>76</v>
      </c>
    </row>
    <row r="244" spans="1:14" ht="15.75" customHeight="1">
      <c r="A244" s="1" t="str">
        <f t="shared" si="6"/>
        <v>female</v>
      </c>
      <c r="B244" s="1">
        <f t="shared" si="7"/>
        <v>82</v>
      </c>
      <c r="K244" s="209">
        <v>242</v>
      </c>
      <c r="L244" s="210" t="s">
        <v>417</v>
      </c>
      <c r="M244" s="211" t="s">
        <v>412</v>
      </c>
      <c r="N244" s="212">
        <v>82</v>
      </c>
    </row>
    <row r="245" spans="1:14" ht="15.75" customHeight="1">
      <c r="A245" s="1" t="str">
        <f t="shared" si="6"/>
        <v>female</v>
      </c>
      <c r="B245" s="1">
        <f t="shared" si="7"/>
        <v>85</v>
      </c>
      <c r="K245" s="209">
        <v>243</v>
      </c>
      <c r="L245" s="210" t="s">
        <v>417</v>
      </c>
      <c r="M245" s="211" t="s">
        <v>412</v>
      </c>
      <c r="N245" s="212">
        <v>82</v>
      </c>
    </row>
    <row r="246" spans="1:14" ht="15.75" customHeight="1">
      <c r="A246" s="1" t="str">
        <f t="shared" si="6"/>
        <v>female</v>
      </c>
      <c r="B246" s="1">
        <f t="shared" si="7"/>
        <v>85</v>
      </c>
      <c r="K246" s="209">
        <v>244</v>
      </c>
      <c r="L246" s="210" t="s">
        <v>417</v>
      </c>
      <c r="M246" s="211" t="s">
        <v>412</v>
      </c>
      <c r="N246" s="212">
        <v>85</v>
      </c>
    </row>
    <row r="247" spans="1:14" ht="15.75" customHeight="1">
      <c r="A247" s="1" t="str">
        <f t="shared" si="6"/>
        <v>female</v>
      </c>
      <c r="B247" s="1">
        <f t="shared" si="7"/>
        <v>85</v>
      </c>
      <c r="K247" s="209">
        <v>245</v>
      </c>
      <c r="L247" s="210" t="s">
        <v>417</v>
      </c>
      <c r="M247" s="211" t="s">
        <v>412</v>
      </c>
      <c r="N247" s="212">
        <v>85</v>
      </c>
    </row>
    <row r="248" spans="1:14" ht="15.75" customHeight="1">
      <c r="A248" s="1" t="str">
        <f t="shared" si="6"/>
        <v>female</v>
      </c>
      <c r="B248" s="1">
        <f t="shared" si="7"/>
        <v>86</v>
      </c>
      <c r="K248" s="209">
        <v>246</v>
      </c>
      <c r="L248" s="210" t="s">
        <v>417</v>
      </c>
      <c r="M248" s="211" t="s">
        <v>412</v>
      </c>
      <c r="N248" s="212">
        <v>85</v>
      </c>
    </row>
    <row r="249" spans="1:14" ht="15.75" customHeight="1">
      <c r="A249" s="1" t="str">
        <f t="shared" si="6"/>
        <v>female</v>
      </c>
      <c r="B249" s="1">
        <f t="shared" si="7"/>
        <v>86</v>
      </c>
      <c r="K249" s="209">
        <v>247</v>
      </c>
      <c r="L249" s="210" t="s">
        <v>417</v>
      </c>
      <c r="M249" s="211" t="s">
        <v>412</v>
      </c>
      <c r="N249" s="212">
        <v>86</v>
      </c>
    </row>
    <row r="250" spans="1:14" ht="15.75" customHeight="1">
      <c r="A250" s="1" t="str">
        <f t="shared" si="6"/>
        <v>female</v>
      </c>
      <c r="B250" s="1">
        <f t="shared" si="7"/>
        <v>86</v>
      </c>
      <c r="K250" s="209">
        <v>248</v>
      </c>
      <c r="L250" s="210" t="s">
        <v>417</v>
      </c>
      <c r="M250" s="211" t="s">
        <v>412</v>
      </c>
      <c r="N250" s="212">
        <v>86</v>
      </c>
    </row>
    <row r="251" spans="1:14" ht="15.75" customHeight="1">
      <c r="A251" s="1" t="str">
        <f t="shared" si="6"/>
        <v>female</v>
      </c>
      <c r="B251" s="1">
        <f t="shared" si="7"/>
        <v>87</v>
      </c>
      <c r="K251" s="209">
        <v>249</v>
      </c>
      <c r="L251" s="210" t="s">
        <v>417</v>
      </c>
      <c r="M251" s="211" t="s">
        <v>412</v>
      </c>
      <c r="N251" s="212">
        <v>86</v>
      </c>
    </row>
    <row r="252" spans="1:14" ht="15.75" customHeight="1">
      <c r="A252" s="1" t="str">
        <f t="shared" si="6"/>
        <v>female</v>
      </c>
      <c r="B252" s="1">
        <f t="shared" si="7"/>
        <v>89</v>
      </c>
      <c r="K252" s="209">
        <v>250</v>
      </c>
      <c r="L252" s="210" t="s">
        <v>417</v>
      </c>
      <c r="M252" s="211" t="s">
        <v>412</v>
      </c>
      <c r="N252" s="212">
        <v>87</v>
      </c>
    </row>
    <row r="253" spans="1:14" ht="15.75" customHeight="1">
      <c r="A253" s="1" t="str">
        <f t="shared" si="6"/>
        <v>female</v>
      </c>
      <c r="B253" s="1">
        <f t="shared" si="7"/>
        <v>90</v>
      </c>
      <c r="K253" s="209">
        <v>251</v>
      </c>
      <c r="L253" s="210" t="s">
        <v>417</v>
      </c>
      <c r="M253" s="211" t="s">
        <v>412</v>
      </c>
      <c r="N253" s="212">
        <v>89</v>
      </c>
    </row>
    <row r="254" spans="1:14" ht="15.75" customHeight="1">
      <c r="A254" s="1" t="str">
        <f t="shared" si="6"/>
        <v>female</v>
      </c>
      <c r="B254" s="1">
        <f t="shared" si="7"/>
        <v>93</v>
      </c>
      <c r="K254" s="209">
        <v>252</v>
      </c>
      <c r="L254" s="210" t="s">
        <v>417</v>
      </c>
      <c r="M254" s="211" t="s">
        <v>412</v>
      </c>
      <c r="N254" s="212">
        <v>90</v>
      </c>
    </row>
    <row r="255" spans="1:14" ht="15.75" customHeight="1">
      <c r="A255" s="1" t="str">
        <f t="shared" si="6"/>
        <v>female</v>
      </c>
      <c r="B255" s="1">
        <f t="shared" si="7"/>
        <v>95</v>
      </c>
      <c r="K255" s="209">
        <v>253</v>
      </c>
      <c r="L255" s="210" t="s">
        <v>417</v>
      </c>
      <c r="M255" s="211" t="s">
        <v>412</v>
      </c>
      <c r="N255" s="212">
        <v>93</v>
      </c>
    </row>
    <row r="256" spans="1:14" ht="15.75" customHeight="1">
      <c r="A256" s="1" t="str">
        <f t="shared" si="6"/>
        <v>female</v>
      </c>
      <c r="B256" s="1">
        <f t="shared" si="7"/>
        <v>95</v>
      </c>
      <c r="K256" s="209">
        <v>254</v>
      </c>
      <c r="L256" s="210" t="s">
        <v>417</v>
      </c>
      <c r="M256" s="211" t="s">
        <v>412</v>
      </c>
      <c r="N256" s="212">
        <v>95</v>
      </c>
    </row>
    <row r="257" spans="1:14" ht="15.75" customHeight="1">
      <c r="A257" s="1" t="str">
        <f t="shared" si="6"/>
        <v>female</v>
      </c>
      <c r="B257" s="1">
        <f t="shared" si="7"/>
        <v>76</v>
      </c>
      <c r="K257" s="209">
        <v>255</v>
      </c>
      <c r="L257" s="210" t="s">
        <v>417</v>
      </c>
      <c r="M257" s="211" t="s">
        <v>412</v>
      </c>
      <c r="N257" s="212">
        <v>95</v>
      </c>
    </row>
    <row r="258" spans="1:14" ht="15.75" customHeight="1">
      <c r="A258" s="1" t="str">
        <f t="shared" si="6"/>
        <v>female</v>
      </c>
      <c r="B258" s="1">
        <f t="shared" si="7"/>
        <v>92</v>
      </c>
      <c r="K258" s="209">
        <v>256</v>
      </c>
      <c r="L258" s="210" t="s">
        <v>410</v>
      </c>
      <c r="M258" s="211" t="s">
        <v>412</v>
      </c>
      <c r="N258" s="212">
        <v>76</v>
      </c>
    </row>
    <row r="259" spans="1:14" ht="15.75" customHeight="1">
      <c r="A259" s="1" t="str">
        <f t="shared" ref="A259:A322" si="8">IF(M260="זכר", "male", "female")</f>
        <v>female</v>
      </c>
      <c r="B259" s="1">
        <f t="shared" ref="B259:B322" si="9">N260</f>
        <v>82</v>
      </c>
      <c r="K259" s="209">
        <v>257</v>
      </c>
      <c r="L259" s="210" t="s">
        <v>410</v>
      </c>
      <c r="M259" s="211" t="s">
        <v>412</v>
      </c>
      <c r="N259" s="212">
        <v>92</v>
      </c>
    </row>
    <row r="260" spans="1:14" ht="15.75" customHeight="1">
      <c r="A260" s="1" t="str">
        <f t="shared" si="8"/>
        <v>female</v>
      </c>
      <c r="B260" s="1">
        <f t="shared" si="9"/>
        <v>92</v>
      </c>
      <c r="K260" s="209">
        <v>258</v>
      </c>
      <c r="L260" s="210" t="s">
        <v>410</v>
      </c>
      <c r="M260" s="211" t="s">
        <v>412</v>
      </c>
      <c r="N260" s="212">
        <v>82</v>
      </c>
    </row>
    <row r="261" spans="1:14" ht="15.75" customHeight="1">
      <c r="A261" s="1" t="str">
        <f t="shared" si="8"/>
        <v>male</v>
      </c>
      <c r="B261" s="1">
        <f t="shared" si="9"/>
        <v>30</v>
      </c>
      <c r="K261" s="209">
        <v>259</v>
      </c>
      <c r="L261" s="210" t="s">
        <v>410</v>
      </c>
      <c r="M261" s="211" t="s">
        <v>412</v>
      </c>
      <c r="N261" s="212">
        <v>92</v>
      </c>
    </row>
    <row r="262" spans="1:14" ht="15.75" customHeight="1">
      <c r="A262" s="1" t="str">
        <f t="shared" si="8"/>
        <v>male</v>
      </c>
      <c r="B262" s="1">
        <f t="shared" si="9"/>
        <v>71</v>
      </c>
      <c r="K262" s="209">
        <v>260</v>
      </c>
      <c r="L262" s="210" t="s">
        <v>410</v>
      </c>
      <c r="M262" s="211" t="s">
        <v>411</v>
      </c>
      <c r="N262" s="212">
        <v>30</v>
      </c>
    </row>
    <row r="263" spans="1:14" ht="15.75" customHeight="1">
      <c r="A263" s="1" t="str">
        <f t="shared" si="8"/>
        <v>male</v>
      </c>
      <c r="B263" s="1">
        <f t="shared" si="9"/>
        <v>77</v>
      </c>
      <c r="K263" s="209">
        <v>261</v>
      </c>
      <c r="L263" s="210" t="s">
        <v>410</v>
      </c>
      <c r="M263" s="211" t="s">
        <v>411</v>
      </c>
      <c r="N263" s="212">
        <v>71</v>
      </c>
    </row>
    <row r="264" spans="1:14" ht="15.75" customHeight="1">
      <c r="A264" s="1" t="str">
        <f t="shared" si="8"/>
        <v>male</v>
      </c>
      <c r="B264" s="1">
        <f t="shared" si="9"/>
        <v>91</v>
      </c>
      <c r="K264" s="209">
        <v>262</v>
      </c>
      <c r="L264" s="210" t="s">
        <v>410</v>
      </c>
      <c r="M264" s="211" t="s">
        <v>411</v>
      </c>
      <c r="N264" s="212">
        <v>77</v>
      </c>
    </row>
    <row r="265" spans="1:14" ht="15.75" customHeight="1">
      <c r="A265" s="1" t="str">
        <f t="shared" si="8"/>
        <v>male</v>
      </c>
      <c r="B265" s="1">
        <f t="shared" si="9"/>
        <v>93</v>
      </c>
      <c r="K265" s="209">
        <v>263</v>
      </c>
      <c r="L265" s="210" t="s">
        <v>410</v>
      </c>
      <c r="M265" s="211" t="s">
        <v>411</v>
      </c>
      <c r="N265" s="212">
        <v>91</v>
      </c>
    </row>
    <row r="266" spans="1:14" ht="15.75" customHeight="1">
      <c r="A266" s="1" t="str">
        <f t="shared" si="8"/>
        <v>female</v>
      </c>
      <c r="B266" s="1">
        <f t="shared" si="9"/>
        <v>70</v>
      </c>
      <c r="K266" s="209">
        <v>264</v>
      </c>
      <c r="L266" s="210" t="s">
        <v>410</v>
      </c>
      <c r="M266" s="211" t="s">
        <v>411</v>
      </c>
      <c r="N266" s="212">
        <v>93</v>
      </c>
    </row>
    <row r="267" spans="1:14" ht="15.75" customHeight="1">
      <c r="A267" s="1" t="str">
        <f t="shared" si="8"/>
        <v>female</v>
      </c>
      <c r="B267" s="1">
        <f t="shared" si="9"/>
        <v>82</v>
      </c>
      <c r="K267" s="209">
        <v>265</v>
      </c>
      <c r="L267" s="210" t="s">
        <v>410</v>
      </c>
      <c r="M267" s="211" t="s">
        <v>412</v>
      </c>
      <c r="N267" s="212">
        <v>70</v>
      </c>
    </row>
    <row r="268" spans="1:14" ht="15.75" customHeight="1">
      <c r="A268" s="1" t="str">
        <f t="shared" si="8"/>
        <v>female</v>
      </c>
      <c r="B268" s="1">
        <f t="shared" si="9"/>
        <v>89</v>
      </c>
      <c r="K268" s="209">
        <v>266</v>
      </c>
      <c r="L268" s="210" t="s">
        <v>410</v>
      </c>
      <c r="M268" s="211" t="s">
        <v>412</v>
      </c>
      <c r="N268" s="212">
        <v>82</v>
      </c>
    </row>
    <row r="269" spans="1:14" ht="15.75" customHeight="1">
      <c r="A269" s="1" t="str">
        <f t="shared" si="8"/>
        <v>female</v>
      </c>
      <c r="B269" s="1">
        <f t="shared" si="9"/>
        <v>90</v>
      </c>
      <c r="K269" s="209">
        <v>267</v>
      </c>
      <c r="L269" s="210" t="s">
        <v>410</v>
      </c>
      <c r="M269" s="211" t="s">
        <v>412</v>
      </c>
      <c r="N269" s="212">
        <v>89</v>
      </c>
    </row>
    <row r="270" spans="1:14" ht="15.75" customHeight="1">
      <c r="A270" s="1" t="str">
        <f t="shared" si="8"/>
        <v>female</v>
      </c>
      <c r="B270" s="1">
        <f t="shared" si="9"/>
        <v>93</v>
      </c>
      <c r="K270" s="209">
        <v>268</v>
      </c>
      <c r="L270" s="210" t="s">
        <v>410</v>
      </c>
      <c r="M270" s="211" t="s">
        <v>412</v>
      </c>
      <c r="N270" s="212">
        <v>90</v>
      </c>
    </row>
    <row r="271" spans="1:14" ht="15.75" customHeight="1">
      <c r="A271" s="1" t="str">
        <f t="shared" si="8"/>
        <v>female</v>
      </c>
      <c r="B271" s="1">
        <f t="shared" si="9"/>
        <v>95</v>
      </c>
      <c r="K271" s="209">
        <v>269</v>
      </c>
      <c r="L271" s="210" t="s">
        <v>410</v>
      </c>
      <c r="M271" s="211" t="s">
        <v>412</v>
      </c>
      <c r="N271" s="212">
        <v>93</v>
      </c>
    </row>
    <row r="272" spans="1:14" ht="15.75" customHeight="1">
      <c r="A272" s="1" t="str">
        <f t="shared" si="8"/>
        <v>male</v>
      </c>
      <c r="B272" s="1">
        <f t="shared" si="9"/>
        <v>55</v>
      </c>
      <c r="K272" s="209">
        <v>270</v>
      </c>
      <c r="L272" s="210" t="s">
        <v>410</v>
      </c>
      <c r="M272" s="211" t="s">
        <v>412</v>
      </c>
      <c r="N272" s="212">
        <v>95</v>
      </c>
    </row>
    <row r="273" spans="1:14" ht="15.75" customHeight="1">
      <c r="A273" s="1" t="str">
        <f t="shared" si="8"/>
        <v>male</v>
      </c>
      <c r="B273" s="1">
        <f t="shared" si="9"/>
        <v>67</v>
      </c>
      <c r="K273" s="209">
        <v>271</v>
      </c>
      <c r="L273" s="210" t="s">
        <v>410</v>
      </c>
      <c r="M273" s="211" t="s">
        <v>411</v>
      </c>
      <c r="N273" s="212">
        <v>55</v>
      </c>
    </row>
    <row r="274" spans="1:14" ht="15.75" customHeight="1">
      <c r="A274" s="1" t="str">
        <f t="shared" si="8"/>
        <v>male</v>
      </c>
      <c r="B274" s="1">
        <f t="shared" si="9"/>
        <v>74</v>
      </c>
      <c r="K274" s="209">
        <v>272</v>
      </c>
      <c r="L274" s="210" t="s">
        <v>410</v>
      </c>
      <c r="M274" s="211" t="s">
        <v>411</v>
      </c>
      <c r="N274" s="212">
        <v>67</v>
      </c>
    </row>
    <row r="275" spans="1:14" ht="15.75" customHeight="1">
      <c r="A275" s="1" t="str">
        <f t="shared" si="8"/>
        <v>male</v>
      </c>
      <c r="B275" s="1">
        <f t="shared" si="9"/>
        <v>80</v>
      </c>
      <c r="K275" s="209">
        <v>273</v>
      </c>
      <c r="L275" s="210" t="s">
        <v>410</v>
      </c>
      <c r="M275" s="211" t="s">
        <v>411</v>
      </c>
      <c r="N275" s="212">
        <v>74</v>
      </c>
    </row>
    <row r="276" spans="1:14" ht="15.75" customHeight="1">
      <c r="A276" s="1" t="str">
        <f t="shared" si="8"/>
        <v>male</v>
      </c>
      <c r="B276" s="1">
        <f t="shared" si="9"/>
        <v>80</v>
      </c>
      <c r="K276" s="209">
        <v>274</v>
      </c>
      <c r="L276" s="210" t="s">
        <v>410</v>
      </c>
      <c r="M276" s="211" t="s">
        <v>411</v>
      </c>
      <c r="N276" s="212">
        <v>80</v>
      </c>
    </row>
    <row r="277" spans="1:14" ht="15.75" customHeight="1">
      <c r="A277" s="1" t="str">
        <f t="shared" si="8"/>
        <v>female</v>
      </c>
      <c r="B277" s="1">
        <f t="shared" si="9"/>
        <v>66</v>
      </c>
      <c r="K277" s="209">
        <v>275</v>
      </c>
      <c r="L277" s="210" t="s">
        <v>410</v>
      </c>
      <c r="M277" s="211" t="s">
        <v>411</v>
      </c>
      <c r="N277" s="212">
        <v>80</v>
      </c>
    </row>
    <row r="278" spans="1:14" ht="15.75" customHeight="1">
      <c r="A278" s="1" t="str">
        <f t="shared" si="8"/>
        <v>male</v>
      </c>
      <c r="B278" s="1">
        <f t="shared" si="9"/>
        <v>50</v>
      </c>
      <c r="K278" s="209">
        <v>276</v>
      </c>
      <c r="L278" s="210" t="s">
        <v>410</v>
      </c>
      <c r="M278" s="211" t="s">
        <v>412</v>
      </c>
      <c r="N278" s="212">
        <v>66</v>
      </c>
    </row>
    <row r="279" spans="1:14" ht="15.75" customHeight="1">
      <c r="A279" s="1" t="str">
        <f t="shared" si="8"/>
        <v>male</v>
      </c>
      <c r="B279" s="1">
        <f t="shared" si="9"/>
        <v>88</v>
      </c>
      <c r="K279" s="209">
        <v>277</v>
      </c>
      <c r="L279" s="210" t="s">
        <v>410</v>
      </c>
      <c r="M279" s="211" t="s">
        <v>411</v>
      </c>
      <c r="N279" s="212">
        <v>50</v>
      </c>
    </row>
    <row r="280" spans="1:14" ht="15.75" customHeight="1">
      <c r="A280" s="1" t="str">
        <f t="shared" si="8"/>
        <v>male</v>
      </c>
      <c r="B280" s="1">
        <f t="shared" si="9"/>
        <v>89</v>
      </c>
      <c r="K280" s="209">
        <v>278</v>
      </c>
      <c r="L280" s="210" t="s">
        <v>410</v>
      </c>
      <c r="M280" s="211" t="s">
        <v>411</v>
      </c>
      <c r="N280" s="212">
        <v>88</v>
      </c>
    </row>
    <row r="281" spans="1:14" ht="15.75" customHeight="1">
      <c r="A281" s="1" t="str">
        <f t="shared" si="8"/>
        <v>male</v>
      </c>
      <c r="B281" s="1">
        <f t="shared" si="9"/>
        <v>90</v>
      </c>
      <c r="K281" s="209">
        <v>279</v>
      </c>
      <c r="L281" s="210" t="s">
        <v>410</v>
      </c>
      <c r="M281" s="211" t="s">
        <v>411</v>
      </c>
      <c r="N281" s="212">
        <v>89</v>
      </c>
    </row>
    <row r="282" spans="1:14" ht="15.75" customHeight="1">
      <c r="A282" s="1" t="str">
        <f t="shared" si="8"/>
        <v>male</v>
      </c>
      <c r="B282" s="1">
        <f t="shared" si="9"/>
        <v>92</v>
      </c>
      <c r="K282" s="209">
        <v>280</v>
      </c>
      <c r="L282" s="210" t="s">
        <v>410</v>
      </c>
      <c r="M282" s="211" t="s">
        <v>411</v>
      </c>
      <c r="N282" s="212">
        <v>90</v>
      </c>
    </row>
    <row r="283" spans="1:14" ht="15.75" customHeight="1">
      <c r="A283" s="1" t="str">
        <f t="shared" si="8"/>
        <v>female</v>
      </c>
      <c r="B283" s="1">
        <f t="shared" si="9"/>
        <v>40</v>
      </c>
      <c r="K283" s="209">
        <v>281</v>
      </c>
      <c r="L283" s="210" t="s">
        <v>410</v>
      </c>
      <c r="M283" s="211" t="s">
        <v>411</v>
      </c>
      <c r="N283" s="212">
        <v>92</v>
      </c>
    </row>
    <row r="284" spans="1:14" ht="15.75" customHeight="1">
      <c r="A284" s="1" t="str">
        <f t="shared" si="8"/>
        <v>female</v>
      </c>
      <c r="B284" s="1">
        <f t="shared" si="9"/>
        <v>92</v>
      </c>
      <c r="K284" s="209">
        <v>282</v>
      </c>
      <c r="L284" s="210" t="s">
        <v>410</v>
      </c>
      <c r="M284" s="211" t="s">
        <v>412</v>
      </c>
      <c r="N284" s="212">
        <v>40</v>
      </c>
    </row>
    <row r="285" spans="1:14" ht="15.75" customHeight="1">
      <c r="A285" s="1" t="str">
        <f t="shared" si="8"/>
        <v>female</v>
      </c>
      <c r="B285" s="1">
        <f t="shared" si="9"/>
        <v>68</v>
      </c>
      <c r="K285" s="209">
        <v>283</v>
      </c>
      <c r="L285" s="210" t="s">
        <v>410</v>
      </c>
      <c r="M285" s="211" t="s">
        <v>412</v>
      </c>
      <c r="N285" s="212">
        <v>92</v>
      </c>
    </row>
    <row r="286" spans="1:14" ht="15.75" customHeight="1">
      <c r="A286" s="1" t="str">
        <f t="shared" si="8"/>
        <v>male</v>
      </c>
      <c r="B286" s="1">
        <f t="shared" si="9"/>
        <v>-999</v>
      </c>
      <c r="K286" s="209">
        <v>284</v>
      </c>
      <c r="L286" s="210" t="s">
        <v>410</v>
      </c>
      <c r="M286" s="211" t="s">
        <v>412</v>
      </c>
      <c r="N286" s="212">
        <v>68</v>
      </c>
    </row>
    <row r="287" spans="1:14" ht="15.75" customHeight="1">
      <c r="A287" s="1" t="str">
        <f t="shared" si="8"/>
        <v>male</v>
      </c>
      <c r="B287" s="1">
        <f t="shared" si="9"/>
        <v>52</v>
      </c>
      <c r="K287" s="209">
        <v>285</v>
      </c>
      <c r="L287" s="210" t="s">
        <v>410</v>
      </c>
      <c r="M287" s="211" t="s">
        <v>411</v>
      </c>
      <c r="N287" s="212">
        <v>-999</v>
      </c>
    </row>
    <row r="288" spans="1:14" ht="15.75" customHeight="1">
      <c r="A288" s="1" t="str">
        <f t="shared" si="8"/>
        <v>male</v>
      </c>
      <c r="B288" s="1">
        <f t="shared" si="9"/>
        <v>68</v>
      </c>
      <c r="K288" s="209">
        <v>286</v>
      </c>
      <c r="L288" s="210" t="s">
        <v>410</v>
      </c>
      <c r="M288" s="211" t="s">
        <v>411</v>
      </c>
      <c r="N288" s="212">
        <v>52</v>
      </c>
    </row>
    <row r="289" spans="1:14" ht="15.75" customHeight="1">
      <c r="A289" s="1" t="str">
        <f t="shared" si="8"/>
        <v>male</v>
      </c>
      <c r="B289" s="1">
        <f t="shared" si="9"/>
        <v>85</v>
      </c>
      <c r="K289" s="209">
        <v>287</v>
      </c>
      <c r="L289" s="210" t="s">
        <v>410</v>
      </c>
      <c r="M289" s="211" t="s">
        <v>411</v>
      </c>
      <c r="N289" s="212">
        <v>68</v>
      </c>
    </row>
    <row r="290" spans="1:14" ht="15.75" customHeight="1">
      <c r="A290" s="1" t="str">
        <f t="shared" si="8"/>
        <v>female</v>
      </c>
      <c r="B290" s="1">
        <f t="shared" si="9"/>
        <v>90</v>
      </c>
      <c r="K290" s="209">
        <v>288</v>
      </c>
      <c r="L290" s="210" t="s">
        <v>410</v>
      </c>
      <c r="M290" s="211" t="s">
        <v>411</v>
      </c>
      <c r="N290" s="212">
        <v>85</v>
      </c>
    </row>
    <row r="291" spans="1:14" ht="15.75" customHeight="1">
      <c r="A291" s="1" t="str">
        <f t="shared" si="8"/>
        <v>female</v>
      </c>
      <c r="B291" s="1">
        <f t="shared" si="9"/>
        <v>28</v>
      </c>
      <c r="K291" s="209">
        <v>289</v>
      </c>
      <c r="L291" s="210" t="s">
        <v>410</v>
      </c>
      <c r="M291" s="211" t="s">
        <v>412</v>
      </c>
      <c r="N291" s="212">
        <v>90</v>
      </c>
    </row>
    <row r="292" spans="1:14" ht="15.75" customHeight="1">
      <c r="A292" s="1" t="str">
        <f t="shared" si="8"/>
        <v>female</v>
      </c>
      <c r="B292" s="1">
        <f t="shared" si="9"/>
        <v>76</v>
      </c>
      <c r="K292" s="209">
        <v>290</v>
      </c>
      <c r="L292" s="210" t="s">
        <v>410</v>
      </c>
      <c r="M292" s="211" t="s">
        <v>412</v>
      </c>
      <c r="N292" s="212">
        <v>28</v>
      </c>
    </row>
    <row r="293" spans="1:14" ht="15.75" customHeight="1">
      <c r="A293" s="1" t="str">
        <f t="shared" si="8"/>
        <v>female</v>
      </c>
      <c r="B293" s="1">
        <f t="shared" si="9"/>
        <v>97</v>
      </c>
      <c r="K293" s="209">
        <v>291</v>
      </c>
      <c r="L293" s="210" t="s">
        <v>410</v>
      </c>
      <c r="M293" s="211" t="s">
        <v>412</v>
      </c>
      <c r="N293" s="212">
        <v>76</v>
      </c>
    </row>
    <row r="294" spans="1:14" ht="15.75" customHeight="1">
      <c r="A294" s="1" t="str">
        <f t="shared" si="8"/>
        <v>female</v>
      </c>
      <c r="B294" s="1">
        <f t="shared" si="9"/>
        <v>58</v>
      </c>
      <c r="K294" s="209">
        <v>292</v>
      </c>
      <c r="L294" s="210" t="s">
        <v>410</v>
      </c>
      <c r="M294" s="211" t="s">
        <v>412</v>
      </c>
      <c r="N294" s="212">
        <v>97</v>
      </c>
    </row>
    <row r="295" spans="1:14" ht="15.75" customHeight="1">
      <c r="A295" s="1" t="str">
        <f t="shared" si="8"/>
        <v>male</v>
      </c>
      <c r="B295" s="1">
        <f t="shared" si="9"/>
        <v>58</v>
      </c>
      <c r="K295" s="209">
        <v>293</v>
      </c>
      <c r="L295" s="210" t="s">
        <v>410</v>
      </c>
      <c r="M295" s="211" t="s">
        <v>412</v>
      </c>
      <c r="N295" s="212">
        <v>58</v>
      </c>
    </row>
    <row r="296" spans="1:14" ht="15.75" customHeight="1">
      <c r="A296" s="1" t="str">
        <f t="shared" si="8"/>
        <v>male</v>
      </c>
      <c r="B296" s="1">
        <f t="shared" si="9"/>
        <v>81</v>
      </c>
      <c r="K296" s="209">
        <v>294</v>
      </c>
      <c r="L296" s="210" t="s">
        <v>410</v>
      </c>
      <c r="M296" s="211" t="s">
        <v>411</v>
      </c>
      <c r="N296" s="212">
        <v>58</v>
      </c>
    </row>
    <row r="297" spans="1:14" ht="15.75" customHeight="1">
      <c r="A297" s="1" t="str">
        <f t="shared" si="8"/>
        <v>female</v>
      </c>
      <c r="B297" s="1">
        <f t="shared" si="9"/>
        <v>85</v>
      </c>
      <c r="K297" s="209">
        <v>295</v>
      </c>
      <c r="L297" s="210" t="s">
        <v>410</v>
      </c>
      <c r="M297" s="211" t="s">
        <v>411</v>
      </c>
      <c r="N297" s="212">
        <v>81</v>
      </c>
    </row>
    <row r="298" spans="1:14" ht="15.75" customHeight="1">
      <c r="A298" s="1" t="str">
        <f t="shared" si="8"/>
        <v>male</v>
      </c>
      <c r="B298" s="1">
        <f t="shared" si="9"/>
        <v>94</v>
      </c>
      <c r="K298" s="209">
        <v>296</v>
      </c>
      <c r="L298" s="210" t="s">
        <v>410</v>
      </c>
      <c r="M298" s="211" t="s">
        <v>412</v>
      </c>
      <c r="N298" s="212">
        <v>85</v>
      </c>
    </row>
    <row r="299" spans="1:14" ht="15.75" customHeight="1">
      <c r="A299" s="1" t="str">
        <f t="shared" si="8"/>
        <v>male</v>
      </c>
      <c r="B299" s="1">
        <f t="shared" si="9"/>
        <v>90</v>
      </c>
      <c r="K299" s="209">
        <v>297</v>
      </c>
      <c r="L299" s="210" t="s">
        <v>410</v>
      </c>
      <c r="M299" s="211" t="s">
        <v>411</v>
      </c>
      <c r="N299" s="212">
        <v>94</v>
      </c>
    </row>
    <row r="300" spans="1:14" ht="15.75" customHeight="1">
      <c r="A300" s="1" t="str">
        <f t="shared" si="8"/>
        <v>male</v>
      </c>
      <c r="B300" s="1">
        <f t="shared" si="9"/>
        <v>97</v>
      </c>
      <c r="K300" s="209">
        <v>298</v>
      </c>
      <c r="L300" s="210" t="s">
        <v>410</v>
      </c>
      <c r="M300" s="211" t="s">
        <v>411</v>
      </c>
      <c r="N300" s="212">
        <v>90</v>
      </c>
    </row>
    <row r="301" spans="1:14" ht="15.75" customHeight="1">
      <c r="A301" s="1" t="str">
        <f t="shared" si="8"/>
        <v>female</v>
      </c>
      <c r="B301" s="1">
        <f t="shared" si="9"/>
        <v>92</v>
      </c>
      <c r="K301" s="209">
        <v>299</v>
      </c>
      <c r="L301" s="210" t="s">
        <v>410</v>
      </c>
      <c r="M301" s="211" t="s">
        <v>411</v>
      </c>
      <c r="N301" s="212">
        <v>97</v>
      </c>
    </row>
    <row r="302" spans="1:14" ht="15.75" customHeight="1">
      <c r="A302" s="1" t="str">
        <f t="shared" si="8"/>
        <v>male</v>
      </c>
      <c r="B302" s="1">
        <f t="shared" si="9"/>
        <v>77</v>
      </c>
      <c r="K302" s="209">
        <v>300</v>
      </c>
      <c r="L302" s="210" t="s">
        <v>410</v>
      </c>
      <c r="M302" s="211" t="s">
        <v>412</v>
      </c>
      <c r="N302" s="212">
        <v>92</v>
      </c>
    </row>
    <row r="303" spans="1:14" ht="15.75" customHeight="1">
      <c r="A303" s="1" t="str">
        <f t="shared" si="8"/>
        <v>male</v>
      </c>
      <c r="B303" s="1">
        <f t="shared" si="9"/>
        <v>82</v>
      </c>
      <c r="K303" s="209">
        <v>301</v>
      </c>
      <c r="L303" s="210" t="s">
        <v>410</v>
      </c>
      <c r="M303" s="211" t="s">
        <v>411</v>
      </c>
      <c r="N303" s="212">
        <v>77</v>
      </c>
    </row>
    <row r="304" spans="1:14" ht="15.75" customHeight="1">
      <c r="A304" s="1" t="str">
        <f t="shared" si="8"/>
        <v>female</v>
      </c>
      <c r="B304" s="1">
        <f t="shared" si="9"/>
        <v>58</v>
      </c>
      <c r="K304" s="209">
        <v>302</v>
      </c>
      <c r="L304" s="210" t="s">
        <v>410</v>
      </c>
      <c r="M304" s="211" t="s">
        <v>411</v>
      </c>
      <c r="N304" s="212">
        <v>82</v>
      </c>
    </row>
    <row r="305" spans="1:14" ht="15.75" customHeight="1">
      <c r="A305" s="1" t="str">
        <f t="shared" si="8"/>
        <v>female</v>
      </c>
      <c r="B305" s="1">
        <f t="shared" si="9"/>
        <v>80</v>
      </c>
      <c r="K305" s="209">
        <v>303</v>
      </c>
      <c r="L305" s="210" t="s">
        <v>410</v>
      </c>
      <c r="M305" s="211" t="s">
        <v>412</v>
      </c>
      <c r="N305" s="212">
        <v>58</v>
      </c>
    </row>
    <row r="306" spans="1:14" ht="15.75" customHeight="1">
      <c r="A306" s="1" t="str">
        <f t="shared" si="8"/>
        <v>male</v>
      </c>
      <c r="B306" s="1">
        <f t="shared" si="9"/>
        <v>69</v>
      </c>
      <c r="K306" s="209">
        <v>304</v>
      </c>
      <c r="L306" s="210" t="s">
        <v>410</v>
      </c>
      <c r="M306" s="211" t="s">
        <v>412</v>
      </c>
      <c r="N306" s="212">
        <v>80</v>
      </c>
    </row>
    <row r="307" spans="1:14" ht="15.75" customHeight="1">
      <c r="A307" s="1" t="str">
        <f t="shared" si="8"/>
        <v>male</v>
      </c>
      <c r="B307" s="1">
        <f t="shared" si="9"/>
        <v>64</v>
      </c>
      <c r="K307" s="209">
        <v>305</v>
      </c>
      <c r="L307" s="210" t="s">
        <v>410</v>
      </c>
      <c r="M307" s="211" t="s">
        <v>411</v>
      </c>
      <c r="N307" s="212">
        <v>69</v>
      </c>
    </row>
    <row r="308" spans="1:14" ht="15.75" customHeight="1">
      <c r="A308" s="1" t="str">
        <f t="shared" si="8"/>
        <v>male</v>
      </c>
      <c r="B308" s="1">
        <f t="shared" si="9"/>
        <v>65</v>
      </c>
      <c r="K308" s="209">
        <v>306</v>
      </c>
      <c r="L308" s="210" t="s">
        <v>410</v>
      </c>
      <c r="M308" s="211" t="s">
        <v>411</v>
      </c>
      <c r="N308" s="212">
        <v>64</v>
      </c>
    </row>
    <row r="309" spans="1:14" ht="15.75" customHeight="1">
      <c r="A309" s="1" t="str">
        <f t="shared" si="8"/>
        <v>male</v>
      </c>
      <c r="B309" s="1">
        <f t="shared" si="9"/>
        <v>72</v>
      </c>
      <c r="K309" s="209">
        <v>307</v>
      </c>
      <c r="L309" s="210" t="s">
        <v>410</v>
      </c>
      <c r="M309" s="211" t="s">
        <v>411</v>
      </c>
      <c r="N309" s="212">
        <v>65</v>
      </c>
    </row>
    <row r="310" spans="1:14" ht="15.75" customHeight="1">
      <c r="A310" s="1" t="str">
        <f t="shared" si="8"/>
        <v>male</v>
      </c>
      <c r="B310" s="1">
        <f t="shared" si="9"/>
        <v>73</v>
      </c>
      <c r="K310" s="209">
        <v>308</v>
      </c>
      <c r="L310" s="210" t="s">
        <v>410</v>
      </c>
      <c r="M310" s="211" t="s">
        <v>411</v>
      </c>
      <c r="N310" s="212">
        <v>72</v>
      </c>
    </row>
    <row r="311" spans="1:14" ht="15.75" customHeight="1">
      <c r="A311" s="1" t="str">
        <f t="shared" si="8"/>
        <v>male</v>
      </c>
      <c r="B311" s="1">
        <f t="shared" si="9"/>
        <v>79</v>
      </c>
      <c r="K311" s="209">
        <v>309</v>
      </c>
      <c r="L311" s="210" t="s">
        <v>410</v>
      </c>
      <c r="M311" s="211" t="s">
        <v>411</v>
      </c>
      <c r="N311" s="212">
        <v>73</v>
      </c>
    </row>
    <row r="312" spans="1:14" ht="15.75" customHeight="1">
      <c r="A312" s="1" t="str">
        <f t="shared" si="8"/>
        <v>female</v>
      </c>
      <c r="B312" s="1">
        <f t="shared" si="9"/>
        <v>97</v>
      </c>
      <c r="K312" s="209">
        <v>310</v>
      </c>
      <c r="L312" s="210" t="s">
        <v>410</v>
      </c>
      <c r="M312" s="211" t="s">
        <v>411</v>
      </c>
      <c r="N312" s="212">
        <v>79</v>
      </c>
    </row>
    <row r="313" spans="1:14" ht="15.75" customHeight="1">
      <c r="A313" s="1" t="str">
        <f t="shared" si="8"/>
        <v>female</v>
      </c>
      <c r="B313" s="1">
        <f t="shared" si="9"/>
        <v>79</v>
      </c>
      <c r="K313" s="209">
        <v>311</v>
      </c>
      <c r="L313" s="210" t="s">
        <v>410</v>
      </c>
      <c r="M313" s="211" t="s">
        <v>412</v>
      </c>
      <c r="N313" s="212">
        <v>97</v>
      </c>
    </row>
    <row r="314" spans="1:14" ht="15.75" customHeight="1">
      <c r="A314" s="1" t="str">
        <f t="shared" si="8"/>
        <v>male</v>
      </c>
      <c r="B314" s="1">
        <f t="shared" si="9"/>
        <v>77</v>
      </c>
      <c r="K314" s="209">
        <v>312</v>
      </c>
      <c r="L314" s="210" t="s">
        <v>410</v>
      </c>
      <c r="M314" s="211" t="s">
        <v>412</v>
      </c>
      <c r="N314" s="212">
        <v>79</v>
      </c>
    </row>
    <row r="315" spans="1:14" ht="15.75" customHeight="1">
      <c r="A315" s="1" t="str">
        <f t="shared" si="8"/>
        <v>male</v>
      </c>
      <c r="B315" s="1">
        <f t="shared" si="9"/>
        <v>85</v>
      </c>
      <c r="K315" s="209">
        <v>313</v>
      </c>
      <c r="L315" s="210" t="s">
        <v>410</v>
      </c>
      <c r="M315" s="211" t="s">
        <v>411</v>
      </c>
      <c r="N315" s="212">
        <v>77</v>
      </c>
    </row>
    <row r="316" spans="1:14" ht="15.75" customHeight="1">
      <c r="A316" s="1" t="str">
        <f t="shared" si="8"/>
        <v>male</v>
      </c>
      <c r="B316" s="1">
        <f t="shared" si="9"/>
        <v>68</v>
      </c>
      <c r="K316" s="209">
        <v>314</v>
      </c>
      <c r="L316" s="210" t="s">
        <v>410</v>
      </c>
      <c r="M316" s="211" t="s">
        <v>411</v>
      </c>
      <c r="N316" s="212">
        <v>85</v>
      </c>
    </row>
    <row r="317" spans="1:14" ht="15.75" customHeight="1">
      <c r="A317" s="1" t="str">
        <f t="shared" si="8"/>
        <v>male</v>
      </c>
      <c r="B317" s="1">
        <f t="shared" si="9"/>
        <v>69</v>
      </c>
      <c r="K317" s="209">
        <v>315</v>
      </c>
      <c r="L317" s="210" t="s">
        <v>418</v>
      </c>
      <c r="M317" s="211" t="s">
        <v>411</v>
      </c>
      <c r="N317" s="212">
        <v>68</v>
      </c>
    </row>
    <row r="318" spans="1:14" ht="15.75" customHeight="1">
      <c r="A318" s="1" t="str">
        <f t="shared" si="8"/>
        <v>male</v>
      </c>
      <c r="B318" s="1">
        <f t="shared" si="9"/>
        <v>78</v>
      </c>
      <c r="K318" s="209">
        <v>316</v>
      </c>
      <c r="L318" s="210" t="s">
        <v>418</v>
      </c>
      <c r="M318" s="211" t="s">
        <v>411</v>
      </c>
      <c r="N318" s="212">
        <v>69</v>
      </c>
    </row>
    <row r="319" spans="1:14" ht="15.75" customHeight="1">
      <c r="A319" s="1" t="str">
        <f t="shared" si="8"/>
        <v>male</v>
      </c>
      <c r="B319" s="1">
        <f t="shared" si="9"/>
        <v>82</v>
      </c>
      <c r="K319" s="209">
        <v>317</v>
      </c>
      <c r="L319" s="210" t="s">
        <v>418</v>
      </c>
      <c r="M319" s="211" t="s">
        <v>411</v>
      </c>
      <c r="N319" s="212">
        <v>78</v>
      </c>
    </row>
    <row r="320" spans="1:14" ht="15.75" customHeight="1">
      <c r="A320" s="1" t="str">
        <f t="shared" si="8"/>
        <v>male</v>
      </c>
      <c r="B320" s="1">
        <f t="shared" si="9"/>
        <v>83</v>
      </c>
      <c r="K320" s="209">
        <v>318</v>
      </c>
      <c r="L320" s="210" t="s">
        <v>418</v>
      </c>
      <c r="M320" s="211" t="s">
        <v>411</v>
      </c>
      <c r="N320" s="212">
        <v>82</v>
      </c>
    </row>
    <row r="321" spans="1:14" ht="15.75" customHeight="1">
      <c r="A321" s="1" t="str">
        <f t="shared" si="8"/>
        <v>male</v>
      </c>
      <c r="B321" s="1">
        <f t="shared" si="9"/>
        <v>84</v>
      </c>
      <c r="K321" s="209">
        <v>319</v>
      </c>
      <c r="L321" s="210" t="s">
        <v>418</v>
      </c>
      <c r="M321" s="211" t="s">
        <v>411</v>
      </c>
      <c r="N321" s="212">
        <v>83</v>
      </c>
    </row>
    <row r="322" spans="1:14" ht="15.75" customHeight="1">
      <c r="A322" s="1" t="str">
        <f t="shared" si="8"/>
        <v>male</v>
      </c>
      <c r="B322" s="1">
        <f t="shared" si="9"/>
        <v>85</v>
      </c>
      <c r="K322" s="209">
        <v>320</v>
      </c>
      <c r="L322" s="210" t="s">
        <v>418</v>
      </c>
      <c r="M322" s="211" t="s">
        <v>411</v>
      </c>
      <c r="N322" s="212">
        <v>84</v>
      </c>
    </row>
    <row r="323" spans="1:14" ht="15.75" customHeight="1">
      <c r="A323" s="1" t="str">
        <f t="shared" ref="A323:A386" si="10">IF(M324="זכר", "male", "female")</f>
        <v>male</v>
      </c>
      <c r="B323" s="1">
        <f t="shared" ref="B323:B386" si="11">N324</f>
        <v>89</v>
      </c>
      <c r="K323" s="209">
        <v>321</v>
      </c>
      <c r="L323" s="210" t="s">
        <v>418</v>
      </c>
      <c r="M323" s="211" t="s">
        <v>411</v>
      </c>
      <c r="N323" s="212">
        <v>85</v>
      </c>
    </row>
    <row r="324" spans="1:14" ht="15.75" customHeight="1">
      <c r="A324" s="1" t="str">
        <f t="shared" si="10"/>
        <v>male</v>
      </c>
      <c r="B324" s="1">
        <f t="shared" si="11"/>
        <v>90</v>
      </c>
      <c r="K324" s="209">
        <v>322</v>
      </c>
      <c r="L324" s="210" t="s">
        <v>418</v>
      </c>
      <c r="M324" s="211" t="s">
        <v>411</v>
      </c>
      <c r="N324" s="212">
        <v>89</v>
      </c>
    </row>
    <row r="325" spans="1:14" ht="15.75" customHeight="1">
      <c r="A325" s="1" t="str">
        <f t="shared" si="10"/>
        <v>male</v>
      </c>
      <c r="B325" s="1">
        <f t="shared" si="11"/>
        <v>92</v>
      </c>
      <c r="K325" s="209">
        <v>323</v>
      </c>
      <c r="L325" s="210" t="s">
        <v>418</v>
      </c>
      <c r="M325" s="211" t="s">
        <v>411</v>
      </c>
      <c r="N325" s="212">
        <v>90</v>
      </c>
    </row>
    <row r="326" spans="1:14" ht="15.75" customHeight="1">
      <c r="A326" s="1" t="str">
        <f t="shared" si="10"/>
        <v>female</v>
      </c>
      <c r="B326" s="1">
        <f t="shared" si="11"/>
        <v>61</v>
      </c>
      <c r="K326" s="209">
        <v>324</v>
      </c>
      <c r="L326" s="210" t="s">
        <v>418</v>
      </c>
      <c r="M326" s="211" t="s">
        <v>411</v>
      </c>
      <c r="N326" s="212">
        <v>92</v>
      </c>
    </row>
    <row r="327" spans="1:14" ht="15.75" customHeight="1">
      <c r="A327" s="1" t="str">
        <f t="shared" si="10"/>
        <v>female</v>
      </c>
      <c r="B327" s="1">
        <f t="shared" si="11"/>
        <v>72</v>
      </c>
      <c r="K327" s="209">
        <v>325</v>
      </c>
      <c r="L327" s="210" t="s">
        <v>418</v>
      </c>
      <c r="M327" s="211" t="s">
        <v>412</v>
      </c>
      <c r="N327" s="212">
        <v>61</v>
      </c>
    </row>
    <row r="328" spans="1:14" ht="15.75" customHeight="1">
      <c r="A328" s="1" t="str">
        <f t="shared" si="10"/>
        <v>female</v>
      </c>
      <c r="B328" s="1">
        <f t="shared" si="11"/>
        <v>73</v>
      </c>
      <c r="K328" s="209">
        <v>326</v>
      </c>
      <c r="L328" s="210" t="s">
        <v>418</v>
      </c>
      <c r="M328" s="211" t="s">
        <v>412</v>
      </c>
      <c r="N328" s="212">
        <v>72</v>
      </c>
    </row>
    <row r="329" spans="1:14" ht="15.75" customHeight="1">
      <c r="A329" s="1" t="str">
        <f t="shared" si="10"/>
        <v>female</v>
      </c>
      <c r="B329" s="1">
        <f t="shared" si="11"/>
        <v>79</v>
      </c>
      <c r="K329" s="209">
        <v>327</v>
      </c>
      <c r="L329" s="210" t="s">
        <v>418</v>
      </c>
      <c r="M329" s="211" t="s">
        <v>412</v>
      </c>
      <c r="N329" s="212">
        <v>73</v>
      </c>
    </row>
    <row r="330" spans="1:14" ht="15.75" customHeight="1">
      <c r="A330" s="1" t="str">
        <f t="shared" si="10"/>
        <v>female</v>
      </c>
      <c r="B330" s="1">
        <f t="shared" si="11"/>
        <v>81</v>
      </c>
      <c r="K330" s="209">
        <v>328</v>
      </c>
      <c r="L330" s="210" t="s">
        <v>418</v>
      </c>
      <c r="M330" s="211" t="s">
        <v>412</v>
      </c>
      <c r="N330" s="212">
        <v>79</v>
      </c>
    </row>
    <row r="331" spans="1:14" ht="15.75" customHeight="1">
      <c r="A331" s="1" t="str">
        <f t="shared" si="10"/>
        <v>female</v>
      </c>
      <c r="B331" s="1">
        <f t="shared" si="11"/>
        <v>82</v>
      </c>
      <c r="K331" s="209">
        <v>329</v>
      </c>
      <c r="L331" s="210" t="s">
        <v>418</v>
      </c>
      <c r="M331" s="211" t="s">
        <v>412</v>
      </c>
      <c r="N331" s="212">
        <v>81</v>
      </c>
    </row>
    <row r="332" spans="1:14" ht="15.75" customHeight="1">
      <c r="A332" s="1" t="str">
        <f t="shared" si="10"/>
        <v>female</v>
      </c>
      <c r="B332" s="1">
        <f t="shared" si="11"/>
        <v>82</v>
      </c>
      <c r="K332" s="209">
        <v>330</v>
      </c>
      <c r="L332" s="210" t="s">
        <v>418</v>
      </c>
      <c r="M332" s="211" t="s">
        <v>412</v>
      </c>
      <c r="N332" s="212">
        <v>82</v>
      </c>
    </row>
    <row r="333" spans="1:14" ht="15.75" customHeight="1">
      <c r="A333" s="1" t="str">
        <f t="shared" si="10"/>
        <v>female</v>
      </c>
      <c r="B333" s="1">
        <f t="shared" si="11"/>
        <v>89</v>
      </c>
      <c r="K333" s="209">
        <v>331</v>
      </c>
      <c r="L333" s="210" t="s">
        <v>418</v>
      </c>
      <c r="M333" s="211" t="s">
        <v>412</v>
      </c>
      <c r="N333" s="212">
        <v>82</v>
      </c>
    </row>
    <row r="334" spans="1:14" ht="15.75" customHeight="1">
      <c r="A334" s="1" t="str">
        <f t="shared" si="10"/>
        <v>female</v>
      </c>
      <c r="B334" s="1">
        <f t="shared" si="11"/>
        <v>92</v>
      </c>
      <c r="K334" s="209">
        <v>332</v>
      </c>
      <c r="L334" s="210" t="s">
        <v>418</v>
      </c>
      <c r="M334" s="211" t="s">
        <v>412</v>
      </c>
      <c r="N334" s="212">
        <v>89</v>
      </c>
    </row>
    <row r="335" spans="1:14" ht="15.75" customHeight="1">
      <c r="A335" s="1" t="str">
        <f t="shared" si="10"/>
        <v>female</v>
      </c>
      <c r="B335" s="1">
        <f t="shared" si="11"/>
        <v>96</v>
      </c>
      <c r="K335" s="209">
        <v>333</v>
      </c>
      <c r="L335" s="210" t="s">
        <v>418</v>
      </c>
      <c r="M335" s="211" t="s">
        <v>412</v>
      </c>
      <c r="N335" s="212">
        <v>92</v>
      </c>
    </row>
    <row r="336" spans="1:14" ht="15.75" customHeight="1">
      <c r="A336" s="1" t="str">
        <f t="shared" si="10"/>
        <v>female</v>
      </c>
      <c r="B336" s="1">
        <f t="shared" si="11"/>
        <v>99</v>
      </c>
      <c r="K336" s="209">
        <v>334</v>
      </c>
      <c r="L336" s="210" t="s">
        <v>418</v>
      </c>
      <c r="M336" s="211" t="s">
        <v>412</v>
      </c>
      <c r="N336" s="212">
        <v>96</v>
      </c>
    </row>
    <row r="337" spans="1:14" ht="15.75" customHeight="1">
      <c r="A337" s="1" t="str">
        <f t="shared" si="10"/>
        <v>male</v>
      </c>
      <c r="B337" s="1">
        <f t="shared" si="11"/>
        <v>63</v>
      </c>
      <c r="K337" s="209">
        <v>335</v>
      </c>
      <c r="L337" s="210" t="s">
        <v>418</v>
      </c>
      <c r="M337" s="211" t="s">
        <v>412</v>
      </c>
      <c r="N337" s="212">
        <v>99</v>
      </c>
    </row>
    <row r="338" spans="1:14" ht="15.75" customHeight="1">
      <c r="A338" s="1" t="str">
        <f t="shared" si="10"/>
        <v>male</v>
      </c>
      <c r="B338" s="1">
        <f t="shared" si="11"/>
        <v>73</v>
      </c>
      <c r="K338" s="209">
        <v>336</v>
      </c>
      <c r="L338" s="210" t="s">
        <v>419</v>
      </c>
      <c r="M338" s="211" t="s">
        <v>411</v>
      </c>
      <c r="N338" s="212">
        <v>63</v>
      </c>
    </row>
    <row r="339" spans="1:14" ht="15.75" customHeight="1">
      <c r="A339" s="1" t="str">
        <f t="shared" si="10"/>
        <v>male</v>
      </c>
      <c r="B339" s="1">
        <f t="shared" si="11"/>
        <v>75</v>
      </c>
      <c r="K339" s="209">
        <v>337</v>
      </c>
      <c r="L339" s="210" t="s">
        <v>419</v>
      </c>
      <c r="M339" s="211" t="s">
        <v>411</v>
      </c>
      <c r="N339" s="212">
        <v>73</v>
      </c>
    </row>
    <row r="340" spans="1:14" ht="15.75" customHeight="1">
      <c r="A340" s="1" t="str">
        <f t="shared" si="10"/>
        <v>male</v>
      </c>
      <c r="B340" s="1">
        <f t="shared" si="11"/>
        <v>75</v>
      </c>
      <c r="K340" s="209">
        <v>338</v>
      </c>
      <c r="L340" s="210" t="s">
        <v>419</v>
      </c>
      <c r="M340" s="211" t="s">
        <v>411</v>
      </c>
      <c r="N340" s="212">
        <v>75</v>
      </c>
    </row>
    <row r="341" spans="1:14" ht="15.75" customHeight="1">
      <c r="A341" s="1" t="str">
        <f t="shared" si="10"/>
        <v>male</v>
      </c>
      <c r="B341" s="1">
        <f t="shared" si="11"/>
        <v>81</v>
      </c>
      <c r="K341" s="209">
        <v>339</v>
      </c>
      <c r="L341" s="210" t="s">
        <v>419</v>
      </c>
      <c r="M341" s="211" t="s">
        <v>411</v>
      </c>
      <c r="N341" s="212">
        <v>75</v>
      </c>
    </row>
    <row r="342" spans="1:14" ht="15.75" customHeight="1">
      <c r="A342" s="1" t="str">
        <f t="shared" si="10"/>
        <v>male</v>
      </c>
      <c r="B342" s="1">
        <f t="shared" si="11"/>
        <v>82</v>
      </c>
      <c r="K342" s="209">
        <v>340</v>
      </c>
      <c r="L342" s="210" t="s">
        <v>419</v>
      </c>
      <c r="M342" s="211" t="s">
        <v>411</v>
      </c>
      <c r="N342" s="212">
        <v>81</v>
      </c>
    </row>
    <row r="343" spans="1:14" ht="15.75" customHeight="1">
      <c r="A343" s="1" t="str">
        <f t="shared" si="10"/>
        <v>male</v>
      </c>
      <c r="B343" s="1">
        <f t="shared" si="11"/>
        <v>83</v>
      </c>
      <c r="K343" s="209">
        <v>341</v>
      </c>
      <c r="L343" s="210" t="s">
        <v>419</v>
      </c>
      <c r="M343" s="211" t="s">
        <v>411</v>
      </c>
      <c r="N343" s="212">
        <v>82</v>
      </c>
    </row>
    <row r="344" spans="1:14" ht="15.75" customHeight="1">
      <c r="A344" s="1" t="str">
        <f t="shared" si="10"/>
        <v>male</v>
      </c>
      <c r="B344" s="1">
        <f t="shared" si="11"/>
        <v>88</v>
      </c>
      <c r="K344" s="209">
        <v>342</v>
      </c>
      <c r="L344" s="210" t="s">
        <v>419</v>
      </c>
      <c r="M344" s="211" t="s">
        <v>411</v>
      </c>
      <c r="N344" s="212">
        <v>83</v>
      </c>
    </row>
    <row r="345" spans="1:14" ht="15.75" customHeight="1">
      <c r="A345" s="1" t="str">
        <f t="shared" si="10"/>
        <v>male</v>
      </c>
      <c r="B345" s="1">
        <f t="shared" si="11"/>
        <v>88</v>
      </c>
      <c r="K345" s="209">
        <v>343</v>
      </c>
      <c r="L345" s="210" t="s">
        <v>419</v>
      </c>
      <c r="M345" s="211" t="s">
        <v>411</v>
      </c>
      <c r="N345" s="212">
        <v>88</v>
      </c>
    </row>
    <row r="346" spans="1:14" ht="15.75" customHeight="1">
      <c r="A346" s="1" t="str">
        <f t="shared" si="10"/>
        <v>male</v>
      </c>
      <c r="B346" s="1">
        <f t="shared" si="11"/>
        <v>88</v>
      </c>
      <c r="K346" s="209">
        <v>344</v>
      </c>
      <c r="L346" s="210" t="s">
        <v>419</v>
      </c>
      <c r="M346" s="211" t="s">
        <v>411</v>
      </c>
      <c r="N346" s="212">
        <v>88</v>
      </c>
    </row>
    <row r="347" spans="1:14" ht="15.75" customHeight="1">
      <c r="A347" s="1" t="str">
        <f t="shared" si="10"/>
        <v>male</v>
      </c>
      <c r="B347" s="1">
        <f t="shared" si="11"/>
        <v>89</v>
      </c>
      <c r="K347" s="209">
        <v>345</v>
      </c>
      <c r="L347" s="210" t="s">
        <v>419</v>
      </c>
      <c r="M347" s="211" t="s">
        <v>411</v>
      </c>
      <c r="N347" s="212">
        <v>88</v>
      </c>
    </row>
    <row r="348" spans="1:14" ht="15.75" customHeight="1">
      <c r="A348" s="1" t="str">
        <f t="shared" si="10"/>
        <v>male</v>
      </c>
      <c r="B348" s="1">
        <f t="shared" si="11"/>
        <v>90</v>
      </c>
      <c r="K348" s="209">
        <v>346</v>
      </c>
      <c r="L348" s="210" t="s">
        <v>419</v>
      </c>
      <c r="M348" s="211" t="s">
        <v>411</v>
      </c>
      <c r="N348" s="212">
        <v>89</v>
      </c>
    </row>
    <row r="349" spans="1:14" ht="15.75" customHeight="1">
      <c r="A349" s="1" t="str">
        <f t="shared" si="10"/>
        <v>female</v>
      </c>
      <c r="B349" s="1">
        <f t="shared" si="11"/>
        <v>19</v>
      </c>
      <c r="K349" s="209">
        <v>347</v>
      </c>
      <c r="L349" s="210" t="s">
        <v>419</v>
      </c>
      <c r="M349" s="211" t="s">
        <v>411</v>
      </c>
      <c r="N349" s="212">
        <v>90</v>
      </c>
    </row>
    <row r="350" spans="1:14" ht="15.75" customHeight="1">
      <c r="A350" s="1" t="str">
        <f t="shared" si="10"/>
        <v>female</v>
      </c>
      <c r="B350" s="1">
        <f t="shared" si="11"/>
        <v>61</v>
      </c>
      <c r="K350" s="209">
        <v>348</v>
      </c>
      <c r="L350" s="210" t="s">
        <v>419</v>
      </c>
      <c r="M350" s="211" t="s">
        <v>412</v>
      </c>
      <c r="N350" s="212">
        <v>19</v>
      </c>
    </row>
    <row r="351" spans="1:14" ht="15.75" customHeight="1">
      <c r="A351" s="1" t="str">
        <f t="shared" si="10"/>
        <v>female</v>
      </c>
      <c r="B351" s="1">
        <f t="shared" si="11"/>
        <v>76</v>
      </c>
      <c r="K351" s="209">
        <v>349</v>
      </c>
      <c r="L351" s="210" t="s">
        <v>419</v>
      </c>
      <c r="M351" s="211" t="s">
        <v>412</v>
      </c>
      <c r="N351" s="212">
        <v>61</v>
      </c>
    </row>
    <row r="352" spans="1:14" ht="15.75" customHeight="1">
      <c r="A352" s="1" t="str">
        <f t="shared" si="10"/>
        <v>female</v>
      </c>
      <c r="B352" s="1">
        <f t="shared" si="11"/>
        <v>77</v>
      </c>
      <c r="K352" s="209">
        <v>350</v>
      </c>
      <c r="L352" s="210" t="s">
        <v>419</v>
      </c>
      <c r="M352" s="211" t="s">
        <v>412</v>
      </c>
      <c r="N352" s="212">
        <v>76</v>
      </c>
    </row>
    <row r="353" spans="1:14" ht="15.75" customHeight="1">
      <c r="A353" s="1" t="str">
        <f t="shared" si="10"/>
        <v>female</v>
      </c>
      <c r="B353" s="1">
        <f t="shared" si="11"/>
        <v>79</v>
      </c>
      <c r="K353" s="209">
        <v>351</v>
      </c>
      <c r="L353" s="210" t="s">
        <v>419</v>
      </c>
      <c r="M353" s="211" t="s">
        <v>412</v>
      </c>
      <c r="N353" s="212">
        <v>77</v>
      </c>
    </row>
    <row r="354" spans="1:14" ht="15.75" customHeight="1">
      <c r="A354" s="1" t="str">
        <f t="shared" si="10"/>
        <v>female</v>
      </c>
      <c r="B354" s="1">
        <f t="shared" si="11"/>
        <v>81</v>
      </c>
      <c r="K354" s="209">
        <v>352</v>
      </c>
      <c r="L354" s="210" t="s">
        <v>419</v>
      </c>
      <c r="M354" s="211" t="s">
        <v>412</v>
      </c>
      <c r="N354" s="212">
        <v>79</v>
      </c>
    </row>
    <row r="355" spans="1:14" ht="15.75" customHeight="1">
      <c r="A355" s="1" t="str">
        <f t="shared" si="10"/>
        <v>female</v>
      </c>
      <c r="B355" s="1">
        <f t="shared" si="11"/>
        <v>82</v>
      </c>
      <c r="K355" s="209">
        <v>353</v>
      </c>
      <c r="L355" s="210" t="s">
        <v>419</v>
      </c>
      <c r="M355" s="211" t="s">
        <v>412</v>
      </c>
      <c r="N355" s="212">
        <v>81</v>
      </c>
    </row>
    <row r="356" spans="1:14" ht="15.75" customHeight="1">
      <c r="A356" s="1" t="str">
        <f t="shared" si="10"/>
        <v>female</v>
      </c>
      <c r="B356" s="1">
        <f t="shared" si="11"/>
        <v>83</v>
      </c>
      <c r="K356" s="209">
        <v>354</v>
      </c>
      <c r="L356" s="210" t="s">
        <v>419</v>
      </c>
      <c r="M356" s="211" t="s">
        <v>412</v>
      </c>
      <c r="N356" s="212">
        <v>82</v>
      </c>
    </row>
    <row r="357" spans="1:14" ht="15.75" customHeight="1">
      <c r="A357" s="1" t="str">
        <f t="shared" si="10"/>
        <v>female</v>
      </c>
      <c r="B357" s="1">
        <f t="shared" si="11"/>
        <v>84</v>
      </c>
      <c r="K357" s="209">
        <v>355</v>
      </c>
      <c r="L357" s="210" t="s">
        <v>419</v>
      </c>
      <c r="M357" s="211" t="s">
        <v>412</v>
      </c>
      <c r="N357" s="212">
        <v>83</v>
      </c>
    </row>
    <row r="358" spans="1:14" ht="15.75" customHeight="1">
      <c r="A358" s="1" t="str">
        <f t="shared" si="10"/>
        <v>female</v>
      </c>
      <c r="B358" s="1">
        <f t="shared" si="11"/>
        <v>84</v>
      </c>
      <c r="K358" s="209">
        <v>356</v>
      </c>
      <c r="L358" s="210" t="s">
        <v>419</v>
      </c>
      <c r="M358" s="211" t="s">
        <v>412</v>
      </c>
      <c r="N358" s="212">
        <v>84</v>
      </c>
    </row>
    <row r="359" spans="1:14" ht="15.75" customHeight="1">
      <c r="A359" s="1" t="str">
        <f t="shared" si="10"/>
        <v>female</v>
      </c>
      <c r="B359" s="1">
        <f t="shared" si="11"/>
        <v>85</v>
      </c>
      <c r="K359" s="209">
        <v>357</v>
      </c>
      <c r="L359" s="210" t="s">
        <v>419</v>
      </c>
      <c r="M359" s="211" t="s">
        <v>412</v>
      </c>
      <c r="N359" s="212">
        <v>84</v>
      </c>
    </row>
    <row r="360" spans="1:14" ht="15.75" customHeight="1">
      <c r="A360" s="1" t="str">
        <f t="shared" si="10"/>
        <v>female</v>
      </c>
      <c r="B360" s="1">
        <f t="shared" si="11"/>
        <v>85</v>
      </c>
      <c r="K360" s="209">
        <v>358</v>
      </c>
      <c r="L360" s="210" t="s">
        <v>419</v>
      </c>
      <c r="M360" s="211" t="s">
        <v>412</v>
      </c>
      <c r="N360" s="212">
        <v>85</v>
      </c>
    </row>
    <row r="361" spans="1:14" ht="15.75" customHeight="1">
      <c r="A361" s="1" t="str">
        <f t="shared" si="10"/>
        <v>female</v>
      </c>
      <c r="B361" s="1">
        <f t="shared" si="11"/>
        <v>87</v>
      </c>
      <c r="K361" s="209">
        <v>359</v>
      </c>
      <c r="L361" s="210" t="s">
        <v>419</v>
      </c>
      <c r="M361" s="211" t="s">
        <v>412</v>
      </c>
      <c r="N361" s="212">
        <v>85</v>
      </c>
    </row>
    <row r="362" spans="1:14" ht="15.75" customHeight="1">
      <c r="A362" s="1" t="str">
        <f t="shared" si="10"/>
        <v>female</v>
      </c>
      <c r="B362" s="1">
        <f t="shared" si="11"/>
        <v>87</v>
      </c>
      <c r="K362" s="209">
        <v>360</v>
      </c>
      <c r="L362" s="210" t="s">
        <v>419</v>
      </c>
      <c r="M362" s="211" t="s">
        <v>412</v>
      </c>
      <c r="N362" s="212">
        <v>87</v>
      </c>
    </row>
    <row r="363" spans="1:14" ht="15.75" customHeight="1">
      <c r="A363" s="1" t="str">
        <f t="shared" si="10"/>
        <v>female</v>
      </c>
      <c r="B363" s="1">
        <f t="shared" si="11"/>
        <v>89</v>
      </c>
      <c r="K363" s="209">
        <v>361</v>
      </c>
      <c r="L363" s="210" t="s">
        <v>419</v>
      </c>
      <c r="M363" s="211" t="s">
        <v>412</v>
      </c>
      <c r="N363" s="212">
        <v>87</v>
      </c>
    </row>
    <row r="364" spans="1:14" ht="15.75" customHeight="1">
      <c r="A364" s="1" t="str">
        <f t="shared" si="10"/>
        <v>female</v>
      </c>
      <c r="B364" s="1">
        <f t="shared" si="11"/>
        <v>90</v>
      </c>
      <c r="K364" s="209">
        <v>362</v>
      </c>
      <c r="L364" s="210" t="s">
        <v>419</v>
      </c>
      <c r="M364" s="211" t="s">
        <v>412</v>
      </c>
      <c r="N364" s="212">
        <v>89</v>
      </c>
    </row>
    <row r="365" spans="1:14" ht="15.75" customHeight="1">
      <c r="A365" s="1" t="str">
        <f t="shared" si="10"/>
        <v>female</v>
      </c>
      <c r="B365" s="1">
        <f t="shared" si="11"/>
        <v>92</v>
      </c>
      <c r="K365" s="209">
        <v>363</v>
      </c>
      <c r="L365" s="210" t="s">
        <v>419</v>
      </c>
      <c r="M365" s="211" t="s">
        <v>412</v>
      </c>
      <c r="N365" s="212">
        <v>90</v>
      </c>
    </row>
    <row r="366" spans="1:14" ht="15.75" customHeight="1">
      <c r="A366" s="1" t="str">
        <f t="shared" si="10"/>
        <v>female</v>
      </c>
      <c r="B366" s="1">
        <f t="shared" si="11"/>
        <v>93</v>
      </c>
      <c r="K366" s="209">
        <v>364</v>
      </c>
      <c r="L366" s="210" t="s">
        <v>419</v>
      </c>
      <c r="M366" s="211" t="s">
        <v>412</v>
      </c>
      <c r="N366" s="212">
        <v>92</v>
      </c>
    </row>
    <row r="367" spans="1:14" ht="15.75" customHeight="1">
      <c r="A367" s="1" t="str">
        <f t="shared" si="10"/>
        <v>female</v>
      </c>
      <c r="B367" s="1">
        <f t="shared" si="11"/>
        <v>94</v>
      </c>
      <c r="K367" s="209">
        <v>365</v>
      </c>
      <c r="L367" s="210" t="s">
        <v>419</v>
      </c>
      <c r="M367" s="211" t="s">
        <v>412</v>
      </c>
      <c r="N367" s="212">
        <v>93</v>
      </c>
    </row>
    <row r="368" spans="1:14" ht="15.75" customHeight="1">
      <c r="A368" s="1" t="str">
        <f t="shared" si="10"/>
        <v>female</v>
      </c>
      <c r="B368" s="1">
        <f t="shared" si="11"/>
        <v>94</v>
      </c>
      <c r="K368" s="209">
        <v>366</v>
      </c>
      <c r="L368" s="210" t="s">
        <v>419</v>
      </c>
      <c r="M368" s="211" t="s">
        <v>412</v>
      </c>
      <c r="N368" s="212">
        <v>94</v>
      </c>
    </row>
    <row r="369" spans="1:14" ht="15.75" customHeight="1">
      <c r="A369" s="1" t="str">
        <f t="shared" si="10"/>
        <v>female</v>
      </c>
      <c r="B369" s="1">
        <f t="shared" si="11"/>
        <v>95</v>
      </c>
      <c r="K369" s="209">
        <v>367</v>
      </c>
      <c r="L369" s="210" t="s">
        <v>419</v>
      </c>
      <c r="M369" s="211" t="s">
        <v>412</v>
      </c>
      <c r="N369" s="212">
        <v>94</v>
      </c>
    </row>
    <row r="370" spans="1:14" ht="15.75" customHeight="1">
      <c r="A370" s="1" t="str">
        <f t="shared" si="10"/>
        <v>male</v>
      </c>
      <c r="B370" s="1">
        <f t="shared" si="11"/>
        <v>91</v>
      </c>
      <c r="K370" s="209">
        <v>368</v>
      </c>
      <c r="L370" s="210" t="s">
        <v>419</v>
      </c>
      <c r="M370" s="211" t="s">
        <v>412</v>
      </c>
      <c r="N370" s="212">
        <v>95</v>
      </c>
    </row>
    <row r="371" spans="1:14" ht="15.75" customHeight="1">
      <c r="A371" s="1" t="str">
        <f t="shared" si="10"/>
        <v>female</v>
      </c>
      <c r="B371" s="1">
        <f t="shared" si="11"/>
        <v>96</v>
      </c>
      <c r="K371" s="209">
        <v>369</v>
      </c>
      <c r="L371" s="210" t="s">
        <v>410</v>
      </c>
      <c r="M371" s="211" t="s">
        <v>411</v>
      </c>
      <c r="N371" s="212">
        <v>91</v>
      </c>
    </row>
    <row r="372" spans="1:14" ht="15.75" customHeight="1">
      <c r="A372" s="1" t="str">
        <f t="shared" si="10"/>
        <v>male</v>
      </c>
      <c r="B372" s="1">
        <f t="shared" si="11"/>
        <v>66</v>
      </c>
      <c r="K372" s="209">
        <v>370</v>
      </c>
      <c r="L372" s="210" t="s">
        <v>410</v>
      </c>
      <c r="M372" s="211" t="s">
        <v>412</v>
      </c>
      <c r="N372" s="212">
        <v>96</v>
      </c>
    </row>
    <row r="373" spans="1:14" ht="15.75" customHeight="1">
      <c r="A373" s="1" t="str">
        <f t="shared" si="10"/>
        <v>male</v>
      </c>
      <c r="B373" s="1">
        <f t="shared" si="11"/>
        <v>71</v>
      </c>
      <c r="K373" s="209">
        <v>371</v>
      </c>
      <c r="L373" s="210" t="s">
        <v>420</v>
      </c>
      <c r="M373" s="211" t="s">
        <v>411</v>
      </c>
      <c r="N373" s="212">
        <v>66</v>
      </c>
    </row>
    <row r="374" spans="1:14" ht="15.75" customHeight="1">
      <c r="A374" s="1" t="str">
        <f t="shared" si="10"/>
        <v>male</v>
      </c>
      <c r="B374" s="1">
        <f t="shared" si="11"/>
        <v>73</v>
      </c>
      <c r="K374" s="209">
        <v>372</v>
      </c>
      <c r="L374" s="210" t="s">
        <v>420</v>
      </c>
      <c r="M374" s="211" t="s">
        <v>411</v>
      </c>
      <c r="N374" s="212">
        <v>71</v>
      </c>
    </row>
    <row r="375" spans="1:14" ht="15.75" customHeight="1">
      <c r="A375" s="1" t="str">
        <f t="shared" si="10"/>
        <v>male</v>
      </c>
      <c r="B375" s="1">
        <f t="shared" si="11"/>
        <v>82</v>
      </c>
      <c r="K375" s="209">
        <v>373</v>
      </c>
      <c r="L375" s="210" t="s">
        <v>420</v>
      </c>
      <c r="M375" s="211" t="s">
        <v>411</v>
      </c>
      <c r="N375" s="212">
        <v>73</v>
      </c>
    </row>
    <row r="376" spans="1:14" ht="15.75" customHeight="1">
      <c r="A376" s="1" t="str">
        <f t="shared" si="10"/>
        <v>male</v>
      </c>
      <c r="B376" s="1">
        <f t="shared" si="11"/>
        <v>83</v>
      </c>
      <c r="K376" s="209">
        <v>374</v>
      </c>
      <c r="L376" s="210" t="s">
        <v>420</v>
      </c>
      <c r="M376" s="211" t="s">
        <v>411</v>
      </c>
      <c r="N376" s="212">
        <v>82</v>
      </c>
    </row>
    <row r="377" spans="1:14" ht="15.75" customHeight="1">
      <c r="A377" s="1" t="str">
        <f t="shared" si="10"/>
        <v>male</v>
      </c>
      <c r="B377" s="1">
        <f t="shared" si="11"/>
        <v>85</v>
      </c>
      <c r="K377" s="209">
        <v>375</v>
      </c>
      <c r="L377" s="210" t="s">
        <v>420</v>
      </c>
      <c r="M377" s="211" t="s">
        <v>411</v>
      </c>
      <c r="N377" s="212">
        <v>83</v>
      </c>
    </row>
    <row r="378" spans="1:14" ht="15.75" customHeight="1">
      <c r="A378" s="1" t="str">
        <f t="shared" si="10"/>
        <v>male</v>
      </c>
      <c r="B378" s="1">
        <f t="shared" si="11"/>
        <v>86</v>
      </c>
      <c r="K378" s="209">
        <v>376</v>
      </c>
      <c r="L378" s="210" t="s">
        <v>420</v>
      </c>
      <c r="M378" s="211" t="s">
        <v>411</v>
      </c>
      <c r="N378" s="212">
        <v>85</v>
      </c>
    </row>
    <row r="379" spans="1:14" ht="15.75" customHeight="1">
      <c r="A379" s="1" t="str">
        <f t="shared" si="10"/>
        <v>male</v>
      </c>
      <c r="B379" s="1">
        <f t="shared" si="11"/>
        <v>87</v>
      </c>
      <c r="K379" s="209">
        <v>377</v>
      </c>
      <c r="L379" s="210" t="s">
        <v>420</v>
      </c>
      <c r="M379" s="211" t="s">
        <v>411</v>
      </c>
      <c r="N379" s="212">
        <v>86</v>
      </c>
    </row>
    <row r="380" spans="1:14" ht="15.75" customHeight="1">
      <c r="A380" s="1" t="str">
        <f t="shared" si="10"/>
        <v>male</v>
      </c>
      <c r="B380" s="1">
        <f t="shared" si="11"/>
        <v>88</v>
      </c>
      <c r="K380" s="209">
        <v>378</v>
      </c>
      <c r="L380" s="210" t="s">
        <v>420</v>
      </c>
      <c r="M380" s="211" t="s">
        <v>411</v>
      </c>
      <c r="N380" s="212">
        <v>87</v>
      </c>
    </row>
    <row r="381" spans="1:14" ht="15.75" customHeight="1">
      <c r="A381" s="1" t="str">
        <f t="shared" si="10"/>
        <v>male</v>
      </c>
      <c r="B381" s="1">
        <f t="shared" si="11"/>
        <v>93</v>
      </c>
      <c r="K381" s="209">
        <v>379</v>
      </c>
      <c r="L381" s="210" t="s">
        <v>420</v>
      </c>
      <c r="M381" s="211" t="s">
        <v>411</v>
      </c>
      <c r="N381" s="212">
        <v>88</v>
      </c>
    </row>
    <row r="382" spans="1:14" ht="15.75" customHeight="1">
      <c r="A382" s="1" t="str">
        <f t="shared" si="10"/>
        <v>female</v>
      </c>
      <c r="B382" s="1">
        <f t="shared" si="11"/>
        <v>73</v>
      </c>
      <c r="K382" s="209">
        <v>380</v>
      </c>
      <c r="L382" s="210" t="s">
        <v>420</v>
      </c>
      <c r="M382" s="211" t="s">
        <v>411</v>
      </c>
      <c r="N382" s="212">
        <v>93</v>
      </c>
    </row>
    <row r="383" spans="1:14" ht="15.75" customHeight="1">
      <c r="A383" s="1" t="str">
        <f t="shared" si="10"/>
        <v>female</v>
      </c>
      <c r="B383" s="1">
        <f t="shared" si="11"/>
        <v>82</v>
      </c>
      <c r="K383" s="209">
        <v>381</v>
      </c>
      <c r="L383" s="210" t="s">
        <v>420</v>
      </c>
      <c r="M383" s="211" t="s">
        <v>412</v>
      </c>
      <c r="N383" s="212">
        <v>73</v>
      </c>
    </row>
    <row r="384" spans="1:14" ht="15.75" customHeight="1">
      <c r="A384" s="1" t="str">
        <f t="shared" si="10"/>
        <v>female</v>
      </c>
      <c r="B384" s="1">
        <f t="shared" si="11"/>
        <v>84</v>
      </c>
      <c r="K384" s="209">
        <v>382</v>
      </c>
      <c r="L384" s="210" t="s">
        <v>420</v>
      </c>
      <c r="M384" s="211" t="s">
        <v>412</v>
      </c>
      <c r="N384" s="212">
        <v>82</v>
      </c>
    </row>
    <row r="385" spans="1:14" ht="15.75" customHeight="1">
      <c r="A385" s="1" t="str">
        <f t="shared" si="10"/>
        <v>female</v>
      </c>
      <c r="B385" s="1">
        <f t="shared" si="11"/>
        <v>85</v>
      </c>
      <c r="K385" s="209">
        <v>383</v>
      </c>
      <c r="L385" s="210" t="s">
        <v>420</v>
      </c>
      <c r="M385" s="211" t="s">
        <v>412</v>
      </c>
      <c r="N385" s="212">
        <v>84</v>
      </c>
    </row>
    <row r="386" spans="1:14" ht="15.75" customHeight="1">
      <c r="A386" s="1" t="str">
        <f t="shared" si="10"/>
        <v>female</v>
      </c>
      <c r="B386" s="1">
        <f t="shared" si="11"/>
        <v>85</v>
      </c>
      <c r="K386" s="209">
        <v>384</v>
      </c>
      <c r="L386" s="210" t="s">
        <v>420</v>
      </c>
      <c r="M386" s="211" t="s">
        <v>412</v>
      </c>
      <c r="N386" s="212">
        <v>85</v>
      </c>
    </row>
    <row r="387" spans="1:14" ht="15.75" customHeight="1">
      <c r="A387" s="1" t="str">
        <f t="shared" ref="A387:A450" si="12">IF(M388="זכר", "male", "female")</f>
        <v>female</v>
      </c>
      <c r="B387" s="1">
        <f t="shared" ref="B387:B450" si="13">N388</f>
        <v>88</v>
      </c>
      <c r="K387" s="209">
        <v>385</v>
      </c>
      <c r="L387" s="210" t="s">
        <v>420</v>
      </c>
      <c r="M387" s="211" t="s">
        <v>412</v>
      </c>
      <c r="N387" s="212">
        <v>85</v>
      </c>
    </row>
    <row r="388" spans="1:14" ht="15.75" customHeight="1">
      <c r="A388" s="1" t="str">
        <f t="shared" si="12"/>
        <v>female</v>
      </c>
      <c r="B388" s="1">
        <f t="shared" si="13"/>
        <v>89</v>
      </c>
      <c r="K388" s="209">
        <v>386</v>
      </c>
      <c r="L388" s="210" t="s">
        <v>420</v>
      </c>
      <c r="M388" s="211" t="s">
        <v>412</v>
      </c>
      <c r="N388" s="212">
        <v>88</v>
      </c>
    </row>
    <row r="389" spans="1:14" ht="15.75" customHeight="1">
      <c r="A389" s="1" t="str">
        <f t="shared" si="12"/>
        <v>female</v>
      </c>
      <c r="B389" s="1">
        <f t="shared" si="13"/>
        <v>89</v>
      </c>
      <c r="K389" s="209">
        <v>387</v>
      </c>
      <c r="L389" s="210" t="s">
        <v>420</v>
      </c>
      <c r="M389" s="211" t="s">
        <v>412</v>
      </c>
      <c r="N389" s="212">
        <v>89</v>
      </c>
    </row>
    <row r="390" spans="1:14" ht="15.75" customHeight="1">
      <c r="A390" s="1" t="str">
        <f t="shared" si="12"/>
        <v>female</v>
      </c>
      <c r="B390" s="1">
        <f t="shared" si="13"/>
        <v>90</v>
      </c>
      <c r="K390" s="209">
        <v>388</v>
      </c>
      <c r="L390" s="210" t="s">
        <v>420</v>
      </c>
      <c r="M390" s="211" t="s">
        <v>412</v>
      </c>
      <c r="N390" s="212">
        <v>89</v>
      </c>
    </row>
    <row r="391" spans="1:14" ht="15.75" customHeight="1">
      <c r="A391" s="1" t="str">
        <f t="shared" si="12"/>
        <v>female</v>
      </c>
      <c r="B391" s="1">
        <f t="shared" si="13"/>
        <v>93</v>
      </c>
      <c r="K391" s="209">
        <v>389</v>
      </c>
      <c r="L391" s="210" t="s">
        <v>420</v>
      </c>
      <c r="M391" s="211" t="s">
        <v>412</v>
      </c>
      <c r="N391" s="212">
        <v>90</v>
      </c>
    </row>
    <row r="392" spans="1:14" ht="15.75" customHeight="1">
      <c r="A392" s="1" t="str">
        <f t="shared" si="12"/>
        <v>female</v>
      </c>
      <c r="B392" s="1">
        <f t="shared" si="13"/>
        <v>94</v>
      </c>
      <c r="K392" s="209">
        <v>390</v>
      </c>
      <c r="L392" s="210" t="s">
        <v>420</v>
      </c>
      <c r="M392" s="211" t="s">
        <v>412</v>
      </c>
      <c r="N392" s="212">
        <v>93</v>
      </c>
    </row>
    <row r="393" spans="1:14" ht="15.75" customHeight="1">
      <c r="A393" s="1" t="str">
        <f t="shared" si="12"/>
        <v>female</v>
      </c>
      <c r="B393" s="1">
        <f t="shared" si="13"/>
        <v>94</v>
      </c>
      <c r="K393" s="209">
        <v>391</v>
      </c>
      <c r="L393" s="210" t="s">
        <v>420</v>
      </c>
      <c r="M393" s="211" t="s">
        <v>412</v>
      </c>
      <c r="N393" s="212">
        <v>94</v>
      </c>
    </row>
    <row r="394" spans="1:14" ht="15.75" customHeight="1">
      <c r="A394" s="1" t="str">
        <f t="shared" si="12"/>
        <v>female</v>
      </c>
      <c r="B394" s="1">
        <f t="shared" si="13"/>
        <v>94</v>
      </c>
      <c r="K394" s="209">
        <v>392</v>
      </c>
      <c r="L394" s="210" t="s">
        <v>420</v>
      </c>
      <c r="M394" s="211" t="s">
        <v>412</v>
      </c>
      <c r="N394" s="212">
        <v>94</v>
      </c>
    </row>
    <row r="395" spans="1:14" ht="15.75" customHeight="1">
      <c r="A395" s="1" t="str">
        <f t="shared" si="12"/>
        <v>female</v>
      </c>
      <c r="B395" s="1">
        <f t="shared" si="13"/>
        <v>94</v>
      </c>
      <c r="K395" s="209">
        <v>393</v>
      </c>
      <c r="L395" s="210" t="s">
        <v>420</v>
      </c>
      <c r="M395" s="211" t="s">
        <v>412</v>
      </c>
      <c r="N395" s="212">
        <v>94</v>
      </c>
    </row>
    <row r="396" spans="1:14" ht="15.75" customHeight="1">
      <c r="A396" s="1" t="str">
        <f t="shared" si="12"/>
        <v>female</v>
      </c>
      <c r="B396" s="1">
        <f t="shared" si="13"/>
        <v>96</v>
      </c>
      <c r="K396" s="209">
        <v>394</v>
      </c>
      <c r="L396" s="210" t="s">
        <v>420</v>
      </c>
      <c r="M396" s="211" t="s">
        <v>412</v>
      </c>
      <c r="N396" s="212">
        <v>94</v>
      </c>
    </row>
    <row r="397" spans="1:14" ht="15.75" customHeight="1">
      <c r="A397" s="1" t="str">
        <f t="shared" si="12"/>
        <v>female</v>
      </c>
      <c r="B397" s="1">
        <f t="shared" si="13"/>
        <v>97</v>
      </c>
      <c r="K397" s="209">
        <v>395</v>
      </c>
      <c r="L397" s="210" t="s">
        <v>420</v>
      </c>
      <c r="M397" s="211" t="s">
        <v>412</v>
      </c>
      <c r="N397" s="212">
        <v>96</v>
      </c>
    </row>
    <row r="398" spans="1:14" ht="15.75" customHeight="1">
      <c r="A398" s="1" t="str">
        <f t="shared" si="12"/>
        <v>male</v>
      </c>
      <c r="B398" s="1">
        <f t="shared" si="13"/>
        <v>63</v>
      </c>
      <c r="K398" s="209">
        <v>396</v>
      </c>
      <c r="L398" s="210" t="s">
        <v>420</v>
      </c>
      <c r="M398" s="211" t="s">
        <v>412</v>
      </c>
      <c r="N398" s="212">
        <v>97</v>
      </c>
    </row>
    <row r="399" spans="1:14" ht="15.75" customHeight="1">
      <c r="A399" s="1" t="str">
        <f t="shared" si="12"/>
        <v>male</v>
      </c>
      <c r="B399" s="1">
        <f t="shared" si="13"/>
        <v>72</v>
      </c>
      <c r="K399" s="209">
        <v>397</v>
      </c>
      <c r="L399" s="210" t="s">
        <v>410</v>
      </c>
      <c r="M399" s="211" t="s">
        <v>411</v>
      </c>
      <c r="N399" s="212">
        <v>63</v>
      </c>
    </row>
    <row r="400" spans="1:14" ht="15.75" customHeight="1">
      <c r="A400" s="1" t="str">
        <f t="shared" si="12"/>
        <v>male</v>
      </c>
      <c r="B400" s="1">
        <f t="shared" si="13"/>
        <v>86</v>
      </c>
      <c r="K400" s="209">
        <v>398</v>
      </c>
      <c r="L400" s="210" t="s">
        <v>410</v>
      </c>
      <c r="M400" s="211" t="s">
        <v>411</v>
      </c>
      <c r="N400" s="212">
        <v>72</v>
      </c>
    </row>
    <row r="401" spans="1:14" ht="15.75" customHeight="1">
      <c r="A401" s="1" t="str">
        <f t="shared" si="12"/>
        <v>female</v>
      </c>
      <c r="B401" s="1">
        <f t="shared" si="13"/>
        <v>71</v>
      </c>
      <c r="K401" s="209">
        <v>399</v>
      </c>
      <c r="L401" s="210" t="s">
        <v>410</v>
      </c>
      <c r="M401" s="211" t="s">
        <v>411</v>
      </c>
      <c r="N401" s="212">
        <v>86</v>
      </c>
    </row>
    <row r="402" spans="1:14" ht="15.75" customHeight="1">
      <c r="A402" s="1" t="str">
        <f t="shared" si="12"/>
        <v>female</v>
      </c>
      <c r="B402" s="1">
        <f t="shared" si="13"/>
        <v>89</v>
      </c>
      <c r="K402" s="209">
        <v>400</v>
      </c>
      <c r="L402" s="210" t="s">
        <v>410</v>
      </c>
      <c r="M402" s="211" t="s">
        <v>412</v>
      </c>
      <c r="N402" s="212">
        <v>71</v>
      </c>
    </row>
    <row r="403" spans="1:14" ht="15.75" customHeight="1">
      <c r="A403" s="1" t="str">
        <f t="shared" si="12"/>
        <v>female</v>
      </c>
      <c r="B403" s="1">
        <f t="shared" si="13"/>
        <v>95</v>
      </c>
      <c r="K403" s="209">
        <v>401</v>
      </c>
      <c r="L403" s="210" t="s">
        <v>410</v>
      </c>
      <c r="M403" s="211" t="s">
        <v>412</v>
      </c>
      <c r="N403" s="212">
        <v>89</v>
      </c>
    </row>
    <row r="404" spans="1:14" ht="15.75" customHeight="1">
      <c r="A404" s="1" t="str">
        <f t="shared" si="12"/>
        <v>male</v>
      </c>
      <c r="B404" s="1">
        <f t="shared" si="13"/>
        <v>58</v>
      </c>
      <c r="K404" s="209">
        <v>402</v>
      </c>
      <c r="L404" s="210" t="s">
        <v>410</v>
      </c>
      <c r="M404" s="211" t="s">
        <v>412</v>
      </c>
      <c r="N404" s="212">
        <v>95</v>
      </c>
    </row>
    <row r="405" spans="1:14" ht="15.75" customHeight="1">
      <c r="A405" s="1" t="str">
        <f t="shared" si="12"/>
        <v>male</v>
      </c>
      <c r="B405" s="1">
        <f t="shared" si="13"/>
        <v>74</v>
      </c>
      <c r="K405" s="209">
        <v>403</v>
      </c>
      <c r="L405" s="210" t="s">
        <v>410</v>
      </c>
      <c r="M405" s="211" t="s">
        <v>411</v>
      </c>
      <c r="N405" s="212">
        <v>58</v>
      </c>
    </row>
    <row r="406" spans="1:14" ht="15.75" customHeight="1">
      <c r="A406" s="1" t="str">
        <f t="shared" si="12"/>
        <v>male</v>
      </c>
      <c r="B406" s="1">
        <f t="shared" si="13"/>
        <v>80</v>
      </c>
      <c r="K406" s="209">
        <v>404</v>
      </c>
      <c r="L406" s="210" t="s">
        <v>410</v>
      </c>
      <c r="M406" s="211" t="s">
        <v>411</v>
      </c>
      <c r="N406" s="212">
        <v>74</v>
      </c>
    </row>
    <row r="407" spans="1:14" ht="15.75" customHeight="1">
      <c r="A407" s="1" t="str">
        <f t="shared" si="12"/>
        <v>male</v>
      </c>
      <c r="B407" s="1">
        <f t="shared" si="13"/>
        <v>81</v>
      </c>
      <c r="K407" s="209">
        <v>405</v>
      </c>
      <c r="L407" s="210" t="s">
        <v>410</v>
      </c>
      <c r="M407" s="211" t="s">
        <v>411</v>
      </c>
      <c r="N407" s="212">
        <v>80</v>
      </c>
    </row>
    <row r="408" spans="1:14" ht="15.75" customHeight="1">
      <c r="A408" s="1" t="str">
        <f t="shared" si="12"/>
        <v>female</v>
      </c>
      <c r="B408" s="1">
        <f t="shared" si="13"/>
        <v>88</v>
      </c>
      <c r="K408" s="209">
        <v>406</v>
      </c>
      <c r="L408" s="210" t="s">
        <v>410</v>
      </c>
      <c r="M408" s="211" t="s">
        <v>411</v>
      </c>
      <c r="N408" s="212">
        <v>81</v>
      </c>
    </row>
    <row r="409" spans="1:14" ht="15.75" customHeight="1">
      <c r="A409" s="1" t="str">
        <f t="shared" si="12"/>
        <v>male</v>
      </c>
      <c r="B409" s="1">
        <f t="shared" si="13"/>
        <v>75</v>
      </c>
      <c r="K409" s="209">
        <v>407</v>
      </c>
      <c r="L409" s="210" t="s">
        <v>410</v>
      </c>
      <c r="M409" s="211" t="s">
        <v>412</v>
      </c>
      <c r="N409" s="212">
        <v>88</v>
      </c>
    </row>
    <row r="410" spans="1:14" ht="15.75" customHeight="1">
      <c r="A410" s="1" t="str">
        <f t="shared" si="12"/>
        <v>male</v>
      </c>
      <c r="B410" s="1">
        <f t="shared" si="13"/>
        <v>84</v>
      </c>
      <c r="K410" s="209">
        <v>408</v>
      </c>
      <c r="L410" s="210" t="s">
        <v>410</v>
      </c>
      <c r="M410" s="211" t="s">
        <v>411</v>
      </c>
      <c r="N410" s="212">
        <v>75</v>
      </c>
    </row>
    <row r="411" spans="1:14" ht="15.75" customHeight="1">
      <c r="A411" s="1" t="str">
        <f t="shared" si="12"/>
        <v>female</v>
      </c>
      <c r="B411" s="1">
        <f t="shared" si="13"/>
        <v>73</v>
      </c>
      <c r="K411" s="209">
        <v>409</v>
      </c>
      <c r="L411" s="210" t="s">
        <v>410</v>
      </c>
      <c r="M411" s="211" t="s">
        <v>411</v>
      </c>
      <c r="N411" s="212">
        <v>84</v>
      </c>
    </row>
    <row r="412" spans="1:14" ht="15.75" customHeight="1">
      <c r="A412" s="1" t="str">
        <f t="shared" si="12"/>
        <v>female</v>
      </c>
      <c r="B412" s="1">
        <f t="shared" si="13"/>
        <v>86</v>
      </c>
      <c r="K412" s="209">
        <v>410</v>
      </c>
      <c r="L412" s="210" t="s">
        <v>410</v>
      </c>
      <c r="M412" s="211" t="s">
        <v>412</v>
      </c>
      <c r="N412" s="212">
        <v>73</v>
      </c>
    </row>
    <row r="413" spans="1:14" ht="15.75" customHeight="1">
      <c r="A413" s="1" t="str">
        <f t="shared" si="12"/>
        <v>female</v>
      </c>
      <c r="B413" s="1">
        <f t="shared" si="13"/>
        <v>90</v>
      </c>
      <c r="K413" s="209">
        <v>411</v>
      </c>
      <c r="L413" s="210" t="s">
        <v>410</v>
      </c>
      <c r="M413" s="211" t="s">
        <v>412</v>
      </c>
      <c r="N413" s="212">
        <v>86</v>
      </c>
    </row>
    <row r="414" spans="1:14" ht="15.75" customHeight="1">
      <c r="A414" s="1" t="str">
        <f t="shared" si="12"/>
        <v>male</v>
      </c>
      <c r="B414" s="1">
        <f t="shared" si="13"/>
        <v>85</v>
      </c>
      <c r="K414" s="209">
        <v>412</v>
      </c>
      <c r="L414" s="210" t="s">
        <v>410</v>
      </c>
      <c r="M414" s="211" t="s">
        <v>412</v>
      </c>
      <c r="N414" s="212">
        <v>90</v>
      </c>
    </row>
    <row r="415" spans="1:14" ht="15.75" customHeight="1">
      <c r="A415" s="1" t="str">
        <f t="shared" si="12"/>
        <v>male</v>
      </c>
      <c r="B415" s="1">
        <f t="shared" si="13"/>
        <v>86</v>
      </c>
      <c r="K415" s="209">
        <v>413</v>
      </c>
      <c r="L415" s="210" t="s">
        <v>410</v>
      </c>
      <c r="M415" s="211" t="s">
        <v>411</v>
      </c>
      <c r="N415" s="212">
        <v>85</v>
      </c>
    </row>
    <row r="416" spans="1:14" ht="15.75" customHeight="1">
      <c r="A416" s="1" t="str">
        <f t="shared" si="12"/>
        <v>female</v>
      </c>
      <c r="B416" s="1">
        <f t="shared" si="13"/>
        <v>86</v>
      </c>
      <c r="K416" s="209">
        <v>414</v>
      </c>
      <c r="L416" s="210" t="s">
        <v>410</v>
      </c>
      <c r="M416" s="211" t="s">
        <v>411</v>
      </c>
      <c r="N416" s="212">
        <v>86</v>
      </c>
    </row>
    <row r="417" spans="1:14" ht="15.75" customHeight="1">
      <c r="A417" s="1" t="str">
        <f t="shared" si="12"/>
        <v>female</v>
      </c>
      <c r="B417" s="1">
        <f t="shared" si="13"/>
        <v>94</v>
      </c>
      <c r="K417" s="209">
        <v>415</v>
      </c>
      <c r="L417" s="210" t="s">
        <v>410</v>
      </c>
      <c r="M417" s="211" t="s">
        <v>412</v>
      </c>
      <c r="N417" s="212">
        <v>86</v>
      </c>
    </row>
    <row r="418" spans="1:14" ht="15.75" customHeight="1">
      <c r="A418" s="1" t="str">
        <f t="shared" si="12"/>
        <v>male</v>
      </c>
      <c r="B418" s="1">
        <f t="shared" si="13"/>
        <v>78</v>
      </c>
      <c r="K418" s="209">
        <v>416</v>
      </c>
      <c r="L418" s="210" t="s">
        <v>410</v>
      </c>
      <c r="M418" s="211" t="s">
        <v>412</v>
      </c>
      <c r="N418" s="212">
        <v>94</v>
      </c>
    </row>
    <row r="419" spans="1:14" ht="15.75" customHeight="1">
      <c r="A419" s="1" t="str">
        <f t="shared" si="12"/>
        <v>female</v>
      </c>
      <c r="B419" s="1">
        <f t="shared" si="13"/>
        <v>66</v>
      </c>
      <c r="K419" s="209">
        <v>417</v>
      </c>
      <c r="L419" s="210" t="s">
        <v>410</v>
      </c>
      <c r="M419" s="211" t="s">
        <v>411</v>
      </c>
      <c r="N419" s="212">
        <v>78</v>
      </c>
    </row>
    <row r="420" spans="1:14" ht="15.75" customHeight="1">
      <c r="A420" s="1" t="str">
        <f t="shared" si="12"/>
        <v>male</v>
      </c>
      <c r="B420" s="1">
        <f t="shared" si="13"/>
        <v>81</v>
      </c>
      <c r="K420" s="209">
        <v>418</v>
      </c>
      <c r="L420" s="210" t="s">
        <v>410</v>
      </c>
      <c r="M420" s="211" t="s">
        <v>412</v>
      </c>
      <c r="N420" s="212">
        <v>66</v>
      </c>
    </row>
    <row r="421" spans="1:14" ht="15.75" customHeight="1">
      <c r="A421" s="1" t="str">
        <f t="shared" si="12"/>
        <v>male</v>
      </c>
      <c r="B421" s="1">
        <f t="shared" si="13"/>
        <v>76</v>
      </c>
      <c r="K421" s="209">
        <v>419</v>
      </c>
      <c r="L421" s="210" t="s">
        <v>410</v>
      </c>
      <c r="M421" s="211" t="s">
        <v>411</v>
      </c>
      <c r="N421" s="212">
        <v>81</v>
      </c>
    </row>
    <row r="422" spans="1:14" ht="15.75" customHeight="1">
      <c r="A422" s="1" t="str">
        <f t="shared" si="12"/>
        <v>male</v>
      </c>
      <c r="B422" s="1">
        <f t="shared" si="13"/>
        <v>76</v>
      </c>
      <c r="K422" s="209">
        <v>420</v>
      </c>
      <c r="L422" s="210" t="s">
        <v>410</v>
      </c>
      <c r="M422" s="211" t="s">
        <v>411</v>
      </c>
      <c r="N422" s="212">
        <v>76</v>
      </c>
    </row>
    <row r="423" spans="1:14" ht="15.75" customHeight="1">
      <c r="A423" s="1" t="str">
        <f t="shared" si="12"/>
        <v>male</v>
      </c>
      <c r="B423" s="1">
        <f t="shared" si="13"/>
        <v>66</v>
      </c>
      <c r="K423" s="209">
        <v>421</v>
      </c>
      <c r="L423" s="210" t="s">
        <v>410</v>
      </c>
      <c r="M423" s="211" t="s">
        <v>411</v>
      </c>
      <c r="N423" s="212">
        <v>76</v>
      </c>
    </row>
    <row r="424" spans="1:14" ht="15.75" customHeight="1">
      <c r="A424" s="1" t="str">
        <f t="shared" si="12"/>
        <v>female</v>
      </c>
      <c r="B424" s="1">
        <f t="shared" si="13"/>
        <v>83</v>
      </c>
      <c r="K424" s="209">
        <v>422</v>
      </c>
      <c r="L424" s="210" t="s">
        <v>410</v>
      </c>
      <c r="M424" s="211" t="s">
        <v>411</v>
      </c>
      <c r="N424" s="212">
        <v>66</v>
      </c>
    </row>
    <row r="425" spans="1:14" ht="15.75" customHeight="1">
      <c r="A425" s="1" t="str">
        <f t="shared" si="12"/>
        <v>male</v>
      </c>
      <c r="B425" s="1">
        <f t="shared" si="13"/>
        <v>40</v>
      </c>
      <c r="K425" s="209">
        <v>423</v>
      </c>
      <c r="L425" s="210" t="s">
        <v>410</v>
      </c>
      <c r="M425" s="211" t="s">
        <v>412</v>
      </c>
      <c r="N425" s="212">
        <v>83</v>
      </c>
    </row>
    <row r="426" spans="1:14" ht="15.75" customHeight="1">
      <c r="A426" s="1" t="str">
        <f t="shared" si="12"/>
        <v>male</v>
      </c>
      <c r="B426" s="1">
        <f t="shared" si="13"/>
        <v>52</v>
      </c>
      <c r="K426" s="209">
        <v>424</v>
      </c>
      <c r="L426" s="210" t="s">
        <v>421</v>
      </c>
      <c r="M426" s="211" t="s">
        <v>411</v>
      </c>
      <c r="N426" s="212">
        <v>40</v>
      </c>
    </row>
    <row r="427" spans="1:14" ht="15.75" customHeight="1">
      <c r="A427" s="1" t="str">
        <f t="shared" si="12"/>
        <v>male</v>
      </c>
      <c r="B427" s="1">
        <f t="shared" si="13"/>
        <v>55</v>
      </c>
      <c r="K427" s="209">
        <v>425</v>
      </c>
      <c r="L427" s="210" t="s">
        <v>421</v>
      </c>
      <c r="M427" s="211" t="s">
        <v>411</v>
      </c>
      <c r="N427" s="212">
        <v>52</v>
      </c>
    </row>
    <row r="428" spans="1:14" ht="15.75" customHeight="1">
      <c r="A428" s="1" t="str">
        <f t="shared" si="12"/>
        <v>male</v>
      </c>
      <c r="B428" s="1">
        <f t="shared" si="13"/>
        <v>57</v>
      </c>
      <c r="K428" s="209">
        <v>426</v>
      </c>
      <c r="L428" s="210" t="s">
        <v>421</v>
      </c>
      <c r="M428" s="211" t="s">
        <v>411</v>
      </c>
      <c r="N428" s="212">
        <v>55</v>
      </c>
    </row>
    <row r="429" spans="1:14" ht="15.75" customHeight="1">
      <c r="A429" s="1" t="str">
        <f t="shared" si="12"/>
        <v>male</v>
      </c>
      <c r="B429" s="1">
        <f t="shared" si="13"/>
        <v>57</v>
      </c>
      <c r="K429" s="209">
        <v>427</v>
      </c>
      <c r="L429" s="210" t="s">
        <v>421</v>
      </c>
      <c r="M429" s="211" t="s">
        <v>411</v>
      </c>
      <c r="N429" s="212">
        <v>57</v>
      </c>
    </row>
    <row r="430" spans="1:14" ht="15.75" customHeight="1">
      <c r="A430" s="1" t="str">
        <f t="shared" si="12"/>
        <v>male</v>
      </c>
      <c r="B430" s="1">
        <f t="shared" si="13"/>
        <v>59</v>
      </c>
      <c r="K430" s="209">
        <v>428</v>
      </c>
      <c r="L430" s="210" t="s">
        <v>421</v>
      </c>
      <c r="M430" s="211" t="s">
        <v>411</v>
      </c>
      <c r="N430" s="212">
        <v>57</v>
      </c>
    </row>
    <row r="431" spans="1:14" ht="15.75" customHeight="1">
      <c r="A431" s="1" t="str">
        <f t="shared" si="12"/>
        <v>male</v>
      </c>
      <c r="B431" s="1">
        <f t="shared" si="13"/>
        <v>59</v>
      </c>
      <c r="K431" s="209">
        <v>429</v>
      </c>
      <c r="L431" s="210" t="s">
        <v>421</v>
      </c>
      <c r="M431" s="211" t="s">
        <v>411</v>
      </c>
      <c r="N431" s="212">
        <v>59</v>
      </c>
    </row>
    <row r="432" spans="1:14" ht="15.75" customHeight="1">
      <c r="A432" s="1" t="str">
        <f t="shared" si="12"/>
        <v>male</v>
      </c>
      <c r="B432" s="1">
        <f t="shared" si="13"/>
        <v>60</v>
      </c>
      <c r="K432" s="209">
        <v>430</v>
      </c>
      <c r="L432" s="210" t="s">
        <v>421</v>
      </c>
      <c r="M432" s="211" t="s">
        <v>411</v>
      </c>
      <c r="N432" s="212">
        <v>59</v>
      </c>
    </row>
    <row r="433" spans="1:14" ht="15.75" customHeight="1">
      <c r="A433" s="1" t="str">
        <f t="shared" si="12"/>
        <v>male</v>
      </c>
      <c r="B433" s="1">
        <f t="shared" si="13"/>
        <v>61</v>
      </c>
      <c r="K433" s="209">
        <v>431</v>
      </c>
      <c r="L433" s="210" t="s">
        <v>421</v>
      </c>
      <c r="M433" s="211" t="s">
        <v>411</v>
      </c>
      <c r="N433" s="212">
        <v>60</v>
      </c>
    </row>
    <row r="434" spans="1:14" ht="15.75" customHeight="1">
      <c r="A434" s="1" t="str">
        <f t="shared" si="12"/>
        <v>male</v>
      </c>
      <c r="B434" s="1">
        <f t="shared" si="13"/>
        <v>63</v>
      </c>
      <c r="K434" s="209">
        <v>432</v>
      </c>
      <c r="L434" s="210" t="s">
        <v>421</v>
      </c>
      <c r="M434" s="211" t="s">
        <v>411</v>
      </c>
      <c r="N434" s="212">
        <v>61</v>
      </c>
    </row>
    <row r="435" spans="1:14" ht="15.75" customHeight="1">
      <c r="A435" s="1" t="str">
        <f t="shared" si="12"/>
        <v>male</v>
      </c>
      <c r="B435" s="1">
        <f t="shared" si="13"/>
        <v>63</v>
      </c>
      <c r="K435" s="209">
        <v>433</v>
      </c>
      <c r="L435" s="210" t="s">
        <v>421</v>
      </c>
      <c r="M435" s="211" t="s">
        <v>411</v>
      </c>
      <c r="N435" s="212">
        <v>63</v>
      </c>
    </row>
    <row r="436" spans="1:14" ht="15.75" customHeight="1">
      <c r="A436" s="1" t="str">
        <f t="shared" si="12"/>
        <v>male</v>
      </c>
      <c r="B436" s="1">
        <f t="shared" si="13"/>
        <v>63</v>
      </c>
      <c r="K436" s="209">
        <v>434</v>
      </c>
      <c r="L436" s="210" t="s">
        <v>421</v>
      </c>
      <c r="M436" s="211" t="s">
        <v>411</v>
      </c>
      <c r="N436" s="212">
        <v>63</v>
      </c>
    </row>
    <row r="437" spans="1:14" ht="15.75" customHeight="1">
      <c r="A437" s="1" t="str">
        <f t="shared" si="12"/>
        <v>male</v>
      </c>
      <c r="B437" s="1">
        <f t="shared" si="13"/>
        <v>64</v>
      </c>
      <c r="K437" s="209">
        <v>435</v>
      </c>
      <c r="L437" s="210" t="s">
        <v>421</v>
      </c>
      <c r="M437" s="211" t="s">
        <v>411</v>
      </c>
      <c r="N437" s="212">
        <v>63</v>
      </c>
    </row>
    <row r="438" spans="1:14" ht="15.75" customHeight="1">
      <c r="A438" s="1" t="str">
        <f t="shared" si="12"/>
        <v>male</v>
      </c>
      <c r="B438" s="1">
        <f t="shared" si="13"/>
        <v>64</v>
      </c>
      <c r="K438" s="209">
        <v>436</v>
      </c>
      <c r="L438" s="210" t="s">
        <v>421</v>
      </c>
      <c r="M438" s="211" t="s">
        <v>411</v>
      </c>
      <c r="N438" s="212">
        <v>64</v>
      </c>
    </row>
    <row r="439" spans="1:14" ht="15.75" customHeight="1">
      <c r="A439" s="1" t="str">
        <f t="shared" si="12"/>
        <v>male</v>
      </c>
      <c r="B439" s="1">
        <f t="shared" si="13"/>
        <v>65</v>
      </c>
      <c r="K439" s="209">
        <v>437</v>
      </c>
      <c r="L439" s="210" t="s">
        <v>421</v>
      </c>
      <c r="M439" s="211" t="s">
        <v>411</v>
      </c>
      <c r="N439" s="212">
        <v>64</v>
      </c>
    </row>
    <row r="440" spans="1:14" ht="15.75" customHeight="1">
      <c r="A440" s="1" t="str">
        <f t="shared" si="12"/>
        <v>male</v>
      </c>
      <c r="B440" s="1">
        <f t="shared" si="13"/>
        <v>68</v>
      </c>
      <c r="K440" s="209">
        <v>438</v>
      </c>
      <c r="L440" s="210" t="s">
        <v>421</v>
      </c>
      <c r="M440" s="211" t="s">
        <v>411</v>
      </c>
      <c r="N440" s="212">
        <v>65</v>
      </c>
    </row>
    <row r="441" spans="1:14" ht="15.75" customHeight="1">
      <c r="A441" s="1" t="str">
        <f t="shared" si="12"/>
        <v>male</v>
      </c>
      <c r="B441" s="1">
        <f t="shared" si="13"/>
        <v>70</v>
      </c>
      <c r="K441" s="209">
        <v>439</v>
      </c>
      <c r="L441" s="210" t="s">
        <v>421</v>
      </c>
      <c r="M441" s="211" t="s">
        <v>411</v>
      </c>
      <c r="N441" s="212">
        <v>68</v>
      </c>
    </row>
    <row r="442" spans="1:14" ht="15.75" customHeight="1">
      <c r="A442" s="1" t="str">
        <f t="shared" si="12"/>
        <v>male</v>
      </c>
      <c r="B442" s="1">
        <f t="shared" si="13"/>
        <v>70</v>
      </c>
      <c r="K442" s="209">
        <v>440</v>
      </c>
      <c r="L442" s="210" t="s">
        <v>421</v>
      </c>
      <c r="M442" s="211" t="s">
        <v>411</v>
      </c>
      <c r="N442" s="212">
        <v>70</v>
      </c>
    </row>
    <row r="443" spans="1:14" ht="15.75" customHeight="1">
      <c r="A443" s="1" t="str">
        <f t="shared" si="12"/>
        <v>male</v>
      </c>
      <c r="B443" s="1">
        <f t="shared" si="13"/>
        <v>70</v>
      </c>
      <c r="K443" s="209">
        <v>441</v>
      </c>
      <c r="L443" s="210" t="s">
        <v>421</v>
      </c>
      <c r="M443" s="211" t="s">
        <v>411</v>
      </c>
      <c r="N443" s="212">
        <v>70</v>
      </c>
    </row>
    <row r="444" spans="1:14" ht="15.75" customHeight="1">
      <c r="A444" s="1" t="str">
        <f t="shared" si="12"/>
        <v>male</v>
      </c>
      <c r="B444" s="1">
        <f t="shared" si="13"/>
        <v>70</v>
      </c>
      <c r="K444" s="209">
        <v>442</v>
      </c>
      <c r="L444" s="210" t="s">
        <v>421</v>
      </c>
      <c r="M444" s="211" t="s">
        <v>411</v>
      </c>
      <c r="N444" s="212">
        <v>70</v>
      </c>
    </row>
    <row r="445" spans="1:14" ht="15.75" customHeight="1">
      <c r="A445" s="1" t="str">
        <f t="shared" si="12"/>
        <v>male</v>
      </c>
      <c r="B445" s="1">
        <f t="shared" si="13"/>
        <v>71</v>
      </c>
      <c r="K445" s="209">
        <v>443</v>
      </c>
      <c r="L445" s="210" t="s">
        <v>421</v>
      </c>
      <c r="M445" s="211" t="s">
        <v>411</v>
      </c>
      <c r="N445" s="212">
        <v>70</v>
      </c>
    </row>
    <row r="446" spans="1:14" ht="15.75" customHeight="1">
      <c r="A446" s="1" t="str">
        <f t="shared" si="12"/>
        <v>male</v>
      </c>
      <c r="B446" s="1">
        <f t="shared" si="13"/>
        <v>71</v>
      </c>
      <c r="K446" s="209">
        <v>444</v>
      </c>
      <c r="L446" s="210" t="s">
        <v>421</v>
      </c>
      <c r="M446" s="211" t="s">
        <v>411</v>
      </c>
      <c r="N446" s="212">
        <v>71</v>
      </c>
    </row>
    <row r="447" spans="1:14" ht="15.75" customHeight="1">
      <c r="A447" s="1" t="str">
        <f t="shared" si="12"/>
        <v>male</v>
      </c>
      <c r="B447" s="1">
        <f t="shared" si="13"/>
        <v>71</v>
      </c>
      <c r="K447" s="209">
        <v>445</v>
      </c>
      <c r="L447" s="210" t="s">
        <v>421</v>
      </c>
      <c r="M447" s="211" t="s">
        <v>411</v>
      </c>
      <c r="N447" s="212">
        <v>71</v>
      </c>
    </row>
    <row r="448" spans="1:14" ht="15.75" customHeight="1">
      <c r="A448" s="1" t="str">
        <f t="shared" si="12"/>
        <v>male</v>
      </c>
      <c r="B448" s="1">
        <f t="shared" si="13"/>
        <v>71</v>
      </c>
      <c r="K448" s="209">
        <v>446</v>
      </c>
      <c r="L448" s="210" t="s">
        <v>421</v>
      </c>
      <c r="M448" s="211" t="s">
        <v>411</v>
      </c>
      <c r="N448" s="212">
        <v>71</v>
      </c>
    </row>
    <row r="449" spans="1:14" ht="15.75" customHeight="1">
      <c r="A449" s="1" t="str">
        <f t="shared" si="12"/>
        <v>male</v>
      </c>
      <c r="B449" s="1">
        <f t="shared" si="13"/>
        <v>71</v>
      </c>
      <c r="K449" s="209">
        <v>447</v>
      </c>
      <c r="L449" s="210" t="s">
        <v>421</v>
      </c>
      <c r="M449" s="211" t="s">
        <v>411</v>
      </c>
      <c r="N449" s="212">
        <v>71</v>
      </c>
    </row>
    <row r="450" spans="1:14" ht="15.75" customHeight="1">
      <c r="A450" s="1" t="str">
        <f t="shared" si="12"/>
        <v>male</v>
      </c>
      <c r="B450" s="1">
        <f t="shared" si="13"/>
        <v>72</v>
      </c>
      <c r="K450" s="209">
        <v>448</v>
      </c>
      <c r="L450" s="210" t="s">
        <v>421</v>
      </c>
      <c r="M450" s="211" t="s">
        <v>411</v>
      </c>
      <c r="N450" s="212">
        <v>71</v>
      </c>
    </row>
    <row r="451" spans="1:14" ht="15.75" customHeight="1">
      <c r="A451" s="1" t="str">
        <f t="shared" ref="A451:A514" si="14">IF(M452="זכר", "male", "female")</f>
        <v>male</v>
      </c>
      <c r="B451" s="1">
        <f t="shared" ref="B451:B514" si="15">N452</f>
        <v>73</v>
      </c>
      <c r="K451" s="209">
        <v>449</v>
      </c>
      <c r="L451" s="210" t="s">
        <v>421</v>
      </c>
      <c r="M451" s="211" t="s">
        <v>411</v>
      </c>
      <c r="N451" s="212">
        <v>72</v>
      </c>
    </row>
    <row r="452" spans="1:14" ht="15.75" customHeight="1">
      <c r="A452" s="1" t="str">
        <f t="shared" si="14"/>
        <v>male</v>
      </c>
      <c r="B452" s="1">
        <f t="shared" si="15"/>
        <v>73</v>
      </c>
      <c r="K452" s="209">
        <v>450</v>
      </c>
      <c r="L452" s="210" t="s">
        <v>421</v>
      </c>
      <c r="M452" s="211" t="s">
        <v>411</v>
      </c>
      <c r="N452" s="212">
        <v>73</v>
      </c>
    </row>
    <row r="453" spans="1:14" ht="15.75" customHeight="1">
      <c r="A453" s="1" t="str">
        <f t="shared" si="14"/>
        <v>male</v>
      </c>
      <c r="B453" s="1">
        <f t="shared" si="15"/>
        <v>74</v>
      </c>
      <c r="K453" s="209">
        <v>451</v>
      </c>
      <c r="L453" s="210" t="s">
        <v>421</v>
      </c>
      <c r="M453" s="211" t="s">
        <v>411</v>
      </c>
      <c r="N453" s="212">
        <v>73</v>
      </c>
    </row>
    <row r="454" spans="1:14" ht="15.75" customHeight="1">
      <c r="A454" s="1" t="str">
        <f t="shared" si="14"/>
        <v>male</v>
      </c>
      <c r="B454" s="1">
        <f t="shared" si="15"/>
        <v>74</v>
      </c>
      <c r="K454" s="209">
        <v>452</v>
      </c>
      <c r="L454" s="210" t="s">
        <v>421</v>
      </c>
      <c r="M454" s="211" t="s">
        <v>411</v>
      </c>
      <c r="N454" s="212">
        <v>74</v>
      </c>
    </row>
    <row r="455" spans="1:14" ht="15.75" customHeight="1">
      <c r="A455" s="1" t="str">
        <f t="shared" si="14"/>
        <v>male</v>
      </c>
      <c r="B455" s="1">
        <f t="shared" si="15"/>
        <v>74</v>
      </c>
      <c r="K455" s="209">
        <v>453</v>
      </c>
      <c r="L455" s="210" t="s">
        <v>421</v>
      </c>
      <c r="M455" s="211" t="s">
        <v>411</v>
      </c>
      <c r="N455" s="212">
        <v>74</v>
      </c>
    </row>
    <row r="456" spans="1:14" ht="15.75" customHeight="1">
      <c r="A456" s="1" t="str">
        <f t="shared" si="14"/>
        <v>male</v>
      </c>
      <c r="B456" s="1">
        <f t="shared" si="15"/>
        <v>74</v>
      </c>
      <c r="K456" s="209">
        <v>454</v>
      </c>
      <c r="L456" s="210" t="s">
        <v>421</v>
      </c>
      <c r="M456" s="211" t="s">
        <v>411</v>
      </c>
      <c r="N456" s="212">
        <v>74</v>
      </c>
    </row>
    <row r="457" spans="1:14" ht="15.75" customHeight="1">
      <c r="A457" s="1" t="str">
        <f t="shared" si="14"/>
        <v>male</v>
      </c>
      <c r="B457" s="1">
        <f t="shared" si="15"/>
        <v>75</v>
      </c>
      <c r="K457" s="209">
        <v>455</v>
      </c>
      <c r="L457" s="210" t="s">
        <v>421</v>
      </c>
      <c r="M457" s="211" t="s">
        <v>411</v>
      </c>
      <c r="N457" s="212">
        <v>74</v>
      </c>
    </row>
    <row r="458" spans="1:14" ht="15.75" customHeight="1">
      <c r="A458" s="1" t="str">
        <f t="shared" si="14"/>
        <v>male</v>
      </c>
      <c r="B458" s="1">
        <f t="shared" si="15"/>
        <v>76</v>
      </c>
      <c r="K458" s="209">
        <v>456</v>
      </c>
      <c r="L458" s="210" t="s">
        <v>421</v>
      </c>
      <c r="M458" s="211" t="s">
        <v>411</v>
      </c>
      <c r="N458" s="212">
        <v>75</v>
      </c>
    </row>
    <row r="459" spans="1:14" ht="15.75" customHeight="1">
      <c r="A459" s="1" t="str">
        <f t="shared" si="14"/>
        <v>male</v>
      </c>
      <c r="B459" s="1">
        <f t="shared" si="15"/>
        <v>76</v>
      </c>
      <c r="K459" s="209">
        <v>457</v>
      </c>
      <c r="L459" s="210" t="s">
        <v>421</v>
      </c>
      <c r="M459" s="211" t="s">
        <v>411</v>
      </c>
      <c r="N459" s="212">
        <v>76</v>
      </c>
    </row>
    <row r="460" spans="1:14" ht="15.75" customHeight="1">
      <c r="A460" s="1" t="str">
        <f t="shared" si="14"/>
        <v>male</v>
      </c>
      <c r="B460" s="1">
        <f t="shared" si="15"/>
        <v>76</v>
      </c>
      <c r="K460" s="209">
        <v>458</v>
      </c>
      <c r="L460" s="210" t="s">
        <v>421</v>
      </c>
      <c r="M460" s="211" t="s">
        <v>411</v>
      </c>
      <c r="N460" s="212">
        <v>76</v>
      </c>
    </row>
    <row r="461" spans="1:14" ht="15.75" customHeight="1">
      <c r="A461" s="1" t="str">
        <f t="shared" si="14"/>
        <v>male</v>
      </c>
      <c r="B461" s="1">
        <f t="shared" si="15"/>
        <v>76</v>
      </c>
      <c r="K461" s="209">
        <v>459</v>
      </c>
      <c r="L461" s="210" t="s">
        <v>421</v>
      </c>
      <c r="M461" s="211" t="s">
        <v>411</v>
      </c>
      <c r="N461" s="212">
        <v>76</v>
      </c>
    </row>
    <row r="462" spans="1:14" ht="15.75" customHeight="1">
      <c r="A462" s="1" t="str">
        <f t="shared" si="14"/>
        <v>male</v>
      </c>
      <c r="B462" s="1">
        <f t="shared" si="15"/>
        <v>77</v>
      </c>
      <c r="K462" s="209">
        <v>460</v>
      </c>
      <c r="L462" s="210" t="s">
        <v>421</v>
      </c>
      <c r="M462" s="211" t="s">
        <v>411</v>
      </c>
      <c r="N462" s="212">
        <v>76</v>
      </c>
    </row>
    <row r="463" spans="1:14" ht="15.75" customHeight="1">
      <c r="A463" s="1" t="str">
        <f t="shared" si="14"/>
        <v>male</v>
      </c>
      <c r="B463" s="1">
        <f t="shared" si="15"/>
        <v>78</v>
      </c>
      <c r="K463" s="209">
        <v>461</v>
      </c>
      <c r="L463" s="210" t="s">
        <v>421</v>
      </c>
      <c r="M463" s="211" t="s">
        <v>411</v>
      </c>
      <c r="N463" s="212">
        <v>77</v>
      </c>
    </row>
    <row r="464" spans="1:14" ht="15.75" customHeight="1">
      <c r="A464" s="1" t="str">
        <f t="shared" si="14"/>
        <v>male</v>
      </c>
      <c r="B464" s="1">
        <f t="shared" si="15"/>
        <v>78</v>
      </c>
      <c r="K464" s="209">
        <v>462</v>
      </c>
      <c r="L464" s="210" t="s">
        <v>421</v>
      </c>
      <c r="M464" s="211" t="s">
        <v>411</v>
      </c>
      <c r="N464" s="212">
        <v>78</v>
      </c>
    </row>
    <row r="465" spans="1:14" ht="15.75" customHeight="1">
      <c r="A465" s="1" t="str">
        <f t="shared" si="14"/>
        <v>male</v>
      </c>
      <c r="B465" s="1">
        <f t="shared" si="15"/>
        <v>79</v>
      </c>
      <c r="K465" s="209">
        <v>463</v>
      </c>
      <c r="L465" s="210" t="s">
        <v>421</v>
      </c>
      <c r="M465" s="211" t="s">
        <v>411</v>
      </c>
      <c r="N465" s="212">
        <v>78</v>
      </c>
    </row>
    <row r="466" spans="1:14" ht="15.75" customHeight="1">
      <c r="A466" s="1" t="str">
        <f t="shared" si="14"/>
        <v>male</v>
      </c>
      <c r="B466" s="1">
        <f t="shared" si="15"/>
        <v>79</v>
      </c>
      <c r="K466" s="209">
        <v>464</v>
      </c>
      <c r="L466" s="210" t="s">
        <v>421</v>
      </c>
      <c r="M466" s="211" t="s">
        <v>411</v>
      </c>
      <c r="N466" s="212">
        <v>79</v>
      </c>
    </row>
    <row r="467" spans="1:14" ht="15.75" customHeight="1">
      <c r="A467" s="1" t="str">
        <f t="shared" si="14"/>
        <v>male</v>
      </c>
      <c r="B467" s="1">
        <f t="shared" si="15"/>
        <v>79</v>
      </c>
      <c r="K467" s="209">
        <v>465</v>
      </c>
      <c r="L467" s="210" t="s">
        <v>421</v>
      </c>
      <c r="M467" s="211" t="s">
        <v>411</v>
      </c>
      <c r="N467" s="212">
        <v>79</v>
      </c>
    </row>
    <row r="468" spans="1:14" ht="15.75" customHeight="1">
      <c r="A468" s="1" t="str">
        <f t="shared" si="14"/>
        <v>male</v>
      </c>
      <c r="B468" s="1">
        <f t="shared" si="15"/>
        <v>79</v>
      </c>
      <c r="K468" s="209">
        <v>466</v>
      </c>
      <c r="L468" s="210" t="s">
        <v>421</v>
      </c>
      <c r="M468" s="211" t="s">
        <v>411</v>
      </c>
      <c r="N468" s="212">
        <v>79</v>
      </c>
    </row>
    <row r="469" spans="1:14" ht="15.75" customHeight="1">
      <c r="A469" s="1" t="str">
        <f t="shared" si="14"/>
        <v>male</v>
      </c>
      <c r="B469" s="1">
        <f t="shared" si="15"/>
        <v>80</v>
      </c>
      <c r="K469" s="209">
        <v>467</v>
      </c>
      <c r="L469" s="210" t="s">
        <v>421</v>
      </c>
      <c r="M469" s="211" t="s">
        <v>411</v>
      </c>
      <c r="N469" s="212">
        <v>79</v>
      </c>
    </row>
    <row r="470" spans="1:14" ht="15.75" customHeight="1">
      <c r="A470" s="1" t="str">
        <f t="shared" si="14"/>
        <v>male</v>
      </c>
      <c r="B470" s="1">
        <f t="shared" si="15"/>
        <v>81</v>
      </c>
      <c r="K470" s="209">
        <v>468</v>
      </c>
      <c r="L470" s="210" t="s">
        <v>421</v>
      </c>
      <c r="M470" s="211" t="s">
        <v>411</v>
      </c>
      <c r="N470" s="212">
        <v>80</v>
      </c>
    </row>
    <row r="471" spans="1:14" ht="15.75" customHeight="1">
      <c r="A471" s="1" t="str">
        <f t="shared" si="14"/>
        <v>male</v>
      </c>
      <c r="B471" s="1">
        <f t="shared" si="15"/>
        <v>81</v>
      </c>
      <c r="K471" s="209">
        <v>469</v>
      </c>
      <c r="L471" s="210" t="s">
        <v>421</v>
      </c>
      <c r="M471" s="211" t="s">
        <v>411</v>
      </c>
      <c r="N471" s="212">
        <v>81</v>
      </c>
    </row>
    <row r="472" spans="1:14" ht="15.75" customHeight="1">
      <c r="A472" s="1" t="str">
        <f t="shared" si="14"/>
        <v>male</v>
      </c>
      <c r="B472" s="1">
        <f t="shared" si="15"/>
        <v>81</v>
      </c>
      <c r="K472" s="209">
        <v>470</v>
      </c>
      <c r="L472" s="210" t="s">
        <v>421</v>
      </c>
      <c r="M472" s="211" t="s">
        <v>411</v>
      </c>
      <c r="N472" s="212">
        <v>81</v>
      </c>
    </row>
    <row r="473" spans="1:14" ht="15.75" customHeight="1">
      <c r="A473" s="1" t="str">
        <f t="shared" si="14"/>
        <v>male</v>
      </c>
      <c r="B473" s="1">
        <f t="shared" si="15"/>
        <v>81</v>
      </c>
      <c r="K473" s="209">
        <v>471</v>
      </c>
      <c r="L473" s="210" t="s">
        <v>421</v>
      </c>
      <c r="M473" s="211" t="s">
        <v>411</v>
      </c>
      <c r="N473" s="212">
        <v>81</v>
      </c>
    </row>
    <row r="474" spans="1:14" ht="15.75" customHeight="1">
      <c r="A474" s="1" t="str">
        <f t="shared" si="14"/>
        <v>male</v>
      </c>
      <c r="B474" s="1">
        <f t="shared" si="15"/>
        <v>82</v>
      </c>
      <c r="K474" s="209">
        <v>472</v>
      </c>
      <c r="L474" s="210" t="s">
        <v>421</v>
      </c>
      <c r="M474" s="211" t="s">
        <v>411</v>
      </c>
      <c r="N474" s="212">
        <v>81</v>
      </c>
    </row>
    <row r="475" spans="1:14" ht="15.75" customHeight="1">
      <c r="A475" s="1" t="str">
        <f t="shared" si="14"/>
        <v>male</v>
      </c>
      <c r="B475" s="1">
        <f t="shared" si="15"/>
        <v>83</v>
      </c>
      <c r="K475" s="209">
        <v>473</v>
      </c>
      <c r="L475" s="210" t="s">
        <v>421</v>
      </c>
      <c r="M475" s="211" t="s">
        <v>411</v>
      </c>
      <c r="N475" s="212">
        <v>82</v>
      </c>
    </row>
    <row r="476" spans="1:14" ht="15.75" customHeight="1">
      <c r="A476" s="1" t="str">
        <f t="shared" si="14"/>
        <v>male</v>
      </c>
      <c r="B476" s="1">
        <f t="shared" si="15"/>
        <v>83</v>
      </c>
      <c r="K476" s="209">
        <v>474</v>
      </c>
      <c r="L476" s="210" t="s">
        <v>421</v>
      </c>
      <c r="M476" s="211" t="s">
        <v>411</v>
      </c>
      <c r="N476" s="212">
        <v>83</v>
      </c>
    </row>
    <row r="477" spans="1:14" ht="15.75" customHeight="1">
      <c r="A477" s="1" t="str">
        <f t="shared" si="14"/>
        <v>male</v>
      </c>
      <c r="B477" s="1">
        <f t="shared" si="15"/>
        <v>84</v>
      </c>
      <c r="K477" s="209">
        <v>475</v>
      </c>
      <c r="L477" s="210" t="s">
        <v>421</v>
      </c>
      <c r="M477" s="211" t="s">
        <v>411</v>
      </c>
      <c r="N477" s="212">
        <v>83</v>
      </c>
    </row>
    <row r="478" spans="1:14" ht="15.75" customHeight="1">
      <c r="A478" s="1" t="str">
        <f t="shared" si="14"/>
        <v>male</v>
      </c>
      <c r="B478" s="1">
        <f t="shared" si="15"/>
        <v>84</v>
      </c>
      <c r="K478" s="209">
        <v>476</v>
      </c>
      <c r="L478" s="210" t="s">
        <v>421</v>
      </c>
      <c r="M478" s="211" t="s">
        <v>411</v>
      </c>
      <c r="N478" s="212">
        <v>84</v>
      </c>
    </row>
    <row r="479" spans="1:14" ht="15.75" customHeight="1">
      <c r="A479" s="1" t="str">
        <f t="shared" si="14"/>
        <v>male</v>
      </c>
      <c r="B479" s="1">
        <f t="shared" si="15"/>
        <v>84</v>
      </c>
      <c r="K479" s="209">
        <v>477</v>
      </c>
      <c r="L479" s="210" t="s">
        <v>421</v>
      </c>
      <c r="M479" s="211" t="s">
        <v>411</v>
      </c>
      <c r="N479" s="212">
        <v>84</v>
      </c>
    </row>
    <row r="480" spans="1:14" ht="15.75" customHeight="1">
      <c r="A480" s="1" t="str">
        <f t="shared" si="14"/>
        <v>male</v>
      </c>
      <c r="B480" s="1">
        <f t="shared" si="15"/>
        <v>84</v>
      </c>
      <c r="K480" s="209">
        <v>478</v>
      </c>
      <c r="L480" s="210" t="s">
        <v>421</v>
      </c>
      <c r="M480" s="211" t="s">
        <v>411</v>
      </c>
      <c r="N480" s="212">
        <v>84</v>
      </c>
    </row>
    <row r="481" spans="1:14" ht="15.75" customHeight="1">
      <c r="A481" s="1" t="str">
        <f t="shared" si="14"/>
        <v>male</v>
      </c>
      <c r="B481" s="1">
        <f t="shared" si="15"/>
        <v>85</v>
      </c>
      <c r="K481" s="209">
        <v>479</v>
      </c>
      <c r="L481" s="210" t="s">
        <v>421</v>
      </c>
      <c r="M481" s="211" t="s">
        <v>411</v>
      </c>
      <c r="N481" s="212">
        <v>84</v>
      </c>
    </row>
    <row r="482" spans="1:14" ht="15.75" customHeight="1">
      <c r="A482" s="1" t="str">
        <f t="shared" si="14"/>
        <v>male</v>
      </c>
      <c r="B482" s="1">
        <f t="shared" si="15"/>
        <v>86</v>
      </c>
      <c r="K482" s="209">
        <v>480</v>
      </c>
      <c r="L482" s="210" t="s">
        <v>421</v>
      </c>
      <c r="M482" s="211" t="s">
        <v>411</v>
      </c>
      <c r="N482" s="212">
        <v>85</v>
      </c>
    </row>
    <row r="483" spans="1:14" ht="15.75" customHeight="1">
      <c r="A483" s="1" t="str">
        <f t="shared" si="14"/>
        <v>male</v>
      </c>
      <c r="B483" s="1">
        <f t="shared" si="15"/>
        <v>87</v>
      </c>
      <c r="K483" s="209">
        <v>481</v>
      </c>
      <c r="L483" s="210" t="s">
        <v>421</v>
      </c>
      <c r="M483" s="211" t="s">
        <v>411</v>
      </c>
      <c r="N483" s="212">
        <v>86</v>
      </c>
    </row>
    <row r="484" spans="1:14" ht="15.75" customHeight="1">
      <c r="A484" s="1" t="str">
        <f t="shared" si="14"/>
        <v>male</v>
      </c>
      <c r="B484" s="1">
        <f t="shared" si="15"/>
        <v>87</v>
      </c>
      <c r="K484" s="209">
        <v>482</v>
      </c>
      <c r="L484" s="210" t="s">
        <v>421</v>
      </c>
      <c r="M484" s="211" t="s">
        <v>411</v>
      </c>
      <c r="N484" s="212">
        <v>87</v>
      </c>
    </row>
    <row r="485" spans="1:14" ht="15.75" customHeight="1">
      <c r="A485" s="1" t="str">
        <f t="shared" si="14"/>
        <v>male</v>
      </c>
      <c r="B485" s="1">
        <f t="shared" si="15"/>
        <v>87</v>
      </c>
      <c r="K485" s="209">
        <v>483</v>
      </c>
      <c r="L485" s="210" t="s">
        <v>421</v>
      </c>
      <c r="M485" s="211" t="s">
        <v>411</v>
      </c>
      <c r="N485" s="212">
        <v>87</v>
      </c>
    </row>
    <row r="486" spans="1:14" ht="15.75" customHeight="1">
      <c r="A486" s="1" t="str">
        <f t="shared" si="14"/>
        <v>male</v>
      </c>
      <c r="B486" s="1">
        <f t="shared" si="15"/>
        <v>87</v>
      </c>
      <c r="K486" s="209">
        <v>484</v>
      </c>
      <c r="L486" s="210" t="s">
        <v>421</v>
      </c>
      <c r="M486" s="211" t="s">
        <v>411</v>
      </c>
      <c r="N486" s="212">
        <v>87</v>
      </c>
    </row>
    <row r="487" spans="1:14" ht="15.75" customHeight="1">
      <c r="A487" s="1" t="str">
        <f t="shared" si="14"/>
        <v>male</v>
      </c>
      <c r="B487" s="1">
        <f t="shared" si="15"/>
        <v>87</v>
      </c>
      <c r="K487" s="209">
        <v>485</v>
      </c>
      <c r="L487" s="210" t="s">
        <v>421</v>
      </c>
      <c r="M487" s="211" t="s">
        <v>411</v>
      </c>
      <c r="N487" s="212">
        <v>87</v>
      </c>
    </row>
    <row r="488" spans="1:14" ht="15.75" customHeight="1">
      <c r="A488" s="1" t="str">
        <f t="shared" si="14"/>
        <v>male</v>
      </c>
      <c r="B488" s="1">
        <f t="shared" si="15"/>
        <v>87</v>
      </c>
      <c r="K488" s="209">
        <v>486</v>
      </c>
      <c r="L488" s="210" t="s">
        <v>421</v>
      </c>
      <c r="M488" s="211" t="s">
        <v>411</v>
      </c>
      <c r="N488" s="212">
        <v>87</v>
      </c>
    </row>
    <row r="489" spans="1:14" ht="15.75" customHeight="1">
      <c r="A489" s="1" t="str">
        <f t="shared" si="14"/>
        <v>male</v>
      </c>
      <c r="B489" s="1">
        <f t="shared" si="15"/>
        <v>87</v>
      </c>
      <c r="K489" s="209">
        <v>487</v>
      </c>
      <c r="L489" s="210" t="s">
        <v>421</v>
      </c>
      <c r="M489" s="211" t="s">
        <v>411</v>
      </c>
      <c r="N489" s="212">
        <v>87</v>
      </c>
    </row>
    <row r="490" spans="1:14" ht="15.75" customHeight="1">
      <c r="A490" s="1" t="str">
        <f t="shared" si="14"/>
        <v>male</v>
      </c>
      <c r="B490" s="1">
        <f t="shared" si="15"/>
        <v>88</v>
      </c>
      <c r="K490" s="209">
        <v>488</v>
      </c>
      <c r="L490" s="210" t="s">
        <v>421</v>
      </c>
      <c r="M490" s="211" t="s">
        <v>411</v>
      </c>
      <c r="N490" s="212">
        <v>87</v>
      </c>
    </row>
    <row r="491" spans="1:14" ht="15.75" customHeight="1">
      <c r="A491" s="1" t="str">
        <f t="shared" si="14"/>
        <v>male</v>
      </c>
      <c r="B491" s="1">
        <f t="shared" si="15"/>
        <v>88</v>
      </c>
      <c r="K491" s="209">
        <v>489</v>
      </c>
      <c r="L491" s="210" t="s">
        <v>421</v>
      </c>
      <c r="M491" s="211" t="s">
        <v>411</v>
      </c>
      <c r="N491" s="212">
        <v>88</v>
      </c>
    </row>
    <row r="492" spans="1:14" ht="15.75" customHeight="1">
      <c r="A492" s="1" t="str">
        <f t="shared" si="14"/>
        <v>male</v>
      </c>
      <c r="B492" s="1">
        <f t="shared" si="15"/>
        <v>88</v>
      </c>
      <c r="K492" s="209">
        <v>490</v>
      </c>
      <c r="L492" s="210" t="s">
        <v>421</v>
      </c>
      <c r="M492" s="211" t="s">
        <v>411</v>
      </c>
      <c r="N492" s="212">
        <v>88</v>
      </c>
    </row>
    <row r="493" spans="1:14" ht="15.75" customHeight="1">
      <c r="A493" s="1" t="str">
        <f t="shared" si="14"/>
        <v>male</v>
      </c>
      <c r="B493" s="1">
        <f t="shared" si="15"/>
        <v>88</v>
      </c>
      <c r="K493" s="209">
        <v>491</v>
      </c>
      <c r="L493" s="210" t="s">
        <v>421</v>
      </c>
      <c r="M493" s="211" t="s">
        <v>411</v>
      </c>
      <c r="N493" s="212">
        <v>88</v>
      </c>
    </row>
    <row r="494" spans="1:14" ht="15.75" customHeight="1">
      <c r="A494" s="1" t="str">
        <f t="shared" si="14"/>
        <v>male</v>
      </c>
      <c r="B494" s="1">
        <f t="shared" si="15"/>
        <v>89</v>
      </c>
      <c r="K494" s="209">
        <v>492</v>
      </c>
      <c r="L494" s="210" t="s">
        <v>421</v>
      </c>
      <c r="M494" s="211" t="s">
        <v>411</v>
      </c>
      <c r="N494" s="212">
        <v>88</v>
      </c>
    </row>
    <row r="495" spans="1:14" ht="15.75" customHeight="1">
      <c r="A495" s="1" t="str">
        <f t="shared" si="14"/>
        <v>male</v>
      </c>
      <c r="B495" s="1">
        <f t="shared" si="15"/>
        <v>89</v>
      </c>
      <c r="K495" s="209">
        <v>493</v>
      </c>
      <c r="L495" s="210" t="s">
        <v>421</v>
      </c>
      <c r="M495" s="211" t="s">
        <v>411</v>
      </c>
      <c r="N495" s="212">
        <v>89</v>
      </c>
    </row>
    <row r="496" spans="1:14" ht="15.75" customHeight="1">
      <c r="A496" s="1" t="str">
        <f t="shared" si="14"/>
        <v>male</v>
      </c>
      <c r="B496" s="1">
        <f t="shared" si="15"/>
        <v>89</v>
      </c>
      <c r="K496" s="209">
        <v>494</v>
      </c>
      <c r="L496" s="210" t="s">
        <v>421</v>
      </c>
      <c r="M496" s="211" t="s">
        <v>411</v>
      </c>
      <c r="N496" s="212">
        <v>89</v>
      </c>
    </row>
    <row r="497" spans="1:14" ht="15.75" customHeight="1">
      <c r="A497" s="1" t="str">
        <f t="shared" si="14"/>
        <v>male</v>
      </c>
      <c r="B497" s="1">
        <f t="shared" si="15"/>
        <v>90</v>
      </c>
      <c r="K497" s="209">
        <v>495</v>
      </c>
      <c r="L497" s="210" t="s">
        <v>421</v>
      </c>
      <c r="M497" s="211" t="s">
        <v>411</v>
      </c>
      <c r="N497" s="212">
        <v>89</v>
      </c>
    </row>
    <row r="498" spans="1:14" ht="15.75" customHeight="1">
      <c r="A498" s="1" t="str">
        <f t="shared" si="14"/>
        <v>male</v>
      </c>
      <c r="B498" s="1">
        <f t="shared" si="15"/>
        <v>90</v>
      </c>
      <c r="K498" s="209">
        <v>496</v>
      </c>
      <c r="L498" s="210" t="s">
        <v>421</v>
      </c>
      <c r="M498" s="211" t="s">
        <v>411</v>
      </c>
      <c r="N498" s="212">
        <v>90</v>
      </c>
    </row>
    <row r="499" spans="1:14" ht="15.75" customHeight="1">
      <c r="A499" s="1" t="str">
        <f t="shared" si="14"/>
        <v>male</v>
      </c>
      <c r="B499" s="1">
        <f t="shared" si="15"/>
        <v>90</v>
      </c>
      <c r="K499" s="209">
        <v>497</v>
      </c>
      <c r="L499" s="210" t="s">
        <v>421</v>
      </c>
      <c r="M499" s="211" t="s">
        <v>411</v>
      </c>
      <c r="N499" s="212">
        <v>90</v>
      </c>
    </row>
    <row r="500" spans="1:14" ht="15.75" customHeight="1">
      <c r="A500" s="1" t="str">
        <f t="shared" si="14"/>
        <v>male</v>
      </c>
      <c r="B500" s="1">
        <f t="shared" si="15"/>
        <v>91</v>
      </c>
      <c r="K500" s="209">
        <v>498</v>
      </c>
      <c r="L500" s="210" t="s">
        <v>421</v>
      </c>
      <c r="M500" s="211" t="s">
        <v>411</v>
      </c>
      <c r="N500" s="212">
        <v>90</v>
      </c>
    </row>
    <row r="501" spans="1:14" ht="15.75" customHeight="1">
      <c r="A501" s="1" t="str">
        <f t="shared" si="14"/>
        <v>male</v>
      </c>
      <c r="B501" s="1">
        <f t="shared" si="15"/>
        <v>91</v>
      </c>
      <c r="K501" s="209">
        <v>499</v>
      </c>
      <c r="L501" s="210" t="s">
        <v>421</v>
      </c>
      <c r="M501" s="211" t="s">
        <v>411</v>
      </c>
      <c r="N501" s="212">
        <v>91</v>
      </c>
    </row>
    <row r="502" spans="1:14" ht="15.75" customHeight="1">
      <c r="A502" s="1" t="str">
        <f t="shared" si="14"/>
        <v>male</v>
      </c>
      <c r="B502" s="1">
        <f t="shared" si="15"/>
        <v>92</v>
      </c>
      <c r="K502" s="209">
        <v>500</v>
      </c>
      <c r="L502" s="210" t="s">
        <v>421</v>
      </c>
      <c r="M502" s="211" t="s">
        <v>411</v>
      </c>
      <c r="N502" s="212">
        <v>91</v>
      </c>
    </row>
    <row r="503" spans="1:14" ht="15.75" customHeight="1">
      <c r="A503" s="1" t="str">
        <f t="shared" si="14"/>
        <v>male</v>
      </c>
      <c r="B503" s="1">
        <f t="shared" si="15"/>
        <v>92</v>
      </c>
      <c r="K503" s="209">
        <v>501</v>
      </c>
      <c r="L503" s="210" t="s">
        <v>421</v>
      </c>
      <c r="M503" s="211" t="s">
        <v>411</v>
      </c>
      <c r="N503" s="212">
        <v>92</v>
      </c>
    </row>
    <row r="504" spans="1:14" ht="15.75" customHeight="1">
      <c r="A504" s="1" t="str">
        <f t="shared" si="14"/>
        <v>male</v>
      </c>
      <c r="B504" s="1">
        <f t="shared" si="15"/>
        <v>92</v>
      </c>
      <c r="K504" s="209">
        <v>502</v>
      </c>
      <c r="L504" s="210" t="s">
        <v>421</v>
      </c>
      <c r="M504" s="211" t="s">
        <v>411</v>
      </c>
      <c r="N504" s="212">
        <v>92</v>
      </c>
    </row>
    <row r="505" spans="1:14" ht="15.75" customHeight="1">
      <c r="A505" s="1" t="str">
        <f t="shared" si="14"/>
        <v>male</v>
      </c>
      <c r="B505" s="1">
        <f t="shared" si="15"/>
        <v>92</v>
      </c>
      <c r="K505" s="209">
        <v>503</v>
      </c>
      <c r="L505" s="210" t="s">
        <v>421</v>
      </c>
      <c r="M505" s="211" t="s">
        <v>411</v>
      </c>
      <c r="N505" s="212">
        <v>92</v>
      </c>
    </row>
    <row r="506" spans="1:14" ht="15.75" customHeight="1">
      <c r="A506" s="1" t="str">
        <f t="shared" si="14"/>
        <v>male</v>
      </c>
      <c r="B506" s="1">
        <f t="shared" si="15"/>
        <v>94</v>
      </c>
      <c r="K506" s="209">
        <v>504</v>
      </c>
      <c r="L506" s="210" t="s">
        <v>421</v>
      </c>
      <c r="M506" s="211" t="s">
        <v>411</v>
      </c>
      <c r="N506" s="212">
        <v>92</v>
      </c>
    </row>
    <row r="507" spans="1:14" ht="15.75" customHeight="1">
      <c r="A507" s="1" t="str">
        <f t="shared" si="14"/>
        <v>male</v>
      </c>
      <c r="B507" s="1">
        <f t="shared" si="15"/>
        <v>94</v>
      </c>
      <c r="K507" s="209">
        <v>505</v>
      </c>
      <c r="L507" s="210" t="s">
        <v>421</v>
      </c>
      <c r="M507" s="211" t="s">
        <v>411</v>
      </c>
      <c r="N507" s="212">
        <v>94</v>
      </c>
    </row>
    <row r="508" spans="1:14" ht="15.75" customHeight="1">
      <c r="A508" s="1" t="str">
        <f t="shared" si="14"/>
        <v>male</v>
      </c>
      <c r="B508" s="1">
        <f t="shared" si="15"/>
        <v>94</v>
      </c>
      <c r="K508" s="209">
        <v>506</v>
      </c>
      <c r="L508" s="210" t="s">
        <v>421</v>
      </c>
      <c r="M508" s="211" t="s">
        <v>411</v>
      </c>
      <c r="N508" s="212">
        <v>94</v>
      </c>
    </row>
    <row r="509" spans="1:14" ht="15.75" customHeight="1">
      <c r="A509" s="1" t="str">
        <f t="shared" si="14"/>
        <v>male</v>
      </c>
      <c r="B509" s="1">
        <f t="shared" si="15"/>
        <v>98</v>
      </c>
      <c r="K509" s="209">
        <v>507</v>
      </c>
      <c r="L509" s="210" t="s">
        <v>421</v>
      </c>
      <c r="M509" s="211" t="s">
        <v>411</v>
      </c>
      <c r="N509" s="212">
        <v>94</v>
      </c>
    </row>
    <row r="510" spans="1:14" ht="15.75" customHeight="1">
      <c r="A510" s="1" t="str">
        <f t="shared" si="14"/>
        <v>male</v>
      </c>
      <c r="B510" s="1">
        <f t="shared" si="15"/>
        <v>99</v>
      </c>
      <c r="K510" s="209">
        <v>508</v>
      </c>
      <c r="L510" s="210" t="s">
        <v>421</v>
      </c>
      <c r="M510" s="211" t="s">
        <v>411</v>
      </c>
      <c r="N510" s="212">
        <v>98</v>
      </c>
    </row>
    <row r="511" spans="1:14" ht="15.75" customHeight="1">
      <c r="A511" s="1" t="str">
        <f t="shared" si="14"/>
        <v>female</v>
      </c>
      <c r="B511" s="1">
        <f t="shared" si="15"/>
        <v>19</v>
      </c>
      <c r="K511" s="209">
        <v>509</v>
      </c>
      <c r="L511" s="210" t="s">
        <v>421</v>
      </c>
      <c r="M511" s="211" t="s">
        <v>411</v>
      </c>
      <c r="N511" s="212">
        <v>99</v>
      </c>
    </row>
    <row r="512" spans="1:14" ht="15.75" customHeight="1">
      <c r="A512" s="1" t="str">
        <f t="shared" si="14"/>
        <v>female</v>
      </c>
      <c r="B512" s="1">
        <f t="shared" si="15"/>
        <v>29</v>
      </c>
      <c r="K512" s="209">
        <v>510</v>
      </c>
      <c r="L512" s="210" t="s">
        <v>421</v>
      </c>
      <c r="M512" s="211" t="s">
        <v>412</v>
      </c>
      <c r="N512" s="212">
        <v>19</v>
      </c>
    </row>
    <row r="513" spans="1:14" ht="15.75" customHeight="1">
      <c r="A513" s="1" t="str">
        <f t="shared" si="14"/>
        <v>female</v>
      </c>
      <c r="B513" s="1">
        <f t="shared" si="15"/>
        <v>50</v>
      </c>
      <c r="K513" s="209">
        <v>511</v>
      </c>
      <c r="L513" s="210" t="s">
        <v>421</v>
      </c>
      <c r="M513" s="211" t="s">
        <v>412</v>
      </c>
      <c r="N513" s="212">
        <v>29</v>
      </c>
    </row>
    <row r="514" spans="1:14" ht="15.75" customHeight="1">
      <c r="A514" s="1" t="str">
        <f t="shared" si="14"/>
        <v>female</v>
      </c>
      <c r="B514" s="1">
        <f t="shared" si="15"/>
        <v>50</v>
      </c>
      <c r="K514" s="209">
        <v>512</v>
      </c>
      <c r="L514" s="210" t="s">
        <v>421</v>
      </c>
      <c r="M514" s="211" t="s">
        <v>412</v>
      </c>
      <c r="N514" s="212">
        <v>50</v>
      </c>
    </row>
    <row r="515" spans="1:14" ht="15.75" customHeight="1">
      <c r="A515" s="1" t="str">
        <f t="shared" ref="A515:A578" si="16">IF(M516="זכר", "male", "female")</f>
        <v>female</v>
      </c>
      <c r="B515" s="1">
        <f t="shared" ref="B515:B578" si="17">N516</f>
        <v>52</v>
      </c>
      <c r="K515" s="209">
        <v>513</v>
      </c>
      <c r="L515" s="210" t="s">
        <v>421</v>
      </c>
      <c r="M515" s="211" t="s">
        <v>412</v>
      </c>
      <c r="N515" s="212">
        <v>50</v>
      </c>
    </row>
    <row r="516" spans="1:14" ht="15.75" customHeight="1">
      <c r="A516" s="1" t="str">
        <f t="shared" si="16"/>
        <v>female</v>
      </c>
      <c r="B516" s="1">
        <f t="shared" si="17"/>
        <v>52</v>
      </c>
      <c r="K516" s="209">
        <v>514</v>
      </c>
      <c r="L516" s="210" t="s">
        <v>421</v>
      </c>
      <c r="M516" s="211" t="s">
        <v>412</v>
      </c>
      <c r="N516" s="212">
        <v>52</v>
      </c>
    </row>
    <row r="517" spans="1:14" ht="15.75" customHeight="1">
      <c r="A517" s="1" t="str">
        <f t="shared" si="16"/>
        <v>female</v>
      </c>
      <c r="B517" s="1">
        <f t="shared" si="17"/>
        <v>56</v>
      </c>
      <c r="K517" s="209">
        <v>515</v>
      </c>
      <c r="L517" s="210" t="s">
        <v>421</v>
      </c>
      <c r="M517" s="211" t="s">
        <v>412</v>
      </c>
      <c r="N517" s="212">
        <v>52</v>
      </c>
    </row>
    <row r="518" spans="1:14" ht="15.75" customHeight="1">
      <c r="A518" s="1" t="str">
        <f t="shared" si="16"/>
        <v>female</v>
      </c>
      <c r="B518" s="1">
        <f t="shared" si="17"/>
        <v>57</v>
      </c>
      <c r="K518" s="209">
        <v>516</v>
      </c>
      <c r="L518" s="210" t="s">
        <v>421</v>
      </c>
      <c r="M518" s="211" t="s">
        <v>412</v>
      </c>
      <c r="N518" s="212">
        <v>56</v>
      </c>
    </row>
    <row r="519" spans="1:14" ht="15.75" customHeight="1">
      <c r="A519" s="1" t="str">
        <f t="shared" si="16"/>
        <v>female</v>
      </c>
      <c r="B519" s="1">
        <f t="shared" si="17"/>
        <v>62</v>
      </c>
      <c r="K519" s="209">
        <v>517</v>
      </c>
      <c r="L519" s="210" t="s">
        <v>421</v>
      </c>
      <c r="M519" s="211" t="s">
        <v>412</v>
      </c>
      <c r="N519" s="212">
        <v>57</v>
      </c>
    </row>
    <row r="520" spans="1:14" ht="15.75" customHeight="1">
      <c r="A520" s="1" t="str">
        <f t="shared" si="16"/>
        <v>female</v>
      </c>
      <c r="B520" s="1">
        <f t="shared" si="17"/>
        <v>66</v>
      </c>
      <c r="K520" s="209">
        <v>518</v>
      </c>
      <c r="L520" s="210" t="s">
        <v>421</v>
      </c>
      <c r="M520" s="211" t="s">
        <v>412</v>
      </c>
      <c r="N520" s="212">
        <v>62</v>
      </c>
    </row>
    <row r="521" spans="1:14" ht="15.75" customHeight="1">
      <c r="A521" s="1" t="str">
        <f t="shared" si="16"/>
        <v>female</v>
      </c>
      <c r="B521" s="1">
        <f t="shared" si="17"/>
        <v>66</v>
      </c>
      <c r="K521" s="209">
        <v>519</v>
      </c>
      <c r="L521" s="210" t="s">
        <v>421</v>
      </c>
      <c r="M521" s="211" t="s">
        <v>412</v>
      </c>
      <c r="N521" s="212">
        <v>66</v>
      </c>
    </row>
    <row r="522" spans="1:14" ht="15.75" customHeight="1">
      <c r="A522" s="1" t="str">
        <f t="shared" si="16"/>
        <v>female</v>
      </c>
      <c r="B522" s="1">
        <f t="shared" si="17"/>
        <v>67</v>
      </c>
      <c r="K522" s="209">
        <v>520</v>
      </c>
      <c r="L522" s="210" t="s">
        <v>421</v>
      </c>
      <c r="M522" s="211" t="s">
        <v>412</v>
      </c>
      <c r="N522" s="212">
        <v>66</v>
      </c>
    </row>
    <row r="523" spans="1:14" ht="15.75" customHeight="1">
      <c r="A523" s="1" t="str">
        <f t="shared" si="16"/>
        <v>female</v>
      </c>
      <c r="B523" s="1">
        <f t="shared" si="17"/>
        <v>69</v>
      </c>
      <c r="K523" s="209">
        <v>521</v>
      </c>
      <c r="L523" s="210" t="s">
        <v>421</v>
      </c>
      <c r="M523" s="211" t="s">
        <v>412</v>
      </c>
      <c r="N523" s="212">
        <v>67</v>
      </c>
    </row>
    <row r="524" spans="1:14" ht="15.75" customHeight="1">
      <c r="A524" s="1" t="str">
        <f t="shared" si="16"/>
        <v>female</v>
      </c>
      <c r="B524" s="1">
        <f t="shared" si="17"/>
        <v>69</v>
      </c>
      <c r="K524" s="209">
        <v>522</v>
      </c>
      <c r="L524" s="210" t="s">
        <v>421</v>
      </c>
      <c r="M524" s="211" t="s">
        <v>412</v>
      </c>
      <c r="N524" s="212">
        <v>69</v>
      </c>
    </row>
    <row r="525" spans="1:14" ht="15.75" customHeight="1">
      <c r="A525" s="1" t="str">
        <f t="shared" si="16"/>
        <v>female</v>
      </c>
      <c r="B525" s="1">
        <f t="shared" si="17"/>
        <v>70</v>
      </c>
      <c r="K525" s="209">
        <v>523</v>
      </c>
      <c r="L525" s="210" t="s">
        <v>421</v>
      </c>
      <c r="M525" s="211" t="s">
        <v>412</v>
      </c>
      <c r="N525" s="212">
        <v>69</v>
      </c>
    </row>
    <row r="526" spans="1:14" ht="15.75" customHeight="1">
      <c r="A526" s="1" t="str">
        <f t="shared" si="16"/>
        <v>female</v>
      </c>
      <c r="B526" s="1">
        <f t="shared" si="17"/>
        <v>71</v>
      </c>
      <c r="K526" s="209">
        <v>524</v>
      </c>
      <c r="L526" s="210" t="s">
        <v>421</v>
      </c>
      <c r="M526" s="211" t="s">
        <v>412</v>
      </c>
      <c r="N526" s="212">
        <v>70</v>
      </c>
    </row>
    <row r="527" spans="1:14" ht="15.75" customHeight="1">
      <c r="A527" s="1" t="str">
        <f t="shared" si="16"/>
        <v>female</v>
      </c>
      <c r="B527" s="1">
        <f t="shared" si="17"/>
        <v>72</v>
      </c>
      <c r="K527" s="209">
        <v>525</v>
      </c>
      <c r="L527" s="210" t="s">
        <v>421</v>
      </c>
      <c r="M527" s="211" t="s">
        <v>412</v>
      </c>
      <c r="N527" s="212">
        <v>71</v>
      </c>
    </row>
    <row r="528" spans="1:14" ht="15.75" customHeight="1">
      <c r="A528" s="1" t="str">
        <f t="shared" si="16"/>
        <v>female</v>
      </c>
      <c r="B528" s="1">
        <f t="shared" si="17"/>
        <v>75</v>
      </c>
      <c r="K528" s="209">
        <v>526</v>
      </c>
      <c r="L528" s="210" t="s">
        <v>421</v>
      </c>
      <c r="M528" s="211" t="s">
        <v>412</v>
      </c>
      <c r="N528" s="212">
        <v>72</v>
      </c>
    </row>
    <row r="529" spans="1:14" ht="15.75" customHeight="1">
      <c r="A529" s="1" t="str">
        <f t="shared" si="16"/>
        <v>female</v>
      </c>
      <c r="B529" s="1">
        <f t="shared" si="17"/>
        <v>76</v>
      </c>
      <c r="K529" s="209">
        <v>527</v>
      </c>
      <c r="L529" s="210" t="s">
        <v>421</v>
      </c>
      <c r="M529" s="211" t="s">
        <v>412</v>
      </c>
      <c r="N529" s="212">
        <v>75</v>
      </c>
    </row>
    <row r="530" spans="1:14" ht="15.75" customHeight="1">
      <c r="A530" s="1" t="str">
        <f t="shared" si="16"/>
        <v>female</v>
      </c>
      <c r="B530" s="1">
        <f t="shared" si="17"/>
        <v>78</v>
      </c>
      <c r="K530" s="209">
        <v>528</v>
      </c>
      <c r="L530" s="210" t="s">
        <v>421</v>
      </c>
      <c r="M530" s="211" t="s">
        <v>412</v>
      </c>
      <c r="N530" s="212">
        <v>76</v>
      </c>
    </row>
    <row r="531" spans="1:14" ht="15.75" customHeight="1">
      <c r="A531" s="1" t="str">
        <f t="shared" si="16"/>
        <v>female</v>
      </c>
      <c r="B531" s="1">
        <f t="shared" si="17"/>
        <v>78</v>
      </c>
      <c r="K531" s="209">
        <v>529</v>
      </c>
      <c r="L531" s="210" t="s">
        <v>421</v>
      </c>
      <c r="M531" s="211" t="s">
        <v>412</v>
      </c>
      <c r="N531" s="212">
        <v>78</v>
      </c>
    </row>
    <row r="532" spans="1:14" ht="15.75" customHeight="1">
      <c r="A532" s="1" t="str">
        <f t="shared" si="16"/>
        <v>female</v>
      </c>
      <c r="B532" s="1">
        <f t="shared" si="17"/>
        <v>78</v>
      </c>
      <c r="K532" s="209">
        <v>530</v>
      </c>
      <c r="L532" s="210" t="s">
        <v>421</v>
      </c>
      <c r="M532" s="211" t="s">
        <v>412</v>
      </c>
      <c r="N532" s="212">
        <v>78</v>
      </c>
    </row>
    <row r="533" spans="1:14" ht="15.75" customHeight="1">
      <c r="A533" s="1" t="str">
        <f t="shared" si="16"/>
        <v>female</v>
      </c>
      <c r="B533" s="1">
        <f t="shared" si="17"/>
        <v>79</v>
      </c>
      <c r="K533" s="209">
        <v>531</v>
      </c>
      <c r="L533" s="210" t="s">
        <v>421</v>
      </c>
      <c r="M533" s="211" t="s">
        <v>412</v>
      </c>
      <c r="N533" s="212">
        <v>78</v>
      </c>
    </row>
    <row r="534" spans="1:14" ht="15.75" customHeight="1">
      <c r="A534" s="1" t="str">
        <f t="shared" si="16"/>
        <v>female</v>
      </c>
      <c r="B534" s="1">
        <f t="shared" si="17"/>
        <v>79</v>
      </c>
      <c r="K534" s="209">
        <v>532</v>
      </c>
      <c r="L534" s="210" t="s">
        <v>421</v>
      </c>
      <c r="M534" s="211" t="s">
        <v>412</v>
      </c>
      <c r="N534" s="212">
        <v>79</v>
      </c>
    </row>
    <row r="535" spans="1:14" ht="15.75" customHeight="1">
      <c r="A535" s="1" t="str">
        <f t="shared" si="16"/>
        <v>female</v>
      </c>
      <c r="B535" s="1">
        <f t="shared" si="17"/>
        <v>80</v>
      </c>
      <c r="K535" s="209">
        <v>533</v>
      </c>
      <c r="L535" s="210" t="s">
        <v>421</v>
      </c>
      <c r="M535" s="211" t="s">
        <v>412</v>
      </c>
      <c r="N535" s="212">
        <v>79</v>
      </c>
    </row>
    <row r="536" spans="1:14" ht="15.75" customHeight="1">
      <c r="A536" s="1" t="str">
        <f t="shared" si="16"/>
        <v>female</v>
      </c>
      <c r="B536" s="1">
        <f t="shared" si="17"/>
        <v>81</v>
      </c>
      <c r="K536" s="209">
        <v>534</v>
      </c>
      <c r="L536" s="210" t="s">
        <v>421</v>
      </c>
      <c r="M536" s="211" t="s">
        <v>412</v>
      </c>
      <c r="N536" s="212">
        <v>80</v>
      </c>
    </row>
    <row r="537" spans="1:14" ht="15.75" customHeight="1">
      <c r="A537" s="1" t="str">
        <f t="shared" si="16"/>
        <v>female</v>
      </c>
      <c r="B537" s="1">
        <f t="shared" si="17"/>
        <v>81</v>
      </c>
      <c r="K537" s="209">
        <v>535</v>
      </c>
      <c r="L537" s="210" t="s">
        <v>421</v>
      </c>
      <c r="M537" s="211" t="s">
        <v>412</v>
      </c>
      <c r="N537" s="212">
        <v>81</v>
      </c>
    </row>
    <row r="538" spans="1:14" ht="15.75" customHeight="1">
      <c r="A538" s="1" t="str">
        <f t="shared" si="16"/>
        <v>female</v>
      </c>
      <c r="B538" s="1">
        <f t="shared" si="17"/>
        <v>83</v>
      </c>
      <c r="K538" s="209">
        <v>536</v>
      </c>
      <c r="L538" s="210" t="s">
        <v>421</v>
      </c>
      <c r="M538" s="211" t="s">
        <v>412</v>
      </c>
      <c r="N538" s="212">
        <v>81</v>
      </c>
    </row>
    <row r="539" spans="1:14" ht="15.75" customHeight="1">
      <c r="A539" s="1" t="str">
        <f t="shared" si="16"/>
        <v>female</v>
      </c>
      <c r="B539" s="1">
        <f t="shared" si="17"/>
        <v>83</v>
      </c>
      <c r="K539" s="209">
        <v>537</v>
      </c>
      <c r="L539" s="210" t="s">
        <v>421</v>
      </c>
      <c r="M539" s="211" t="s">
        <v>412</v>
      </c>
      <c r="N539" s="212">
        <v>83</v>
      </c>
    </row>
    <row r="540" spans="1:14" ht="15.75" customHeight="1">
      <c r="A540" s="1" t="str">
        <f t="shared" si="16"/>
        <v>female</v>
      </c>
      <c r="B540" s="1">
        <f t="shared" si="17"/>
        <v>84</v>
      </c>
      <c r="K540" s="209">
        <v>538</v>
      </c>
      <c r="L540" s="210" t="s">
        <v>421</v>
      </c>
      <c r="M540" s="211" t="s">
        <v>412</v>
      </c>
      <c r="N540" s="212">
        <v>83</v>
      </c>
    </row>
    <row r="541" spans="1:14" ht="15.75" customHeight="1">
      <c r="A541" s="1" t="str">
        <f t="shared" si="16"/>
        <v>female</v>
      </c>
      <c r="B541" s="1">
        <f t="shared" si="17"/>
        <v>84</v>
      </c>
      <c r="K541" s="209">
        <v>539</v>
      </c>
      <c r="L541" s="210" t="s">
        <v>421</v>
      </c>
      <c r="M541" s="211" t="s">
        <v>412</v>
      </c>
      <c r="N541" s="212">
        <v>84</v>
      </c>
    </row>
    <row r="542" spans="1:14" ht="15.75" customHeight="1">
      <c r="A542" s="1" t="str">
        <f t="shared" si="16"/>
        <v>female</v>
      </c>
      <c r="B542" s="1">
        <f t="shared" si="17"/>
        <v>84</v>
      </c>
      <c r="K542" s="209">
        <v>540</v>
      </c>
      <c r="L542" s="210" t="s">
        <v>421</v>
      </c>
      <c r="M542" s="211" t="s">
        <v>412</v>
      </c>
      <c r="N542" s="212">
        <v>84</v>
      </c>
    </row>
    <row r="543" spans="1:14" ht="15.75" customHeight="1">
      <c r="A543" s="1" t="str">
        <f t="shared" si="16"/>
        <v>female</v>
      </c>
      <c r="B543" s="1">
        <f t="shared" si="17"/>
        <v>84</v>
      </c>
      <c r="K543" s="209">
        <v>541</v>
      </c>
      <c r="L543" s="210" t="s">
        <v>421</v>
      </c>
      <c r="M543" s="211" t="s">
        <v>412</v>
      </c>
      <c r="N543" s="212">
        <v>84</v>
      </c>
    </row>
    <row r="544" spans="1:14" ht="15.75" customHeight="1">
      <c r="A544" s="1" t="str">
        <f t="shared" si="16"/>
        <v>female</v>
      </c>
      <c r="B544" s="1">
        <f t="shared" si="17"/>
        <v>84</v>
      </c>
      <c r="K544" s="209">
        <v>542</v>
      </c>
      <c r="L544" s="210" t="s">
        <v>421</v>
      </c>
      <c r="M544" s="211" t="s">
        <v>412</v>
      </c>
      <c r="N544" s="212">
        <v>84</v>
      </c>
    </row>
    <row r="545" spans="1:14" ht="15.75" customHeight="1">
      <c r="A545" s="1" t="str">
        <f t="shared" si="16"/>
        <v>female</v>
      </c>
      <c r="B545" s="1">
        <f t="shared" si="17"/>
        <v>84</v>
      </c>
      <c r="K545" s="209">
        <v>543</v>
      </c>
      <c r="L545" s="210" t="s">
        <v>421</v>
      </c>
      <c r="M545" s="211" t="s">
        <v>412</v>
      </c>
      <c r="N545" s="212">
        <v>84</v>
      </c>
    </row>
    <row r="546" spans="1:14" ht="15.75" customHeight="1">
      <c r="A546" s="1" t="str">
        <f t="shared" si="16"/>
        <v>female</v>
      </c>
      <c r="B546" s="1">
        <f t="shared" si="17"/>
        <v>85</v>
      </c>
      <c r="K546" s="209">
        <v>544</v>
      </c>
      <c r="L546" s="210" t="s">
        <v>421</v>
      </c>
      <c r="M546" s="211" t="s">
        <v>412</v>
      </c>
      <c r="N546" s="212">
        <v>84</v>
      </c>
    </row>
    <row r="547" spans="1:14" ht="15.75" customHeight="1">
      <c r="A547" s="1" t="str">
        <f t="shared" si="16"/>
        <v>female</v>
      </c>
      <c r="B547" s="1">
        <f t="shared" si="17"/>
        <v>85</v>
      </c>
      <c r="K547" s="209">
        <v>545</v>
      </c>
      <c r="L547" s="210" t="s">
        <v>421</v>
      </c>
      <c r="M547" s="211" t="s">
        <v>412</v>
      </c>
      <c r="N547" s="212">
        <v>85</v>
      </c>
    </row>
    <row r="548" spans="1:14" ht="15.75" customHeight="1">
      <c r="A548" s="1" t="str">
        <f t="shared" si="16"/>
        <v>female</v>
      </c>
      <c r="B548" s="1">
        <f t="shared" si="17"/>
        <v>85</v>
      </c>
      <c r="K548" s="209">
        <v>546</v>
      </c>
      <c r="L548" s="210" t="s">
        <v>421</v>
      </c>
      <c r="M548" s="211" t="s">
        <v>412</v>
      </c>
      <c r="N548" s="212">
        <v>85</v>
      </c>
    </row>
    <row r="549" spans="1:14" ht="15.75" customHeight="1">
      <c r="A549" s="1" t="str">
        <f t="shared" si="16"/>
        <v>female</v>
      </c>
      <c r="B549" s="1">
        <f t="shared" si="17"/>
        <v>86</v>
      </c>
      <c r="K549" s="209">
        <v>547</v>
      </c>
      <c r="L549" s="210" t="s">
        <v>421</v>
      </c>
      <c r="M549" s="211" t="s">
        <v>412</v>
      </c>
      <c r="N549" s="212">
        <v>85</v>
      </c>
    </row>
    <row r="550" spans="1:14" ht="15.75" customHeight="1">
      <c r="A550" s="1" t="str">
        <f t="shared" si="16"/>
        <v>female</v>
      </c>
      <c r="B550" s="1">
        <f t="shared" si="17"/>
        <v>87</v>
      </c>
      <c r="K550" s="209">
        <v>548</v>
      </c>
      <c r="L550" s="210" t="s">
        <v>421</v>
      </c>
      <c r="M550" s="211" t="s">
        <v>412</v>
      </c>
      <c r="N550" s="212">
        <v>86</v>
      </c>
    </row>
    <row r="551" spans="1:14" ht="15.75" customHeight="1">
      <c r="A551" s="1" t="str">
        <f t="shared" si="16"/>
        <v>female</v>
      </c>
      <c r="B551" s="1">
        <f t="shared" si="17"/>
        <v>87</v>
      </c>
      <c r="K551" s="209">
        <v>549</v>
      </c>
      <c r="L551" s="210" t="s">
        <v>421</v>
      </c>
      <c r="M551" s="211" t="s">
        <v>412</v>
      </c>
      <c r="N551" s="212">
        <v>87</v>
      </c>
    </row>
    <row r="552" spans="1:14" ht="15.75" customHeight="1">
      <c r="A552" s="1" t="str">
        <f t="shared" si="16"/>
        <v>female</v>
      </c>
      <c r="B552" s="1">
        <f t="shared" si="17"/>
        <v>88</v>
      </c>
      <c r="K552" s="209">
        <v>550</v>
      </c>
      <c r="L552" s="210" t="s">
        <v>421</v>
      </c>
      <c r="M552" s="211" t="s">
        <v>412</v>
      </c>
      <c r="N552" s="212">
        <v>87</v>
      </c>
    </row>
    <row r="553" spans="1:14" ht="15.75" customHeight="1">
      <c r="A553" s="1" t="str">
        <f t="shared" si="16"/>
        <v>female</v>
      </c>
      <c r="B553" s="1">
        <f t="shared" si="17"/>
        <v>88</v>
      </c>
      <c r="K553" s="209">
        <v>551</v>
      </c>
      <c r="L553" s="210" t="s">
        <v>421</v>
      </c>
      <c r="M553" s="211" t="s">
        <v>412</v>
      </c>
      <c r="N553" s="212">
        <v>88</v>
      </c>
    </row>
    <row r="554" spans="1:14" ht="15.75" customHeight="1">
      <c r="A554" s="1" t="str">
        <f t="shared" si="16"/>
        <v>female</v>
      </c>
      <c r="B554" s="1">
        <f t="shared" si="17"/>
        <v>88</v>
      </c>
      <c r="K554" s="209">
        <v>552</v>
      </c>
      <c r="L554" s="210" t="s">
        <v>421</v>
      </c>
      <c r="M554" s="211" t="s">
        <v>412</v>
      </c>
      <c r="N554" s="212">
        <v>88</v>
      </c>
    </row>
    <row r="555" spans="1:14" ht="15.75" customHeight="1">
      <c r="A555" s="1" t="str">
        <f t="shared" si="16"/>
        <v>female</v>
      </c>
      <c r="B555" s="1">
        <f t="shared" si="17"/>
        <v>88</v>
      </c>
      <c r="K555" s="209">
        <v>553</v>
      </c>
      <c r="L555" s="210" t="s">
        <v>421</v>
      </c>
      <c r="M555" s="211" t="s">
        <v>412</v>
      </c>
      <c r="N555" s="212">
        <v>88</v>
      </c>
    </row>
    <row r="556" spans="1:14" ht="15.75" customHeight="1">
      <c r="A556" s="1" t="str">
        <f t="shared" si="16"/>
        <v>female</v>
      </c>
      <c r="B556" s="1">
        <f t="shared" si="17"/>
        <v>88</v>
      </c>
      <c r="K556" s="209">
        <v>554</v>
      </c>
      <c r="L556" s="210" t="s">
        <v>421</v>
      </c>
      <c r="M556" s="211" t="s">
        <v>412</v>
      </c>
      <c r="N556" s="212">
        <v>88</v>
      </c>
    </row>
    <row r="557" spans="1:14" ht="15.75" customHeight="1">
      <c r="A557" s="1" t="str">
        <f t="shared" si="16"/>
        <v>female</v>
      </c>
      <c r="B557" s="1">
        <f t="shared" si="17"/>
        <v>88</v>
      </c>
      <c r="K557" s="209">
        <v>555</v>
      </c>
      <c r="L557" s="210" t="s">
        <v>421</v>
      </c>
      <c r="M557" s="211" t="s">
        <v>412</v>
      </c>
      <c r="N557" s="212">
        <v>88</v>
      </c>
    </row>
    <row r="558" spans="1:14" ht="15.75" customHeight="1">
      <c r="A558" s="1" t="str">
        <f t="shared" si="16"/>
        <v>female</v>
      </c>
      <c r="B558" s="1">
        <f t="shared" si="17"/>
        <v>89</v>
      </c>
      <c r="K558" s="209">
        <v>556</v>
      </c>
      <c r="L558" s="210" t="s">
        <v>421</v>
      </c>
      <c r="M558" s="211" t="s">
        <v>412</v>
      </c>
      <c r="N558" s="212">
        <v>88</v>
      </c>
    </row>
    <row r="559" spans="1:14" ht="15.75" customHeight="1">
      <c r="A559" s="1" t="str">
        <f t="shared" si="16"/>
        <v>female</v>
      </c>
      <c r="B559" s="1">
        <f t="shared" si="17"/>
        <v>90</v>
      </c>
      <c r="K559" s="209">
        <v>557</v>
      </c>
      <c r="L559" s="210" t="s">
        <v>421</v>
      </c>
      <c r="M559" s="211" t="s">
        <v>412</v>
      </c>
      <c r="N559" s="212">
        <v>89</v>
      </c>
    </row>
    <row r="560" spans="1:14" ht="15.75" customHeight="1">
      <c r="A560" s="1" t="str">
        <f t="shared" si="16"/>
        <v>female</v>
      </c>
      <c r="B560" s="1">
        <f t="shared" si="17"/>
        <v>90</v>
      </c>
      <c r="K560" s="209">
        <v>558</v>
      </c>
      <c r="L560" s="210" t="s">
        <v>421</v>
      </c>
      <c r="M560" s="211" t="s">
        <v>412</v>
      </c>
      <c r="N560" s="212">
        <v>90</v>
      </c>
    </row>
    <row r="561" spans="1:14" ht="15.75" customHeight="1">
      <c r="A561" s="1" t="str">
        <f t="shared" si="16"/>
        <v>female</v>
      </c>
      <c r="B561" s="1">
        <f t="shared" si="17"/>
        <v>90</v>
      </c>
      <c r="K561" s="209">
        <v>559</v>
      </c>
      <c r="L561" s="210" t="s">
        <v>421</v>
      </c>
      <c r="M561" s="211" t="s">
        <v>412</v>
      </c>
      <c r="N561" s="212">
        <v>90</v>
      </c>
    </row>
    <row r="562" spans="1:14" ht="15.75" customHeight="1">
      <c r="A562" s="1" t="str">
        <f t="shared" si="16"/>
        <v>female</v>
      </c>
      <c r="B562" s="1">
        <f t="shared" si="17"/>
        <v>90</v>
      </c>
      <c r="K562" s="209">
        <v>560</v>
      </c>
      <c r="L562" s="210" t="s">
        <v>421</v>
      </c>
      <c r="M562" s="211" t="s">
        <v>412</v>
      </c>
      <c r="N562" s="212">
        <v>90</v>
      </c>
    </row>
    <row r="563" spans="1:14" ht="15.75" customHeight="1">
      <c r="A563" s="1" t="str">
        <f t="shared" si="16"/>
        <v>female</v>
      </c>
      <c r="B563" s="1">
        <f t="shared" si="17"/>
        <v>90</v>
      </c>
      <c r="K563" s="209">
        <v>561</v>
      </c>
      <c r="L563" s="210" t="s">
        <v>421</v>
      </c>
      <c r="M563" s="211" t="s">
        <v>412</v>
      </c>
      <c r="N563" s="212">
        <v>90</v>
      </c>
    </row>
    <row r="564" spans="1:14" ht="15.75" customHeight="1">
      <c r="A564" s="1" t="str">
        <f t="shared" si="16"/>
        <v>female</v>
      </c>
      <c r="B564" s="1">
        <f t="shared" si="17"/>
        <v>90</v>
      </c>
      <c r="K564" s="209">
        <v>562</v>
      </c>
      <c r="L564" s="210" t="s">
        <v>421</v>
      </c>
      <c r="M564" s="211" t="s">
        <v>412</v>
      </c>
      <c r="N564" s="212">
        <v>90</v>
      </c>
    </row>
    <row r="565" spans="1:14" ht="15.75" customHeight="1">
      <c r="A565" s="1" t="str">
        <f t="shared" si="16"/>
        <v>female</v>
      </c>
      <c r="B565" s="1">
        <f t="shared" si="17"/>
        <v>91</v>
      </c>
      <c r="K565" s="209">
        <v>563</v>
      </c>
      <c r="L565" s="210" t="s">
        <v>421</v>
      </c>
      <c r="M565" s="211" t="s">
        <v>412</v>
      </c>
      <c r="N565" s="212">
        <v>90</v>
      </c>
    </row>
    <row r="566" spans="1:14" ht="15.75" customHeight="1">
      <c r="A566" s="1" t="str">
        <f t="shared" si="16"/>
        <v>female</v>
      </c>
      <c r="B566" s="1">
        <f t="shared" si="17"/>
        <v>91</v>
      </c>
      <c r="K566" s="209">
        <v>564</v>
      </c>
      <c r="L566" s="210" t="s">
        <v>421</v>
      </c>
      <c r="M566" s="211" t="s">
        <v>412</v>
      </c>
      <c r="N566" s="212">
        <v>91</v>
      </c>
    </row>
    <row r="567" spans="1:14" ht="15.75" customHeight="1">
      <c r="A567" s="1" t="str">
        <f t="shared" si="16"/>
        <v>female</v>
      </c>
      <c r="B567" s="1">
        <f t="shared" si="17"/>
        <v>91</v>
      </c>
      <c r="K567" s="209">
        <v>565</v>
      </c>
      <c r="L567" s="210" t="s">
        <v>421</v>
      </c>
      <c r="M567" s="211" t="s">
        <v>412</v>
      </c>
      <c r="N567" s="212">
        <v>91</v>
      </c>
    </row>
    <row r="568" spans="1:14" ht="15.75" customHeight="1">
      <c r="A568" s="1" t="str">
        <f t="shared" si="16"/>
        <v>female</v>
      </c>
      <c r="B568" s="1">
        <f t="shared" si="17"/>
        <v>91</v>
      </c>
      <c r="K568" s="209">
        <v>566</v>
      </c>
      <c r="L568" s="210" t="s">
        <v>421</v>
      </c>
      <c r="M568" s="211" t="s">
        <v>412</v>
      </c>
      <c r="N568" s="212">
        <v>91</v>
      </c>
    </row>
    <row r="569" spans="1:14" ht="15.75" customHeight="1">
      <c r="A569" s="1" t="str">
        <f t="shared" si="16"/>
        <v>female</v>
      </c>
      <c r="B569" s="1">
        <f t="shared" si="17"/>
        <v>92</v>
      </c>
      <c r="K569" s="209">
        <v>567</v>
      </c>
      <c r="L569" s="210" t="s">
        <v>421</v>
      </c>
      <c r="M569" s="211" t="s">
        <v>412</v>
      </c>
      <c r="N569" s="212">
        <v>91</v>
      </c>
    </row>
    <row r="570" spans="1:14" ht="15.75" customHeight="1">
      <c r="A570" s="1" t="str">
        <f t="shared" si="16"/>
        <v>female</v>
      </c>
      <c r="B570" s="1">
        <f t="shared" si="17"/>
        <v>92</v>
      </c>
      <c r="K570" s="209">
        <v>568</v>
      </c>
      <c r="L570" s="210" t="s">
        <v>421</v>
      </c>
      <c r="M570" s="211" t="s">
        <v>412</v>
      </c>
      <c r="N570" s="212">
        <v>92</v>
      </c>
    </row>
    <row r="571" spans="1:14" ht="15.75" customHeight="1">
      <c r="A571" s="1" t="str">
        <f t="shared" si="16"/>
        <v>female</v>
      </c>
      <c r="B571" s="1">
        <f t="shared" si="17"/>
        <v>93</v>
      </c>
      <c r="K571" s="209">
        <v>569</v>
      </c>
      <c r="L571" s="210" t="s">
        <v>421</v>
      </c>
      <c r="M571" s="211" t="s">
        <v>412</v>
      </c>
      <c r="N571" s="212">
        <v>92</v>
      </c>
    </row>
    <row r="572" spans="1:14" ht="15.75" customHeight="1">
      <c r="A572" s="1" t="str">
        <f t="shared" si="16"/>
        <v>female</v>
      </c>
      <c r="B572" s="1">
        <f t="shared" si="17"/>
        <v>94</v>
      </c>
      <c r="K572" s="209">
        <v>570</v>
      </c>
      <c r="L572" s="210" t="s">
        <v>421</v>
      </c>
      <c r="M572" s="211" t="s">
        <v>412</v>
      </c>
      <c r="N572" s="212">
        <v>93</v>
      </c>
    </row>
    <row r="573" spans="1:14" ht="15.75" customHeight="1">
      <c r="A573" s="1" t="str">
        <f t="shared" si="16"/>
        <v>female</v>
      </c>
      <c r="B573" s="1">
        <f t="shared" si="17"/>
        <v>94</v>
      </c>
      <c r="K573" s="209">
        <v>571</v>
      </c>
      <c r="L573" s="210" t="s">
        <v>421</v>
      </c>
      <c r="M573" s="211" t="s">
        <v>412</v>
      </c>
      <c r="N573" s="212">
        <v>94</v>
      </c>
    </row>
    <row r="574" spans="1:14" ht="15.75" customHeight="1">
      <c r="A574" s="1" t="str">
        <f t="shared" si="16"/>
        <v>female</v>
      </c>
      <c r="B574" s="1">
        <f t="shared" si="17"/>
        <v>94</v>
      </c>
      <c r="K574" s="209">
        <v>572</v>
      </c>
      <c r="L574" s="210" t="s">
        <v>421</v>
      </c>
      <c r="M574" s="211" t="s">
        <v>412</v>
      </c>
      <c r="N574" s="212">
        <v>94</v>
      </c>
    </row>
    <row r="575" spans="1:14" ht="15.75" customHeight="1">
      <c r="A575" s="1" t="str">
        <f t="shared" si="16"/>
        <v>female</v>
      </c>
      <c r="B575" s="1">
        <f t="shared" si="17"/>
        <v>95</v>
      </c>
      <c r="K575" s="209">
        <v>573</v>
      </c>
      <c r="L575" s="210" t="s">
        <v>421</v>
      </c>
      <c r="M575" s="211" t="s">
        <v>412</v>
      </c>
      <c r="N575" s="212">
        <v>94</v>
      </c>
    </row>
    <row r="576" spans="1:14" ht="15.75" customHeight="1">
      <c r="A576" s="1" t="str">
        <f t="shared" si="16"/>
        <v>female</v>
      </c>
      <c r="B576" s="1">
        <f t="shared" si="17"/>
        <v>95</v>
      </c>
      <c r="K576" s="209">
        <v>574</v>
      </c>
      <c r="L576" s="210" t="s">
        <v>421</v>
      </c>
      <c r="M576" s="211" t="s">
        <v>412</v>
      </c>
      <c r="N576" s="212">
        <v>95</v>
      </c>
    </row>
    <row r="577" spans="1:14" ht="15.75" customHeight="1">
      <c r="A577" s="1" t="str">
        <f t="shared" si="16"/>
        <v>female</v>
      </c>
      <c r="B577" s="1">
        <f t="shared" si="17"/>
        <v>95</v>
      </c>
      <c r="K577" s="209">
        <v>575</v>
      </c>
      <c r="L577" s="210" t="s">
        <v>421</v>
      </c>
      <c r="M577" s="211" t="s">
        <v>412</v>
      </c>
      <c r="N577" s="212">
        <v>95</v>
      </c>
    </row>
    <row r="578" spans="1:14" ht="15.75" customHeight="1">
      <c r="A578" s="1" t="str">
        <f t="shared" si="16"/>
        <v>female</v>
      </c>
      <c r="B578" s="1">
        <f t="shared" si="17"/>
        <v>95</v>
      </c>
      <c r="K578" s="209">
        <v>576</v>
      </c>
      <c r="L578" s="210" t="s">
        <v>421</v>
      </c>
      <c r="M578" s="211" t="s">
        <v>412</v>
      </c>
      <c r="N578" s="212">
        <v>95</v>
      </c>
    </row>
    <row r="579" spans="1:14" ht="15.75" customHeight="1">
      <c r="A579" s="1" t="str">
        <f t="shared" ref="A579:A642" si="18">IF(M580="זכר", "male", "female")</f>
        <v>female</v>
      </c>
      <c r="B579" s="1">
        <f t="shared" ref="B579:B642" si="19">N580</f>
        <v>97</v>
      </c>
      <c r="K579" s="209">
        <v>577</v>
      </c>
      <c r="L579" s="210" t="s">
        <v>421</v>
      </c>
      <c r="M579" s="211" t="s">
        <v>412</v>
      </c>
      <c r="N579" s="212">
        <v>95</v>
      </c>
    </row>
    <row r="580" spans="1:14" ht="15.75" customHeight="1">
      <c r="A580" s="1" t="str">
        <f t="shared" si="18"/>
        <v>female</v>
      </c>
      <c r="B580" s="1">
        <f t="shared" si="19"/>
        <v>98</v>
      </c>
      <c r="K580" s="209">
        <v>578</v>
      </c>
      <c r="L580" s="210" t="s">
        <v>421</v>
      </c>
      <c r="M580" s="211" t="s">
        <v>412</v>
      </c>
      <c r="N580" s="212">
        <v>97</v>
      </c>
    </row>
    <row r="581" spans="1:14" ht="15.75" customHeight="1">
      <c r="A581" s="1" t="str">
        <f t="shared" si="18"/>
        <v>female</v>
      </c>
      <c r="B581" s="1">
        <f t="shared" si="19"/>
        <v>98</v>
      </c>
      <c r="K581" s="209">
        <v>579</v>
      </c>
      <c r="L581" s="210" t="s">
        <v>421</v>
      </c>
      <c r="M581" s="211" t="s">
        <v>412</v>
      </c>
      <c r="N581" s="212">
        <v>98</v>
      </c>
    </row>
    <row r="582" spans="1:14" ht="15.75" customHeight="1">
      <c r="A582" s="1" t="str">
        <f t="shared" si="18"/>
        <v>female</v>
      </c>
      <c r="B582" s="1">
        <f t="shared" si="19"/>
        <v>98</v>
      </c>
      <c r="K582" s="209">
        <v>580</v>
      </c>
      <c r="L582" s="210" t="s">
        <v>421</v>
      </c>
      <c r="M582" s="211" t="s">
        <v>412</v>
      </c>
      <c r="N582" s="212">
        <v>98</v>
      </c>
    </row>
    <row r="583" spans="1:14" ht="15.75" customHeight="1">
      <c r="A583" s="1" t="str">
        <f t="shared" si="18"/>
        <v>female</v>
      </c>
      <c r="B583" s="1">
        <f t="shared" si="19"/>
        <v>98</v>
      </c>
      <c r="K583" s="209">
        <v>581</v>
      </c>
      <c r="L583" s="210" t="s">
        <v>421</v>
      </c>
      <c r="M583" s="211" t="s">
        <v>412</v>
      </c>
      <c r="N583" s="212">
        <v>98</v>
      </c>
    </row>
    <row r="584" spans="1:14" ht="15.75" customHeight="1">
      <c r="A584" s="1" t="str">
        <f t="shared" si="18"/>
        <v>female</v>
      </c>
      <c r="B584" s="1">
        <f t="shared" si="19"/>
        <v>99</v>
      </c>
      <c r="K584" s="209">
        <v>582</v>
      </c>
      <c r="L584" s="210" t="s">
        <v>421</v>
      </c>
      <c r="M584" s="211" t="s">
        <v>412</v>
      </c>
      <c r="N584" s="212">
        <v>98</v>
      </c>
    </row>
    <row r="585" spans="1:14" ht="15.75" customHeight="1">
      <c r="A585" s="1" t="str">
        <f t="shared" si="18"/>
        <v>female</v>
      </c>
      <c r="B585" s="1">
        <f t="shared" si="19"/>
        <v>99</v>
      </c>
      <c r="K585" s="209">
        <v>583</v>
      </c>
      <c r="L585" s="210" t="s">
        <v>421</v>
      </c>
      <c r="M585" s="211" t="s">
        <v>412</v>
      </c>
      <c r="N585" s="212">
        <v>99</v>
      </c>
    </row>
    <row r="586" spans="1:14" ht="15.75" customHeight="1">
      <c r="A586" s="1" t="str">
        <f t="shared" si="18"/>
        <v>female</v>
      </c>
      <c r="B586" s="1">
        <f t="shared" si="19"/>
        <v>99</v>
      </c>
      <c r="K586" s="209">
        <v>584</v>
      </c>
      <c r="L586" s="210" t="s">
        <v>421</v>
      </c>
      <c r="M586" s="211" t="s">
        <v>412</v>
      </c>
      <c r="N586" s="212">
        <v>99</v>
      </c>
    </row>
    <row r="587" spans="1:14" ht="15.75" customHeight="1">
      <c r="A587" s="1" t="str">
        <f t="shared" si="18"/>
        <v>female</v>
      </c>
      <c r="B587" s="1">
        <f t="shared" si="19"/>
        <v>108</v>
      </c>
      <c r="K587" s="209">
        <v>585</v>
      </c>
      <c r="L587" s="210" t="s">
        <v>421</v>
      </c>
      <c r="M587" s="211" t="s">
        <v>412</v>
      </c>
      <c r="N587" s="212">
        <v>99</v>
      </c>
    </row>
    <row r="588" spans="1:14" ht="15.75" customHeight="1">
      <c r="A588" s="1" t="str">
        <f t="shared" si="18"/>
        <v>female</v>
      </c>
      <c r="B588" s="1">
        <f t="shared" si="19"/>
        <v>73</v>
      </c>
      <c r="K588" s="209">
        <v>586</v>
      </c>
      <c r="L588" s="210" t="s">
        <v>421</v>
      </c>
      <c r="M588" s="211" t="s">
        <v>412</v>
      </c>
      <c r="N588" s="212">
        <v>108</v>
      </c>
    </row>
    <row r="589" spans="1:14" ht="15.75" customHeight="1">
      <c r="A589" s="1" t="str">
        <f t="shared" si="18"/>
        <v>male</v>
      </c>
      <c r="B589" s="1">
        <f t="shared" si="19"/>
        <v>85</v>
      </c>
      <c r="K589" s="209">
        <v>587</v>
      </c>
      <c r="L589" s="210" t="s">
        <v>410</v>
      </c>
      <c r="M589" s="211" t="s">
        <v>412</v>
      </c>
      <c r="N589" s="212">
        <v>73</v>
      </c>
    </row>
    <row r="590" spans="1:14" ht="15.75" customHeight="1">
      <c r="A590" s="1" t="str">
        <f t="shared" si="18"/>
        <v>male</v>
      </c>
      <c r="B590" s="1">
        <f t="shared" si="19"/>
        <v>98</v>
      </c>
      <c r="K590" s="209">
        <v>588</v>
      </c>
      <c r="L590" s="210" t="s">
        <v>410</v>
      </c>
      <c r="M590" s="211" t="s">
        <v>411</v>
      </c>
      <c r="N590" s="212">
        <v>85</v>
      </c>
    </row>
    <row r="591" spans="1:14" ht="15.75" customHeight="1">
      <c r="A591" s="1" t="str">
        <f t="shared" si="18"/>
        <v>female</v>
      </c>
      <c r="B591" s="1">
        <f t="shared" si="19"/>
        <v>65</v>
      </c>
      <c r="K591" s="209">
        <v>589</v>
      </c>
      <c r="L591" s="210" t="s">
        <v>410</v>
      </c>
      <c r="M591" s="211" t="s">
        <v>411</v>
      </c>
      <c r="N591" s="212">
        <v>98</v>
      </c>
    </row>
    <row r="592" spans="1:14" ht="15.75" customHeight="1">
      <c r="A592" s="1" t="str">
        <f t="shared" si="18"/>
        <v>male</v>
      </c>
      <c r="B592" s="1">
        <f t="shared" si="19"/>
        <v>62</v>
      </c>
      <c r="K592" s="209">
        <v>590</v>
      </c>
      <c r="L592" s="210" t="s">
        <v>410</v>
      </c>
      <c r="M592" s="211" t="s">
        <v>412</v>
      </c>
      <c r="N592" s="212">
        <v>65</v>
      </c>
    </row>
    <row r="593" spans="1:14" ht="15.75" customHeight="1">
      <c r="A593" s="1" t="str">
        <f t="shared" si="18"/>
        <v>male</v>
      </c>
      <c r="B593" s="1">
        <f t="shared" si="19"/>
        <v>75</v>
      </c>
      <c r="K593" s="209">
        <v>591</v>
      </c>
      <c r="L593" s="210" t="s">
        <v>410</v>
      </c>
      <c r="M593" s="211" t="s">
        <v>411</v>
      </c>
      <c r="N593" s="212">
        <v>62</v>
      </c>
    </row>
    <row r="594" spans="1:14" ht="15.75" customHeight="1">
      <c r="A594" s="1" t="str">
        <f t="shared" si="18"/>
        <v>male</v>
      </c>
      <c r="B594" s="1">
        <f t="shared" si="19"/>
        <v>82</v>
      </c>
      <c r="K594" s="209">
        <v>592</v>
      </c>
      <c r="L594" s="210" t="s">
        <v>410</v>
      </c>
      <c r="M594" s="211" t="s">
        <v>411</v>
      </c>
      <c r="N594" s="212">
        <v>75</v>
      </c>
    </row>
    <row r="595" spans="1:14" ht="15.75" customHeight="1">
      <c r="A595" s="1" t="str">
        <f t="shared" si="18"/>
        <v>female</v>
      </c>
      <c r="B595" s="1">
        <f t="shared" si="19"/>
        <v>77</v>
      </c>
      <c r="K595" s="209">
        <v>593</v>
      </c>
      <c r="L595" s="210" t="s">
        <v>410</v>
      </c>
      <c r="M595" s="211" t="s">
        <v>411</v>
      </c>
      <c r="N595" s="212">
        <v>82</v>
      </c>
    </row>
    <row r="596" spans="1:14" ht="15.75" customHeight="1">
      <c r="A596" s="1" t="str">
        <f t="shared" si="18"/>
        <v>female</v>
      </c>
      <c r="B596" s="1">
        <f t="shared" si="19"/>
        <v>53</v>
      </c>
      <c r="K596" s="209">
        <v>594</v>
      </c>
      <c r="L596" s="210" t="s">
        <v>410</v>
      </c>
      <c r="M596" s="211" t="s">
        <v>422</v>
      </c>
      <c r="N596" s="212">
        <v>77</v>
      </c>
    </row>
    <row r="597" spans="1:14" ht="15.75" customHeight="1">
      <c r="A597" s="1" t="str">
        <f t="shared" si="18"/>
        <v>male</v>
      </c>
      <c r="B597" s="1">
        <f t="shared" si="19"/>
        <v>26</v>
      </c>
      <c r="K597" s="209">
        <v>595</v>
      </c>
      <c r="L597" s="210" t="s">
        <v>410</v>
      </c>
      <c r="M597" s="211" t="s">
        <v>412</v>
      </c>
      <c r="N597" s="212">
        <v>53</v>
      </c>
    </row>
    <row r="598" spans="1:14" ht="15.75" customHeight="1">
      <c r="A598" s="1" t="str">
        <f t="shared" si="18"/>
        <v>male</v>
      </c>
      <c r="B598" s="1">
        <f t="shared" si="19"/>
        <v>73</v>
      </c>
      <c r="K598" s="209">
        <v>596</v>
      </c>
      <c r="L598" s="210" t="s">
        <v>410</v>
      </c>
      <c r="M598" s="211" t="s">
        <v>411</v>
      </c>
      <c r="N598" s="212">
        <v>26</v>
      </c>
    </row>
    <row r="599" spans="1:14" ht="15.75" customHeight="1">
      <c r="A599" s="1" t="str">
        <f t="shared" si="18"/>
        <v>male</v>
      </c>
      <c r="B599" s="1">
        <f t="shared" si="19"/>
        <v>80</v>
      </c>
      <c r="K599" s="209">
        <v>597</v>
      </c>
      <c r="L599" s="210" t="s">
        <v>410</v>
      </c>
      <c r="M599" s="211" t="s">
        <v>411</v>
      </c>
      <c r="N599" s="212">
        <v>73</v>
      </c>
    </row>
    <row r="600" spans="1:14" ht="15.75" customHeight="1">
      <c r="A600" s="1" t="str">
        <f t="shared" si="18"/>
        <v>male</v>
      </c>
      <c r="B600" s="1">
        <f t="shared" si="19"/>
        <v>81</v>
      </c>
      <c r="K600" s="209">
        <v>598</v>
      </c>
      <c r="L600" s="210" t="s">
        <v>410</v>
      </c>
      <c r="M600" s="211" t="s">
        <v>411</v>
      </c>
      <c r="N600" s="212">
        <v>80</v>
      </c>
    </row>
    <row r="601" spans="1:14" ht="15.75" customHeight="1">
      <c r="A601" s="1" t="str">
        <f t="shared" si="18"/>
        <v>male</v>
      </c>
      <c r="B601" s="1">
        <f t="shared" si="19"/>
        <v>86</v>
      </c>
      <c r="K601" s="209">
        <v>599</v>
      </c>
      <c r="L601" s="210" t="s">
        <v>410</v>
      </c>
      <c r="M601" s="211" t="s">
        <v>411</v>
      </c>
      <c r="N601" s="212">
        <v>81</v>
      </c>
    </row>
    <row r="602" spans="1:14" ht="15.75" customHeight="1">
      <c r="A602" s="1" t="str">
        <f t="shared" si="18"/>
        <v>female</v>
      </c>
      <c r="B602" s="1">
        <f t="shared" si="19"/>
        <v>90</v>
      </c>
      <c r="K602" s="209">
        <v>600</v>
      </c>
      <c r="L602" s="210" t="s">
        <v>410</v>
      </c>
      <c r="M602" s="211" t="s">
        <v>411</v>
      </c>
      <c r="N602" s="212">
        <v>86</v>
      </c>
    </row>
    <row r="603" spans="1:14" ht="15.75" customHeight="1">
      <c r="A603" s="1" t="str">
        <f t="shared" si="18"/>
        <v>male</v>
      </c>
      <c r="B603" s="1">
        <f t="shared" si="19"/>
        <v>68</v>
      </c>
      <c r="K603" s="209">
        <v>601</v>
      </c>
      <c r="L603" s="210" t="s">
        <v>410</v>
      </c>
      <c r="M603" s="211" t="s">
        <v>412</v>
      </c>
      <c r="N603" s="212">
        <v>90</v>
      </c>
    </row>
    <row r="604" spans="1:14" ht="15.75" customHeight="1">
      <c r="A604" s="1" t="str">
        <f t="shared" si="18"/>
        <v>male</v>
      </c>
      <c r="B604" s="1">
        <f t="shared" si="19"/>
        <v>74</v>
      </c>
      <c r="K604" s="209">
        <v>602</v>
      </c>
      <c r="L604" s="210" t="s">
        <v>410</v>
      </c>
      <c r="M604" s="211" t="s">
        <v>411</v>
      </c>
      <c r="N604" s="212">
        <v>68</v>
      </c>
    </row>
    <row r="605" spans="1:14" ht="15.75" customHeight="1">
      <c r="A605" s="1" t="str">
        <f t="shared" si="18"/>
        <v>male</v>
      </c>
      <c r="B605" s="1">
        <f t="shared" si="19"/>
        <v>78</v>
      </c>
      <c r="K605" s="209">
        <v>603</v>
      </c>
      <c r="L605" s="210" t="s">
        <v>410</v>
      </c>
      <c r="M605" s="211" t="s">
        <v>411</v>
      </c>
      <c r="N605" s="212">
        <v>74</v>
      </c>
    </row>
    <row r="606" spans="1:14" ht="15.75" customHeight="1">
      <c r="A606" s="1" t="str">
        <f t="shared" si="18"/>
        <v>male</v>
      </c>
      <c r="B606" s="1">
        <f t="shared" si="19"/>
        <v>82</v>
      </c>
      <c r="K606" s="209">
        <v>604</v>
      </c>
      <c r="L606" s="210" t="s">
        <v>410</v>
      </c>
      <c r="M606" s="211" t="s">
        <v>411</v>
      </c>
      <c r="N606" s="212">
        <v>78</v>
      </c>
    </row>
    <row r="607" spans="1:14" ht="15.75" customHeight="1">
      <c r="A607" s="1" t="str">
        <f t="shared" si="18"/>
        <v>male</v>
      </c>
      <c r="B607" s="1">
        <f t="shared" si="19"/>
        <v>80</v>
      </c>
      <c r="K607" s="209">
        <v>605</v>
      </c>
      <c r="L607" s="210" t="s">
        <v>410</v>
      </c>
      <c r="M607" s="211" t="s">
        <v>411</v>
      </c>
      <c r="N607" s="212">
        <v>82</v>
      </c>
    </row>
    <row r="608" spans="1:14" ht="15.75" customHeight="1">
      <c r="A608" s="1" t="str">
        <f t="shared" si="18"/>
        <v>female</v>
      </c>
      <c r="B608" s="1">
        <f t="shared" si="19"/>
        <v>63</v>
      </c>
      <c r="K608" s="209">
        <v>606</v>
      </c>
      <c r="L608" s="210" t="s">
        <v>410</v>
      </c>
      <c r="M608" s="211" t="s">
        <v>411</v>
      </c>
      <c r="N608" s="212">
        <v>80</v>
      </c>
    </row>
    <row r="609" spans="1:14" ht="15.75" customHeight="1">
      <c r="A609" s="1" t="str">
        <f t="shared" si="18"/>
        <v>female</v>
      </c>
      <c r="B609" s="1">
        <f t="shared" si="19"/>
        <v>81</v>
      </c>
      <c r="K609" s="209">
        <v>607</v>
      </c>
      <c r="L609" s="210" t="s">
        <v>410</v>
      </c>
      <c r="M609" s="211" t="s">
        <v>412</v>
      </c>
      <c r="N609" s="212">
        <v>63</v>
      </c>
    </row>
    <row r="610" spans="1:14" ht="15.75" customHeight="1">
      <c r="A610" s="1" t="str">
        <f t="shared" si="18"/>
        <v>female</v>
      </c>
      <c r="B610" s="1">
        <f t="shared" si="19"/>
        <v>85</v>
      </c>
      <c r="K610" s="209">
        <v>608</v>
      </c>
      <c r="L610" s="210" t="s">
        <v>410</v>
      </c>
      <c r="M610" s="211" t="s">
        <v>412</v>
      </c>
      <c r="N610" s="212">
        <v>81</v>
      </c>
    </row>
    <row r="611" spans="1:14" ht="15.75" customHeight="1">
      <c r="A611" s="1" t="str">
        <f t="shared" si="18"/>
        <v>female</v>
      </c>
      <c r="B611" s="1">
        <f t="shared" si="19"/>
        <v>88</v>
      </c>
      <c r="K611" s="209">
        <v>609</v>
      </c>
      <c r="L611" s="210" t="s">
        <v>410</v>
      </c>
      <c r="M611" s="211" t="s">
        <v>412</v>
      </c>
      <c r="N611" s="212">
        <v>85</v>
      </c>
    </row>
    <row r="612" spans="1:14" ht="15.75" customHeight="1">
      <c r="A612" s="1" t="str">
        <f t="shared" si="18"/>
        <v>male</v>
      </c>
      <c r="B612" s="1">
        <f t="shared" si="19"/>
        <v>41</v>
      </c>
      <c r="K612" s="209">
        <v>610</v>
      </c>
      <c r="L612" s="210" t="s">
        <v>410</v>
      </c>
      <c r="M612" s="211" t="s">
        <v>412</v>
      </c>
      <c r="N612" s="212">
        <v>88</v>
      </c>
    </row>
    <row r="613" spans="1:14" ht="15.75" customHeight="1">
      <c r="A613" s="1" t="str">
        <f t="shared" si="18"/>
        <v>male</v>
      </c>
      <c r="B613" s="1">
        <f t="shared" si="19"/>
        <v>49</v>
      </c>
      <c r="K613" s="209">
        <v>611</v>
      </c>
      <c r="L613" s="210" t="s">
        <v>410</v>
      </c>
      <c r="M613" s="211" t="s">
        <v>411</v>
      </c>
      <c r="N613" s="212">
        <v>41</v>
      </c>
    </row>
    <row r="614" spans="1:14" ht="15.75" customHeight="1">
      <c r="A614" s="1" t="str">
        <f t="shared" si="18"/>
        <v>male</v>
      </c>
      <c r="B614" s="1">
        <f t="shared" si="19"/>
        <v>50</v>
      </c>
      <c r="K614" s="209">
        <v>612</v>
      </c>
      <c r="L614" s="210" t="s">
        <v>410</v>
      </c>
      <c r="M614" s="211" t="s">
        <v>411</v>
      </c>
      <c r="N614" s="212">
        <v>49</v>
      </c>
    </row>
    <row r="615" spans="1:14" ht="15.75" customHeight="1">
      <c r="A615" s="1" t="str">
        <f t="shared" si="18"/>
        <v>male</v>
      </c>
      <c r="B615" s="1">
        <f t="shared" si="19"/>
        <v>56</v>
      </c>
      <c r="K615" s="209">
        <v>613</v>
      </c>
      <c r="L615" s="210" t="s">
        <v>410</v>
      </c>
      <c r="M615" s="211" t="s">
        <v>411</v>
      </c>
      <c r="N615" s="212">
        <v>50</v>
      </c>
    </row>
    <row r="616" spans="1:14" ht="15.75" customHeight="1">
      <c r="A616" s="1" t="str">
        <f t="shared" si="18"/>
        <v>female</v>
      </c>
      <c r="B616" s="1">
        <f t="shared" si="19"/>
        <v>6</v>
      </c>
      <c r="K616" s="209">
        <v>614</v>
      </c>
      <c r="L616" s="210" t="s">
        <v>410</v>
      </c>
      <c r="M616" s="211" t="s">
        <v>411</v>
      </c>
      <c r="N616" s="212">
        <v>56</v>
      </c>
    </row>
    <row r="617" spans="1:14" ht="15.75" customHeight="1">
      <c r="A617" s="1" t="str">
        <f t="shared" si="18"/>
        <v>male</v>
      </c>
      <c r="B617" s="1">
        <f t="shared" si="19"/>
        <v>68</v>
      </c>
      <c r="K617" s="209">
        <v>615</v>
      </c>
      <c r="L617" s="210" t="s">
        <v>410</v>
      </c>
      <c r="M617" s="211" t="s">
        <v>412</v>
      </c>
      <c r="N617" s="212">
        <v>6</v>
      </c>
    </row>
    <row r="618" spans="1:14" ht="15.75" customHeight="1">
      <c r="A618" s="1" t="str">
        <f t="shared" si="18"/>
        <v>male</v>
      </c>
      <c r="B618" s="1">
        <f t="shared" si="19"/>
        <v>71</v>
      </c>
      <c r="K618" s="209">
        <v>616</v>
      </c>
      <c r="L618" s="210" t="s">
        <v>410</v>
      </c>
      <c r="M618" s="211" t="s">
        <v>411</v>
      </c>
      <c r="N618" s="212">
        <v>68</v>
      </c>
    </row>
    <row r="619" spans="1:14" ht="15.75" customHeight="1">
      <c r="A619" s="1" t="str">
        <f t="shared" si="18"/>
        <v>male</v>
      </c>
      <c r="B619" s="1">
        <f t="shared" si="19"/>
        <v>75</v>
      </c>
      <c r="K619" s="209">
        <v>617</v>
      </c>
      <c r="L619" s="210" t="s">
        <v>410</v>
      </c>
      <c r="M619" s="211" t="s">
        <v>411</v>
      </c>
      <c r="N619" s="212">
        <v>71</v>
      </c>
    </row>
    <row r="620" spans="1:14" ht="15.75" customHeight="1">
      <c r="A620" s="1" t="str">
        <f t="shared" si="18"/>
        <v>male</v>
      </c>
      <c r="B620" s="1">
        <f t="shared" si="19"/>
        <v>79</v>
      </c>
      <c r="K620" s="209">
        <v>618</v>
      </c>
      <c r="L620" s="210" t="s">
        <v>410</v>
      </c>
      <c r="M620" s="211" t="s">
        <v>411</v>
      </c>
      <c r="N620" s="212">
        <v>75</v>
      </c>
    </row>
    <row r="621" spans="1:14" ht="15.75" customHeight="1">
      <c r="A621" s="1" t="str">
        <f t="shared" si="18"/>
        <v>male</v>
      </c>
      <c r="B621" s="1">
        <f t="shared" si="19"/>
        <v>90</v>
      </c>
      <c r="K621" s="209">
        <v>619</v>
      </c>
      <c r="L621" s="210" t="s">
        <v>410</v>
      </c>
      <c r="M621" s="211" t="s">
        <v>411</v>
      </c>
      <c r="N621" s="212">
        <v>79</v>
      </c>
    </row>
    <row r="622" spans="1:14" ht="15.75" customHeight="1">
      <c r="A622" s="1" t="str">
        <f t="shared" si="18"/>
        <v>male</v>
      </c>
      <c r="B622" s="1">
        <f t="shared" si="19"/>
        <v>97</v>
      </c>
      <c r="K622" s="209">
        <v>620</v>
      </c>
      <c r="L622" s="210" t="s">
        <v>410</v>
      </c>
      <c r="M622" s="211" t="s">
        <v>411</v>
      </c>
      <c r="N622" s="212">
        <v>90</v>
      </c>
    </row>
    <row r="623" spans="1:14" ht="15.75" customHeight="1">
      <c r="A623" s="1" t="str">
        <f t="shared" si="18"/>
        <v>female</v>
      </c>
      <c r="B623" s="1">
        <f t="shared" si="19"/>
        <v>50</v>
      </c>
      <c r="K623" s="209">
        <v>621</v>
      </c>
      <c r="L623" s="210" t="s">
        <v>410</v>
      </c>
      <c r="M623" s="211" t="s">
        <v>411</v>
      </c>
      <c r="N623" s="212">
        <v>97</v>
      </c>
    </row>
    <row r="624" spans="1:14" ht="15.75" customHeight="1">
      <c r="A624" s="1" t="str">
        <f t="shared" si="18"/>
        <v>female</v>
      </c>
      <c r="B624" s="1">
        <f t="shared" si="19"/>
        <v>59</v>
      </c>
      <c r="K624" s="209">
        <v>622</v>
      </c>
      <c r="L624" s="210" t="s">
        <v>410</v>
      </c>
      <c r="M624" s="211" t="s">
        <v>412</v>
      </c>
      <c r="N624" s="212">
        <v>50</v>
      </c>
    </row>
    <row r="625" spans="1:14" ht="15.75" customHeight="1">
      <c r="A625" s="1" t="str">
        <f t="shared" si="18"/>
        <v>female</v>
      </c>
      <c r="B625" s="1">
        <f t="shared" si="19"/>
        <v>67</v>
      </c>
      <c r="K625" s="209">
        <v>623</v>
      </c>
      <c r="L625" s="210" t="s">
        <v>410</v>
      </c>
      <c r="M625" s="211" t="s">
        <v>412</v>
      </c>
      <c r="N625" s="212">
        <v>59</v>
      </c>
    </row>
    <row r="626" spans="1:14" ht="15.75" customHeight="1">
      <c r="A626" s="1" t="str">
        <f t="shared" si="18"/>
        <v>female</v>
      </c>
      <c r="B626" s="1">
        <f t="shared" si="19"/>
        <v>74</v>
      </c>
      <c r="K626" s="209">
        <v>624</v>
      </c>
      <c r="L626" s="210" t="s">
        <v>410</v>
      </c>
      <c r="M626" s="211" t="s">
        <v>412</v>
      </c>
      <c r="N626" s="212">
        <v>67</v>
      </c>
    </row>
    <row r="627" spans="1:14" ht="15.75" customHeight="1">
      <c r="A627" s="1" t="str">
        <f t="shared" si="18"/>
        <v>female</v>
      </c>
      <c r="B627" s="1">
        <f t="shared" si="19"/>
        <v>82</v>
      </c>
      <c r="K627" s="209">
        <v>625</v>
      </c>
      <c r="L627" s="210" t="s">
        <v>410</v>
      </c>
      <c r="M627" s="211" t="s">
        <v>412</v>
      </c>
      <c r="N627" s="212">
        <v>74</v>
      </c>
    </row>
    <row r="628" spans="1:14" ht="15.75" customHeight="1">
      <c r="A628" s="1" t="str">
        <f t="shared" si="18"/>
        <v>female</v>
      </c>
      <c r="B628" s="1">
        <f t="shared" si="19"/>
        <v>88</v>
      </c>
      <c r="K628" s="209">
        <v>626</v>
      </c>
      <c r="L628" s="210" t="s">
        <v>410</v>
      </c>
      <c r="M628" s="211" t="s">
        <v>412</v>
      </c>
      <c r="N628" s="212">
        <v>82</v>
      </c>
    </row>
    <row r="629" spans="1:14" ht="15.75" customHeight="1">
      <c r="A629" s="1" t="str">
        <f t="shared" si="18"/>
        <v>female</v>
      </c>
      <c r="B629" s="1">
        <f t="shared" si="19"/>
        <v>91</v>
      </c>
      <c r="K629" s="209">
        <v>627</v>
      </c>
      <c r="L629" s="210" t="s">
        <v>410</v>
      </c>
      <c r="M629" s="211" t="s">
        <v>412</v>
      </c>
      <c r="N629" s="212">
        <v>88</v>
      </c>
    </row>
    <row r="630" spans="1:14" ht="15.75" customHeight="1">
      <c r="A630" s="1" t="str">
        <f t="shared" si="18"/>
        <v>male</v>
      </c>
      <c r="B630" s="1">
        <f t="shared" si="19"/>
        <v>49</v>
      </c>
      <c r="K630" s="209">
        <v>628</v>
      </c>
      <c r="L630" s="210" t="s">
        <v>410</v>
      </c>
      <c r="M630" s="211" t="s">
        <v>412</v>
      </c>
      <c r="N630" s="212">
        <v>91</v>
      </c>
    </row>
    <row r="631" spans="1:14" ht="15.75" customHeight="1">
      <c r="A631" s="1" t="str">
        <f t="shared" si="18"/>
        <v>male</v>
      </c>
      <c r="B631" s="1">
        <f t="shared" si="19"/>
        <v>88</v>
      </c>
      <c r="K631" s="209">
        <v>629</v>
      </c>
      <c r="L631" s="210" t="s">
        <v>410</v>
      </c>
      <c r="M631" s="211" t="s">
        <v>411</v>
      </c>
      <c r="N631" s="212">
        <v>49</v>
      </c>
    </row>
    <row r="632" spans="1:14" ht="15.75" customHeight="1">
      <c r="A632" s="1" t="str">
        <f t="shared" si="18"/>
        <v>male</v>
      </c>
      <c r="B632" s="1">
        <f t="shared" si="19"/>
        <v>82</v>
      </c>
      <c r="K632" s="209">
        <v>630</v>
      </c>
      <c r="L632" s="210" t="s">
        <v>410</v>
      </c>
      <c r="M632" s="211" t="s">
        <v>411</v>
      </c>
      <c r="N632" s="212">
        <v>88</v>
      </c>
    </row>
    <row r="633" spans="1:14" ht="15.75" customHeight="1">
      <c r="A633" s="1" t="str">
        <f t="shared" si="18"/>
        <v>male</v>
      </c>
      <c r="B633" s="1">
        <f t="shared" si="19"/>
        <v>33</v>
      </c>
      <c r="K633" s="209">
        <v>631</v>
      </c>
      <c r="L633" s="210" t="s">
        <v>410</v>
      </c>
      <c r="M633" s="211" t="s">
        <v>411</v>
      </c>
      <c r="N633" s="212">
        <v>82</v>
      </c>
    </row>
    <row r="634" spans="1:14" ht="15.75" customHeight="1">
      <c r="A634" s="1" t="str">
        <f t="shared" si="18"/>
        <v>male</v>
      </c>
      <c r="B634" s="1">
        <f t="shared" si="19"/>
        <v>94</v>
      </c>
      <c r="K634" s="209">
        <v>632</v>
      </c>
      <c r="L634" s="210" t="s">
        <v>410</v>
      </c>
      <c r="M634" s="211" t="s">
        <v>411</v>
      </c>
      <c r="N634" s="212">
        <v>33</v>
      </c>
    </row>
    <row r="635" spans="1:14" ht="15.75" customHeight="1">
      <c r="A635" s="1" t="str">
        <f t="shared" si="18"/>
        <v>female</v>
      </c>
      <c r="B635" s="1">
        <f t="shared" si="19"/>
        <v>92</v>
      </c>
      <c r="K635" s="209">
        <v>633</v>
      </c>
      <c r="L635" s="210" t="s">
        <v>410</v>
      </c>
      <c r="M635" s="211" t="s">
        <v>411</v>
      </c>
      <c r="N635" s="212">
        <v>94</v>
      </c>
    </row>
    <row r="636" spans="1:14" ht="15.75" customHeight="1">
      <c r="A636" s="1" t="str">
        <f t="shared" si="18"/>
        <v>male</v>
      </c>
      <c r="B636" s="1">
        <f t="shared" si="19"/>
        <v>55</v>
      </c>
      <c r="K636" s="209">
        <v>634</v>
      </c>
      <c r="L636" s="210" t="s">
        <v>410</v>
      </c>
      <c r="M636" s="211" t="s">
        <v>412</v>
      </c>
      <c r="N636" s="212">
        <v>92</v>
      </c>
    </row>
    <row r="637" spans="1:14" ht="15.75" customHeight="1">
      <c r="A637" s="1" t="str">
        <f t="shared" si="18"/>
        <v>male</v>
      </c>
      <c r="B637" s="1">
        <f t="shared" si="19"/>
        <v>66</v>
      </c>
      <c r="K637" s="209">
        <v>635</v>
      </c>
      <c r="L637" s="210" t="s">
        <v>410</v>
      </c>
      <c r="M637" s="211" t="s">
        <v>411</v>
      </c>
      <c r="N637" s="212">
        <v>55</v>
      </c>
    </row>
    <row r="638" spans="1:14" ht="15.75" customHeight="1">
      <c r="A638" s="1" t="str">
        <f t="shared" si="18"/>
        <v>male</v>
      </c>
      <c r="B638" s="1">
        <f t="shared" si="19"/>
        <v>67</v>
      </c>
      <c r="K638" s="209">
        <v>636</v>
      </c>
      <c r="L638" s="210" t="s">
        <v>410</v>
      </c>
      <c r="M638" s="211" t="s">
        <v>411</v>
      </c>
      <c r="N638" s="212">
        <v>66</v>
      </c>
    </row>
    <row r="639" spans="1:14" ht="15.75" customHeight="1">
      <c r="A639" s="1" t="str">
        <f t="shared" si="18"/>
        <v>female</v>
      </c>
      <c r="B639" s="1">
        <f t="shared" si="19"/>
        <v>84</v>
      </c>
      <c r="K639" s="209">
        <v>637</v>
      </c>
      <c r="L639" s="210" t="s">
        <v>410</v>
      </c>
      <c r="M639" s="211" t="s">
        <v>411</v>
      </c>
      <c r="N639" s="212">
        <v>67</v>
      </c>
    </row>
    <row r="640" spans="1:14" ht="15.75" customHeight="1">
      <c r="A640" s="1" t="str">
        <f t="shared" si="18"/>
        <v>female</v>
      </c>
      <c r="B640" s="1">
        <f t="shared" si="19"/>
        <v>94</v>
      </c>
      <c r="K640" s="209">
        <v>638</v>
      </c>
      <c r="L640" s="210" t="s">
        <v>410</v>
      </c>
      <c r="M640" s="211" t="s">
        <v>412</v>
      </c>
      <c r="N640" s="212">
        <v>84</v>
      </c>
    </row>
    <row r="641" spans="1:14" ht="15.75" customHeight="1">
      <c r="A641" s="1" t="str">
        <f t="shared" si="18"/>
        <v>male</v>
      </c>
      <c r="B641" s="1">
        <f t="shared" si="19"/>
        <v>66</v>
      </c>
      <c r="K641" s="209">
        <v>639</v>
      </c>
      <c r="L641" s="210" t="s">
        <v>410</v>
      </c>
      <c r="M641" s="211" t="s">
        <v>412</v>
      </c>
      <c r="N641" s="212">
        <v>94</v>
      </c>
    </row>
    <row r="642" spans="1:14" ht="15.75" customHeight="1">
      <c r="A642" s="1" t="str">
        <f t="shared" si="18"/>
        <v>male</v>
      </c>
      <c r="B642" s="1">
        <f t="shared" si="19"/>
        <v>91</v>
      </c>
      <c r="K642" s="209">
        <v>640</v>
      </c>
      <c r="L642" s="210" t="s">
        <v>410</v>
      </c>
      <c r="M642" s="211" t="s">
        <v>411</v>
      </c>
      <c r="N642" s="212">
        <v>66</v>
      </c>
    </row>
    <row r="643" spans="1:14" ht="15.75" customHeight="1">
      <c r="A643" s="1" t="str">
        <f t="shared" ref="A643:A706" si="20">IF(M644="זכר", "male", "female")</f>
        <v>male</v>
      </c>
      <c r="B643" s="1">
        <f t="shared" ref="B643:B706" si="21">N644</f>
        <v>76</v>
      </c>
      <c r="K643" s="209">
        <v>641</v>
      </c>
      <c r="L643" s="210" t="s">
        <v>410</v>
      </c>
      <c r="M643" s="211" t="s">
        <v>411</v>
      </c>
      <c r="N643" s="212">
        <v>91</v>
      </c>
    </row>
    <row r="644" spans="1:14" ht="15.75" customHeight="1">
      <c r="A644" s="1" t="str">
        <f t="shared" si="20"/>
        <v>female</v>
      </c>
      <c r="B644" s="1">
        <f t="shared" si="21"/>
        <v>86</v>
      </c>
      <c r="K644" s="209">
        <v>642</v>
      </c>
      <c r="L644" s="210" t="s">
        <v>410</v>
      </c>
      <c r="M644" s="211" t="s">
        <v>411</v>
      </c>
      <c r="N644" s="212">
        <v>76</v>
      </c>
    </row>
    <row r="645" spans="1:14" ht="15.75" customHeight="1">
      <c r="A645" s="1" t="str">
        <f t="shared" si="20"/>
        <v>female</v>
      </c>
      <c r="B645" s="1">
        <f t="shared" si="21"/>
        <v>92</v>
      </c>
      <c r="K645" s="209">
        <v>643</v>
      </c>
      <c r="L645" s="210" t="s">
        <v>410</v>
      </c>
      <c r="M645" s="211" t="s">
        <v>412</v>
      </c>
      <c r="N645" s="212">
        <v>86</v>
      </c>
    </row>
    <row r="646" spans="1:14" ht="15.75" customHeight="1">
      <c r="A646" s="1" t="str">
        <f t="shared" si="20"/>
        <v>male</v>
      </c>
      <c r="B646" s="1">
        <f t="shared" si="21"/>
        <v>82</v>
      </c>
      <c r="K646" s="209">
        <v>644</v>
      </c>
      <c r="L646" s="210" t="s">
        <v>410</v>
      </c>
      <c r="M646" s="211" t="s">
        <v>412</v>
      </c>
      <c r="N646" s="212">
        <v>92</v>
      </c>
    </row>
    <row r="647" spans="1:14" ht="15.75" customHeight="1">
      <c r="A647" s="1" t="str">
        <f t="shared" si="20"/>
        <v>male</v>
      </c>
      <c r="B647" s="1">
        <f t="shared" si="21"/>
        <v>64</v>
      </c>
      <c r="K647" s="209">
        <v>645</v>
      </c>
      <c r="L647" s="210" t="s">
        <v>410</v>
      </c>
      <c r="M647" s="211" t="s">
        <v>411</v>
      </c>
      <c r="N647" s="212">
        <v>82</v>
      </c>
    </row>
    <row r="648" spans="1:14" ht="15.75" customHeight="1">
      <c r="A648" s="1" t="str">
        <f t="shared" si="20"/>
        <v>female</v>
      </c>
      <c r="B648" s="1">
        <f t="shared" si="21"/>
        <v>84</v>
      </c>
      <c r="K648" s="209">
        <v>646</v>
      </c>
      <c r="L648" s="210" t="s">
        <v>410</v>
      </c>
      <c r="M648" s="211" t="s">
        <v>411</v>
      </c>
      <c r="N648" s="212">
        <v>64</v>
      </c>
    </row>
    <row r="649" spans="1:14" ht="15.75" customHeight="1">
      <c r="A649" s="1" t="str">
        <f t="shared" si="20"/>
        <v>male</v>
      </c>
      <c r="B649" s="1">
        <f t="shared" si="21"/>
        <v>73</v>
      </c>
      <c r="K649" s="209">
        <v>647</v>
      </c>
      <c r="L649" s="210" t="s">
        <v>410</v>
      </c>
      <c r="M649" s="211" t="s">
        <v>412</v>
      </c>
      <c r="N649" s="212">
        <v>84</v>
      </c>
    </row>
    <row r="650" spans="1:14" ht="15.75" customHeight="1">
      <c r="A650" s="1" t="str">
        <f t="shared" si="20"/>
        <v>male</v>
      </c>
      <c r="B650" s="1">
        <f t="shared" si="21"/>
        <v>92</v>
      </c>
      <c r="K650" s="209">
        <v>648</v>
      </c>
      <c r="L650" s="210" t="s">
        <v>410</v>
      </c>
      <c r="M650" s="211" t="s">
        <v>411</v>
      </c>
      <c r="N650" s="212">
        <v>73</v>
      </c>
    </row>
    <row r="651" spans="1:14" ht="15.75" customHeight="1">
      <c r="A651" s="1" t="str">
        <f t="shared" si="20"/>
        <v>female</v>
      </c>
      <c r="B651" s="1">
        <f t="shared" si="21"/>
        <v>53</v>
      </c>
      <c r="K651" s="209">
        <v>649</v>
      </c>
      <c r="L651" s="210" t="s">
        <v>410</v>
      </c>
      <c r="M651" s="211" t="s">
        <v>411</v>
      </c>
      <c r="N651" s="212">
        <v>92</v>
      </c>
    </row>
    <row r="652" spans="1:14" ht="15.75" customHeight="1">
      <c r="A652" s="1" t="str">
        <f t="shared" si="20"/>
        <v>female</v>
      </c>
      <c r="B652" s="1">
        <f t="shared" si="21"/>
        <v>80</v>
      </c>
      <c r="K652" s="209">
        <v>650</v>
      </c>
      <c r="L652" s="210" t="s">
        <v>410</v>
      </c>
      <c r="M652" s="211" t="s">
        <v>412</v>
      </c>
      <c r="N652" s="212">
        <v>53</v>
      </c>
    </row>
    <row r="653" spans="1:14" ht="15.75" customHeight="1">
      <c r="A653" s="1" t="str">
        <f t="shared" si="20"/>
        <v>female</v>
      </c>
      <c r="B653" s="1">
        <f t="shared" si="21"/>
        <v>86</v>
      </c>
      <c r="K653" s="209">
        <v>651</v>
      </c>
      <c r="L653" s="210" t="s">
        <v>410</v>
      </c>
      <c r="M653" s="211" t="s">
        <v>412</v>
      </c>
      <c r="N653" s="212">
        <v>80</v>
      </c>
    </row>
    <row r="654" spans="1:14" ht="15.75" customHeight="1">
      <c r="A654" s="1" t="str">
        <f t="shared" si="20"/>
        <v>male</v>
      </c>
      <c r="B654" s="1">
        <f t="shared" si="21"/>
        <v>70</v>
      </c>
      <c r="K654" s="209">
        <v>652</v>
      </c>
      <c r="L654" s="210" t="s">
        <v>410</v>
      </c>
      <c r="M654" s="211" t="s">
        <v>412</v>
      </c>
      <c r="N654" s="212">
        <v>86</v>
      </c>
    </row>
    <row r="655" spans="1:14" ht="15.75" customHeight="1">
      <c r="A655" s="1" t="str">
        <f t="shared" si="20"/>
        <v>female</v>
      </c>
      <c r="B655" s="1">
        <f t="shared" si="21"/>
        <v>89</v>
      </c>
      <c r="K655" s="209">
        <v>653</v>
      </c>
      <c r="L655" s="210" t="s">
        <v>410</v>
      </c>
      <c r="M655" s="211" t="s">
        <v>411</v>
      </c>
      <c r="N655" s="212">
        <v>70</v>
      </c>
    </row>
    <row r="656" spans="1:14" ht="15.75" customHeight="1">
      <c r="A656" s="1" t="str">
        <f t="shared" si="20"/>
        <v>female</v>
      </c>
      <c r="B656" s="1">
        <f t="shared" si="21"/>
        <v>86</v>
      </c>
      <c r="K656" s="209">
        <v>654</v>
      </c>
      <c r="L656" s="210" t="s">
        <v>410</v>
      </c>
      <c r="M656" s="211" t="s">
        <v>412</v>
      </c>
      <c r="N656" s="212">
        <v>89</v>
      </c>
    </row>
    <row r="657" spans="1:14" ht="15.75" customHeight="1">
      <c r="A657" s="1" t="str">
        <f t="shared" si="20"/>
        <v>male</v>
      </c>
      <c r="B657" s="1">
        <f t="shared" si="21"/>
        <v>81</v>
      </c>
      <c r="K657" s="209">
        <v>655</v>
      </c>
      <c r="L657" s="210" t="s">
        <v>410</v>
      </c>
      <c r="M657" s="211" t="s">
        <v>412</v>
      </c>
      <c r="N657" s="212">
        <v>86</v>
      </c>
    </row>
    <row r="658" spans="1:14" ht="15.75" customHeight="1">
      <c r="A658" s="1" t="str">
        <f t="shared" si="20"/>
        <v>male</v>
      </c>
      <c r="B658" s="1">
        <f t="shared" si="21"/>
        <v>91</v>
      </c>
      <c r="K658" s="209">
        <v>656</v>
      </c>
      <c r="L658" s="210" t="s">
        <v>410</v>
      </c>
      <c r="M658" s="211" t="s">
        <v>411</v>
      </c>
      <c r="N658" s="212">
        <v>81</v>
      </c>
    </row>
    <row r="659" spans="1:14" ht="15.75" customHeight="1">
      <c r="A659" s="1" t="str">
        <f t="shared" si="20"/>
        <v>male</v>
      </c>
      <c r="B659" s="1">
        <f t="shared" si="21"/>
        <v>71</v>
      </c>
      <c r="K659" s="209">
        <v>657</v>
      </c>
      <c r="L659" s="210" t="s">
        <v>410</v>
      </c>
      <c r="M659" s="211" t="s">
        <v>411</v>
      </c>
      <c r="N659" s="212">
        <v>91</v>
      </c>
    </row>
    <row r="660" spans="1:14" ht="15.75" customHeight="1">
      <c r="A660" s="1" t="str">
        <f t="shared" si="20"/>
        <v>male</v>
      </c>
      <c r="B660" s="1">
        <f t="shared" si="21"/>
        <v>73</v>
      </c>
      <c r="K660" s="209">
        <v>658</v>
      </c>
      <c r="L660" s="210" t="s">
        <v>410</v>
      </c>
      <c r="M660" s="211" t="s">
        <v>411</v>
      </c>
      <c r="N660" s="212">
        <v>71</v>
      </c>
    </row>
    <row r="661" spans="1:14" ht="15.75" customHeight="1">
      <c r="A661" s="1" t="str">
        <f t="shared" si="20"/>
        <v>male</v>
      </c>
      <c r="B661" s="1">
        <f t="shared" si="21"/>
        <v>76</v>
      </c>
      <c r="K661" s="209">
        <v>659</v>
      </c>
      <c r="L661" s="210" t="s">
        <v>410</v>
      </c>
      <c r="M661" s="211" t="s">
        <v>411</v>
      </c>
      <c r="N661" s="212">
        <v>73</v>
      </c>
    </row>
    <row r="662" spans="1:14" ht="15.75" customHeight="1">
      <c r="A662" s="1" t="str">
        <f t="shared" si="20"/>
        <v>male</v>
      </c>
      <c r="B662" s="1">
        <f t="shared" si="21"/>
        <v>92</v>
      </c>
      <c r="K662" s="209">
        <v>660</v>
      </c>
      <c r="L662" s="210" t="s">
        <v>410</v>
      </c>
      <c r="M662" s="211" t="s">
        <v>411</v>
      </c>
      <c r="N662" s="212">
        <v>76</v>
      </c>
    </row>
    <row r="663" spans="1:14" ht="15.75" customHeight="1">
      <c r="A663" s="1" t="str">
        <f t="shared" si="20"/>
        <v>female</v>
      </c>
      <c r="B663" s="1">
        <f t="shared" si="21"/>
        <v>81</v>
      </c>
      <c r="K663" s="209">
        <v>661</v>
      </c>
      <c r="L663" s="210" t="s">
        <v>410</v>
      </c>
      <c r="M663" s="211" t="s">
        <v>411</v>
      </c>
      <c r="N663" s="212">
        <v>92</v>
      </c>
    </row>
    <row r="664" spans="1:14" ht="15.75" customHeight="1">
      <c r="A664" s="1" t="str">
        <f t="shared" si="20"/>
        <v>female</v>
      </c>
      <c r="B664" s="1">
        <f t="shared" si="21"/>
        <v>86</v>
      </c>
      <c r="K664" s="209">
        <v>662</v>
      </c>
      <c r="L664" s="210" t="s">
        <v>410</v>
      </c>
      <c r="M664" s="211" t="s">
        <v>412</v>
      </c>
      <c r="N664" s="212">
        <v>81</v>
      </c>
    </row>
    <row r="665" spans="1:14" ht="15.75" customHeight="1">
      <c r="A665" s="1" t="str">
        <f t="shared" si="20"/>
        <v>female</v>
      </c>
      <c r="B665" s="1">
        <f t="shared" si="21"/>
        <v>94</v>
      </c>
      <c r="K665" s="209">
        <v>663</v>
      </c>
      <c r="L665" s="210" t="s">
        <v>410</v>
      </c>
      <c r="M665" s="211" t="s">
        <v>412</v>
      </c>
      <c r="N665" s="212">
        <v>86</v>
      </c>
    </row>
    <row r="666" spans="1:14" ht="15.75" customHeight="1">
      <c r="A666" s="1" t="str">
        <f t="shared" si="20"/>
        <v>male</v>
      </c>
      <c r="B666" s="1">
        <f t="shared" si="21"/>
        <v>82</v>
      </c>
      <c r="K666" s="209">
        <v>664</v>
      </c>
      <c r="L666" s="210" t="s">
        <v>410</v>
      </c>
      <c r="M666" s="211" t="s">
        <v>412</v>
      </c>
      <c r="N666" s="212">
        <v>94</v>
      </c>
    </row>
    <row r="667" spans="1:14" ht="15.75" customHeight="1">
      <c r="A667" s="1" t="str">
        <f t="shared" si="20"/>
        <v>male</v>
      </c>
      <c r="B667" s="1">
        <f t="shared" si="21"/>
        <v>74</v>
      </c>
      <c r="K667" s="209">
        <v>665</v>
      </c>
      <c r="L667" s="210" t="s">
        <v>410</v>
      </c>
      <c r="M667" s="211" t="s">
        <v>411</v>
      </c>
      <c r="N667" s="212">
        <v>82</v>
      </c>
    </row>
    <row r="668" spans="1:14" ht="15.75" customHeight="1">
      <c r="A668" s="1" t="str">
        <f t="shared" si="20"/>
        <v>male</v>
      </c>
      <c r="B668" s="1">
        <f t="shared" si="21"/>
        <v>78</v>
      </c>
      <c r="K668" s="209">
        <v>666</v>
      </c>
      <c r="L668" s="210" t="s">
        <v>410</v>
      </c>
      <c r="M668" s="211" t="s">
        <v>411</v>
      </c>
      <c r="N668" s="212">
        <v>74</v>
      </c>
    </row>
    <row r="669" spans="1:14" ht="15.75" customHeight="1">
      <c r="A669" s="1" t="str">
        <f t="shared" si="20"/>
        <v>male</v>
      </c>
      <c r="B669" s="1">
        <f t="shared" si="21"/>
        <v>80</v>
      </c>
      <c r="K669" s="209">
        <v>667</v>
      </c>
      <c r="L669" s="210" t="s">
        <v>410</v>
      </c>
      <c r="M669" s="211" t="s">
        <v>411</v>
      </c>
      <c r="N669" s="212">
        <v>78</v>
      </c>
    </row>
    <row r="670" spans="1:14" ht="15.75" customHeight="1">
      <c r="A670" s="1" t="str">
        <f t="shared" si="20"/>
        <v>female</v>
      </c>
      <c r="B670" s="1">
        <f t="shared" si="21"/>
        <v>53</v>
      </c>
      <c r="K670" s="209">
        <v>668</v>
      </c>
      <c r="L670" s="210" t="s">
        <v>410</v>
      </c>
      <c r="M670" s="211" t="s">
        <v>411</v>
      </c>
      <c r="N670" s="212">
        <v>80</v>
      </c>
    </row>
    <row r="671" spans="1:14" ht="15.75" customHeight="1">
      <c r="A671" s="1" t="str">
        <f t="shared" si="20"/>
        <v>female</v>
      </c>
      <c r="B671" s="1">
        <f t="shared" si="21"/>
        <v>80</v>
      </c>
      <c r="K671" s="209">
        <v>669</v>
      </c>
      <c r="L671" s="210" t="s">
        <v>410</v>
      </c>
      <c r="M671" s="211" t="s">
        <v>412</v>
      </c>
      <c r="N671" s="212">
        <v>53</v>
      </c>
    </row>
    <row r="672" spans="1:14" ht="15.75" customHeight="1">
      <c r="A672" s="1" t="str">
        <f t="shared" si="20"/>
        <v>female</v>
      </c>
      <c r="B672" s="1">
        <f t="shared" si="21"/>
        <v>92</v>
      </c>
      <c r="K672" s="209">
        <v>670</v>
      </c>
      <c r="L672" s="210" t="s">
        <v>410</v>
      </c>
      <c r="M672" s="211" t="s">
        <v>412</v>
      </c>
      <c r="N672" s="212">
        <v>80</v>
      </c>
    </row>
    <row r="673" spans="1:14" ht="15.75" customHeight="1">
      <c r="A673" s="1" t="str">
        <f t="shared" si="20"/>
        <v>male</v>
      </c>
      <c r="B673" s="1">
        <f t="shared" si="21"/>
        <v>66</v>
      </c>
      <c r="K673" s="209">
        <v>671</v>
      </c>
      <c r="L673" s="210" t="s">
        <v>410</v>
      </c>
      <c r="M673" s="211" t="s">
        <v>412</v>
      </c>
      <c r="N673" s="212">
        <v>92</v>
      </c>
    </row>
    <row r="674" spans="1:14" ht="15.75" customHeight="1">
      <c r="A674" s="1" t="str">
        <f t="shared" si="20"/>
        <v>female</v>
      </c>
      <c r="B674" s="1">
        <f t="shared" si="21"/>
        <v>78</v>
      </c>
      <c r="K674" s="209">
        <v>672</v>
      </c>
      <c r="L674" s="210" t="s">
        <v>410</v>
      </c>
      <c r="M674" s="211" t="s">
        <v>411</v>
      </c>
      <c r="N674" s="212">
        <v>66</v>
      </c>
    </row>
    <row r="675" spans="1:14" ht="15.75" customHeight="1">
      <c r="A675" s="1" t="str">
        <f t="shared" si="20"/>
        <v>female</v>
      </c>
      <c r="B675" s="1">
        <f t="shared" si="21"/>
        <v>81</v>
      </c>
      <c r="K675" s="209">
        <v>673</v>
      </c>
      <c r="L675" s="210" t="s">
        <v>410</v>
      </c>
      <c r="M675" s="211" t="s">
        <v>412</v>
      </c>
      <c r="N675" s="212">
        <v>78</v>
      </c>
    </row>
    <row r="676" spans="1:14" ht="15.75" customHeight="1">
      <c r="A676" s="1" t="str">
        <f t="shared" si="20"/>
        <v>female</v>
      </c>
      <c r="B676" s="1">
        <f t="shared" si="21"/>
        <v>84</v>
      </c>
      <c r="K676" s="209">
        <v>674</v>
      </c>
      <c r="L676" s="210" t="s">
        <v>410</v>
      </c>
      <c r="M676" s="211" t="s">
        <v>412</v>
      </c>
      <c r="N676" s="212">
        <v>81</v>
      </c>
    </row>
    <row r="677" spans="1:14" ht="15.75" customHeight="1">
      <c r="A677" s="1" t="str">
        <f t="shared" si="20"/>
        <v>female</v>
      </c>
      <c r="B677" s="1">
        <f t="shared" si="21"/>
        <v>75</v>
      </c>
      <c r="K677" s="209">
        <v>675</v>
      </c>
      <c r="L677" s="210" t="s">
        <v>410</v>
      </c>
      <c r="M677" s="211" t="s">
        <v>412</v>
      </c>
      <c r="N677" s="212">
        <v>84</v>
      </c>
    </row>
    <row r="678" spans="1:14" ht="15.75" customHeight="1">
      <c r="A678" s="1" t="str">
        <f t="shared" si="20"/>
        <v>male</v>
      </c>
      <c r="B678" s="1">
        <f t="shared" si="21"/>
        <v>69</v>
      </c>
      <c r="K678" s="209">
        <v>676</v>
      </c>
      <c r="L678" s="210" t="s">
        <v>410</v>
      </c>
      <c r="M678" s="211" t="s">
        <v>412</v>
      </c>
      <c r="N678" s="212">
        <v>75</v>
      </c>
    </row>
    <row r="679" spans="1:14" ht="15.75" customHeight="1">
      <c r="A679" s="1" t="str">
        <f t="shared" si="20"/>
        <v>male</v>
      </c>
      <c r="B679" s="1">
        <f t="shared" si="21"/>
        <v>81</v>
      </c>
      <c r="K679" s="209">
        <v>677</v>
      </c>
      <c r="L679" s="210" t="s">
        <v>410</v>
      </c>
      <c r="M679" s="211" t="s">
        <v>411</v>
      </c>
      <c r="N679" s="212">
        <v>69</v>
      </c>
    </row>
    <row r="680" spans="1:14" ht="15.75" customHeight="1">
      <c r="A680" s="1" t="str">
        <f t="shared" si="20"/>
        <v>female</v>
      </c>
      <c r="B680" s="1">
        <f t="shared" si="21"/>
        <v>73</v>
      </c>
      <c r="K680" s="209">
        <v>678</v>
      </c>
      <c r="L680" s="210" t="s">
        <v>410</v>
      </c>
      <c r="M680" s="211" t="s">
        <v>411</v>
      </c>
      <c r="N680" s="212">
        <v>81</v>
      </c>
    </row>
    <row r="681" spans="1:14" ht="15.75" customHeight="1">
      <c r="A681" s="1" t="str">
        <f t="shared" si="20"/>
        <v>female</v>
      </c>
      <c r="B681" s="1">
        <f t="shared" si="21"/>
        <v>82</v>
      </c>
      <c r="K681" s="209">
        <v>679</v>
      </c>
      <c r="L681" s="210" t="s">
        <v>410</v>
      </c>
      <c r="M681" s="211" t="s">
        <v>412</v>
      </c>
      <c r="N681" s="212">
        <v>73</v>
      </c>
    </row>
    <row r="682" spans="1:14" ht="15.75" customHeight="1">
      <c r="A682" s="1" t="str">
        <f t="shared" si="20"/>
        <v>female</v>
      </c>
      <c r="B682" s="1">
        <f t="shared" si="21"/>
        <v>83</v>
      </c>
      <c r="K682" s="209">
        <v>680</v>
      </c>
      <c r="L682" s="210" t="s">
        <v>410</v>
      </c>
      <c r="M682" s="211" t="s">
        <v>412</v>
      </c>
      <c r="N682" s="212">
        <v>82</v>
      </c>
    </row>
    <row r="683" spans="1:14" ht="15.75" customHeight="1">
      <c r="A683" s="1" t="str">
        <f t="shared" si="20"/>
        <v>female</v>
      </c>
      <c r="B683" s="1">
        <f t="shared" si="21"/>
        <v>88</v>
      </c>
      <c r="K683" s="209">
        <v>681</v>
      </c>
      <c r="L683" s="210" t="s">
        <v>410</v>
      </c>
      <c r="M683" s="211" t="s">
        <v>412</v>
      </c>
      <c r="N683" s="212">
        <v>83</v>
      </c>
    </row>
    <row r="684" spans="1:14" ht="15.75" customHeight="1">
      <c r="A684" s="1" t="str">
        <f t="shared" si="20"/>
        <v>female</v>
      </c>
      <c r="B684" s="1">
        <f t="shared" si="21"/>
        <v>88</v>
      </c>
      <c r="K684" s="209">
        <v>682</v>
      </c>
      <c r="L684" s="210" t="s">
        <v>410</v>
      </c>
      <c r="M684" s="211" t="s">
        <v>412</v>
      </c>
      <c r="N684" s="212">
        <v>88</v>
      </c>
    </row>
    <row r="685" spans="1:14" ht="15.75" customHeight="1">
      <c r="A685" s="1" t="str">
        <f t="shared" si="20"/>
        <v>female</v>
      </c>
      <c r="B685" s="1">
        <f t="shared" si="21"/>
        <v>88</v>
      </c>
      <c r="K685" s="209">
        <v>683</v>
      </c>
      <c r="L685" s="210" t="s">
        <v>410</v>
      </c>
      <c r="M685" s="211" t="s">
        <v>412</v>
      </c>
      <c r="N685" s="212">
        <v>88</v>
      </c>
    </row>
    <row r="686" spans="1:14" ht="15.75" customHeight="1">
      <c r="A686" s="1" t="str">
        <f t="shared" si="20"/>
        <v>female</v>
      </c>
      <c r="B686" s="1">
        <f t="shared" si="21"/>
        <v>89</v>
      </c>
      <c r="K686" s="209">
        <v>684</v>
      </c>
      <c r="L686" s="210" t="s">
        <v>410</v>
      </c>
      <c r="M686" s="211" t="s">
        <v>412</v>
      </c>
      <c r="N686" s="212">
        <v>88</v>
      </c>
    </row>
    <row r="687" spans="1:14" ht="15.75" customHeight="1">
      <c r="A687" s="1" t="str">
        <f t="shared" si="20"/>
        <v>female</v>
      </c>
      <c r="B687" s="1">
        <f t="shared" si="21"/>
        <v>89</v>
      </c>
      <c r="K687" s="209">
        <v>685</v>
      </c>
      <c r="L687" s="210" t="s">
        <v>410</v>
      </c>
      <c r="M687" s="211" t="s">
        <v>412</v>
      </c>
      <c r="N687" s="212">
        <v>89</v>
      </c>
    </row>
    <row r="688" spans="1:14" ht="15.75" customHeight="1">
      <c r="A688" s="1" t="str">
        <f t="shared" si="20"/>
        <v>female</v>
      </c>
      <c r="B688" s="1">
        <f t="shared" si="21"/>
        <v>92</v>
      </c>
      <c r="K688" s="209">
        <v>686</v>
      </c>
      <c r="L688" s="210" t="s">
        <v>410</v>
      </c>
      <c r="M688" s="211" t="s">
        <v>412</v>
      </c>
      <c r="N688" s="212">
        <v>89</v>
      </c>
    </row>
    <row r="689" spans="1:14" ht="15.75" customHeight="1">
      <c r="A689" s="1" t="str">
        <f t="shared" si="20"/>
        <v>male</v>
      </c>
      <c r="B689" s="1">
        <f t="shared" si="21"/>
        <v>74</v>
      </c>
      <c r="K689" s="209">
        <v>687</v>
      </c>
      <c r="L689" s="210" t="s">
        <v>410</v>
      </c>
      <c r="M689" s="211" t="s">
        <v>412</v>
      </c>
      <c r="N689" s="212">
        <v>92</v>
      </c>
    </row>
    <row r="690" spans="1:14" ht="15.75" customHeight="1">
      <c r="A690" s="1" t="str">
        <f t="shared" si="20"/>
        <v>male</v>
      </c>
      <c r="B690" s="1">
        <f t="shared" si="21"/>
        <v>74</v>
      </c>
      <c r="K690" s="209">
        <v>688</v>
      </c>
      <c r="L690" s="210" t="s">
        <v>410</v>
      </c>
      <c r="M690" s="211" t="s">
        <v>411</v>
      </c>
      <c r="N690" s="212">
        <v>74</v>
      </c>
    </row>
    <row r="691" spans="1:14" ht="15.75" customHeight="1">
      <c r="A691" s="1" t="str">
        <f t="shared" si="20"/>
        <v>male</v>
      </c>
      <c r="B691" s="1">
        <f t="shared" si="21"/>
        <v>76</v>
      </c>
      <c r="K691" s="209">
        <v>689</v>
      </c>
      <c r="L691" s="210" t="s">
        <v>410</v>
      </c>
      <c r="M691" s="211" t="s">
        <v>411</v>
      </c>
      <c r="N691" s="212">
        <v>74</v>
      </c>
    </row>
    <row r="692" spans="1:14" ht="15.75" customHeight="1">
      <c r="A692" s="1" t="str">
        <f t="shared" si="20"/>
        <v>female</v>
      </c>
      <c r="B692" s="1">
        <f t="shared" si="21"/>
        <v>83</v>
      </c>
      <c r="K692" s="209">
        <v>690</v>
      </c>
      <c r="L692" s="210" t="s">
        <v>410</v>
      </c>
      <c r="M692" s="211" t="s">
        <v>411</v>
      </c>
      <c r="N692" s="212">
        <v>76</v>
      </c>
    </row>
    <row r="693" spans="1:14" ht="15.75" customHeight="1">
      <c r="A693" s="1" t="str">
        <f t="shared" si="20"/>
        <v>male</v>
      </c>
      <c r="B693" s="1">
        <f t="shared" si="21"/>
        <v>72</v>
      </c>
      <c r="K693" s="209">
        <v>691</v>
      </c>
      <c r="L693" s="210" t="s">
        <v>410</v>
      </c>
      <c r="M693" s="211" t="s">
        <v>412</v>
      </c>
      <c r="N693" s="212">
        <v>83</v>
      </c>
    </row>
    <row r="694" spans="1:14" ht="15.75" customHeight="1">
      <c r="A694" s="1" t="str">
        <f t="shared" si="20"/>
        <v>male</v>
      </c>
      <c r="B694" s="1">
        <f t="shared" si="21"/>
        <v>66</v>
      </c>
      <c r="K694" s="209">
        <v>692</v>
      </c>
      <c r="L694" s="210" t="s">
        <v>410</v>
      </c>
      <c r="M694" s="211" t="s">
        <v>411</v>
      </c>
      <c r="N694" s="212">
        <v>72</v>
      </c>
    </row>
    <row r="695" spans="1:14" ht="15.75" customHeight="1">
      <c r="A695" s="1" t="str">
        <f t="shared" si="20"/>
        <v>male</v>
      </c>
      <c r="B695" s="1">
        <f t="shared" si="21"/>
        <v>76</v>
      </c>
      <c r="K695" s="209">
        <v>693</v>
      </c>
      <c r="L695" s="210" t="s">
        <v>410</v>
      </c>
      <c r="M695" s="211" t="s">
        <v>411</v>
      </c>
      <c r="N695" s="212">
        <v>66</v>
      </c>
    </row>
    <row r="696" spans="1:14" ht="15.75" customHeight="1">
      <c r="A696" s="1" t="str">
        <f t="shared" si="20"/>
        <v>female</v>
      </c>
      <c r="B696" s="1">
        <f t="shared" si="21"/>
        <v>82</v>
      </c>
      <c r="K696" s="209">
        <v>694</v>
      </c>
      <c r="L696" s="210" t="s">
        <v>410</v>
      </c>
      <c r="M696" s="211" t="s">
        <v>411</v>
      </c>
      <c r="N696" s="212">
        <v>76</v>
      </c>
    </row>
    <row r="697" spans="1:14" ht="15.75" customHeight="1">
      <c r="A697" s="1" t="str">
        <f t="shared" si="20"/>
        <v>female</v>
      </c>
      <c r="B697" s="1">
        <f t="shared" si="21"/>
        <v>83</v>
      </c>
      <c r="K697" s="209">
        <v>695</v>
      </c>
      <c r="L697" s="210" t="s">
        <v>410</v>
      </c>
      <c r="M697" s="211" t="s">
        <v>412</v>
      </c>
      <c r="N697" s="212">
        <v>82</v>
      </c>
    </row>
    <row r="698" spans="1:14" ht="15.75" customHeight="1">
      <c r="A698" s="1" t="str">
        <f t="shared" si="20"/>
        <v>male</v>
      </c>
      <c r="B698" s="1">
        <f t="shared" si="21"/>
        <v>64</v>
      </c>
      <c r="K698" s="209">
        <v>696</v>
      </c>
      <c r="L698" s="210" t="s">
        <v>410</v>
      </c>
      <c r="M698" s="211" t="s">
        <v>412</v>
      </c>
      <c r="N698" s="212">
        <v>83</v>
      </c>
    </row>
    <row r="699" spans="1:14" ht="15.75" customHeight="1">
      <c r="A699" s="1" t="str">
        <f t="shared" si="20"/>
        <v>male</v>
      </c>
      <c r="B699" s="1">
        <f t="shared" si="21"/>
        <v>73</v>
      </c>
      <c r="K699" s="209">
        <v>697</v>
      </c>
      <c r="L699" s="210" t="s">
        <v>423</v>
      </c>
      <c r="M699" s="211" t="s">
        <v>411</v>
      </c>
      <c r="N699" s="212">
        <v>64</v>
      </c>
    </row>
    <row r="700" spans="1:14" ht="15.75" customHeight="1">
      <c r="A700" s="1" t="str">
        <f t="shared" si="20"/>
        <v>male</v>
      </c>
      <c r="B700" s="1">
        <f t="shared" si="21"/>
        <v>73</v>
      </c>
      <c r="K700" s="209">
        <v>698</v>
      </c>
      <c r="L700" s="210" t="s">
        <v>423</v>
      </c>
      <c r="M700" s="211" t="s">
        <v>411</v>
      </c>
      <c r="N700" s="212">
        <v>73</v>
      </c>
    </row>
    <row r="701" spans="1:14" ht="15.75" customHeight="1">
      <c r="A701" s="1" t="str">
        <f t="shared" si="20"/>
        <v>male</v>
      </c>
      <c r="B701" s="1">
        <f t="shared" si="21"/>
        <v>74</v>
      </c>
      <c r="K701" s="209">
        <v>699</v>
      </c>
      <c r="L701" s="210" t="s">
        <v>423</v>
      </c>
      <c r="M701" s="211" t="s">
        <v>411</v>
      </c>
      <c r="N701" s="212">
        <v>73</v>
      </c>
    </row>
    <row r="702" spans="1:14" ht="15.75" customHeight="1">
      <c r="A702" s="1" t="str">
        <f t="shared" si="20"/>
        <v>male</v>
      </c>
      <c r="B702" s="1">
        <f t="shared" si="21"/>
        <v>74</v>
      </c>
      <c r="K702" s="209">
        <v>700</v>
      </c>
      <c r="L702" s="210" t="s">
        <v>423</v>
      </c>
      <c r="M702" s="211" t="s">
        <v>411</v>
      </c>
      <c r="N702" s="212">
        <v>74</v>
      </c>
    </row>
    <row r="703" spans="1:14" ht="15.75" customHeight="1">
      <c r="A703" s="1" t="str">
        <f t="shared" si="20"/>
        <v>male</v>
      </c>
      <c r="B703" s="1">
        <f t="shared" si="21"/>
        <v>75</v>
      </c>
      <c r="K703" s="209">
        <v>701</v>
      </c>
      <c r="L703" s="210" t="s">
        <v>423</v>
      </c>
      <c r="M703" s="211" t="s">
        <v>411</v>
      </c>
      <c r="N703" s="212">
        <v>74</v>
      </c>
    </row>
    <row r="704" spans="1:14" ht="15.75" customHeight="1">
      <c r="A704" s="1" t="str">
        <f t="shared" si="20"/>
        <v>male</v>
      </c>
      <c r="B704" s="1">
        <f t="shared" si="21"/>
        <v>76</v>
      </c>
      <c r="K704" s="209">
        <v>702</v>
      </c>
      <c r="L704" s="210" t="s">
        <v>423</v>
      </c>
      <c r="M704" s="211" t="s">
        <v>411</v>
      </c>
      <c r="N704" s="212">
        <v>75</v>
      </c>
    </row>
    <row r="705" spans="1:14" ht="15.75" customHeight="1">
      <c r="A705" s="1" t="str">
        <f t="shared" si="20"/>
        <v>male</v>
      </c>
      <c r="B705" s="1">
        <f t="shared" si="21"/>
        <v>76</v>
      </c>
      <c r="K705" s="209">
        <v>703</v>
      </c>
      <c r="L705" s="210" t="s">
        <v>423</v>
      </c>
      <c r="M705" s="211" t="s">
        <v>411</v>
      </c>
      <c r="N705" s="212">
        <v>76</v>
      </c>
    </row>
    <row r="706" spans="1:14" ht="15.75" customHeight="1">
      <c r="A706" s="1" t="str">
        <f t="shared" si="20"/>
        <v>male</v>
      </c>
      <c r="B706" s="1">
        <f t="shared" si="21"/>
        <v>77</v>
      </c>
      <c r="K706" s="209">
        <v>704</v>
      </c>
      <c r="L706" s="210" t="s">
        <v>423</v>
      </c>
      <c r="M706" s="211" t="s">
        <v>411</v>
      </c>
      <c r="N706" s="212">
        <v>76</v>
      </c>
    </row>
    <row r="707" spans="1:14" ht="15.75" customHeight="1">
      <c r="A707" s="1" t="str">
        <f t="shared" ref="A707:A770" si="22">IF(M708="זכר", "male", "female")</f>
        <v>male</v>
      </c>
      <c r="B707" s="1">
        <f t="shared" ref="B707:B770" si="23">N708</f>
        <v>80</v>
      </c>
      <c r="K707" s="209">
        <v>705</v>
      </c>
      <c r="L707" s="210" t="s">
        <v>423</v>
      </c>
      <c r="M707" s="211" t="s">
        <v>411</v>
      </c>
      <c r="N707" s="212">
        <v>77</v>
      </c>
    </row>
    <row r="708" spans="1:14" ht="15.75" customHeight="1">
      <c r="A708" s="1" t="str">
        <f t="shared" si="22"/>
        <v>male</v>
      </c>
      <c r="B708" s="1">
        <f t="shared" si="23"/>
        <v>81</v>
      </c>
      <c r="K708" s="209">
        <v>706</v>
      </c>
      <c r="L708" s="210" t="s">
        <v>423</v>
      </c>
      <c r="M708" s="211" t="s">
        <v>411</v>
      </c>
      <c r="N708" s="212">
        <v>80</v>
      </c>
    </row>
    <row r="709" spans="1:14" ht="15.75" customHeight="1">
      <c r="A709" s="1" t="str">
        <f t="shared" si="22"/>
        <v>male</v>
      </c>
      <c r="B709" s="1">
        <f t="shared" si="23"/>
        <v>84</v>
      </c>
      <c r="K709" s="209">
        <v>707</v>
      </c>
      <c r="L709" s="210" t="s">
        <v>423</v>
      </c>
      <c r="M709" s="211" t="s">
        <v>411</v>
      </c>
      <c r="N709" s="212">
        <v>81</v>
      </c>
    </row>
    <row r="710" spans="1:14" ht="15.75" customHeight="1">
      <c r="A710" s="1" t="str">
        <f t="shared" si="22"/>
        <v>male</v>
      </c>
      <c r="B710" s="1">
        <f t="shared" si="23"/>
        <v>88</v>
      </c>
      <c r="K710" s="209">
        <v>708</v>
      </c>
      <c r="L710" s="210" t="s">
        <v>423</v>
      </c>
      <c r="M710" s="211" t="s">
        <v>411</v>
      </c>
      <c r="N710" s="212">
        <v>84</v>
      </c>
    </row>
    <row r="711" spans="1:14" ht="15.75" customHeight="1">
      <c r="A711" s="1" t="str">
        <f t="shared" si="22"/>
        <v>male</v>
      </c>
      <c r="B711" s="1">
        <f t="shared" si="23"/>
        <v>89</v>
      </c>
      <c r="K711" s="209">
        <v>709</v>
      </c>
      <c r="L711" s="210" t="s">
        <v>423</v>
      </c>
      <c r="M711" s="211" t="s">
        <v>411</v>
      </c>
      <c r="N711" s="212">
        <v>88</v>
      </c>
    </row>
    <row r="712" spans="1:14" ht="15.75" customHeight="1">
      <c r="A712" s="1" t="str">
        <f t="shared" si="22"/>
        <v>male</v>
      </c>
      <c r="B712" s="1">
        <f t="shared" si="23"/>
        <v>94</v>
      </c>
      <c r="K712" s="209">
        <v>710</v>
      </c>
      <c r="L712" s="210" t="s">
        <v>423</v>
      </c>
      <c r="M712" s="211" t="s">
        <v>411</v>
      </c>
      <c r="N712" s="212">
        <v>89</v>
      </c>
    </row>
    <row r="713" spans="1:14" ht="15.75" customHeight="1">
      <c r="A713" s="1" t="str">
        <f t="shared" si="22"/>
        <v>male</v>
      </c>
      <c r="B713" s="1">
        <f t="shared" si="23"/>
        <v>99</v>
      </c>
      <c r="K713" s="209">
        <v>711</v>
      </c>
      <c r="L713" s="210" t="s">
        <v>423</v>
      </c>
      <c r="M713" s="211" t="s">
        <v>411</v>
      </c>
      <c r="N713" s="212">
        <v>94</v>
      </c>
    </row>
    <row r="714" spans="1:14" ht="15.75" customHeight="1">
      <c r="A714" s="1" t="str">
        <f t="shared" si="22"/>
        <v>female</v>
      </c>
      <c r="B714" s="1">
        <f t="shared" si="23"/>
        <v>64</v>
      </c>
      <c r="K714" s="209">
        <v>712</v>
      </c>
      <c r="L714" s="210" t="s">
        <v>423</v>
      </c>
      <c r="M714" s="211" t="s">
        <v>411</v>
      </c>
      <c r="N714" s="212">
        <v>99</v>
      </c>
    </row>
    <row r="715" spans="1:14" ht="15.75" customHeight="1">
      <c r="A715" s="1" t="str">
        <f t="shared" si="22"/>
        <v>female</v>
      </c>
      <c r="B715" s="1">
        <f t="shared" si="23"/>
        <v>71</v>
      </c>
      <c r="K715" s="209">
        <v>713</v>
      </c>
      <c r="L715" s="210" t="s">
        <v>423</v>
      </c>
      <c r="M715" s="211" t="s">
        <v>412</v>
      </c>
      <c r="N715" s="212">
        <v>64</v>
      </c>
    </row>
    <row r="716" spans="1:14" ht="15.75" customHeight="1">
      <c r="A716" s="1" t="str">
        <f t="shared" si="22"/>
        <v>female</v>
      </c>
      <c r="B716" s="1">
        <f t="shared" si="23"/>
        <v>85</v>
      </c>
      <c r="K716" s="209">
        <v>714</v>
      </c>
      <c r="L716" s="210" t="s">
        <v>423</v>
      </c>
      <c r="M716" s="211" t="s">
        <v>412</v>
      </c>
      <c r="N716" s="212">
        <v>71</v>
      </c>
    </row>
    <row r="717" spans="1:14" ht="15.75" customHeight="1">
      <c r="A717" s="1" t="str">
        <f t="shared" si="22"/>
        <v>female</v>
      </c>
      <c r="B717" s="1">
        <f t="shared" si="23"/>
        <v>87</v>
      </c>
      <c r="K717" s="209">
        <v>715</v>
      </c>
      <c r="L717" s="210" t="s">
        <v>423</v>
      </c>
      <c r="M717" s="211" t="s">
        <v>412</v>
      </c>
      <c r="N717" s="212">
        <v>85</v>
      </c>
    </row>
    <row r="718" spans="1:14" ht="15.75" customHeight="1">
      <c r="A718" s="1" t="str">
        <f t="shared" si="22"/>
        <v>female</v>
      </c>
      <c r="B718" s="1">
        <f t="shared" si="23"/>
        <v>88</v>
      </c>
      <c r="K718" s="209">
        <v>716</v>
      </c>
      <c r="L718" s="210" t="s">
        <v>423</v>
      </c>
      <c r="M718" s="211" t="s">
        <v>412</v>
      </c>
      <c r="N718" s="212">
        <v>87</v>
      </c>
    </row>
    <row r="719" spans="1:14" ht="15.75" customHeight="1">
      <c r="A719" s="1" t="str">
        <f t="shared" si="22"/>
        <v>female</v>
      </c>
      <c r="B719" s="1">
        <f t="shared" si="23"/>
        <v>88</v>
      </c>
      <c r="K719" s="209">
        <v>717</v>
      </c>
      <c r="L719" s="210" t="s">
        <v>423</v>
      </c>
      <c r="M719" s="211" t="s">
        <v>412</v>
      </c>
      <c r="N719" s="212">
        <v>88</v>
      </c>
    </row>
    <row r="720" spans="1:14" ht="15.75" customHeight="1">
      <c r="A720" s="1" t="str">
        <f t="shared" si="22"/>
        <v>female</v>
      </c>
      <c r="B720" s="1">
        <f t="shared" si="23"/>
        <v>95</v>
      </c>
      <c r="K720" s="209">
        <v>718</v>
      </c>
      <c r="L720" s="210" t="s">
        <v>423</v>
      </c>
      <c r="M720" s="211" t="s">
        <v>412</v>
      </c>
      <c r="N720" s="212">
        <v>88</v>
      </c>
    </row>
    <row r="721" spans="1:14" ht="15.75" customHeight="1">
      <c r="A721" s="1" t="str">
        <f t="shared" si="22"/>
        <v>female</v>
      </c>
      <c r="B721" s="1">
        <f t="shared" si="23"/>
        <v>102</v>
      </c>
      <c r="K721" s="209">
        <v>719</v>
      </c>
      <c r="L721" s="210" t="s">
        <v>423</v>
      </c>
      <c r="M721" s="211" t="s">
        <v>412</v>
      </c>
      <c r="N721" s="212">
        <v>95</v>
      </c>
    </row>
    <row r="722" spans="1:14" ht="15.75" customHeight="1">
      <c r="A722" s="1" t="str">
        <f t="shared" si="22"/>
        <v>male</v>
      </c>
      <c r="B722" s="1">
        <f t="shared" si="23"/>
        <v>78</v>
      </c>
      <c r="K722" s="209">
        <v>720</v>
      </c>
      <c r="L722" s="210" t="s">
        <v>423</v>
      </c>
      <c r="M722" s="211" t="s">
        <v>412</v>
      </c>
      <c r="N722" s="212">
        <v>102</v>
      </c>
    </row>
    <row r="723" spans="1:14" ht="15.75" customHeight="1">
      <c r="A723" s="1" t="str">
        <f t="shared" si="22"/>
        <v>male</v>
      </c>
      <c r="B723" s="1">
        <f t="shared" si="23"/>
        <v>66</v>
      </c>
      <c r="K723" s="209">
        <v>721</v>
      </c>
      <c r="L723" s="210" t="s">
        <v>410</v>
      </c>
      <c r="M723" s="211" t="s">
        <v>411</v>
      </c>
      <c r="N723" s="212">
        <v>78</v>
      </c>
    </row>
    <row r="724" spans="1:14" ht="15.75" customHeight="1">
      <c r="A724" s="1" t="str">
        <f t="shared" si="22"/>
        <v>female</v>
      </c>
      <c r="B724" s="1">
        <f t="shared" si="23"/>
        <v>96</v>
      </c>
      <c r="K724" s="209">
        <v>722</v>
      </c>
      <c r="L724" s="210" t="s">
        <v>410</v>
      </c>
      <c r="M724" s="211" t="s">
        <v>411</v>
      </c>
      <c r="N724" s="212">
        <v>66</v>
      </c>
    </row>
    <row r="725" spans="1:14" ht="15.75" customHeight="1">
      <c r="A725" s="1" t="str">
        <f t="shared" si="22"/>
        <v>male</v>
      </c>
      <c r="B725" s="1">
        <f t="shared" si="23"/>
        <v>68</v>
      </c>
      <c r="K725" s="209">
        <v>723</v>
      </c>
      <c r="L725" s="210" t="s">
        <v>410</v>
      </c>
      <c r="M725" s="211" t="s">
        <v>412</v>
      </c>
      <c r="N725" s="212">
        <v>96</v>
      </c>
    </row>
    <row r="726" spans="1:14" ht="15.75" customHeight="1">
      <c r="A726" s="1" t="str">
        <f t="shared" si="22"/>
        <v>male</v>
      </c>
      <c r="B726" s="1">
        <f t="shared" si="23"/>
        <v>69</v>
      </c>
      <c r="K726" s="209">
        <v>724</v>
      </c>
      <c r="L726" s="210" t="s">
        <v>410</v>
      </c>
      <c r="M726" s="211" t="s">
        <v>411</v>
      </c>
      <c r="N726" s="212">
        <v>68</v>
      </c>
    </row>
    <row r="727" spans="1:14" ht="15.75" customHeight="1">
      <c r="A727" s="1" t="str">
        <f t="shared" si="22"/>
        <v>female</v>
      </c>
      <c r="B727" s="1">
        <f t="shared" si="23"/>
        <v>41</v>
      </c>
      <c r="K727" s="209">
        <v>725</v>
      </c>
      <c r="L727" s="210" t="s">
        <v>410</v>
      </c>
      <c r="M727" s="211" t="s">
        <v>411</v>
      </c>
      <c r="N727" s="212">
        <v>69</v>
      </c>
    </row>
    <row r="728" spans="1:14" ht="15.75" customHeight="1">
      <c r="A728" s="1" t="str">
        <f t="shared" si="22"/>
        <v>male</v>
      </c>
      <c r="B728" s="1">
        <f t="shared" si="23"/>
        <v>79</v>
      </c>
      <c r="K728" s="209">
        <v>726</v>
      </c>
      <c r="L728" s="210" t="s">
        <v>410</v>
      </c>
      <c r="M728" s="211" t="s">
        <v>412</v>
      </c>
      <c r="N728" s="212">
        <v>41</v>
      </c>
    </row>
    <row r="729" spans="1:14" ht="15.75" customHeight="1">
      <c r="A729" s="1" t="str">
        <f t="shared" si="22"/>
        <v>male</v>
      </c>
      <c r="B729" s="1">
        <f t="shared" si="23"/>
        <v>83</v>
      </c>
      <c r="K729" s="209">
        <v>727</v>
      </c>
      <c r="L729" s="210" t="s">
        <v>410</v>
      </c>
      <c r="M729" s="211" t="s">
        <v>411</v>
      </c>
      <c r="N729" s="212">
        <v>79</v>
      </c>
    </row>
    <row r="730" spans="1:14" ht="15.75" customHeight="1">
      <c r="A730" s="1" t="str">
        <f t="shared" si="22"/>
        <v>female</v>
      </c>
      <c r="B730" s="1">
        <f t="shared" si="23"/>
        <v>73</v>
      </c>
      <c r="K730" s="209">
        <v>728</v>
      </c>
      <c r="L730" s="210" t="s">
        <v>410</v>
      </c>
      <c r="M730" s="211" t="s">
        <v>411</v>
      </c>
      <c r="N730" s="212">
        <v>83</v>
      </c>
    </row>
    <row r="731" spans="1:14" ht="15.75" customHeight="1">
      <c r="A731" s="1" t="str">
        <f t="shared" si="22"/>
        <v>male</v>
      </c>
      <c r="B731" s="1">
        <f t="shared" si="23"/>
        <v>79</v>
      </c>
      <c r="K731" s="209">
        <v>729</v>
      </c>
      <c r="L731" s="210" t="s">
        <v>410</v>
      </c>
      <c r="M731" s="211" t="s">
        <v>412</v>
      </c>
      <c r="N731" s="212">
        <v>73</v>
      </c>
    </row>
    <row r="732" spans="1:14" ht="15.75" customHeight="1">
      <c r="A732" s="1" t="str">
        <f t="shared" si="22"/>
        <v>male</v>
      </c>
      <c r="B732" s="1">
        <f t="shared" si="23"/>
        <v>82</v>
      </c>
      <c r="K732" s="209">
        <v>730</v>
      </c>
      <c r="L732" s="210" t="s">
        <v>410</v>
      </c>
      <c r="M732" s="211" t="s">
        <v>411</v>
      </c>
      <c r="N732" s="212">
        <v>79</v>
      </c>
    </row>
    <row r="733" spans="1:14" ht="15.75" customHeight="1">
      <c r="A733" s="1" t="str">
        <f t="shared" si="22"/>
        <v>female</v>
      </c>
      <c r="B733" s="1">
        <f t="shared" si="23"/>
        <v>83</v>
      </c>
      <c r="K733" s="209">
        <v>731</v>
      </c>
      <c r="L733" s="210" t="s">
        <v>410</v>
      </c>
      <c r="M733" s="211" t="s">
        <v>411</v>
      </c>
      <c r="N733" s="212">
        <v>82</v>
      </c>
    </row>
    <row r="734" spans="1:14" ht="15.75" customHeight="1">
      <c r="A734" s="1" t="str">
        <f t="shared" si="22"/>
        <v>female</v>
      </c>
      <c r="B734" s="1">
        <f t="shared" si="23"/>
        <v>85</v>
      </c>
      <c r="K734" s="209">
        <v>732</v>
      </c>
      <c r="L734" s="210" t="s">
        <v>410</v>
      </c>
      <c r="M734" s="211" t="s">
        <v>412</v>
      </c>
      <c r="N734" s="212">
        <v>83</v>
      </c>
    </row>
    <row r="735" spans="1:14" ht="15.75" customHeight="1">
      <c r="A735" s="1" t="str">
        <f t="shared" si="22"/>
        <v>female</v>
      </c>
      <c r="B735" s="1">
        <f t="shared" si="23"/>
        <v>86</v>
      </c>
      <c r="K735" s="209">
        <v>733</v>
      </c>
      <c r="L735" s="210" t="s">
        <v>410</v>
      </c>
      <c r="M735" s="211" t="s">
        <v>412</v>
      </c>
      <c r="N735" s="212">
        <v>85</v>
      </c>
    </row>
    <row r="736" spans="1:14" ht="15.75" customHeight="1">
      <c r="A736" s="1" t="str">
        <f t="shared" si="22"/>
        <v>female</v>
      </c>
      <c r="B736" s="1">
        <f t="shared" si="23"/>
        <v>88</v>
      </c>
      <c r="K736" s="209">
        <v>734</v>
      </c>
      <c r="L736" s="210" t="s">
        <v>410</v>
      </c>
      <c r="M736" s="211" t="s">
        <v>412</v>
      </c>
      <c r="N736" s="212">
        <v>86</v>
      </c>
    </row>
    <row r="737" spans="1:14" ht="15.75" customHeight="1">
      <c r="A737" s="1" t="str">
        <f t="shared" si="22"/>
        <v>female</v>
      </c>
      <c r="B737" s="1">
        <f t="shared" si="23"/>
        <v>85</v>
      </c>
      <c r="K737" s="209">
        <v>735</v>
      </c>
      <c r="L737" s="210" t="s">
        <v>410</v>
      </c>
      <c r="M737" s="211" t="s">
        <v>412</v>
      </c>
      <c r="N737" s="212">
        <v>88</v>
      </c>
    </row>
    <row r="738" spans="1:14" ht="15.75" customHeight="1">
      <c r="A738" s="1" t="str">
        <f t="shared" si="22"/>
        <v>male</v>
      </c>
      <c r="B738" s="1">
        <f t="shared" si="23"/>
        <v>76</v>
      </c>
      <c r="K738" s="209">
        <v>736</v>
      </c>
      <c r="L738" s="210" t="s">
        <v>410</v>
      </c>
      <c r="M738" s="211" t="s">
        <v>412</v>
      </c>
      <c r="N738" s="212">
        <v>85</v>
      </c>
    </row>
    <row r="739" spans="1:14" ht="15.75" customHeight="1">
      <c r="A739" s="1" t="str">
        <f t="shared" si="22"/>
        <v>male</v>
      </c>
      <c r="B739" s="1">
        <f t="shared" si="23"/>
        <v>90</v>
      </c>
      <c r="K739" s="209">
        <v>737</v>
      </c>
      <c r="L739" s="210" t="s">
        <v>410</v>
      </c>
      <c r="M739" s="211" t="s">
        <v>411</v>
      </c>
      <c r="N739" s="212">
        <v>76</v>
      </c>
    </row>
    <row r="740" spans="1:14" ht="15.75" customHeight="1">
      <c r="A740" s="1" t="str">
        <f t="shared" si="22"/>
        <v>female</v>
      </c>
      <c r="B740" s="1">
        <f t="shared" si="23"/>
        <v>76</v>
      </c>
      <c r="K740" s="209">
        <v>738</v>
      </c>
      <c r="L740" s="210" t="s">
        <v>410</v>
      </c>
      <c r="M740" s="211" t="s">
        <v>411</v>
      </c>
      <c r="N740" s="212">
        <v>90</v>
      </c>
    </row>
    <row r="741" spans="1:14" ht="15.75" customHeight="1">
      <c r="A741" s="1" t="str">
        <f t="shared" si="22"/>
        <v>female</v>
      </c>
      <c r="B741" s="1">
        <f t="shared" si="23"/>
        <v>85</v>
      </c>
      <c r="K741" s="209">
        <v>739</v>
      </c>
      <c r="L741" s="210" t="s">
        <v>410</v>
      </c>
      <c r="M741" s="211" t="s">
        <v>412</v>
      </c>
      <c r="N741" s="212">
        <v>76</v>
      </c>
    </row>
    <row r="742" spans="1:14" ht="15.75" customHeight="1">
      <c r="A742" s="1" t="str">
        <f t="shared" si="22"/>
        <v>female</v>
      </c>
      <c r="B742" s="1">
        <f t="shared" si="23"/>
        <v>88</v>
      </c>
      <c r="K742" s="209">
        <v>740</v>
      </c>
      <c r="L742" s="210" t="s">
        <v>410</v>
      </c>
      <c r="M742" s="211" t="s">
        <v>412</v>
      </c>
      <c r="N742" s="212">
        <v>85</v>
      </c>
    </row>
    <row r="743" spans="1:14" ht="15.75" customHeight="1">
      <c r="A743" s="1" t="str">
        <f t="shared" si="22"/>
        <v>female</v>
      </c>
      <c r="B743" s="1">
        <f t="shared" si="23"/>
        <v>90</v>
      </c>
      <c r="K743" s="209">
        <v>741</v>
      </c>
      <c r="L743" s="210" t="s">
        <v>410</v>
      </c>
      <c r="M743" s="211" t="s">
        <v>412</v>
      </c>
      <c r="N743" s="212">
        <v>88</v>
      </c>
    </row>
    <row r="744" spans="1:14" ht="15.75" customHeight="1">
      <c r="A744" s="1" t="str">
        <f t="shared" si="22"/>
        <v>female</v>
      </c>
      <c r="B744" s="1">
        <f t="shared" si="23"/>
        <v>96</v>
      </c>
      <c r="K744" s="209">
        <v>742</v>
      </c>
      <c r="L744" s="210" t="s">
        <v>410</v>
      </c>
      <c r="M744" s="211" t="s">
        <v>412</v>
      </c>
      <c r="N744" s="212">
        <v>90</v>
      </c>
    </row>
    <row r="745" spans="1:14" ht="15.75" customHeight="1">
      <c r="A745" s="1" t="str">
        <f t="shared" si="22"/>
        <v>male</v>
      </c>
      <c r="B745" s="1">
        <f t="shared" si="23"/>
        <v>78</v>
      </c>
      <c r="K745" s="209">
        <v>743</v>
      </c>
      <c r="L745" s="210" t="s">
        <v>410</v>
      </c>
      <c r="M745" s="211" t="s">
        <v>412</v>
      </c>
      <c r="N745" s="212">
        <v>96</v>
      </c>
    </row>
    <row r="746" spans="1:14" ht="15.75" customHeight="1">
      <c r="A746" s="1" t="str">
        <f t="shared" si="22"/>
        <v>male</v>
      </c>
      <c r="B746" s="1">
        <f t="shared" si="23"/>
        <v>79</v>
      </c>
      <c r="K746" s="209">
        <v>744</v>
      </c>
      <c r="L746" s="210" t="s">
        <v>410</v>
      </c>
      <c r="M746" s="211" t="s">
        <v>411</v>
      </c>
      <c r="N746" s="212">
        <v>78</v>
      </c>
    </row>
    <row r="747" spans="1:14" ht="15.75" customHeight="1">
      <c r="A747" s="1" t="str">
        <f t="shared" si="22"/>
        <v>male</v>
      </c>
      <c r="B747" s="1">
        <f t="shared" si="23"/>
        <v>79</v>
      </c>
      <c r="K747" s="209">
        <v>745</v>
      </c>
      <c r="L747" s="210" t="s">
        <v>410</v>
      </c>
      <c r="M747" s="211" t="s">
        <v>411</v>
      </c>
      <c r="N747" s="212">
        <v>79</v>
      </c>
    </row>
    <row r="748" spans="1:14" ht="15.75" customHeight="1">
      <c r="A748" s="1" t="str">
        <f t="shared" si="22"/>
        <v>male</v>
      </c>
      <c r="B748" s="1">
        <f t="shared" si="23"/>
        <v>85</v>
      </c>
      <c r="K748" s="209">
        <v>746</v>
      </c>
      <c r="L748" s="210" t="s">
        <v>410</v>
      </c>
      <c r="M748" s="211" t="s">
        <v>411</v>
      </c>
      <c r="N748" s="212">
        <v>79</v>
      </c>
    </row>
    <row r="749" spans="1:14" ht="15.75" customHeight="1">
      <c r="A749" s="1" t="str">
        <f t="shared" si="22"/>
        <v>male</v>
      </c>
      <c r="B749" s="1">
        <f t="shared" si="23"/>
        <v>91</v>
      </c>
      <c r="K749" s="209">
        <v>747</v>
      </c>
      <c r="L749" s="210" t="s">
        <v>410</v>
      </c>
      <c r="M749" s="211" t="s">
        <v>411</v>
      </c>
      <c r="N749" s="212">
        <v>85</v>
      </c>
    </row>
    <row r="750" spans="1:14" ht="15.75" customHeight="1">
      <c r="A750" s="1" t="str">
        <f t="shared" si="22"/>
        <v>female</v>
      </c>
      <c r="B750" s="1">
        <f t="shared" si="23"/>
        <v>78</v>
      </c>
      <c r="K750" s="209">
        <v>748</v>
      </c>
      <c r="L750" s="210" t="s">
        <v>410</v>
      </c>
      <c r="M750" s="211" t="s">
        <v>411</v>
      </c>
      <c r="N750" s="212">
        <v>91</v>
      </c>
    </row>
    <row r="751" spans="1:14" ht="15.75" customHeight="1">
      <c r="A751" s="1" t="str">
        <f t="shared" si="22"/>
        <v>male</v>
      </c>
      <c r="B751" s="1">
        <f t="shared" si="23"/>
        <v>87</v>
      </c>
      <c r="K751" s="209">
        <v>749</v>
      </c>
      <c r="L751" s="210" t="s">
        <v>410</v>
      </c>
      <c r="M751" s="211" t="s">
        <v>412</v>
      </c>
      <c r="N751" s="212">
        <v>78</v>
      </c>
    </row>
    <row r="752" spans="1:14" ht="15.75" customHeight="1">
      <c r="A752" s="1" t="str">
        <f t="shared" si="22"/>
        <v>male</v>
      </c>
      <c r="B752" s="1">
        <f t="shared" si="23"/>
        <v>68</v>
      </c>
      <c r="K752" s="209">
        <v>750</v>
      </c>
      <c r="L752" s="210" t="s">
        <v>410</v>
      </c>
      <c r="M752" s="211" t="s">
        <v>411</v>
      </c>
      <c r="N752" s="212">
        <v>87</v>
      </c>
    </row>
    <row r="753" spans="1:14" ht="15.75" customHeight="1">
      <c r="A753" s="1" t="str">
        <f t="shared" si="22"/>
        <v>male</v>
      </c>
      <c r="B753" s="1">
        <f t="shared" si="23"/>
        <v>75</v>
      </c>
      <c r="K753" s="209">
        <v>751</v>
      </c>
      <c r="L753" s="210" t="s">
        <v>410</v>
      </c>
      <c r="M753" s="211" t="s">
        <v>411</v>
      </c>
      <c r="N753" s="212">
        <v>68</v>
      </c>
    </row>
    <row r="754" spans="1:14" ht="15.75" customHeight="1">
      <c r="A754" s="1" t="str">
        <f t="shared" si="22"/>
        <v>male</v>
      </c>
      <c r="B754" s="1">
        <f t="shared" si="23"/>
        <v>68</v>
      </c>
      <c r="K754" s="209">
        <v>752</v>
      </c>
      <c r="L754" s="210" t="s">
        <v>410</v>
      </c>
      <c r="M754" s="211" t="s">
        <v>411</v>
      </c>
      <c r="N754" s="212">
        <v>75</v>
      </c>
    </row>
    <row r="755" spans="1:14" ht="15.75" customHeight="1">
      <c r="A755" s="1" t="str">
        <f t="shared" si="22"/>
        <v>male</v>
      </c>
      <c r="B755" s="1">
        <f t="shared" si="23"/>
        <v>75</v>
      </c>
      <c r="K755" s="209">
        <v>753</v>
      </c>
      <c r="L755" s="210" t="s">
        <v>410</v>
      </c>
      <c r="M755" s="211" t="s">
        <v>411</v>
      </c>
      <c r="N755" s="212">
        <v>68</v>
      </c>
    </row>
    <row r="756" spans="1:14" ht="15.75" customHeight="1">
      <c r="A756" s="1" t="str">
        <f t="shared" si="22"/>
        <v>female</v>
      </c>
      <c r="B756" s="1">
        <f t="shared" si="23"/>
        <v>45</v>
      </c>
      <c r="K756" s="209">
        <v>754</v>
      </c>
      <c r="L756" s="210" t="s">
        <v>410</v>
      </c>
      <c r="M756" s="211" t="s">
        <v>411</v>
      </c>
      <c r="N756" s="212">
        <v>75</v>
      </c>
    </row>
    <row r="757" spans="1:14" ht="15.75" customHeight="1">
      <c r="A757" s="1" t="str">
        <f t="shared" si="22"/>
        <v>female</v>
      </c>
      <c r="B757" s="1">
        <f t="shared" si="23"/>
        <v>63</v>
      </c>
      <c r="K757" s="209">
        <v>755</v>
      </c>
      <c r="L757" s="210" t="s">
        <v>410</v>
      </c>
      <c r="M757" s="211" t="s">
        <v>412</v>
      </c>
      <c r="N757" s="212">
        <v>45</v>
      </c>
    </row>
    <row r="758" spans="1:14" ht="15.75" customHeight="1">
      <c r="A758" s="1" t="str">
        <f t="shared" si="22"/>
        <v>male</v>
      </c>
      <c r="B758" s="1">
        <f t="shared" si="23"/>
        <v>37</v>
      </c>
      <c r="K758" s="209">
        <v>756</v>
      </c>
      <c r="L758" s="210" t="s">
        <v>410</v>
      </c>
      <c r="M758" s="211" t="s">
        <v>412</v>
      </c>
      <c r="N758" s="212">
        <v>63</v>
      </c>
    </row>
    <row r="759" spans="1:14" ht="15.75" customHeight="1">
      <c r="A759" s="1" t="str">
        <f t="shared" si="22"/>
        <v>male</v>
      </c>
      <c r="B759" s="1">
        <f t="shared" si="23"/>
        <v>71</v>
      </c>
      <c r="K759" s="209">
        <v>757</v>
      </c>
      <c r="L759" s="210" t="s">
        <v>424</v>
      </c>
      <c r="M759" s="211" t="s">
        <v>411</v>
      </c>
      <c r="N759" s="212">
        <v>37</v>
      </c>
    </row>
    <row r="760" spans="1:14" ht="15.75" customHeight="1">
      <c r="A760" s="1" t="str">
        <f t="shared" si="22"/>
        <v>male</v>
      </c>
      <c r="B760" s="1">
        <f t="shared" si="23"/>
        <v>73</v>
      </c>
      <c r="K760" s="209">
        <v>758</v>
      </c>
      <c r="L760" s="210" t="s">
        <v>424</v>
      </c>
      <c r="M760" s="211" t="s">
        <v>411</v>
      </c>
      <c r="N760" s="212">
        <v>71</v>
      </c>
    </row>
    <row r="761" spans="1:14" ht="15.75" customHeight="1">
      <c r="A761" s="1" t="str">
        <f t="shared" si="22"/>
        <v>male</v>
      </c>
      <c r="B761" s="1">
        <f t="shared" si="23"/>
        <v>76</v>
      </c>
      <c r="K761" s="209">
        <v>759</v>
      </c>
      <c r="L761" s="210" t="s">
        <v>424</v>
      </c>
      <c r="M761" s="211" t="s">
        <v>411</v>
      </c>
      <c r="N761" s="212">
        <v>73</v>
      </c>
    </row>
    <row r="762" spans="1:14" ht="15.75" customHeight="1">
      <c r="A762" s="1" t="str">
        <f t="shared" si="22"/>
        <v>male</v>
      </c>
      <c r="B762" s="1">
        <f t="shared" si="23"/>
        <v>76</v>
      </c>
      <c r="K762" s="209">
        <v>760</v>
      </c>
      <c r="L762" s="210" t="s">
        <v>424</v>
      </c>
      <c r="M762" s="211" t="s">
        <v>411</v>
      </c>
      <c r="N762" s="212">
        <v>76</v>
      </c>
    </row>
    <row r="763" spans="1:14" ht="15.75" customHeight="1">
      <c r="A763" s="1" t="str">
        <f t="shared" si="22"/>
        <v>male</v>
      </c>
      <c r="B763" s="1">
        <f t="shared" si="23"/>
        <v>81</v>
      </c>
      <c r="K763" s="209">
        <v>761</v>
      </c>
      <c r="L763" s="210" t="s">
        <v>424</v>
      </c>
      <c r="M763" s="211" t="s">
        <v>411</v>
      </c>
      <c r="N763" s="212">
        <v>76</v>
      </c>
    </row>
    <row r="764" spans="1:14" ht="15.75" customHeight="1">
      <c r="A764" s="1" t="str">
        <f t="shared" si="22"/>
        <v>male</v>
      </c>
      <c r="B764" s="1">
        <f t="shared" si="23"/>
        <v>83</v>
      </c>
      <c r="K764" s="209">
        <v>762</v>
      </c>
      <c r="L764" s="210" t="s">
        <v>424</v>
      </c>
      <c r="M764" s="211" t="s">
        <v>411</v>
      </c>
      <c r="N764" s="212">
        <v>81</v>
      </c>
    </row>
    <row r="765" spans="1:14" ht="15.75" customHeight="1">
      <c r="A765" s="1" t="str">
        <f t="shared" si="22"/>
        <v>male</v>
      </c>
      <c r="B765" s="1">
        <f t="shared" si="23"/>
        <v>84</v>
      </c>
      <c r="K765" s="209">
        <v>763</v>
      </c>
      <c r="L765" s="210" t="s">
        <v>424</v>
      </c>
      <c r="M765" s="211" t="s">
        <v>411</v>
      </c>
      <c r="N765" s="212">
        <v>83</v>
      </c>
    </row>
    <row r="766" spans="1:14" ht="15.75" customHeight="1">
      <c r="A766" s="1" t="str">
        <f t="shared" si="22"/>
        <v>male</v>
      </c>
      <c r="B766" s="1">
        <f t="shared" si="23"/>
        <v>87</v>
      </c>
      <c r="K766" s="209">
        <v>764</v>
      </c>
      <c r="L766" s="210" t="s">
        <v>424</v>
      </c>
      <c r="M766" s="211" t="s">
        <v>411</v>
      </c>
      <c r="N766" s="212">
        <v>84</v>
      </c>
    </row>
    <row r="767" spans="1:14" ht="15.75" customHeight="1">
      <c r="A767" s="1" t="str">
        <f t="shared" si="22"/>
        <v>male</v>
      </c>
      <c r="B767" s="1">
        <f t="shared" si="23"/>
        <v>87</v>
      </c>
      <c r="K767" s="209">
        <v>765</v>
      </c>
      <c r="L767" s="210" t="s">
        <v>424</v>
      </c>
      <c r="M767" s="211" t="s">
        <v>411</v>
      </c>
      <c r="N767" s="212">
        <v>87</v>
      </c>
    </row>
    <row r="768" spans="1:14" ht="15.75" customHeight="1">
      <c r="A768" s="1" t="str">
        <f t="shared" si="22"/>
        <v>male</v>
      </c>
      <c r="B768" s="1">
        <f t="shared" si="23"/>
        <v>89</v>
      </c>
      <c r="K768" s="209">
        <v>766</v>
      </c>
      <c r="L768" s="210" t="s">
        <v>424</v>
      </c>
      <c r="M768" s="211" t="s">
        <v>411</v>
      </c>
      <c r="N768" s="212">
        <v>87</v>
      </c>
    </row>
    <row r="769" spans="1:14" ht="15.75" customHeight="1">
      <c r="A769" s="1" t="str">
        <f t="shared" si="22"/>
        <v>male</v>
      </c>
      <c r="B769" s="1">
        <f t="shared" si="23"/>
        <v>91</v>
      </c>
      <c r="K769" s="209">
        <v>767</v>
      </c>
      <c r="L769" s="210" t="s">
        <v>424</v>
      </c>
      <c r="M769" s="211" t="s">
        <v>411</v>
      </c>
      <c r="N769" s="212">
        <v>89</v>
      </c>
    </row>
    <row r="770" spans="1:14" ht="15.75" customHeight="1">
      <c r="A770" s="1" t="str">
        <f t="shared" si="22"/>
        <v>male</v>
      </c>
      <c r="B770" s="1">
        <f t="shared" si="23"/>
        <v>91</v>
      </c>
      <c r="K770" s="209">
        <v>768</v>
      </c>
      <c r="L770" s="210" t="s">
        <v>424</v>
      </c>
      <c r="M770" s="211" t="s">
        <v>411</v>
      </c>
      <c r="N770" s="212">
        <v>91</v>
      </c>
    </row>
    <row r="771" spans="1:14" ht="15.75" customHeight="1">
      <c r="A771" s="1" t="str">
        <f t="shared" ref="A771:A834" si="24">IF(M772="זכר", "male", "female")</f>
        <v>male</v>
      </c>
      <c r="B771" s="1">
        <f t="shared" ref="B771:B834" si="25">N772</f>
        <v>94</v>
      </c>
      <c r="K771" s="209">
        <v>769</v>
      </c>
      <c r="L771" s="210" t="s">
        <v>424</v>
      </c>
      <c r="M771" s="211" t="s">
        <v>411</v>
      </c>
      <c r="N771" s="212">
        <v>91</v>
      </c>
    </row>
    <row r="772" spans="1:14" ht="15.75" customHeight="1">
      <c r="A772" s="1" t="str">
        <f t="shared" si="24"/>
        <v>female</v>
      </c>
      <c r="B772" s="1">
        <f t="shared" si="25"/>
        <v>64</v>
      </c>
      <c r="K772" s="209">
        <v>770</v>
      </c>
      <c r="L772" s="210" t="s">
        <v>424</v>
      </c>
      <c r="M772" s="211" t="s">
        <v>411</v>
      </c>
      <c r="N772" s="212">
        <v>94</v>
      </c>
    </row>
    <row r="773" spans="1:14" ht="15.75" customHeight="1">
      <c r="A773" s="1" t="str">
        <f t="shared" si="24"/>
        <v>female</v>
      </c>
      <c r="B773" s="1">
        <f t="shared" si="25"/>
        <v>64</v>
      </c>
      <c r="K773" s="209">
        <v>771</v>
      </c>
      <c r="L773" s="210" t="s">
        <v>424</v>
      </c>
      <c r="M773" s="211" t="s">
        <v>412</v>
      </c>
      <c r="N773" s="212">
        <v>64</v>
      </c>
    </row>
    <row r="774" spans="1:14" ht="15.75" customHeight="1">
      <c r="A774" s="1" t="str">
        <f t="shared" si="24"/>
        <v>female</v>
      </c>
      <c r="B774" s="1">
        <f t="shared" si="25"/>
        <v>71</v>
      </c>
      <c r="K774" s="209">
        <v>772</v>
      </c>
      <c r="L774" s="210" t="s">
        <v>424</v>
      </c>
      <c r="M774" s="211" t="s">
        <v>412</v>
      </c>
      <c r="N774" s="212">
        <v>64</v>
      </c>
    </row>
    <row r="775" spans="1:14" ht="15.75" customHeight="1">
      <c r="A775" s="1" t="str">
        <f t="shared" si="24"/>
        <v>female</v>
      </c>
      <c r="B775" s="1">
        <f t="shared" si="25"/>
        <v>83</v>
      </c>
      <c r="K775" s="209">
        <v>773</v>
      </c>
      <c r="L775" s="210" t="s">
        <v>424</v>
      </c>
      <c r="M775" s="211" t="s">
        <v>412</v>
      </c>
      <c r="N775" s="212">
        <v>71</v>
      </c>
    </row>
    <row r="776" spans="1:14" ht="15.75" customHeight="1">
      <c r="A776" s="1" t="str">
        <f t="shared" si="24"/>
        <v>female</v>
      </c>
      <c r="B776" s="1">
        <f t="shared" si="25"/>
        <v>86</v>
      </c>
      <c r="K776" s="209">
        <v>774</v>
      </c>
      <c r="L776" s="210" t="s">
        <v>424</v>
      </c>
      <c r="M776" s="211" t="s">
        <v>412</v>
      </c>
      <c r="N776" s="212">
        <v>83</v>
      </c>
    </row>
    <row r="777" spans="1:14" ht="15.75" customHeight="1">
      <c r="A777" s="1" t="str">
        <f t="shared" si="24"/>
        <v>female</v>
      </c>
      <c r="B777" s="1">
        <f t="shared" si="25"/>
        <v>88</v>
      </c>
      <c r="K777" s="209">
        <v>775</v>
      </c>
      <c r="L777" s="210" t="s">
        <v>424</v>
      </c>
      <c r="M777" s="211" t="s">
        <v>412</v>
      </c>
      <c r="N777" s="212">
        <v>86</v>
      </c>
    </row>
    <row r="778" spans="1:14" ht="15.75" customHeight="1">
      <c r="A778" s="1" t="str">
        <f t="shared" si="24"/>
        <v>female</v>
      </c>
      <c r="B778" s="1">
        <f t="shared" si="25"/>
        <v>88</v>
      </c>
      <c r="K778" s="209">
        <v>776</v>
      </c>
      <c r="L778" s="210" t="s">
        <v>424</v>
      </c>
      <c r="M778" s="211" t="s">
        <v>412</v>
      </c>
      <c r="N778" s="212">
        <v>88</v>
      </c>
    </row>
    <row r="779" spans="1:14" ht="15.75" customHeight="1">
      <c r="A779" s="1" t="str">
        <f t="shared" si="24"/>
        <v>female</v>
      </c>
      <c r="B779" s="1">
        <f t="shared" si="25"/>
        <v>90</v>
      </c>
      <c r="K779" s="209">
        <v>777</v>
      </c>
      <c r="L779" s="210" t="s">
        <v>424</v>
      </c>
      <c r="M779" s="211" t="s">
        <v>412</v>
      </c>
      <c r="N779" s="212">
        <v>88</v>
      </c>
    </row>
    <row r="780" spans="1:14" ht="15.75" customHeight="1">
      <c r="A780" s="1" t="str">
        <f t="shared" si="24"/>
        <v>female</v>
      </c>
      <c r="B780" s="1">
        <f t="shared" si="25"/>
        <v>90</v>
      </c>
      <c r="K780" s="209">
        <v>778</v>
      </c>
      <c r="L780" s="210" t="s">
        <v>424</v>
      </c>
      <c r="M780" s="211" t="s">
        <v>412</v>
      </c>
      <c r="N780" s="212">
        <v>90</v>
      </c>
    </row>
    <row r="781" spans="1:14" ht="15.75" customHeight="1">
      <c r="A781" s="1" t="str">
        <f t="shared" si="24"/>
        <v>female</v>
      </c>
      <c r="B781" s="1">
        <f t="shared" si="25"/>
        <v>90</v>
      </c>
      <c r="K781" s="209">
        <v>779</v>
      </c>
      <c r="L781" s="210" t="s">
        <v>424</v>
      </c>
      <c r="M781" s="211" t="s">
        <v>412</v>
      </c>
      <c r="N781" s="212">
        <v>90</v>
      </c>
    </row>
    <row r="782" spans="1:14" ht="15.75" customHeight="1">
      <c r="A782" s="1" t="str">
        <f t="shared" si="24"/>
        <v>female</v>
      </c>
      <c r="B782" s="1">
        <f t="shared" si="25"/>
        <v>91</v>
      </c>
      <c r="K782" s="209">
        <v>780</v>
      </c>
      <c r="L782" s="210" t="s">
        <v>424</v>
      </c>
      <c r="M782" s="211" t="s">
        <v>412</v>
      </c>
      <c r="N782" s="212">
        <v>90</v>
      </c>
    </row>
    <row r="783" spans="1:14" ht="15.75" customHeight="1">
      <c r="A783" s="1" t="str">
        <f t="shared" si="24"/>
        <v>female</v>
      </c>
      <c r="B783" s="1">
        <f t="shared" si="25"/>
        <v>92</v>
      </c>
      <c r="K783" s="209">
        <v>781</v>
      </c>
      <c r="L783" s="210" t="s">
        <v>424</v>
      </c>
      <c r="M783" s="211" t="s">
        <v>412</v>
      </c>
      <c r="N783" s="212">
        <v>91</v>
      </c>
    </row>
    <row r="784" spans="1:14" ht="15.75" customHeight="1">
      <c r="A784" s="1" t="str">
        <f t="shared" si="24"/>
        <v>female</v>
      </c>
      <c r="B784" s="1">
        <f t="shared" si="25"/>
        <v>95</v>
      </c>
      <c r="K784" s="209">
        <v>782</v>
      </c>
      <c r="L784" s="210" t="s">
        <v>424</v>
      </c>
      <c r="M784" s="211" t="s">
        <v>412</v>
      </c>
      <c r="N784" s="212">
        <v>92</v>
      </c>
    </row>
    <row r="785" spans="1:14" ht="15.75" customHeight="1">
      <c r="A785" s="1" t="str">
        <f t="shared" si="24"/>
        <v>female</v>
      </c>
      <c r="B785" s="1">
        <f t="shared" si="25"/>
        <v>88</v>
      </c>
      <c r="K785" s="209">
        <v>783</v>
      </c>
      <c r="L785" s="210" t="s">
        <v>424</v>
      </c>
      <c r="M785" s="211" t="s">
        <v>412</v>
      </c>
      <c r="N785" s="212">
        <v>95</v>
      </c>
    </row>
    <row r="786" spans="1:14" ht="15.75" customHeight="1">
      <c r="A786" s="1" t="str">
        <f t="shared" si="24"/>
        <v>male</v>
      </c>
      <c r="B786" s="1">
        <f t="shared" si="25"/>
        <v>69</v>
      </c>
      <c r="K786" s="209">
        <v>784</v>
      </c>
      <c r="L786" s="210" t="s">
        <v>410</v>
      </c>
      <c r="M786" s="211" t="s">
        <v>412</v>
      </c>
      <c r="N786" s="212">
        <v>88</v>
      </c>
    </row>
    <row r="787" spans="1:14" ht="15.75" customHeight="1">
      <c r="A787" s="1" t="str">
        <f t="shared" si="24"/>
        <v>female</v>
      </c>
      <c r="B787" s="1">
        <f t="shared" si="25"/>
        <v>82</v>
      </c>
      <c r="K787" s="209">
        <v>785</v>
      </c>
      <c r="L787" s="210" t="s">
        <v>410</v>
      </c>
      <c r="M787" s="211" t="s">
        <v>411</v>
      </c>
      <c r="N787" s="212">
        <v>69</v>
      </c>
    </row>
    <row r="788" spans="1:14" ht="15.75" customHeight="1">
      <c r="A788" s="1" t="str">
        <f t="shared" si="24"/>
        <v>male</v>
      </c>
      <c r="B788" s="1">
        <f t="shared" si="25"/>
        <v>73</v>
      </c>
      <c r="K788" s="209">
        <v>786</v>
      </c>
      <c r="L788" s="210" t="s">
        <v>410</v>
      </c>
      <c r="M788" s="211" t="s">
        <v>412</v>
      </c>
      <c r="N788" s="212">
        <v>82</v>
      </c>
    </row>
    <row r="789" spans="1:14" ht="15.75" customHeight="1">
      <c r="A789" s="1" t="str">
        <f t="shared" si="24"/>
        <v>male</v>
      </c>
      <c r="B789" s="1">
        <f t="shared" si="25"/>
        <v>70</v>
      </c>
      <c r="K789" s="209">
        <v>787</v>
      </c>
      <c r="L789" s="210" t="s">
        <v>410</v>
      </c>
      <c r="M789" s="211" t="s">
        <v>411</v>
      </c>
      <c r="N789" s="212">
        <v>73</v>
      </c>
    </row>
    <row r="790" spans="1:14" ht="15.75" customHeight="1">
      <c r="A790" s="1" t="str">
        <f t="shared" si="24"/>
        <v>male</v>
      </c>
      <c r="B790" s="1">
        <f t="shared" si="25"/>
        <v>58</v>
      </c>
      <c r="K790" s="209">
        <v>788</v>
      </c>
      <c r="L790" s="210" t="s">
        <v>410</v>
      </c>
      <c r="M790" s="211" t="s">
        <v>411</v>
      </c>
      <c r="N790" s="212">
        <v>70</v>
      </c>
    </row>
    <row r="791" spans="1:14" ht="15.75" customHeight="1">
      <c r="A791" s="1" t="str">
        <f t="shared" si="24"/>
        <v>male</v>
      </c>
      <c r="B791" s="1">
        <f t="shared" si="25"/>
        <v>64</v>
      </c>
      <c r="K791" s="209">
        <v>789</v>
      </c>
      <c r="L791" s="210" t="s">
        <v>410</v>
      </c>
      <c r="M791" s="211" t="s">
        <v>411</v>
      </c>
      <c r="N791" s="212">
        <v>58</v>
      </c>
    </row>
    <row r="792" spans="1:14" ht="15.75" customHeight="1">
      <c r="A792" s="1" t="str">
        <f t="shared" si="24"/>
        <v>male</v>
      </c>
      <c r="B792" s="1">
        <f t="shared" si="25"/>
        <v>69</v>
      </c>
      <c r="K792" s="209">
        <v>790</v>
      </c>
      <c r="L792" s="210" t="s">
        <v>410</v>
      </c>
      <c r="M792" s="211" t="s">
        <v>411</v>
      </c>
      <c r="N792" s="212">
        <v>64</v>
      </c>
    </row>
    <row r="793" spans="1:14" ht="15.75" customHeight="1">
      <c r="A793" s="1" t="str">
        <f t="shared" si="24"/>
        <v>male</v>
      </c>
      <c r="B793" s="1">
        <f t="shared" si="25"/>
        <v>85</v>
      </c>
      <c r="K793" s="209">
        <v>791</v>
      </c>
      <c r="L793" s="210" t="s">
        <v>410</v>
      </c>
      <c r="M793" s="211" t="s">
        <v>411</v>
      </c>
      <c r="N793" s="212">
        <v>69</v>
      </c>
    </row>
    <row r="794" spans="1:14" ht="15.75" customHeight="1">
      <c r="A794" s="1" t="str">
        <f t="shared" si="24"/>
        <v>male</v>
      </c>
      <c r="B794" s="1">
        <f t="shared" si="25"/>
        <v>94</v>
      </c>
      <c r="K794" s="209">
        <v>792</v>
      </c>
      <c r="L794" s="210" t="s">
        <v>410</v>
      </c>
      <c r="M794" s="211" t="s">
        <v>411</v>
      </c>
      <c r="N794" s="212">
        <v>85</v>
      </c>
    </row>
    <row r="795" spans="1:14" ht="15.75" customHeight="1">
      <c r="A795" s="1" t="str">
        <f t="shared" si="24"/>
        <v>female</v>
      </c>
      <c r="B795" s="1">
        <f t="shared" si="25"/>
        <v>44</v>
      </c>
      <c r="K795" s="209">
        <v>793</v>
      </c>
      <c r="L795" s="210" t="s">
        <v>410</v>
      </c>
      <c r="M795" s="211" t="s">
        <v>411</v>
      </c>
      <c r="N795" s="212">
        <v>94</v>
      </c>
    </row>
    <row r="796" spans="1:14" ht="15.75" customHeight="1">
      <c r="A796" s="1" t="str">
        <f t="shared" si="24"/>
        <v>female</v>
      </c>
      <c r="B796" s="1">
        <f t="shared" si="25"/>
        <v>89</v>
      </c>
      <c r="K796" s="209">
        <v>794</v>
      </c>
      <c r="L796" s="210" t="s">
        <v>410</v>
      </c>
      <c r="M796" s="211" t="s">
        <v>412</v>
      </c>
      <c r="N796" s="212">
        <v>44</v>
      </c>
    </row>
    <row r="797" spans="1:14" ht="15.75" customHeight="1">
      <c r="A797" s="1" t="str">
        <f t="shared" si="24"/>
        <v>male</v>
      </c>
      <c r="B797" s="1">
        <f t="shared" si="25"/>
        <v>62</v>
      </c>
      <c r="K797" s="209">
        <v>795</v>
      </c>
      <c r="L797" s="210" t="s">
        <v>410</v>
      </c>
      <c r="M797" s="211" t="s">
        <v>412</v>
      </c>
      <c r="N797" s="212">
        <v>89</v>
      </c>
    </row>
    <row r="798" spans="1:14" ht="15.75" customHeight="1">
      <c r="A798" s="1" t="str">
        <f t="shared" si="24"/>
        <v>male</v>
      </c>
      <c r="B798" s="1">
        <f t="shared" si="25"/>
        <v>85</v>
      </c>
      <c r="K798" s="209">
        <v>796</v>
      </c>
      <c r="L798" s="210" t="s">
        <v>410</v>
      </c>
      <c r="M798" s="211" t="s">
        <v>411</v>
      </c>
      <c r="N798" s="212">
        <v>62</v>
      </c>
    </row>
    <row r="799" spans="1:14" ht="15.75" customHeight="1">
      <c r="A799" s="1" t="str">
        <f t="shared" si="24"/>
        <v>male</v>
      </c>
      <c r="B799" s="1">
        <f t="shared" si="25"/>
        <v>76</v>
      </c>
      <c r="K799" s="209">
        <v>797</v>
      </c>
      <c r="L799" s="210" t="s">
        <v>410</v>
      </c>
      <c r="M799" s="211" t="s">
        <v>411</v>
      </c>
      <c r="N799" s="212">
        <v>85</v>
      </c>
    </row>
    <row r="800" spans="1:14" ht="15.75" customHeight="1">
      <c r="A800" s="1" t="str">
        <f t="shared" si="24"/>
        <v>male</v>
      </c>
      <c r="B800" s="1">
        <f t="shared" si="25"/>
        <v>83</v>
      </c>
      <c r="K800" s="209">
        <v>798</v>
      </c>
      <c r="L800" s="210" t="s">
        <v>410</v>
      </c>
      <c r="M800" s="211" t="s">
        <v>411</v>
      </c>
      <c r="N800" s="212">
        <v>76</v>
      </c>
    </row>
    <row r="801" spans="1:14" ht="15.75" customHeight="1">
      <c r="A801" s="1" t="str">
        <f t="shared" si="24"/>
        <v>male</v>
      </c>
      <c r="B801" s="1">
        <f t="shared" si="25"/>
        <v>85</v>
      </c>
      <c r="K801" s="209">
        <v>799</v>
      </c>
      <c r="L801" s="210" t="s">
        <v>410</v>
      </c>
      <c r="M801" s="211" t="s">
        <v>411</v>
      </c>
      <c r="N801" s="212">
        <v>83</v>
      </c>
    </row>
    <row r="802" spans="1:14" ht="15.75" customHeight="1">
      <c r="A802" s="1" t="str">
        <f t="shared" si="24"/>
        <v>female</v>
      </c>
      <c r="B802" s="1">
        <f t="shared" si="25"/>
        <v>89</v>
      </c>
      <c r="K802" s="209">
        <v>800</v>
      </c>
      <c r="L802" s="210" t="s">
        <v>410</v>
      </c>
      <c r="M802" s="211" t="s">
        <v>411</v>
      </c>
      <c r="N802" s="212">
        <v>85</v>
      </c>
    </row>
    <row r="803" spans="1:14" ht="15.75" customHeight="1">
      <c r="A803" s="1" t="str">
        <f t="shared" si="24"/>
        <v>female</v>
      </c>
      <c r="B803" s="1">
        <f t="shared" si="25"/>
        <v>98</v>
      </c>
      <c r="K803" s="209">
        <v>801</v>
      </c>
      <c r="L803" s="210" t="s">
        <v>410</v>
      </c>
      <c r="M803" s="211" t="s">
        <v>412</v>
      </c>
      <c r="N803" s="212">
        <v>89</v>
      </c>
    </row>
    <row r="804" spans="1:14" ht="15.75" customHeight="1">
      <c r="A804" s="1" t="str">
        <f t="shared" si="24"/>
        <v>male</v>
      </c>
      <c r="B804" s="1">
        <f t="shared" si="25"/>
        <v>89</v>
      </c>
      <c r="K804" s="209">
        <v>802</v>
      </c>
      <c r="L804" s="210" t="s">
        <v>410</v>
      </c>
      <c r="M804" s="211" t="s">
        <v>412</v>
      </c>
      <c r="N804" s="212">
        <v>98</v>
      </c>
    </row>
    <row r="805" spans="1:14" ht="15.75" customHeight="1">
      <c r="A805" s="1" t="str">
        <f t="shared" si="24"/>
        <v>male</v>
      </c>
      <c r="B805" s="1">
        <f t="shared" si="25"/>
        <v>65</v>
      </c>
      <c r="K805" s="209">
        <v>803</v>
      </c>
      <c r="L805" s="210" t="s">
        <v>410</v>
      </c>
      <c r="M805" s="211" t="s">
        <v>411</v>
      </c>
      <c r="N805" s="212">
        <v>89</v>
      </c>
    </row>
    <row r="806" spans="1:14" ht="15.75" customHeight="1">
      <c r="A806" s="1" t="str">
        <f t="shared" si="24"/>
        <v>male</v>
      </c>
      <c r="B806" s="1">
        <f t="shared" si="25"/>
        <v>79</v>
      </c>
      <c r="K806" s="209">
        <v>804</v>
      </c>
      <c r="L806" s="210" t="s">
        <v>410</v>
      </c>
      <c r="M806" s="211" t="s">
        <v>411</v>
      </c>
      <c r="N806" s="212">
        <v>65</v>
      </c>
    </row>
    <row r="807" spans="1:14" ht="15.75" customHeight="1">
      <c r="A807" s="1" t="str">
        <f t="shared" si="24"/>
        <v>female</v>
      </c>
      <c r="B807" s="1">
        <f t="shared" si="25"/>
        <v>76</v>
      </c>
      <c r="K807" s="209">
        <v>805</v>
      </c>
      <c r="L807" s="210" t="s">
        <v>410</v>
      </c>
      <c r="M807" s="211" t="s">
        <v>411</v>
      </c>
      <c r="N807" s="212">
        <v>79</v>
      </c>
    </row>
    <row r="808" spans="1:14" ht="15.75" customHeight="1">
      <c r="A808" s="1" t="str">
        <f t="shared" si="24"/>
        <v>male</v>
      </c>
      <c r="B808" s="1">
        <f t="shared" si="25"/>
        <v>91</v>
      </c>
      <c r="K808" s="209">
        <v>806</v>
      </c>
      <c r="L808" s="210" t="s">
        <v>410</v>
      </c>
      <c r="M808" s="211" t="s">
        <v>412</v>
      </c>
      <c r="N808" s="212">
        <v>76</v>
      </c>
    </row>
    <row r="809" spans="1:14" ht="15.75" customHeight="1">
      <c r="A809" s="1" t="str">
        <f t="shared" si="24"/>
        <v>female</v>
      </c>
      <c r="B809" s="1">
        <f t="shared" si="25"/>
        <v>86</v>
      </c>
      <c r="K809" s="209">
        <v>807</v>
      </c>
      <c r="L809" s="210" t="s">
        <v>410</v>
      </c>
      <c r="M809" s="211" t="s">
        <v>411</v>
      </c>
      <c r="N809" s="212">
        <v>91</v>
      </c>
    </row>
    <row r="810" spans="1:14" ht="15.75" customHeight="1">
      <c r="A810" s="1" t="str">
        <f t="shared" si="24"/>
        <v>male</v>
      </c>
      <c r="B810" s="1">
        <f t="shared" si="25"/>
        <v>37</v>
      </c>
      <c r="K810" s="209">
        <v>808</v>
      </c>
      <c r="L810" s="210" t="s">
        <v>410</v>
      </c>
      <c r="M810" s="211" t="s">
        <v>412</v>
      </c>
      <c r="N810" s="212">
        <v>86</v>
      </c>
    </row>
    <row r="811" spans="1:14" ht="15.75" customHeight="1">
      <c r="A811" s="1" t="str">
        <f t="shared" si="24"/>
        <v>male</v>
      </c>
      <c r="B811" s="1">
        <f t="shared" si="25"/>
        <v>77</v>
      </c>
      <c r="K811" s="209">
        <v>809</v>
      </c>
      <c r="L811" s="210" t="s">
        <v>425</v>
      </c>
      <c r="M811" s="211" t="s">
        <v>411</v>
      </c>
      <c r="N811" s="212">
        <v>37</v>
      </c>
    </row>
    <row r="812" spans="1:14" ht="15.75" customHeight="1">
      <c r="A812" s="1" t="str">
        <f t="shared" si="24"/>
        <v>male</v>
      </c>
      <c r="B812" s="1">
        <f t="shared" si="25"/>
        <v>78</v>
      </c>
      <c r="K812" s="209">
        <v>810</v>
      </c>
      <c r="L812" s="210" t="s">
        <v>425</v>
      </c>
      <c r="M812" s="211" t="s">
        <v>411</v>
      </c>
      <c r="N812" s="212">
        <v>77</v>
      </c>
    </row>
    <row r="813" spans="1:14" ht="15.75" customHeight="1">
      <c r="A813" s="1" t="str">
        <f t="shared" si="24"/>
        <v>male</v>
      </c>
      <c r="B813" s="1">
        <f t="shared" si="25"/>
        <v>82</v>
      </c>
      <c r="K813" s="209">
        <v>811</v>
      </c>
      <c r="L813" s="210" t="s">
        <v>425</v>
      </c>
      <c r="M813" s="211" t="s">
        <v>411</v>
      </c>
      <c r="N813" s="212">
        <v>78</v>
      </c>
    </row>
    <row r="814" spans="1:14" ht="15.75" customHeight="1">
      <c r="A814" s="1" t="str">
        <f t="shared" si="24"/>
        <v>male</v>
      </c>
      <c r="B814" s="1">
        <f t="shared" si="25"/>
        <v>85</v>
      </c>
      <c r="K814" s="209">
        <v>812</v>
      </c>
      <c r="L814" s="210" t="s">
        <v>425</v>
      </c>
      <c r="M814" s="211" t="s">
        <v>411</v>
      </c>
      <c r="N814" s="212">
        <v>82</v>
      </c>
    </row>
    <row r="815" spans="1:14" ht="15.75" customHeight="1">
      <c r="A815" s="1" t="str">
        <f t="shared" si="24"/>
        <v>male</v>
      </c>
      <c r="B815" s="1">
        <f t="shared" si="25"/>
        <v>94</v>
      </c>
      <c r="K815" s="209">
        <v>813</v>
      </c>
      <c r="L815" s="210" t="s">
        <v>425</v>
      </c>
      <c r="M815" s="211" t="s">
        <v>411</v>
      </c>
      <c r="N815" s="212">
        <v>85</v>
      </c>
    </row>
    <row r="816" spans="1:14" ht="15.75" customHeight="1">
      <c r="A816" s="1" t="str">
        <f t="shared" si="24"/>
        <v>male</v>
      </c>
      <c r="B816" s="1">
        <f t="shared" si="25"/>
        <v>95</v>
      </c>
      <c r="K816" s="209">
        <v>814</v>
      </c>
      <c r="L816" s="210" t="s">
        <v>425</v>
      </c>
      <c r="M816" s="211" t="s">
        <v>411</v>
      </c>
      <c r="N816" s="212">
        <v>94</v>
      </c>
    </row>
    <row r="817" spans="1:14" ht="15.75" customHeight="1">
      <c r="A817" s="1" t="str">
        <f t="shared" si="24"/>
        <v>male</v>
      </c>
      <c r="B817" s="1">
        <f t="shared" si="25"/>
        <v>95</v>
      </c>
      <c r="K817" s="209">
        <v>815</v>
      </c>
      <c r="L817" s="210" t="s">
        <v>425</v>
      </c>
      <c r="M817" s="211" t="s">
        <v>411</v>
      </c>
      <c r="N817" s="212">
        <v>95</v>
      </c>
    </row>
    <row r="818" spans="1:14" ht="15.75" customHeight="1">
      <c r="A818" s="1" t="str">
        <f t="shared" si="24"/>
        <v>female</v>
      </c>
      <c r="B818" s="1">
        <f t="shared" si="25"/>
        <v>82</v>
      </c>
      <c r="K818" s="209">
        <v>816</v>
      </c>
      <c r="L818" s="210" t="s">
        <v>425</v>
      </c>
      <c r="M818" s="211" t="s">
        <v>411</v>
      </c>
      <c r="N818" s="212">
        <v>95</v>
      </c>
    </row>
    <row r="819" spans="1:14" ht="15.75" customHeight="1">
      <c r="A819" s="1" t="str">
        <f t="shared" si="24"/>
        <v>female</v>
      </c>
      <c r="B819" s="1">
        <f t="shared" si="25"/>
        <v>83</v>
      </c>
      <c r="K819" s="209">
        <v>817</v>
      </c>
      <c r="L819" s="210" t="s">
        <v>425</v>
      </c>
      <c r="M819" s="211" t="s">
        <v>412</v>
      </c>
      <c r="N819" s="212">
        <v>82</v>
      </c>
    </row>
    <row r="820" spans="1:14" ht="15.75" customHeight="1">
      <c r="A820" s="1" t="str">
        <f t="shared" si="24"/>
        <v>female</v>
      </c>
      <c r="B820" s="1">
        <f t="shared" si="25"/>
        <v>88</v>
      </c>
      <c r="K820" s="209">
        <v>818</v>
      </c>
      <c r="L820" s="210" t="s">
        <v>425</v>
      </c>
      <c r="M820" s="211" t="s">
        <v>412</v>
      </c>
      <c r="N820" s="212">
        <v>83</v>
      </c>
    </row>
    <row r="821" spans="1:14" ht="15.75" customHeight="1">
      <c r="A821" s="1" t="str">
        <f t="shared" si="24"/>
        <v>female</v>
      </c>
      <c r="B821" s="1">
        <f t="shared" si="25"/>
        <v>90</v>
      </c>
      <c r="K821" s="209">
        <v>819</v>
      </c>
      <c r="L821" s="210" t="s">
        <v>425</v>
      </c>
      <c r="M821" s="211" t="s">
        <v>412</v>
      </c>
      <c r="N821" s="212">
        <v>88</v>
      </c>
    </row>
    <row r="822" spans="1:14" ht="15.75" customHeight="1">
      <c r="A822" s="1" t="str">
        <f t="shared" si="24"/>
        <v>female</v>
      </c>
      <c r="B822" s="1">
        <f t="shared" si="25"/>
        <v>90</v>
      </c>
      <c r="K822" s="209">
        <v>820</v>
      </c>
      <c r="L822" s="210" t="s">
        <v>425</v>
      </c>
      <c r="M822" s="211" t="s">
        <v>412</v>
      </c>
      <c r="N822" s="212">
        <v>90</v>
      </c>
    </row>
    <row r="823" spans="1:14" ht="15.75" customHeight="1">
      <c r="A823" s="1" t="str">
        <f t="shared" si="24"/>
        <v>female</v>
      </c>
      <c r="B823" s="1">
        <f t="shared" si="25"/>
        <v>91</v>
      </c>
      <c r="K823" s="209">
        <v>821</v>
      </c>
      <c r="L823" s="210" t="s">
        <v>425</v>
      </c>
      <c r="M823" s="211" t="s">
        <v>412</v>
      </c>
      <c r="N823" s="212">
        <v>90</v>
      </c>
    </row>
    <row r="824" spans="1:14" ht="15.75" customHeight="1">
      <c r="A824" s="1" t="str">
        <f t="shared" si="24"/>
        <v>female</v>
      </c>
      <c r="B824" s="1">
        <f t="shared" si="25"/>
        <v>92</v>
      </c>
      <c r="K824" s="209">
        <v>822</v>
      </c>
      <c r="L824" s="210" t="s">
        <v>425</v>
      </c>
      <c r="M824" s="211" t="s">
        <v>412</v>
      </c>
      <c r="N824" s="212">
        <v>91</v>
      </c>
    </row>
    <row r="825" spans="1:14" ht="15.75" customHeight="1">
      <c r="A825" s="1" t="str">
        <f t="shared" si="24"/>
        <v>female</v>
      </c>
      <c r="B825" s="1">
        <f t="shared" si="25"/>
        <v>96</v>
      </c>
      <c r="K825" s="209">
        <v>823</v>
      </c>
      <c r="L825" s="210" t="s">
        <v>425</v>
      </c>
      <c r="M825" s="211" t="s">
        <v>412</v>
      </c>
      <c r="N825" s="212">
        <v>92</v>
      </c>
    </row>
    <row r="826" spans="1:14" ht="15.75" customHeight="1">
      <c r="A826" s="1" t="str">
        <f t="shared" si="24"/>
        <v>female</v>
      </c>
      <c r="B826" s="1">
        <f t="shared" si="25"/>
        <v>99</v>
      </c>
      <c r="K826" s="209">
        <v>824</v>
      </c>
      <c r="L826" s="210" t="s">
        <v>425</v>
      </c>
      <c r="M826" s="211" t="s">
        <v>412</v>
      </c>
      <c r="N826" s="212">
        <v>96</v>
      </c>
    </row>
    <row r="827" spans="1:14" ht="15.75" customHeight="1">
      <c r="A827" s="1" t="str">
        <f t="shared" si="24"/>
        <v>female</v>
      </c>
      <c r="B827" s="1">
        <f t="shared" si="25"/>
        <v>101</v>
      </c>
      <c r="K827" s="209">
        <v>825</v>
      </c>
      <c r="L827" s="210" t="s">
        <v>425</v>
      </c>
      <c r="M827" s="211" t="s">
        <v>412</v>
      </c>
      <c r="N827" s="212">
        <v>99</v>
      </c>
    </row>
    <row r="828" spans="1:14" ht="15.75" customHeight="1">
      <c r="A828" s="1" t="str">
        <f t="shared" si="24"/>
        <v>female</v>
      </c>
      <c r="B828" s="1">
        <f t="shared" si="25"/>
        <v>82</v>
      </c>
      <c r="K828" s="209">
        <v>826</v>
      </c>
      <c r="L828" s="210" t="s">
        <v>425</v>
      </c>
      <c r="M828" s="211" t="s">
        <v>412</v>
      </c>
      <c r="N828" s="212">
        <v>101</v>
      </c>
    </row>
    <row r="829" spans="1:14" ht="15.75" customHeight="1">
      <c r="A829" s="1" t="str">
        <f t="shared" si="24"/>
        <v>male</v>
      </c>
      <c r="B829" s="1">
        <f t="shared" si="25"/>
        <v>87</v>
      </c>
      <c r="K829" s="209">
        <v>827</v>
      </c>
      <c r="L829" s="210" t="s">
        <v>410</v>
      </c>
      <c r="M829" s="211" t="s">
        <v>412</v>
      </c>
      <c r="N829" s="212">
        <v>82</v>
      </c>
    </row>
    <row r="830" spans="1:14" ht="15.75" customHeight="1">
      <c r="A830" s="1" t="str">
        <f t="shared" si="24"/>
        <v>female</v>
      </c>
      <c r="B830" s="1">
        <f t="shared" si="25"/>
        <v>68</v>
      </c>
      <c r="K830" s="209">
        <v>828</v>
      </c>
      <c r="L830" s="210" t="s">
        <v>410</v>
      </c>
      <c r="M830" s="211" t="s">
        <v>411</v>
      </c>
      <c r="N830" s="212">
        <v>87</v>
      </c>
    </row>
    <row r="831" spans="1:14" ht="15.75" customHeight="1">
      <c r="A831" s="1" t="str">
        <f t="shared" si="24"/>
        <v>female</v>
      </c>
      <c r="B831" s="1">
        <f t="shared" si="25"/>
        <v>94</v>
      </c>
      <c r="K831" s="209">
        <v>829</v>
      </c>
      <c r="L831" s="210" t="s">
        <v>410</v>
      </c>
      <c r="M831" s="211" t="s">
        <v>412</v>
      </c>
      <c r="N831" s="212">
        <v>68</v>
      </c>
    </row>
    <row r="832" spans="1:14" ht="15.75" customHeight="1">
      <c r="A832" s="1" t="str">
        <f t="shared" si="24"/>
        <v>female</v>
      </c>
      <c r="B832" s="1">
        <f t="shared" si="25"/>
        <v>77</v>
      </c>
      <c r="K832" s="209">
        <v>830</v>
      </c>
      <c r="L832" s="210" t="s">
        <v>410</v>
      </c>
      <c r="M832" s="211" t="s">
        <v>412</v>
      </c>
      <c r="N832" s="212">
        <v>94</v>
      </c>
    </row>
    <row r="833" spans="1:14" ht="15.75" customHeight="1">
      <c r="A833" s="1" t="str">
        <f t="shared" si="24"/>
        <v>female</v>
      </c>
      <c r="B833" s="1">
        <f t="shared" si="25"/>
        <v>87</v>
      </c>
      <c r="K833" s="209">
        <v>831</v>
      </c>
      <c r="L833" s="210" t="s">
        <v>410</v>
      </c>
      <c r="M833" s="211" t="s">
        <v>412</v>
      </c>
      <c r="N833" s="212">
        <v>77</v>
      </c>
    </row>
    <row r="834" spans="1:14" ht="15.75" customHeight="1">
      <c r="A834" s="1" t="str">
        <f t="shared" si="24"/>
        <v>male</v>
      </c>
      <c r="B834" s="1">
        <f t="shared" si="25"/>
        <v>77</v>
      </c>
      <c r="K834" s="209">
        <v>832</v>
      </c>
      <c r="L834" s="210" t="s">
        <v>410</v>
      </c>
      <c r="M834" s="211" t="s">
        <v>412</v>
      </c>
      <c r="N834" s="212">
        <v>87</v>
      </c>
    </row>
    <row r="835" spans="1:14" ht="15.75" customHeight="1">
      <c r="A835" s="1" t="str">
        <f t="shared" ref="A835:A898" si="26">IF(M836="זכר", "male", "female")</f>
        <v>male</v>
      </c>
      <c r="B835" s="1">
        <f t="shared" ref="B835:B898" si="27">N836</f>
        <v>78</v>
      </c>
      <c r="K835" s="209">
        <v>833</v>
      </c>
      <c r="L835" s="210" t="s">
        <v>410</v>
      </c>
      <c r="M835" s="211" t="s">
        <v>411</v>
      </c>
      <c r="N835" s="212">
        <v>77</v>
      </c>
    </row>
    <row r="836" spans="1:14" ht="15.75" customHeight="1">
      <c r="A836" s="1" t="str">
        <f t="shared" si="26"/>
        <v>male</v>
      </c>
      <c r="B836" s="1">
        <f t="shared" si="27"/>
        <v>81</v>
      </c>
      <c r="K836" s="209">
        <v>834</v>
      </c>
      <c r="L836" s="210" t="s">
        <v>410</v>
      </c>
      <c r="M836" s="211" t="s">
        <v>411</v>
      </c>
      <c r="N836" s="212">
        <v>78</v>
      </c>
    </row>
    <row r="837" spans="1:14" ht="15.75" customHeight="1">
      <c r="A837" s="1" t="str">
        <f t="shared" si="26"/>
        <v>male</v>
      </c>
      <c r="B837" s="1">
        <f t="shared" si="27"/>
        <v>82</v>
      </c>
      <c r="K837" s="209">
        <v>835</v>
      </c>
      <c r="L837" s="210" t="s">
        <v>410</v>
      </c>
      <c r="M837" s="211" t="s">
        <v>411</v>
      </c>
      <c r="N837" s="212">
        <v>81</v>
      </c>
    </row>
    <row r="838" spans="1:14" ht="15.75" customHeight="1">
      <c r="A838" s="1" t="str">
        <f t="shared" si="26"/>
        <v>male</v>
      </c>
      <c r="B838" s="1">
        <f t="shared" si="27"/>
        <v>91</v>
      </c>
      <c r="K838" s="209">
        <v>836</v>
      </c>
      <c r="L838" s="210" t="s">
        <v>410</v>
      </c>
      <c r="M838" s="211" t="s">
        <v>411</v>
      </c>
      <c r="N838" s="212">
        <v>82</v>
      </c>
    </row>
    <row r="839" spans="1:14" ht="15.75" customHeight="1">
      <c r="A839" s="1" t="str">
        <f t="shared" si="26"/>
        <v>female</v>
      </c>
      <c r="B839" s="1">
        <f t="shared" si="27"/>
        <v>71</v>
      </c>
      <c r="K839" s="209">
        <v>837</v>
      </c>
      <c r="L839" s="210" t="s">
        <v>410</v>
      </c>
      <c r="M839" s="211" t="s">
        <v>411</v>
      </c>
      <c r="N839" s="212">
        <v>91</v>
      </c>
    </row>
    <row r="840" spans="1:14" ht="15.75" customHeight="1">
      <c r="A840" s="1" t="str">
        <f t="shared" si="26"/>
        <v>female</v>
      </c>
      <c r="B840" s="1">
        <f t="shared" si="27"/>
        <v>96</v>
      </c>
      <c r="K840" s="209">
        <v>838</v>
      </c>
      <c r="L840" s="210" t="s">
        <v>410</v>
      </c>
      <c r="M840" s="211" t="s">
        <v>412</v>
      </c>
      <c r="N840" s="212">
        <v>71</v>
      </c>
    </row>
    <row r="841" spans="1:14" ht="15.75" customHeight="1">
      <c r="A841" s="1" t="str">
        <f t="shared" si="26"/>
        <v>female</v>
      </c>
      <c r="B841" s="1">
        <f t="shared" si="27"/>
        <v>68</v>
      </c>
      <c r="K841" s="209">
        <v>839</v>
      </c>
      <c r="L841" s="210" t="s">
        <v>410</v>
      </c>
      <c r="M841" s="211" t="s">
        <v>412</v>
      </c>
      <c r="N841" s="212">
        <v>96</v>
      </c>
    </row>
    <row r="842" spans="1:14" ht="15.75" customHeight="1">
      <c r="A842" s="1" t="str">
        <f t="shared" si="26"/>
        <v>male</v>
      </c>
      <c r="B842" s="1">
        <f t="shared" si="27"/>
        <v>53</v>
      </c>
      <c r="K842" s="209">
        <v>840</v>
      </c>
      <c r="L842" s="210" t="s">
        <v>410</v>
      </c>
      <c r="M842" s="211" t="s">
        <v>412</v>
      </c>
      <c r="N842" s="212">
        <v>68</v>
      </c>
    </row>
    <row r="843" spans="1:14" ht="15.75" customHeight="1">
      <c r="A843" s="1" t="str">
        <f t="shared" si="26"/>
        <v>male</v>
      </c>
      <c r="B843" s="1">
        <f t="shared" si="27"/>
        <v>82</v>
      </c>
      <c r="K843" s="209">
        <v>841</v>
      </c>
      <c r="L843" s="210" t="s">
        <v>410</v>
      </c>
      <c r="M843" s="211" t="s">
        <v>411</v>
      </c>
      <c r="N843" s="212">
        <v>53</v>
      </c>
    </row>
    <row r="844" spans="1:14" ht="15.75" customHeight="1">
      <c r="A844" s="1" t="str">
        <f t="shared" si="26"/>
        <v>male</v>
      </c>
      <c r="B844" s="1">
        <f t="shared" si="27"/>
        <v>98</v>
      </c>
      <c r="K844" s="209">
        <v>842</v>
      </c>
      <c r="L844" s="210" t="s">
        <v>410</v>
      </c>
      <c r="M844" s="211" t="s">
        <v>411</v>
      </c>
      <c r="N844" s="212">
        <v>82</v>
      </c>
    </row>
    <row r="845" spans="1:14" ht="15.75" customHeight="1">
      <c r="A845" s="1" t="str">
        <f t="shared" si="26"/>
        <v>female</v>
      </c>
      <c r="B845" s="1">
        <f t="shared" si="27"/>
        <v>68</v>
      </c>
      <c r="K845" s="209">
        <v>843</v>
      </c>
      <c r="L845" s="210" t="s">
        <v>410</v>
      </c>
      <c r="M845" s="211" t="s">
        <v>411</v>
      </c>
      <c r="N845" s="212">
        <v>98</v>
      </c>
    </row>
    <row r="846" spans="1:14" ht="15.75" customHeight="1">
      <c r="A846" s="1" t="str">
        <f t="shared" si="26"/>
        <v>female</v>
      </c>
      <c r="B846" s="1">
        <f t="shared" si="27"/>
        <v>76</v>
      </c>
      <c r="K846" s="209">
        <v>844</v>
      </c>
      <c r="L846" s="210" t="s">
        <v>410</v>
      </c>
      <c r="M846" s="211" t="s">
        <v>412</v>
      </c>
      <c r="N846" s="212">
        <v>68</v>
      </c>
    </row>
    <row r="847" spans="1:14" ht="15.75" customHeight="1">
      <c r="A847" s="1" t="str">
        <f t="shared" si="26"/>
        <v>female</v>
      </c>
      <c r="B847" s="1">
        <f t="shared" si="27"/>
        <v>83</v>
      </c>
      <c r="K847" s="209">
        <v>845</v>
      </c>
      <c r="L847" s="210" t="s">
        <v>410</v>
      </c>
      <c r="M847" s="211" t="s">
        <v>412</v>
      </c>
      <c r="N847" s="212">
        <v>76</v>
      </c>
    </row>
    <row r="848" spans="1:14" ht="15.75" customHeight="1">
      <c r="A848" s="1" t="str">
        <f t="shared" si="26"/>
        <v>male</v>
      </c>
      <c r="B848" s="1">
        <f t="shared" si="27"/>
        <v>49</v>
      </c>
      <c r="K848" s="209">
        <v>846</v>
      </c>
      <c r="L848" s="210" t="s">
        <v>410</v>
      </c>
      <c r="M848" s="211" t="s">
        <v>412</v>
      </c>
      <c r="N848" s="212">
        <v>83</v>
      </c>
    </row>
    <row r="849" spans="1:14" ht="15.75" customHeight="1">
      <c r="A849" s="1" t="str">
        <f t="shared" si="26"/>
        <v>male</v>
      </c>
      <c r="B849" s="1">
        <f t="shared" si="27"/>
        <v>61</v>
      </c>
      <c r="K849" s="209">
        <v>847</v>
      </c>
      <c r="L849" s="210" t="s">
        <v>426</v>
      </c>
      <c r="M849" s="211" t="s">
        <v>411</v>
      </c>
      <c r="N849" s="212">
        <v>49</v>
      </c>
    </row>
    <row r="850" spans="1:14" ht="15.75" customHeight="1">
      <c r="A850" s="1" t="str">
        <f t="shared" si="26"/>
        <v>male</v>
      </c>
      <c r="B850" s="1">
        <f t="shared" si="27"/>
        <v>63</v>
      </c>
      <c r="K850" s="209">
        <v>848</v>
      </c>
      <c r="L850" s="210" t="s">
        <v>426</v>
      </c>
      <c r="M850" s="211" t="s">
        <v>411</v>
      </c>
      <c r="N850" s="212">
        <v>61</v>
      </c>
    </row>
    <row r="851" spans="1:14" ht="15.75" customHeight="1">
      <c r="A851" s="1" t="str">
        <f t="shared" si="26"/>
        <v>male</v>
      </c>
      <c r="B851" s="1">
        <f t="shared" si="27"/>
        <v>74</v>
      </c>
      <c r="K851" s="209">
        <v>849</v>
      </c>
      <c r="L851" s="210" t="s">
        <v>426</v>
      </c>
      <c r="M851" s="211" t="s">
        <v>411</v>
      </c>
      <c r="N851" s="212">
        <v>63</v>
      </c>
    </row>
    <row r="852" spans="1:14" ht="15.75" customHeight="1">
      <c r="A852" s="1" t="str">
        <f t="shared" si="26"/>
        <v>male</v>
      </c>
      <c r="B852" s="1">
        <f t="shared" si="27"/>
        <v>77</v>
      </c>
      <c r="K852" s="209">
        <v>850</v>
      </c>
      <c r="L852" s="210" t="s">
        <v>426</v>
      </c>
      <c r="M852" s="211" t="s">
        <v>411</v>
      </c>
      <c r="N852" s="212">
        <v>74</v>
      </c>
    </row>
    <row r="853" spans="1:14" ht="15.75" customHeight="1">
      <c r="A853" s="1" t="str">
        <f t="shared" si="26"/>
        <v>male</v>
      </c>
      <c r="B853" s="1">
        <f t="shared" si="27"/>
        <v>77</v>
      </c>
      <c r="K853" s="209">
        <v>851</v>
      </c>
      <c r="L853" s="210" t="s">
        <v>426</v>
      </c>
      <c r="M853" s="211" t="s">
        <v>411</v>
      </c>
      <c r="N853" s="212">
        <v>77</v>
      </c>
    </row>
    <row r="854" spans="1:14" ht="15.75" customHeight="1">
      <c r="A854" s="1" t="str">
        <f t="shared" si="26"/>
        <v>male</v>
      </c>
      <c r="B854" s="1">
        <f t="shared" si="27"/>
        <v>78</v>
      </c>
      <c r="K854" s="209">
        <v>852</v>
      </c>
      <c r="L854" s="210" t="s">
        <v>426</v>
      </c>
      <c r="M854" s="211" t="s">
        <v>411</v>
      </c>
      <c r="N854" s="212">
        <v>77</v>
      </c>
    </row>
    <row r="855" spans="1:14" ht="15.75" customHeight="1">
      <c r="A855" s="1" t="str">
        <f t="shared" si="26"/>
        <v>male</v>
      </c>
      <c r="B855" s="1">
        <f t="shared" si="27"/>
        <v>80</v>
      </c>
      <c r="K855" s="209">
        <v>853</v>
      </c>
      <c r="L855" s="210" t="s">
        <v>426</v>
      </c>
      <c r="M855" s="211" t="s">
        <v>411</v>
      </c>
      <c r="N855" s="212">
        <v>78</v>
      </c>
    </row>
    <row r="856" spans="1:14" ht="15.75" customHeight="1">
      <c r="A856" s="1" t="str">
        <f t="shared" si="26"/>
        <v>male</v>
      </c>
      <c r="B856" s="1">
        <f t="shared" si="27"/>
        <v>82</v>
      </c>
      <c r="K856" s="209">
        <v>854</v>
      </c>
      <c r="L856" s="210" t="s">
        <v>426</v>
      </c>
      <c r="M856" s="211" t="s">
        <v>411</v>
      </c>
      <c r="N856" s="212">
        <v>80</v>
      </c>
    </row>
    <row r="857" spans="1:14" ht="15.75" customHeight="1">
      <c r="A857" s="1" t="str">
        <f t="shared" si="26"/>
        <v>male</v>
      </c>
      <c r="B857" s="1">
        <f t="shared" si="27"/>
        <v>82</v>
      </c>
      <c r="K857" s="209">
        <v>855</v>
      </c>
      <c r="L857" s="210" t="s">
        <v>426</v>
      </c>
      <c r="M857" s="211" t="s">
        <v>411</v>
      </c>
      <c r="N857" s="212">
        <v>82</v>
      </c>
    </row>
    <row r="858" spans="1:14" ht="15.75" customHeight="1">
      <c r="A858" s="1" t="str">
        <f t="shared" si="26"/>
        <v>male</v>
      </c>
      <c r="B858" s="1">
        <f t="shared" si="27"/>
        <v>83</v>
      </c>
      <c r="K858" s="209">
        <v>856</v>
      </c>
      <c r="L858" s="210" t="s">
        <v>426</v>
      </c>
      <c r="M858" s="211" t="s">
        <v>411</v>
      </c>
      <c r="N858" s="212">
        <v>82</v>
      </c>
    </row>
    <row r="859" spans="1:14" ht="15.75" customHeight="1">
      <c r="A859" s="1" t="str">
        <f t="shared" si="26"/>
        <v>male</v>
      </c>
      <c r="B859" s="1">
        <f t="shared" si="27"/>
        <v>83</v>
      </c>
      <c r="K859" s="209">
        <v>857</v>
      </c>
      <c r="L859" s="210" t="s">
        <v>426</v>
      </c>
      <c r="M859" s="211" t="s">
        <v>411</v>
      </c>
      <c r="N859" s="212">
        <v>83</v>
      </c>
    </row>
    <row r="860" spans="1:14" ht="15.75" customHeight="1">
      <c r="A860" s="1" t="str">
        <f t="shared" si="26"/>
        <v>male</v>
      </c>
      <c r="B860" s="1">
        <f t="shared" si="27"/>
        <v>85</v>
      </c>
      <c r="K860" s="209">
        <v>858</v>
      </c>
      <c r="L860" s="210" t="s">
        <v>426</v>
      </c>
      <c r="M860" s="211" t="s">
        <v>411</v>
      </c>
      <c r="N860" s="212">
        <v>83</v>
      </c>
    </row>
    <row r="861" spans="1:14" ht="15.75" customHeight="1">
      <c r="A861" s="1" t="str">
        <f t="shared" si="26"/>
        <v>male</v>
      </c>
      <c r="B861" s="1">
        <f t="shared" si="27"/>
        <v>85</v>
      </c>
      <c r="K861" s="209">
        <v>859</v>
      </c>
      <c r="L861" s="210" t="s">
        <v>426</v>
      </c>
      <c r="M861" s="211" t="s">
        <v>411</v>
      </c>
      <c r="N861" s="212">
        <v>85</v>
      </c>
    </row>
    <row r="862" spans="1:14" ht="15.75" customHeight="1">
      <c r="A862" s="1" t="str">
        <f t="shared" si="26"/>
        <v>male</v>
      </c>
      <c r="B862" s="1">
        <f t="shared" si="27"/>
        <v>87</v>
      </c>
      <c r="K862" s="209">
        <v>860</v>
      </c>
      <c r="L862" s="210" t="s">
        <v>426</v>
      </c>
      <c r="M862" s="211" t="s">
        <v>411</v>
      </c>
      <c r="N862" s="212">
        <v>85</v>
      </c>
    </row>
    <row r="863" spans="1:14" ht="15.75" customHeight="1">
      <c r="A863" s="1" t="str">
        <f t="shared" si="26"/>
        <v>male</v>
      </c>
      <c r="B863" s="1">
        <f t="shared" si="27"/>
        <v>91</v>
      </c>
      <c r="K863" s="209">
        <v>861</v>
      </c>
      <c r="L863" s="210" t="s">
        <v>426</v>
      </c>
      <c r="M863" s="211" t="s">
        <v>411</v>
      </c>
      <c r="N863" s="212">
        <v>87</v>
      </c>
    </row>
    <row r="864" spans="1:14" ht="15.75" customHeight="1">
      <c r="A864" s="1" t="str">
        <f t="shared" si="26"/>
        <v>male</v>
      </c>
      <c r="B864" s="1">
        <f t="shared" si="27"/>
        <v>91</v>
      </c>
      <c r="K864" s="209">
        <v>862</v>
      </c>
      <c r="L864" s="210" t="s">
        <v>426</v>
      </c>
      <c r="M864" s="211" t="s">
        <v>411</v>
      </c>
      <c r="N864" s="212">
        <v>91</v>
      </c>
    </row>
    <row r="865" spans="1:14" ht="15.75" customHeight="1">
      <c r="A865" s="1" t="str">
        <f t="shared" si="26"/>
        <v>male</v>
      </c>
      <c r="B865" s="1">
        <f t="shared" si="27"/>
        <v>93</v>
      </c>
      <c r="K865" s="209">
        <v>863</v>
      </c>
      <c r="L865" s="210" t="s">
        <v>426</v>
      </c>
      <c r="M865" s="211" t="s">
        <v>411</v>
      </c>
      <c r="N865" s="212">
        <v>91</v>
      </c>
    </row>
    <row r="866" spans="1:14" ht="15.75" customHeight="1">
      <c r="A866" s="1" t="str">
        <f t="shared" si="26"/>
        <v>male</v>
      </c>
      <c r="B866" s="1">
        <f t="shared" si="27"/>
        <v>93</v>
      </c>
      <c r="K866" s="209">
        <v>864</v>
      </c>
      <c r="L866" s="210" t="s">
        <v>426</v>
      </c>
      <c r="M866" s="211" t="s">
        <v>411</v>
      </c>
      <c r="N866" s="212">
        <v>93</v>
      </c>
    </row>
    <row r="867" spans="1:14" ht="15.75" customHeight="1">
      <c r="A867" s="1" t="str">
        <f t="shared" si="26"/>
        <v>male</v>
      </c>
      <c r="B867" s="1">
        <f t="shared" si="27"/>
        <v>94</v>
      </c>
      <c r="K867" s="209">
        <v>865</v>
      </c>
      <c r="L867" s="210" t="s">
        <v>426</v>
      </c>
      <c r="M867" s="211" t="s">
        <v>411</v>
      </c>
      <c r="N867" s="212">
        <v>93</v>
      </c>
    </row>
    <row r="868" spans="1:14" ht="15.75" customHeight="1">
      <c r="A868" s="1" t="str">
        <f t="shared" si="26"/>
        <v>female</v>
      </c>
      <c r="B868" s="1">
        <f t="shared" si="27"/>
        <v>51</v>
      </c>
      <c r="K868" s="209">
        <v>866</v>
      </c>
      <c r="L868" s="210" t="s">
        <v>426</v>
      </c>
      <c r="M868" s="211" t="s">
        <v>411</v>
      </c>
      <c r="N868" s="212">
        <v>94</v>
      </c>
    </row>
    <row r="869" spans="1:14" ht="15.75" customHeight="1">
      <c r="A869" s="1" t="str">
        <f t="shared" si="26"/>
        <v>female</v>
      </c>
      <c r="B869" s="1">
        <f t="shared" si="27"/>
        <v>59</v>
      </c>
      <c r="K869" s="209">
        <v>867</v>
      </c>
      <c r="L869" s="210" t="s">
        <v>426</v>
      </c>
      <c r="M869" s="211" t="s">
        <v>412</v>
      </c>
      <c r="N869" s="212">
        <v>51</v>
      </c>
    </row>
    <row r="870" spans="1:14" ht="15.75" customHeight="1">
      <c r="A870" s="1" t="str">
        <f t="shared" si="26"/>
        <v>female</v>
      </c>
      <c r="B870" s="1">
        <f t="shared" si="27"/>
        <v>60</v>
      </c>
      <c r="K870" s="209">
        <v>868</v>
      </c>
      <c r="L870" s="210" t="s">
        <v>426</v>
      </c>
      <c r="M870" s="211" t="s">
        <v>412</v>
      </c>
      <c r="N870" s="212">
        <v>59</v>
      </c>
    </row>
    <row r="871" spans="1:14" ht="15.75" customHeight="1">
      <c r="A871" s="1" t="str">
        <f t="shared" si="26"/>
        <v>female</v>
      </c>
      <c r="B871" s="1">
        <f t="shared" si="27"/>
        <v>67</v>
      </c>
      <c r="K871" s="209">
        <v>869</v>
      </c>
      <c r="L871" s="210" t="s">
        <v>426</v>
      </c>
      <c r="M871" s="211" t="s">
        <v>412</v>
      </c>
      <c r="N871" s="212">
        <v>60</v>
      </c>
    </row>
    <row r="872" spans="1:14" ht="15.75" customHeight="1">
      <c r="A872" s="1" t="str">
        <f t="shared" si="26"/>
        <v>female</v>
      </c>
      <c r="B872" s="1">
        <f t="shared" si="27"/>
        <v>69</v>
      </c>
      <c r="K872" s="209">
        <v>870</v>
      </c>
      <c r="L872" s="210" t="s">
        <v>426</v>
      </c>
      <c r="M872" s="211" t="s">
        <v>412</v>
      </c>
      <c r="N872" s="212">
        <v>67</v>
      </c>
    </row>
    <row r="873" spans="1:14" ht="15.75" customHeight="1">
      <c r="A873" s="1" t="str">
        <f t="shared" si="26"/>
        <v>female</v>
      </c>
      <c r="B873" s="1">
        <f t="shared" si="27"/>
        <v>82</v>
      </c>
      <c r="K873" s="209">
        <v>871</v>
      </c>
      <c r="L873" s="210" t="s">
        <v>426</v>
      </c>
      <c r="M873" s="211" t="s">
        <v>412</v>
      </c>
      <c r="N873" s="212">
        <v>69</v>
      </c>
    </row>
    <row r="874" spans="1:14" ht="15.75" customHeight="1">
      <c r="A874" s="1" t="str">
        <f t="shared" si="26"/>
        <v>female</v>
      </c>
      <c r="B874" s="1">
        <f t="shared" si="27"/>
        <v>84</v>
      </c>
      <c r="K874" s="209">
        <v>872</v>
      </c>
      <c r="L874" s="210" t="s">
        <v>426</v>
      </c>
      <c r="M874" s="211" t="s">
        <v>412</v>
      </c>
      <c r="N874" s="212">
        <v>82</v>
      </c>
    </row>
    <row r="875" spans="1:14" ht="15.75" customHeight="1">
      <c r="A875" s="1" t="str">
        <f t="shared" si="26"/>
        <v>female</v>
      </c>
      <c r="B875" s="1">
        <f t="shared" si="27"/>
        <v>87</v>
      </c>
      <c r="K875" s="209">
        <v>873</v>
      </c>
      <c r="L875" s="210" t="s">
        <v>426</v>
      </c>
      <c r="M875" s="211" t="s">
        <v>412</v>
      </c>
      <c r="N875" s="212">
        <v>84</v>
      </c>
    </row>
    <row r="876" spans="1:14" ht="15.75" customHeight="1">
      <c r="A876" s="1" t="str">
        <f t="shared" si="26"/>
        <v>female</v>
      </c>
      <c r="B876" s="1">
        <f t="shared" si="27"/>
        <v>90</v>
      </c>
      <c r="K876" s="209">
        <v>874</v>
      </c>
      <c r="L876" s="210" t="s">
        <v>426</v>
      </c>
      <c r="M876" s="211" t="s">
        <v>412</v>
      </c>
      <c r="N876" s="212">
        <v>87</v>
      </c>
    </row>
    <row r="877" spans="1:14" ht="15.75" customHeight="1">
      <c r="A877" s="1" t="str">
        <f t="shared" si="26"/>
        <v>female</v>
      </c>
      <c r="B877" s="1">
        <f t="shared" si="27"/>
        <v>91</v>
      </c>
      <c r="K877" s="209">
        <v>875</v>
      </c>
      <c r="L877" s="210" t="s">
        <v>426</v>
      </c>
      <c r="M877" s="211" t="s">
        <v>412</v>
      </c>
      <c r="N877" s="212">
        <v>90</v>
      </c>
    </row>
    <row r="878" spans="1:14" ht="15.75" customHeight="1">
      <c r="A878" s="1" t="str">
        <f t="shared" si="26"/>
        <v>female</v>
      </c>
      <c r="B878" s="1">
        <f t="shared" si="27"/>
        <v>92</v>
      </c>
      <c r="K878" s="209">
        <v>876</v>
      </c>
      <c r="L878" s="210" t="s">
        <v>426</v>
      </c>
      <c r="M878" s="211" t="s">
        <v>412</v>
      </c>
      <c r="N878" s="212">
        <v>91</v>
      </c>
    </row>
    <row r="879" spans="1:14" ht="15.75" customHeight="1">
      <c r="A879" s="1" t="str">
        <f t="shared" si="26"/>
        <v>female</v>
      </c>
      <c r="B879" s="1">
        <f t="shared" si="27"/>
        <v>93</v>
      </c>
      <c r="K879" s="209">
        <v>877</v>
      </c>
      <c r="L879" s="210" t="s">
        <v>426</v>
      </c>
      <c r="M879" s="211" t="s">
        <v>412</v>
      </c>
      <c r="N879" s="212">
        <v>92</v>
      </c>
    </row>
    <row r="880" spans="1:14" ht="15.75" customHeight="1">
      <c r="A880" s="1" t="str">
        <f t="shared" si="26"/>
        <v>female</v>
      </c>
      <c r="B880" s="1">
        <f t="shared" si="27"/>
        <v>94</v>
      </c>
      <c r="K880" s="209">
        <v>878</v>
      </c>
      <c r="L880" s="210" t="s">
        <v>426</v>
      </c>
      <c r="M880" s="211" t="s">
        <v>412</v>
      </c>
      <c r="N880" s="212">
        <v>93</v>
      </c>
    </row>
    <row r="881" spans="1:14" ht="15.75" customHeight="1">
      <c r="A881" s="1" t="str">
        <f t="shared" si="26"/>
        <v>female</v>
      </c>
      <c r="B881" s="1">
        <f t="shared" si="27"/>
        <v>95</v>
      </c>
      <c r="K881" s="209">
        <v>879</v>
      </c>
      <c r="L881" s="210" t="s">
        <v>426</v>
      </c>
      <c r="M881" s="211" t="s">
        <v>412</v>
      </c>
      <c r="N881" s="212">
        <v>94</v>
      </c>
    </row>
    <row r="882" spans="1:14" ht="15.75" customHeight="1">
      <c r="A882" s="1" t="str">
        <f t="shared" si="26"/>
        <v>female</v>
      </c>
      <c r="B882" s="1">
        <f t="shared" si="27"/>
        <v>96</v>
      </c>
      <c r="K882" s="209">
        <v>880</v>
      </c>
      <c r="L882" s="210" t="s">
        <v>426</v>
      </c>
      <c r="M882" s="211" t="s">
        <v>412</v>
      </c>
      <c r="N882" s="212">
        <v>95</v>
      </c>
    </row>
    <row r="883" spans="1:14" ht="15.75" customHeight="1">
      <c r="A883" s="1" t="str">
        <f t="shared" si="26"/>
        <v>female</v>
      </c>
      <c r="B883" s="1">
        <f t="shared" si="27"/>
        <v>96</v>
      </c>
      <c r="K883" s="209">
        <v>881</v>
      </c>
      <c r="L883" s="210" t="s">
        <v>426</v>
      </c>
      <c r="M883" s="211" t="s">
        <v>412</v>
      </c>
      <c r="N883" s="212">
        <v>96</v>
      </c>
    </row>
    <row r="884" spans="1:14" ht="15.75" customHeight="1">
      <c r="A884" s="1" t="str">
        <f t="shared" si="26"/>
        <v>female</v>
      </c>
      <c r="B884" s="1">
        <f t="shared" si="27"/>
        <v>98</v>
      </c>
      <c r="K884" s="209">
        <v>882</v>
      </c>
      <c r="L884" s="210" t="s">
        <v>426</v>
      </c>
      <c r="M884" s="211" t="s">
        <v>412</v>
      </c>
      <c r="N884" s="212">
        <v>96</v>
      </c>
    </row>
    <row r="885" spans="1:14" ht="15.75" customHeight="1">
      <c r="A885" s="1" t="str">
        <f t="shared" si="26"/>
        <v>male</v>
      </c>
      <c r="B885" s="1">
        <f t="shared" si="27"/>
        <v>75</v>
      </c>
      <c r="K885" s="209">
        <v>883</v>
      </c>
      <c r="L885" s="210" t="s">
        <v>426</v>
      </c>
      <c r="M885" s="211" t="s">
        <v>412</v>
      </c>
      <c r="N885" s="212">
        <v>98</v>
      </c>
    </row>
    <row r="886" spans="1:14" ht="15.75" customHeight="1">
      <c r="A886" s="1" t="str">
        <f t="shared" si="26"/>
        <v>male</v>
      </c>
      <c r="B886" s="1">
        <f t="shared" si="27"/>
        <v>79</v>
      </c>
      <c r="K886" s="209">
        <v>884</v>
      </c>
      <c r="L886" s="210" t="s">
        <v>410</v>
      </c>
      <c r="M886" s="211" t="s">
        <v>411</v>
      </c>
      <c r="N886" s="212">
        <v>75</v>
      </c>
    </row>
    <row r="887" spans="1:14" ht="15.75" customHeight="1">
      <c r="A887" s="1" t="str">
        <f t="shared" si="26"/>
        <v>male</v>
      </c>
      <c r="B887" s="1">
        <f t="shared" si="27"/>
        <v>89</v>
      </c>
      <c r="K887" s="209">
        <v>885</v>
      </c>
      <c r="L887" s="210" t="s">
        <v>410</v>
      </c>
      <c r="M887" s="211" t="s">
        <v>411</v>
      </c>
      <c r="N887" s="212">
        <v>79</v>
      </c>
    </row>
    <row r="888" spans="1:14" ht="15.75" customHeight="1">
      <c r="A888" s="1" t="str">
        <f t="shared" si="26"/>
        <v>female</v>
      </c>
      <c r="B888" s="1">
        <f t="shared" si="27"/>
        <v>75</v>
      </c>
      <c r="K888" s="209">
        <v>886</v>
      </c>
      <c r="L888" s="210" t="s">
        <v>410</v>
      </c>
      <c r="M888" s="211" t="s">
        <v>411</v>
      </c>
      <c r="N888" s="212">
        <v>89</v>
      </c>
    </row>
    <row r="889" spans="1:14" ht="15.75" customHeight="1">
      <c r="A889" s="1" t="str">
        <f t="shared" si="26"/>
        <v>male</v>
      </c>
      <c r="B889" s="1">
        <f t="shared" si="27"/>
        <v>51</v>
      </c>
      <c r="K889" s="209">
        <v>887</v>
      </c>
      <c r="L889" s="210" t="s">
        <v>410</v>
      </c>
      <c r="M889" s="211" t="s">
        <v>412</v>
      </c>
      <c r="N889" s="212">
        <v>75</v>
      </c>
    </row>
    <row r="890" spans="1:14" ht="15.75" customHeight="1">
      <c r="A890" s="1" t="str">
        <f t="shared" si="26"/>
        <v>male</v>
      </c>
      <c r="B890" s="1">
        <f t="shared" si="27"/>
        <v>64</v>
      </c>
      <c r="K890" s="209">
        <v>888</v>
      </c>
      <c r="L890" s="210" t="s">
        <v>427</v>
      </c>
      <c r="M890" s="211" t="s">
        <v>411</v>
      </c>
      <c r="N890" s="212">
        <v>51</v>
      </c>
    </row>
    <row r="891" spans="1:14" ht="15.75" customHeight="1">
      <c r="A891" s="1" t="str">
        <f t="shared" si="26"/>
        <v>male</v>
      </c>
      <c r="B891" s="1">
        <f t="shared" si="27"/>
        <v>72</v>
      </c>
      <c r="K891" s="209">
        <v>889</v>
      </c>
      <c r="L891" s="210" t="s">
        <v>427</v>
      </c>
      <c r="M891" s="211" t="s">
        <v>411</v>
      </c>
      <c r="N891" s="212">
        <v>64</v>
      </c>
    </row>
    <row r="892" spans="1:14" ht="15.75" customHeight="1">
      <c r="A892" s="1" t="str">
        <f t="shared" si="26"/>
        <v>male</v>
      </c>
      <c r="B892" s="1">
        <f t="shared" si="27"/>
        <v>82</v>
      </c>
      <c r="K892" s="209">
        <v>890</v>
      </c>
      <c r="L892" s="210" t="s">
        <v>427</v>
      </c>
      <c r="M892" s="211" t="s">
        <v>411</v>
      </c>
      <c r="N892" s="212">
        <v>72</v>
      </c>
    </row>
    <row r="893" spans="1:14" ht="15.75" customHeight="1">
      <c r="A893" s="1" t="str">
        <f t="shared" si="26"/>
        <v>male</v>
      </c>
      <c r="B893" s="1">
        <f t="shared" si="27"/>
        <v>83</v>
      </c>
      <c r="K893" s="209">
        <v>891</v>
      </c>
      <c r="L893" s="210" t="s">
        <v>427</v>
      </c>
      <c r="M893" s="211" t="s">
        <v>411</v>
      </c>
      <c r="N893" s="212">
        <v>82</v>
      </c>
    </row>
    <row r="894" spans="1:14" ht="15.75" customHeight="1">
      <c r="A894" s="1" t="str">
        <f t="shared" si="26"/>
        <v>male</v>
      </c>
      <c r="B894" s="1">
        <f t="shared" si="27"/>
        <v>84</v>
      </c>
      <c r="K894" s="209">
        <v>892</v>
      </c>
      <c r="L894" s="210" t="s">
        <v>427</v>
      </c>
      <c r="M894" s="211" t="s">
        <v>411</v>
      </c>
      <c r="N894" s="212">
        <v>83</v>
      </c>
    </row>
    <row r="895" spans="1:14" ht="15.75" customHeight="1">
      <c r="A895" s="1" t="str">
        <f t="shared" si="26"/>
        <v>male</v>
      </c>
      <c r="B895" s="1">
        <f t="shared" si="27"/>
        <v>87</v>
      </c>
      <c r="K895" s="209">
        <v>893</v>
      </c>
      <c r="L895" s="210" t="s">
        <v>427</v>
      </c>
      <c r="M895" s="211" t="s">
        <v>411</v>
      </c>
      <c r="N895" s="212">
        <v>84</v>
      </c>
    </row>
    <row r="896" spans="1:14" ht="15.75" customHeight="1">
      <c r="A896" s="1" t="str">
        <f t="shared" si="26"/>
        <v>male</v>
      </c>
      <c r="B896" s="1">
        <f t="shared" si="27"/>
        <v>88</v>
      </c>
      <c r="K896" s="209">
        <v>894</v>
      </c>
      <c r="L896" s="210" t="s">
        <v>427</v>
      </c>
      <c r="M896" s="211" t="s">
        <v>411</v>
      </c>
      <c r="N896" s="212">
        <v>87</v>
      </c>
    </row>
    <row r="897" spans="1:14" ht="15.75" customHeight="1">
      <c r="A897" s="1" t="str">
        <f t="shared" si="26"/>
        <v>male</v>
      </c>
      <c r="B897" s="1">
        <f t="shared" si="27"/>
        <v>93</v>
      </c>
      <c r="K897" s="209">
        <v>895</v>
      </c>
      <c r="L897" s="210" t="s">
        <v>427</v>
      </c>
      <c r="M897" s="211" t="s">
        <v>411</v>
      </c>
      <c r="N897" s="212">
        <v>88</v>
      </c>
    </row>
    <row r="898" spans="1:14" ht="15.75" customHeight="1">
      <c r="A898" s="1" t="str">
        <f t="shared" si="26"/>
        <v>male</v>
      </c>
      <c r="B898" s="1">
        <f t="shared" si="27"/>
        <v>98</v>
      </c>
      <c r="K898" s="209">
        <v>896</v>
      </c>
      <c r="L898" s="210" t="s">
        <v>427</v>
      </c>
      <c r="M898" s="211" t="s">
        <v>411</v>
      </c>
      <c r="N898" s="212">
        <v>93</v>
      </c>
    </row>
    <row r="899" spans="1:14" ht="15.75" customHeight="1">
      <c r="A899" s="1" t="str">
        <f t="shared" ref="A899:A962" si="28">IF(M900="זכר", "male", "female")</f>
        <v>female</v>
      </c>
      <c r="B899" s="1">
        <f t="shared" ref="B899:B962" si="29">N900</f>
        <v>71</v>
      </c>
      <c r="K899" s="209">
        <v>897</v>
      </c>
      <c r="L899" s="210" t="s">
        <v>427</v>
      </c>
      <c r="M899" s="211" t="s">
        <v>411</v>
      </c>
      <c r="N899" s="212">
        <v>98</v>
      </c>
    </row>
    <row r="900" spans="1:14" ht="15.75" customHeight="1">
      <c r="A900" s="1" t="str">
        <f t="shared" si="28"/>
        <v>female</v>
      </c>
      <c r="B900" s="1">
        <f t="shared" si="29"/>
        <v>71</v>
      </c>
      <c r="K900" s="209">
        <v>898</v>
      </c>
      <c r="L900" s="210" t="s">
        <v>427</v>
      </c>
      <c r="M900" s="211" t="s">
        <v>412</v>
      </c>
      <c r="N900" s="212">
        <v>71</v>
      </c>
    </row>
    <row r="901" spans="1:14" ht="15.75" customHeight="1">
      <c r="A901" s="1" t="str">
        <f t="shared" si="28"/>
        <v>female</v>
      </c>
      <c r="B901" s="1">
        <f t="shared" si="29"/>
        <v>75</v>
      </c>
      <c r="K901" s="209">
        <v>899</v>
      </c>
      <c r="L901" s="210" t="s">
        <v>427</v>
      </c>
      <c r="M901" s="211" t="s">
        <v>412</v>
      </c>
      <c r="N901" s="212">
        <v>71</v>
      </c>
    </row>
    <row r="902" spans="1:14" ht="15.75" customHeight="1">
      <c r="A902" s="1" t="str">
        <f t="shared" si="28"/>
        <v>female</v>
      </c>
      <c r="B902" s="1">
        <f t="shared" si="29"/>
        <v>82</v>
      </c>
      <c r="K902" s="209">
        <v>900</v>
      </c>
      <c r="L902" s="210" t="s">
        <v>427</v>
      </c>
      <c r="M902" s="211" t="s">
        <v>412</v>
      </c>
      <c r="N902" s="212">
        <v>75</v>
      </c>
    </row>
    <row r="903" spans="1:14" ht="15.75" customHeight="1">
      <c r="A903" s="1" t="str">
        <f t="shared" si="28"/>
        <v>female</v>
      </c>
      <c r="B903" s="1">
        <f t="shared" si="29"/>
        <v>83</v>
      </c>
      <c r="K903" s="209">
        <v>901</v>
      </c>
      <c r="L903" s="210" t="s">
        <v>427</v>
      </c>
      <c r="M903" s="211" t="s">
        <v>412</v>
      </c>
      <c r="N903" s="212">
        <v>82</v>
      </c>
    </row>
    <row r="904" spans="1:14" ht="15.75" customHeight="1">
      <c r="A904" s="1" t="str">
        <f t="shared" si="28"/>
        <v>female</v>
      </c>
      <c r="B904" s="1">
        <f t="shared" si="29"/>
        <v>84</v>
      </c>
      <c r="K904" s="209">
        <v>902</v>
      </c>
      <c r="L904" s="210" t="s">
        <v>427</v>
      </c>
      <c r="M904" s="211" t="s">
        <v>412</v>
      </c>
      <c r="N904" s="212">
        <v>83</v>
      </c>
    </row>
    <row r="905" spans="1:14" ht="15.75" customHeight="1">
      <c r="A905" s="1" t="str">
        <f t="shared" si="28"/>
        <v>female</v>
      </c>
      <c r="B905" s="1">
        <f t="shared" si="29"/>
        <v>85</v>
      </c>
      <c r="K905" s="209">
        <v>903</v>
      </c>
      <c r="L905" s="210" t="s">
        <v>427</v>
      </c>
      <c r="M905" s="211" t="s">
        <v>412</v>
      </c>
      <c r="N905" s="212">
        <v>84</v>
      </c>
    </row>
    <row r="906" spans="1:14" ht="15.75" customHeight="1">
      <c r="A906" s="1" t="str">
        <f t="shared" si="28"/>
        <v>female</v>
      </c>
      <c r="B906" s="1">
        <f t="shared" si="29"/>
        <v>89</v>
      </c>
      <c r="K906" s="209">
        <v>904</v>
      </c>
      <c r="L906" s="210" t="s">
        <v>427</v>
      </c>
      <c r="M906" s="211" t="s">
        <v>412</v>
      </c>
      <c r="N906" s="212">
        <v>85</v>
      </c>
    </row>
    <row r="907" spans="1:14" ht="15.75" customHeight="1">
      <c r="A907" s="1" t="str">
        <f t="shared" si="28"/>
        <v>female</v>
      </c>
      <c r="B907" s="1">
        <f t="shared" si="29"/>
        <v>89</v>
      </c>
      <c r="K907" s="209">
        <v>905</v>
      </c>
      <c r="L907" s="210" t="s">
        <v>427</v>
      </c>
      <c r="M907" s="211" t="s">
        <v>412</v>
      </c>
      <c r="N907" s="212">
        <v>89</v>
      </c>
    </row>
    <row r="908" spans="1:14" ht="15.75" customHeight="1">
      <c r="A908" s="1" t="str">
        <f t="shared" si="28"/>
        <v>female</v>
      </c>
      <c r="B908" s="1">
        <f t="shared" si="29"/>
        <v>91</v>
      </c>
      <c r="K908" s="209">
        <v>906</v>
      </c>
      <c r="L908" s="210" t="s">
        <v>427</v>
      </c>
      <c r="M908" s="211" t="s">
        <v>412</v>
      </c>
      <c r="N908" s="212">
        <v>89</v>
      </c>
    </row>
    <row r="909" spans="1:14" ht="15.75" customHeight="1">
      <c r="A909" s="1" t="str">
        <f t="shared" si="28"/>
        <v>female</v>
      </c>
      <c r="B909" s="1">
        <f t="shared" si="29"/>
        <v>93</v>
      </c>
      <c r="K909" s="209">
        <v>907</v>
      </c>
      <c r="L909" s="210" t="s">
        <v>427</v>
      </c>
      <c r="M909" s="211" t="s">
        <v>412</v>
      </c>
      <c r="N909" s="212">
        <v>91</v>
      </c>
    </row>
    <row r="910" spans="1:14" ht="15.75" customHeight="1">
      <c r="A910" s="1" t="str">
        <f t="shared" si="28"/>
        <v>female</v>
      </c>
      <c r="B910" s="1">
        <f t="shared" si="29"/>
        <v>94</v>
      </c>
      <c r="K910" s="209">
        <v>908</v>
      </c>
      <c r="L910" s="210" t="s">
        <v>427</v>
      </c>
      <c r="M910" s="211" t="s">
        <v>412</v>
      </c>
      <c r="N910" s="212">
        <v>93</v>
      </c>
    </row>
    <row r="911" spans="1:14" ht="15.75" customHeight="1">
      <c r="A911" s="1" t="str">
        <f t="shared" si="28"/>
        <v>female</v>
      </c>
      <c r="B911" s="1">
        <f t="shared" si="29"/>
        <v>94</v>
      </c>
      <c r="K911" s="209">
        <v>909</v>
      </c>
      <c r="L911" s="210" t="s">
        <v>427</v>
      </c>
      <c r="M911" s="211" t="s">
        <v>412</v>
      </c>
      <c r="N911" s="212">
        <v>94</v>
      </c>
    </row>
    <row r="912" spans="1:14" ht="15.75" customHeight="1">
      <c r="A912" s="1" t="str">
        <f t="shared" si="28"/>
        <v>female</v>
      </c>
      <c r="B912" s="1">
        <f t="shared" si="29"/>
        <v>100</v>
      </c>
      <c r="K912" s="209">
        <v>910</v>
      </c>
      <c r="L912" s="210" t="s">
        <v>427</v>
      </c>
      <c r="M912" s="211" t="s">
        <v>412</v>
      </c>
      <c r="N912" s="212">
        <v>94</v>
      </c>
    </row>
    <row r="913" spans="1:14" ht="15.75" customHeight="1">
      <c r="A913" s="1" t="str">
        <f t="shared" si="28"/>
        <v>female</v>
      </c>
      <c r="B913" s="1">
        <f t="shared" si="29"/>
        <v>82</v>
      </c>
      <c r="K913" s="209">
        <v>911</v>
      </c>
      <c r="L913" s="210" t="s">
        <v>427</v>
      </c>
      <c r="M913" s="211" t="s">
        <v>412</v>
      </c>
      <c r="N913" s="212">
        <v>100</v>
      </c>
    </row>
    <row r="914" spans="1:14" ht="15.75" customHeight="1">
      <c r="A914" s="1" t="str">
        <f t="shared" si="28"/>
        <v>male</v>
      </c>
      <c r="B914" s="1">
        <f t="shared" si="29"/>
        <v>67</v>
      </c>
      <c r="K914" s="209">
        <v>912</v>
      </c>
      <c r="L914" s="210" t="s">
        <v>410</v>
      </c>
      <c r="M914" s="211" t="s">
        <v>412</v>
      </c>
      <c r="N914" s="212">
        <v>82</v>
      </c>
    </row>
    <row r="915" spans="1:14" ht="15.75" customHeight="1">
      <c r="A915" s="1" t="str">
        <f t="shared" si="28"/>
        <v>male</v>
      </c>
      <c r="B915" s="1">
        <f t="shared" si="29"/>
        <v>70</v>
      </c>
      <c r="K915" s="209">
        <v>913</v>
      </c>
      <c r="L915" s="210" t="s">
        <v>428</v>
      </c>
      <c r="M915" s="211" t="s">
        <v>411</v>
      </c>
      <c r="N915" s="212">
        <v>67</v>
      </c>
    </row>
    <row r="916" spans="1:14" ht="15.75" customHeight="1">
      <c r="A916" s="1" t="str">
        <f t="shared" si="28"/>
        <v>male</v>
      </c>
      <c r="B916" s="1">
        <f t="shared" si="29"/>
        <v>73</v>
      </c>
      <c r="K916" s="209">
        <v>914</v>
      </c>
      <c r="L916" s="210" t="s">
        <v>428</v>
      </c>
      <c r="M916" s="211" t="s">
        <v>411</v>
      </c>
      <c r="N916" s="212">
        <v>70</v>
      </c>
    </row>
    <row r="917" spans="1:14" ht="15.75" customHeight="1">
      <c r="A917" s="1" t="str">
        <f t="shared" si="28"/>
        <v>male</v>
      </c>
      <c r="B917" s="1">
        <f t="shared" si="29"/>
        <v>73</v>
      </c>
      <c r="K917" s="209">
        <v>915</v>
      </c>
      <c r="L917" s="210" t="s">
        <v>428</v>
      </c>
      <c r="M917" s="211" t="s">
        <v>411</v>
      </c>
      <c r="N917" s="212">
        <v>73</v>
      </c>
    </row>
    <row r="918" spans="1:14" ht="15.75" customHeight="1">
      <c r="A918" s="1" t="str">
        <f t="shared" si="28"/>
        <v>male</v>
      </c>
      <c r="B918" s="1">
        <f t="shared" si="29"/>
        <v>75</v>
      </c>
      <c r="K918" s="209">
        <v>916</v>
      </c>
      <c r="L918" s="210" t="s">
        <v>428</v>
      </c>
      <c r="M918" s="211" t="s">
        <v>411</v>
      </c>
      <c r="N918" s="212">
        <v>73</v>
      </c>
    </row>
    <row r="919" spans="1:14" ht="15.75" customHeight="1">
      <c r="A919" s="1" t="str">
        <f t="shared" si="28"/>
        <v>male</v>
      </c>
      <c r="B919" s="1">
        <f t="shared" si="29"/>
        <v>77</v>
      </c>
      <c r="K919" s="209">
        <v>917</v>
      </c>
      <c r="L919" s="210" t="s">
        <v>428</v>
      </c>
      <c r="M919" s="211" t="s">
        <v>411</v>
      </c>
      <c r="N919" s="212">
        <v>75</v>
      </c>
    </row>
    <row r="920" spans="1:14" ht="15.75" customHeight="1">
      <c r="A920" s="1" t="str">
        <f t="shared" si="28"/>
        <v>male</v>
      </c>
      <c r="B920" s="1">
        <f t="shared" si="29"/>
        <v>79</v>
      </c>
      <c r="K920" s="209">
        <v>918</v>
      </c>
      <c r="L920" s="210" t="s">
        <v>428</v>
      </c>
      <c r="M920" s="211" t="s">
        <v>411</v>
      </c>
      <c r="N920" s="212">
        <v>77</v>
      </c>
    </row>
    <row r="921" spans="1:14" ht="15.75" customHeight="1">
      <c r="A921" s="1" t="str">
        <f t="shared" si="28"/>
        <v>male</v>
      </c>
      <c r="B921" s="1">
        <f t="shared" si="29"/>
        <v>79</v>
      </c>
      <c r="K921" s="209">
        <v>919</v>
      </c>
      <c r="L921" s="210" t="s">
        <v>428</v>
      </c>
      <c r="M921" s="211" t="s">
        <v>411</v>
      </c>
      <c r="N921" s="212">
        <v>79</v>
      </c>
    </row>
    <row r="922" spans="1:14" ht="15.75" customHeight="1">
      <c r="A922" s="1" t="str">
        <f t="shared" si="28"/>
        <v>male</v>
      </c>
      <c r="B922" s="1">
        <f t="shared" si="29"/>
        <v>81</v>
      </c>
      <c r="K922" s="209">
        <v>920</v>
      </c>
      <c r="L922" s="210" t="s">
        <v>428</v>
      </c>
      <c r="M922" s="211" t="s">
        <v>411</v>
      </c>
      <c r="N922" s="212">
        <v>79</v>
      </c>
    </row>
    <row r="923" spans="1:14" ht="15.75" customHeight="1">
      <c r="A923" s="1" t="str">
        <f t="shared" si="28"/>
        <v>male</v>
      </c>
      <c r="B923" s="1">
        <f t="shared" si="29"/>
        <v>86</v>
      </c>
      <c r="K923" s="209">
        <v>921</v>
      </c>
      <c r="L923" s="210" t="s">
        <v>428</v>
      </c>
      <c r="M923" s="211" t="s">
        <v>411</v>
      </c>
      <c r="N923" s="212">
        <v>81</v>
      </c>
    </row>
    <row r="924" spans="1:14" ht="15.75" customHeight="1">
      <c r="A924" s="1" t="str">
        <f t="shared" si="28"/>
        <v>male</v>
      </c>
      <c r="B924" s="1">
        <f t="shared" si="29"/>
        <v>87</v>
      </c>
      <c r="K924" s="209">
        <v>922</v>
      </c>
      <c r="L924" s="210" t="s">
        <v>428</v>
      </c>
      <c r="M924" s="211" t="s">
        <v>411</v>
      </c>
      <c r="N924" s="212">
        <v>86</v>
      </c>
    </row>
    <row r="925" spans="1:14" ht="15.75" customHeight="1">
      <c r="A925" s="1" t="str">
        <f t="shared" si="28"/>
        <v>male</v>
      </c>
      <c r="B925" s="1">
        <f t="shared" si="29"/>
        <v>88</v>
      </c>
      <c r="K925" s="209">
        <v>923</v>
      </c>
      <c r="L925" s="210" t="s">
        <v>428</v>
      </c>
      <c r="M925" s="211" t="s">
        <v>411</v>
      </c>
      <c r="N925" s="212">
        <v>87</v>
      </c>
    </row>
    <row r="926" spans="1:14" ht="15.75" customHeight="1">
      <c r="A926" s="1" t="str">
        <f t="shared" si="28"/>
        <v>male</v>
      </c>
      <c r="B926" s="1">
        <f t="shared" si="29"/>
        <v>91</v>
      </c>
      <c r="K926" s="209">
        <v>924</v>
      </c>
      <c r="L926" s="210" t="s">
        <v>428</v>
      </c>
      <c r="M926" s="211" t="s">
        <v>411</v>
      </c>
      <c r="N926" s="212">
        <v>88</v>
      </c>
    </row>
    <row r="927" spans="1:14" ht="15.75" customHeight="1">
      <c r="A927" s="1" t="str">
        <f t="shared" si="28"/>
        <v>male</v>
      </c>
      <c r="B927" s="1">
        <f t="shared" si="29"/>
        <v>93</v>
      </c>
      <c r="K927" s="209">
        <v>925</v>
      </c>
      <c r="L927" s="210" t="s">
        <v>428</v>
      </c>
      <c r="M927" s="211" t="s">
        <v>411</v>
      </c>
      <c r="N927" s="212">
        <v>91</v>
      </c>
    </row>
    <row r="928" spans="1:14" ht="15.75" customHeight="1">
      <c r="A928" s="1" t="str">
        <f t="shared" si="28"/>
        <v>male</v>
      </c>
      <c r="B928" s="1">
        <f t="shared" si="29"/>
        <v>101</v>
      </c>
      <c r="K928" s="209">
        <v>926</v>
      </c>
      <c r="L928" s="210" t="s">
        <v>428</v>
      </c>
      <c r="M928" s="211" t="s">
        <v>411</v>
      </c>
      <c r="N928" s="212">
        <v>93</v>
      </c>
    </row>
    <row r="929" spans="1:14" ht="15.75" customHeight="1">
      <c r="A929" s="1" t="str">
        <f t="shared" si="28"/>
        <v>female</v>
      </c>
      <c r="B929" s="1">
        <f t="shared" si="29"/>
        <v>69</v>
      </c>
      <c r="K929" s="209">
        <v>927</v>
      </c>
      <c r="L929" s="210" t="s">
        <v>428</v>
      </c>
      <c r="M929" s="211" t="s">
        <v>411</v>
      </c>
      <c r="N929" s="212">
        <v>101</v>
      </c>
    </row>
    <row r="930" spans="1:14" ht="15.75" customHeight="1">
      <c r="A930" s="1" t="str">
        <f t="shared" si="28"/>
        <v>female</v>
      </c>
      <c r="B930" s="1">
        <f t="shared" si="29"/>
        <v>71</v>
      </c>
      <c r="K930" s="209">
        <v>928</v>
      </c>
      <c r="L930" s="210" t="s">
        <v>428</v>
      </c>
      <c r="M930" s="211" t="s">
        <v>412</v>
      </c>
      <c r="N930" s="212">
        <v>69</v>
      </c>
    </row>
    <row r="931" spans="1:14" ht="15.75" customHeight="1">
      <c r="A931" s="1" t="str">
        <f t="shared" si="28"/>
        <v>female</v>
      </c>
      <c r="B931" s="1">
        <f t="shared" si="29"/>
        <v>79</v>
      </c>
      <c r="K931" s="209">
        <v>929</v>
      </c>
      <c r="L931" s="210" t="s">
        <v>428</v>
      </c>
      <c r="M931" s="211" t="s">
        <v>412</v>
      </c>
      <c r="N931" s="212">
        <v>71</v>
      </c>
    </row>
    <row r="932" spans="1:14" ht="15.75" customHeight="1">
      <c r="A932" s="1" t="str">
        <f t="shared" si="28"/>
        <v>female</v>
      </c>
      <c r="B932" s="1">
        <f t="shared" si="29"/>
        <v>81</v>
      </c>
      <c r="K932" s="209">
        <v>930</v>
      </c>
      <c r="L932" s="210" t="s">
        <v>428</v>
      </c>
      <c r="M932" s="211" t="s">
        <v>412</v>
      </c>
      <c r="N932" s="212">
        <v>79</v>
      </c>
    </row>
    <row r="933" spans="1:14" ht="15.75" customHeight="1">
      <c r="A933" s="1" t="str">
        <f t="shared" si="28"/>
        <v>female</v>
      </c>
      <c r="B933" s="1">
        <f t="shared" si="29"/>
        <v>82</v>
      </c>
      <c r="K933" s="209">
        <v>931</v>
      </c>
      <c r="L933" s="210" t="s">
        <v>428</v>
      </c>
      <c r="M933" s="211" t="s">
        <v>412</v>
      </c>
      <c r="N933" s="212">
        <v>81</v>
      </c>
    </row>
    <row r="934" spans="1:14" ht="15.75" customHeight="1">
      <c r="A934" s="1" t="str">
        <f t="shared" si="28"/>
        <v>female</v>
      </c>
      <c r="B934" s="1">
        <f t="shared" si="29"/>
        <v>83</v>
      </c>
      <c r="K934" s="209">
        <v>932</v>
      </c>
      <c r="L934" s="210" t="s">
        <v>428</v>
      </c>
      <c r="M934" s="211" t="s">
        <v>412</v>
      </c>
      <c r="N934" s="212">
        <v>82</v>
      </c>
    </row>
    <row r="935" spans="1:14" ht="15.75" customHeight="1">
      <c r="A935" s="1" t="str">
        <f t="shared" si="28"/>
        <v>female</v>
      </c>
      <c r="B935" s="1">
        <f t="shared" si="29"/>
        <v>85</v>
      </c>
      <c r="K935" s="209">
        <v>933</v>
      </c>
      <c r="L935" s="210" t="s">
        <v>428</v>
      </c>
      <c r="M935" s="211" t="s">
        <v>412</v>
      </c>
      <c r="N935" s="212">
        <v>83</v>
      </c>
    </row>
    <row r="936" spans="1:14" ht="15.75" customHeight="1">
      <c r="A936" s="1" t="str">
        <f t="shared" si="28"/>
        <v>female</v>
      </c>
      <c r="B936" s="1">
        <f t="shared" si="29"/>
        <v>86</v>
      </c>
      <c r="K936" s="209">
        <v>934</v>
      </c>
      <c r="L936" s="210" t="s">
        <v>428</v>
      </c>
      <c r="M936" s="211" t="s">
        <v>412</v>
      </c>
      <c r="N936" s="212">
        <v>85</v>
      </c>
    </row>
    <row r="937" spans="1:14" ht="15.75" customHeight="1">
      <c r="A937" s="1" t="str">
        <f t="shared" si="28"/>
        <v>female</v>
      </c>
      <c r="B937" s="1">
        <f t="shared" si="29"/>
        <v>87</v>
      </c>
      <c r="K937" s="209">
        <v>935</v>
      </c>
      <c r="L937" s="210" t="s">
        <v>428</v>
      </c>
      <c r="M937" s="211" t="s">
        <v>412</v>
      </c>
      <c r="N937" s="212">
        <v>86</v>
      </c>
    </row>
    <row r="938" spans="1:14" ht="15.75" customHeight="1">
      <c r="A938" s="1" t="str">
        <f t="shared" si="28"/>
        <v>female</v>
      </c>
      <c r="B938" s="1">
        <f t="shared" si="29"/>
        <v>90</v>
      </c>
      <c r="K938" s="209">
        <v>936</v>
      </c>
      <c r="L938" s="210" t="s">
        <v>428</v>
      </c>
      <c r="M938" s="211" t="s">
        <v>412</v>
      </c>
      <c r="N938" s="212">
        <v>87</v>
      </c>
    </row>
    <row r="939" spans="1:14" ht="15.75" customHeight="1">
      <c r="A939" s="1" t="str">
        <f t="shared" si="28"/>
        <v>female</v>
      </c>
      <c r="B939" s="1">
        <f t="shared" si="29"/>
        <v>91</v>
      </c>
      <c r="K939" s="209">
        <v>937</v>
      </c>
      <c r="L939" s="210" t="s">
        <v>428</v>
      </c>
      <c r="M939" s="211" t="s">
        <v>412</v>
      </c>
      <c r="N939" s="212">
        <v>90</v>
      </c>
    </row>
    <row r="940" spans="1:14" ht="15.75" customHeight="1">
      <c r="A940" s="1" t="str">
        <f t="shared" si="28"/>
        <v>female</v>
      </c>
      <c r="B940" s="1">
        <f t="shared" si="29"/>
        <v>91</v>
      </c>
      <c r="K940" s="209">
        <v>938</v>
      </c>
      <c r="L940" s="210" t="s">
        <v>428</v>
      </c>
      <c r="M940" s="211" t="s">
        <v>412</v>
      </c>
      <c r="N940" s="212">
        <v>91</v>
      </c>
    </row>
    <row r="941" spans="1:14" ht="15.75" customHeight="1">
      <c r="A941" s="1" t="str">
        <f t="shared" si="28"/>
        <v>female</v>
      </c>
      <c r="B941" s="1">
        <f t="shared" si="29"/>
        <v>91</v>
      </c>
      <c r="K941" s="209">
        <v>939</v>
      </c>
      <c r="L941" s="210" t="s">
        <v>428</v>
      </c>
      <c r="M941" s="211" t="s">
        <v>412</v>
      </c>
      <c r="N941" s="212">
        <v>91</v>
      </c>
    </row>
    <row r="942" spans="1:14" ht="15.75" customHeight="1">
      <c r="A942" s="1" t="str">
        <f t="shared" si="28"/>
        <v>female</v>
      </c>
      <c r="B942" s="1">
        <f t="shared" si="29"/>
        <v>92</v>
      </c>
      <c r="K942" s="209">
        <v>940</v>
      </c>
      <c r="L942" s="210" t="s">
        <v>428</v>
      </c>
      <c r="M942" s="211" t="s">
        <v>412</v>
      </c>
      <c r="N942" s="212">
        <v>91</v>
      </c>
    </row>
    <row r="943" spans="1:14" ht="15.75" customHeight="1">
      <c r="A943" s="1" t="str">
        <f t="shared" si="28"/>
        <v>female</v>
      </c>
      <c r="B943" s="1">
        <f t="shared" si="29"/>
        <v>93</v>
      </c>
      <c r="K943" s="209">
        <v>941</v>
      </c>
      <c r="L943" s="210" t="s">
        <v>428</v>
      </c>
      <c r="M943" s="211" t="s">
        <v>412</v>
      </c>
      <c r="N943" s="212">
        <v>92</v>
      </c>
    </row>
    <row r="944" spans="1:14" ht="15.75" customHeight="1">
      <c r="A944" s="1" t="str">
        <f t="shared" si="28"/>
        <v>male</v>
      </c>
      <c r="B944" s="1">
        <f t="shared" si="29"/>
        <v>65</v>
      </c>
      <c r="K944" s="209">
        <v>942</v>
      </c>
      <c r="L944" s="210" t="s">
        <v>428</v>
      </c>
      <c r="M944" s="211" t="s">
        <v>412</v>
      </c>
      <c r="N944" s="212">
        <v>93</v>
      </c>
    </row>
    <row r="945" spans="1:14" ht="15.75" customHeight="1">
      <c r="A945" s="1" t="str">
        <f t="shared" si="28"/>
        <v>male</v>
      </c>
      <c r="B945" s="1">
        <f t="shared" si="29"/>
        <v>73</v>
      </c>
      <c r="K945" s="209">
        <v>943</v>
      </c>
      <c r="L945" s="210" t="s">
        <v>429</v>
      </c>
      <c r="M945" s="211" t="s">
        <v>411</v>
      </c>
      <c r="N945" s="212">
        <v>65</v>
      </c>
    </row>
    <row r="946" spans="1:14" ht="15.75" customHeight="1">
      <c r="A946" s="1" t="str">
        <f t="shared" si="28"/>
        <v>male</v>
      </c>
      <c r="B946" s="1">
        <f t="shared" si="29"/>
        <v>76</v>
      </c>
      <c r="K946" s="209">
        <v>944</v>
      </c>
      <c r="L946" s="210" t="s">
        <v>429</v>
      </c>
      <c r="M946" s="211" t="s">
        <v>411</v>
      </c>
      <c r="N946" s="212">
        <v>73</v>
      </c>
    </row>
    <row r="947" spans="1:14" ht="15.75" customHeight="1">
      <c r="A947" s="1" t="str">
        <f t="shared" si="28"/>
        <v>male</v>
      </c>
      <c r="B947" s="1">
        <f t="shared" si="29"/>
        <v>79</v>
      </c>
      <c r="K947" s="209">
        <v>945</v>
      </c>
      <c r="L947" s="210" t="s">
        <v>429</v>
      </c>
      <c r="M947" s="211" t="s">
        <v>411</v>
      </c>
      <c r="N947" s="212">
        <v>76</v>
      </c>
    </row>
    <row r="948" spans="1:14" ht="15.75" customHeight="1">
      <c r="A948" s="1" t="str">
        <f t="shared" si="28"/>
        <v>male</v>
      </c>
      <c r="B948" s="1">
        <f t="shared" si="29"/>
        <v>79</v>
      </c>
      <c r="K948" s="209">
        <v>946</v>
      </c>
      <c r="L948" s="210" t="s">
        <v>429</v>
      </c>
      <c r="M948" s="211" t="s">
        <v>411</v>
      </c>
      <c r="N948" s="212">
        <v>79</v>
      </c>
    </row>
    <row r="949" spans="1:14" ht="15.75" customHeight="1">
      <c r="A949" s="1" t="str">
        <f t="shared" si="28"/>
        <v>male</v>
      </c>
      <c r="B949" s="1">
        <f t="shared" si="29"/>
        <v>80</v>
      </c>
      <c r="K949" s="209">
        <v>947</v>
      </c>
      <c r="L949" s="210" t="s">
        <v>429</v>
      </c>
      <c r="M949" s="211" t="s">
        <v>411</v>
      </c>
      <c r="N949" s="212">
        <v>79</v>
      </c>
    </row>
    <row r="950" spans="1:14" ht="15.75" customHeight="1">
      <c r="A950" s="1" t="str">
        <f t="shared" si="28"/>
        <v>male</v>
      </c>
      <c r="B950" s="1">
        <f t="shared" si="29"/>
        <v>83</v>
      </c>
      <c r="K950" s="209">
        <v>948</v>
      </c>
      <c r="L950" s="210" t="s">
        <v>429</v>
      </c>
      <c r="M950" s="211" t="s">
        <v>411</v>
      </c>
      <c r="N950" s="212">
        <v>80</v>
      </c>
    </row>
    <row r="951" spans="1:14" ht="15.75" customHeight="1">
      <c r="A951" s="1" t="str">
        <f t="shared" si="28"/>
        <v>male</v>
      </c>
      <c r="B951" s="1">
        <f t="shared" si="29"/>
        <v>84</v>
      </c>
      <c r="K951" s="209">
        <v>949</v>
      </c>
      <c r="L951" s="210" t="s">
        <v>429</v>
      </c>
      <c r="M951" s="211" t="s">
        <v>411</v>
      </c>
      <c r="N951" s="212">
        <v>83</v>
      </c>
    </row>
    <row r="952" spans="1:14" ht="15.75" customHeight="1">
      <c r="A952" s="1" t="str">
        <f t="shared" si="28"/>
        <v>male</v>
      </c>
      <c r="B952" s="1">
        <f t="shared" si="29"/>
        <v>84</v>
      </c>
      <c r="K952" s="209">
        <v>950</v>
      </c>
      <c r="L952" s="210" t="s">
        <v>429</v>
      </c>
      <c r="M952" s="211" t="s">
        <v>411</v>
      </c>
      <c r="N952" s="212">
        <v>84</v>
      </c>
    </row>
    <row r="953" spans="1:14" ht="15.75" customHeight="1">
      <c r="A953" s="1" t="str">
        <f t="shared" si="28"/>
        <v>male</v>
      </c>
      <c r="B953" s="1">
        <f t="shared" si="29"/>
        <v>86</v>
      </c>
      <c r="K953" s="209">
        <v>951</v>
      </c>
      <c r="L953" s="210" t="s">
        <v>429</v>
      </c>
      <c r="M953" s="211" t="s">
        <v>411</v>
      </c>
      <c r="N953" s="212">
        <v>84</v>
      </c>
    </row>
    <row r="954" spans="1:14" ht="15.75" customHeight="1">
      <c r="A954" s="1" t="str">
        <f t="shared" si="28"/>
        <v>male</v>
      </c>
      <c r="B954" s="1">
        <f t="shared" si="29"/>
        <v>87</v>
      </c>
      <c r="K954" s="209">
        <v>952</v>
      </c>
      <c r="L954" s="210" t="s">
        <v>429</v>
      </c>
      <c r="M954" s="211" t="s">
        <v>411</v>
      </c>
      <c r="N954" s="212">
        <v>86</v>
      </c>
    </row>
    <row r="955" spans="1:14" ht="15.75" customHeight="1">
      <c r="A955" s="1" t="str">
        <f t="shared" si="28"/>
        <v>male</v>
      </c>
      <c r="B955" s="1">
        <f t="shared" si="29"/>
        <v>90</v>
      </c>
      <c r="K955" s="209">
        <v>953</v>
      </c>
      <c r="L955" s="210" t="s">
        <v>429</v>
      </c>
      <c r="M955" s="211" t="s">
        <v>411</v>
      </c>
      <c r="N955" s="212">
        <v>87</v>
      </c>
    </row>
    <row r="956" spans="1:14" ht="15.75" customHeight="1">
      <c r="A956" s="1" t="str">
        <f t="shared" si="28"/>
        <v>male</v>
      </c>
      <c r="B956" s="1">
        <f t="shared" si="29"/>
        <v>92</v>
      </c>
      <c r="K956" s="209">
        <v>954</v>
      </c>
      <c r="L956" s="210" t="s">
        <v>429</v>
      </c>
      <c r="M956" s="211" t="s">
        <v>411</v>
      </c>
      <c r="N956" s="212">
        <v>90</v>
      </c>
    </row>
    <row r="957" spans="1:14" ht="15.75" customHeight="1">
      <c r="A957" s="1" t="str">
        <f t="shared" si="28"/>
        <v>male</v>
      </c>
      <c r="B957" s="1">
        <f t="shared" si="29"/>
        <v>94</v>
      </c>
      <c r="K957" s="209">
        <v>955</v>
      </c>
      <c r="L957" s="210" t="s">
        <v>429</v>
      </c>
      <c r="M957" s="211" t="s">
        <v>411</v>
      </c>
      <c r="N957" s="212">
        <v>92</v>
      </c>
    </row>
    <row r="958" spans="1:14" ht="15.75" customHeight="1">
      <c r="A958" s="1" t="str">
        <f t="shared" si="28"/>
        <v>female</v>
      </c>
      <c r="B958" s="1">
        <f t="shared" si="29"/>
        <v>44</v>
      </c>
      <c r="K958" s="209">
        <v>956</v>
      </c>
      <c r="L958" s="210" t="s">
        <v>429</v>
      </c>
      <c r="M958" s="211" t="s">
        <v>411</v>
      </c>
      <c r="N958" s="212">
        <v>94</v>
      </c>
    </row>
    <row r="959" spans="1:14" ht="15.75" customHeight="1">
      <c r="A959" s="1" t="str">
        <f t="shared" si="28"/>
        <v>female</v>
      </c>
      <c r="B959" s="1">
        <f t="shared" si="29"/>
        <v>55</v>
      </c>
      <c r="K959" s="209">
        <v>957</v>
      </c>
      <c r="L959" s="210" t="s">
        <v>429</v>
      </c>
      <c r="M959" s="211" t="s">
        <v>412</v>
      </c>
      <c r="N959" s="212">
        <v>44</v>
      </c>
    </row>
    <row r="960" spans="1:14" ht="15.75" customHeight="1">
      <c r="A960" s="1" t="str">
        <f t="shared" si="28"/>
        <v>female</v>
      </c>
      <c r="B960" s="1">
        <f t="shared" si="29"/>
        <v>58</v>
      </c>
      <c r="K960" s="209">
        <v>958</v>
      </c>
      <c r="L960" s="210" t="s">
        <v>429</v>
      </c>
      <c r="M960" s="211" t="s">
        <v>412</v>
      </c>
      <c r="N960" s="212">
        <v>55</v>
      </c>
    </row>
    <row r="961" spans="1:14" ht="15.75" customHeight="1">
      <c r="A961" s="1" t="str">
        <f t="shared" si="28"/>
        <v>female</v>
      </c>
      <c r="B961" s="1">
        <f t="shared" si="29"/>
        <v>71</v>
      </c>
      <c r="K961" s="209">
        <v>959</v>
      </c>
      <c r="L961" s="210" t="s">
        <v>429</v>
      </c>
      <c r="M961" s="211" t="s">
        <v>412</v>
      </c>
      <c r="N961" s="212">
        <v>58</v>
      </c>
    </row>
    <row r="962" spans="1:14" ht="15.75" customHeight="1">
      <c r="A962" s="1" t="str">
        <f t="shared" si="28"/>
        <v>female</v>
      </c>
      <c r="B962" s="1">
        <f t="shared" si="29"/>
        <v>74</v>
      </c>
      <c r="K962" s="209">
        <v>960</v>
      </c>
      <c r="L962" s="210" t="s">
        <v>429</v>
      </c>
      <c r="M962" s="211" t="s">
        <v>412</v>
      </c>
      <c r="N962" s="212">
        <v>71</v>
      </c>
    </row>
    <row r="963" spans="1:14" ht="15.75" customHeight="1">
      <c r="A963" s="1" t="str">
        <f t="shared" ref="A963:A1026" si="30">IF(M964="זכר", "male", "female")</f>
        <v>female</v>
      </c>
      <c r="B963" s="1">
        <f t="shared" ref="B963:B1026" si="31">N964</f>
        <v>74</v>
      </c>
      <c r="K963" s="209">
        <v>961</v>
      </c>
      <c r="L963" s="210" t="s">
        <v>429</v>
      </c>
      <c r="M963" s="211" t="s">
        <v>412</v>
      </c>
      <c r="N963" s="212">
        <v>74</v>
      </c>
    </row>
    <row r="964" spans="1:14" ht="15.75" customHeight="1">
      <c r="A964" s="1" t="str">
        <f t="shared" si="30"/>
        <v>female</v>
      </c>
      <c r="B964" s="1">
        <f t="shared" si="31"/>
        <v>76</v>
      </c>
      <c r="K964" s="209">
        <v>962</v>
      </c>
      <c r="L964" s="210" t="s">
        <v>429</v>
      </c>
      <c r="M964" s="211" t="s">
        <v>412</v>
      </c>
      <c r="N964" s="212">
        <v>74</v>
      </c>
    </row>
    <row r="965" spans="1:14" ht="15.75" customHeight="1">
      <c r="A965" s="1" t="str">
        <f t="shared" si="30"/>
        <v>female</v>
      </c>
      <c r="B965" s="1">
        <f t="shared" si="31"/>
        <v>77</v>
      </c>
      <c r="K965" s="209">
        <v>963</v>
      </c>
      <c r="L965" s="210" t="s">
        <v>429</v>
      </c>
      <c r="M965" s="211" t="s">
        <v>412</v>
      </c>
      <c r="N965" s="212">
        <v>76</v>
      </c>
    </row>
    <row r="966" spans="1:14" ht="15.75" customHeight="1">
      <c r="A966" s="1" t="str">
        <f t="shared" si="30"/>
        <v>female</v>
      </c>
      <c r="B966" s="1">
        <f t="shared" si="31"/>
        <v>81</v>
      </c>
      <c r="K966" s="209">
        <v>964</v>
      </c>
      <c r="L966" s="210" t="s">
        <v>429</v>
      </c>
      <c r="M966" s="211" t="s">
        <v>412</v>
      </c>
      <c r="N966" s="212">
        <v>77</v>
      </c>
    </row>
    <row r="967" spans="1:14" ht="15.75" customHeight="1">
      <c r="A967" s="1" t="str">
        <f t="shared" si="30"/>
        <v>female</v>
      </c>
      <c r="B967" s="1">
        <f t="shared" si="31"/>
        <v>82</v>
      </c>
      <c r="K967" s="209">
        <v>965</v>
      </c>
      <c r="L967" s="210" t="s">
        <v>429</v>
      </c>
      <c r="M967" s="211" t="s">
        <v>412</v>
      </c>
      <c r="N967" s="212">
        <v>81</v>
      </c>
    </row>
    <row r="968" spans="1:14" ht="15.75" customHeight="1">
      <c r="A968" s="1" t="str">
        <f t="shared" si="30"/>
        <v>female</v>
      </c>
      <c r="B968" s="1">
        <f t="shared" si="31"/>
        <v>86</v>
      </c>
      <c r="K968" s="209">
        <v>966</v>
      </c>
      <c r="L968" s="210" t="s">
        <v>429</v>
      </c>
      <c r="M968" s="211" t="s">
        <v>412</v>
      </c>
      <c r="N968" s="212">
        <v>82</v>
      </c>
    </row>
    <row r="969" spans="1:14" ht="15.75" customHeight="1">
      <c r="A969" s="1" t="str">
        <f t="shared" si="30"/>
        <v>female</v>
      </c>
      <c r="B969" s="1">
        <f t="shared" si="31"/>
        <v>87</v>
      </c>
      <c r="K969" s="209">
        <v>967</v>
      </c>
      <c r="L969" s="210" t="s">
        <v>429</v>
      </c>
      <c r="M969" s="211" t="s">
        <v>412</v>
      </c>
      <c r="N969" s="212">
        <v>86</v>
      </c>
    </row>
    <row r="970" spans="1:14" ht="15.75" customHeight="1">
      <c r="A970" s="1" t="str">
        <f t="shared" si="30"/>
        <v>female</v>
      </c>
      <c r="B970" s="1">
        <f t="shared" si="31"/>
        <v>87</v>
      </c>
      <c r="K970" s="209">
        <v>968</v>
      </c>
      <c r="L970" s="210" t="s">
        <v>429</v>
      </c>
      <c r="M970" s="211" t="s">
        <v>412</v>
      </c>
      <c r="N970" s="212">
        <v>87</v>
      </c>
    </row>
    <row r="971" spans="1:14" ht="15.75" customHeight="1">
      <c r="A971" s="1" t="str">
        <f t="shared" si="30"/>
        <v>female</v>
      </c>
      <c r="B971" s="1">
        <f t="shared" si="31"/>
        <v>87</v>
      </c>
      <c r="K971" s="209">
        <v>969</v>
      </c>
      <c r="L971" s="210" t="s">
        <v>429</v>
      </c>
      <c r="M971" s="211" t="s">
        <v>412</v>
      </c>
      <c r="N971" s="212">
        <v>87</v>
      </c>
    </row>
    <row r="972" spans="1:14" ht="15.75" customHeight="1">
      <c r="A972" s="1" t="str">
        <f t="shared" si="30"/>
        <v>female</v>
      </c>
      <c r="B972" s="1">
        <f t="shared" si="31"/>
        <v>88</v>
      </c>
      <c r="K972" s="209">
        <v>970</v>
      </c>
      <c r="L972" s="210" t="s">
        <v>429</v>
      </c>
      <c r="M972" s="211" t="s">
        <v>412</v>
      </c>
      <c r="N972" s="212">
        <v>87</v>
      </c>
    </row>
    <row r="973" spans="1:14" ht="15.75" customHeight="1">
      <c r="A973" s="1" t="str">
        <f t="shared" si="30"/>
        <v>female</v>
      </c>
      <c r="B973" s="1">
        <f t="shared" si="31"/>
        <v>89</v>
      </c>
      <c r="K973" s="209">
        <v>971</v>
      </c>
      <c r="L973" s="210" t="s">
        <v>429</v>
      </c>
      <c r="M973" s="211" t="s">
        <v>412</v>
      </c>
      <c r="N973" s="212">
        <v>88</v>
      </c>
    </row>
    <row r="974" spans="1:14" ht="15.75" customHeight="1">
      <c r="A974" s="1" t="str">
        <f t="shared" si="30"/>
        <v>female</v>
      </c>
      <c r="B974" s="1">
        <f t="shared" si="31"/>
        <v>89</v>
      </c>
      <c r="K974" s="209">
        <v>972</v>
      </c>
      <c r="L974" s="210" t="s">
        <v>429</v>
      </c>
      <c r="M974" s="211" t="s">
        <v>412</v>
      </c>
      <c r="N974" s="212">
        <v>89</v>
      </c>
    </row>
    <row r="975" spans="1:14" ht="15.75" customHeight="1">
      <c r="A975" s="1" t="str">
        <f t="shared" si="30"/>
        <v>female</v>
      </c>
      <c r="B975" s="1">
        <f t="shared" si="31"/>
        <v>89</v>
      </c>
      <c r="K975" s="209">
        <v>973</v>
      </c>
      <c r="L975" s="210" t="s">
        <v>429</v>
      </c>
      <c r="M975" s="211" t="s">
        <v>412</v>
      </c>
      <c r="N975" s="212">
        <v>89</v>
      </c>
    </row>
    <row r="976" spans="1:14" ht="15.75" customHeight="1">
      <c r="A976" s="1" t="str">
        <f t="shared" si="30"/>
        <v>female</v>
      </c>
      <c r="B976" s="1">
        <f t="shared" si="31"/>
        <v>90</v>
      </c>
      <c r="K976" s="209">
        <v>974</v>
      </c>
      <c r="L976" s="210" t="s">
        <v>429</v>
      </c>
      <c r="M976" s="211" t="s">
        <v>412</v>
      </c>
      <c r="N976" s="212">
        <v>89</v>
      </c>
    </row>
    <row r="977" spans="1:14" ht="15.75" customHeight="1">
      <c r="A977" s="1" t="str">
        <f t="shared" si="30"/>
        <v>female</v>
      </c>
      <c r="B977" s="1">
        <f t="shared" si="31"/>
        <v>93</v>
      </c>
      <c r="K977" s="209">
        <v>975</v>
      </c>
      <c r="L977" s="210" t="s">
        <v>429</v>
      </c>
      <c r="M977" s="211" t="s">
        <v>412</v>
      </c>
      <c r="N977" s="212">
        <v>90</v>
      </c>
    </row>
    <row r="978" spans="1:14" ht="15.75" customHeight="1">
      <c r="A978" s="1" t="str">
        <f t="shared" si="30"/>
        <v>female</v>
      </c>
      <c r="B978" s="1">
        <f t="shared" si="31"/>
        <v>93</v>
      </c>
      <c r="K978" s="209">
        <v>976</v>
      </c>
      <c r="L978" s="210" t="s">
        <v>429</v>
      </c>
      <c r="M978" s="211" t="s">
        <v>412</v>
      </c>
      <c r="N978" s="212">
        <v>93</v>
      </c>
    </row>
    <row r="979" spans="1:14" ht="15.75" customHeight="1">
      <c r="A979" s="1" t="str">
        <f t="shared" si="30"/>
        <v>male</v>
      </c>
      <c r="B979" s="1">
        <f t="shared" si="31"/>
        <v>86</v>
      </c>
      <c r="K979" s="209">
        <v>977</v>
      </c>
      <c r="L979" s="210" t="s">
        <v>429</v>
      </c>
      <c r="M979" s="211" t="s">
        <v>412</v>
      </c>
      <c r="N979" s="212">
        <v>93</v>
      </c>
    </row>
    <row r="980" spans="1:14" ht="15.75" customHeight="1">
      <c r="A980" s="1" t="str">
        <f t="shared" si="30"/>
        <v>male</v>
      </c>
      <c r="B980" s="1">
        <f t="shared" si="31"/>
        <v>88</v>
      </c>
      <c r="K980" s="209">
        <v>978</v>
      </c>
      <c r="L980" s="210" t="s">
        <v>410</v>
      </c>
      <c r="M980" s="211" t="s">
        <v>411</v>
      </c>
      <c r="N980" s="212">
        <v>86</v>
      </c>
    </row>
    <row r="981" spans="1:14" ht="15.75" customHeight="1">
      <c r="A981" s="1" t="str">
        <f t="shared" si="30"/>
        <v>female</v>
      </c>
      <c r="B981" s="1">
        <f t="shared" si="31"/>
        <v>92</v>
      </c>
      <c r="K981" s="209">
        <v>979</v>
      </c>
      <c r="L981" s="210" t="s">
        <v>410</v>
      </c>
      <c r="M981" s="211" t="s">
        <v>411</v>
      </c>
      <c r="N981" s="212">
        <v>88</v>
      </c>
    </row>
    <row r="982" spans="1:14" ht="15.75" customHeight="1">
      <c r="A982" s="1" t="str">
        <f t="shared" si="30"/>
        <v>male</v>
      </c>
      <c r="B982" s="1">
        <f t="shared" si="31"/>
        <v>69</v>
      </c>
      <c r="K982" s="209">
        <v>980</v>
      </c>
      <c r="L982" s="210" t="s">
        <v>410</v>
      </c>
      <c r="M982" s="211" t="s">
        <v>412</v>
      </c>
      <c r="N982" s="212">
        <v>92</v>
      </c>
    </row>
    <row r="983" spans="1:14" ht="15.75" customHeight="1">
      <c r="A983" s="1" t="str">
        <f t="shared" si="30"/>
        <v>male</v>
      </c>
      <c r="B983" s="1">
        <f t="shared" si="31"/>
        <v>78</v>
      </c>
      <c r="K983" s="209">
        <v>981</v>
      </c>
      <c r="L983" s="210" t="s">
        <v>410</v>
      </c>
      <c r="M983" s="211" t="s">
        <v>411</v>
      </c>
      <c r="N983" s="212">
        <v>69</v>
      </c>
    </row>
    <row r="984" spans="1:14" ht="15.75" customHeight="1">
      <c r="A984" s="1" t="str">
        <f t="shared" si="30"/>
        <v>male</v>
      </c>
      <c r="B984" s="1">
        <f t="shared" si="31"/>
        <v>79</v>
      </c>
      <c r="K984" s="209">
        <v>982</v>
      </c>
      <c r="L984" s="210" t="s">
        <v>410</v>
      </c>
      <c r="M984" s="211" t="s">
        <v>411</v>
      </c>
      <c r="N984" s="212">
        <v>78</v>
      </c>
    </row>
    <row r="985" spans="1:14" ht="15.75" customHeight="1">
      <c r="A985" s="1" t="str">
        <f t="shared" si="30"/>
        <v>male</v>
      </c>
      <c r="B985" s="1">
        <f t="shared" si="31"/>
        <v>86</v>
      </c>
      <c r="K985" s="209">
        <v>983</v>
      </c>
      <c r="L985" s="210" t="s">
        <v>410</v>
      </c>
      <c r="M985" s="211" t="s">
        <v>411</v>
      </c>
      <c r="N985" s="212">
        <v>79</v>
      </c>
    </row>
    <row r="986" spans="1:14" ht="15.75" customHeight="1">
      <c r="A986" s="1" t="str">
        <f t="shared" si="30"/>
        <v>male</v>
      </c>
      <c r="B986" s="1">
        <f t="shared" si="31"/>
        <v>86</v>
      </c>
      <c r="K986" s="209">
        <v>984</v>
      </c>
      <c r="L986" s="210" t="s">
        <v>410</v>
      </c>
      <c r="M986" s="211" t="s">
        <v>411</v>
      </c>
      <c r="N986" s="212">
        <v>86</v>
      </c>
    </row>
    <row r="987" spans="1:14" ht="15.75" customHeight="1">
      <c r="A987" s="1" t="str">
        <f t="shared" si="30"/>
        <v>male</v>
      </c>
      <c r="B987" s="1">
        <f t="shared" si="31"/>
        <v>94</v>
      </c>
      <c r="K987" s="209">
        <v>985</v>
      </c>
      <c r="L987" s="210" t="s">
        <v>410</v>
      </c>
      <c r="M987" s="211" t="s">
        <v>411</v>
      </c>
      <c r="N987" s="212">
        <v>86</v>
      </c>
    </row>
    <row r="988" spans="1:14" ht="15.75" customHeight="1">
      <c r="A988" s="1" t="str">
        <f t="shared" si="30"/>
        <v>male</v>
      </c>
      <c r="B988" s="1">
        <f t="shared" si="31"/>
        <v>97</v>
      </c>
      <c r="K988" s="209">
        <v>986</v>
      </c>
      <c r="L988" s="210" t="s">
        <v>410</v>
      </c>
      <c r="M988" s="211" t="s">
        <v>411</v>
      </c>
      <c r="N988" s="212">
        <v>94</v>
      </c>
    </row>
    <row r="989" spans="1:14" ht="15.75" customHeight="1">
      <c r="A989" s="1" t="str">
        <f t="shared" si="30"/>
        <v>female</v>
      </c>
      <c r="B989" s="1">
        <f t="shared" si="31"/>
        <v>67</v>
      </c>
      <c r="K989" s="209">
        <v>987</v>
      </c>
      <c r="L989" s="210" t="s">
        <v>410</v>
      </c>
      <c r="M989" s="211" t="s">
        <v>411</v>
      </c>
      <c r="N989" s="212">
        <v>97</v>
      </c>
    </row>
    <row r="990" spans="1:14" ht="15.75" customHeight="1">
      <c r="A990" s="1" t="str">
        <f t="shared" si="30"/>
        <v>female</v>
      </c>
      <c r="B990" s="1">
        <f t="shared" si="31"/>
        <v>75</v>
      </c>
      <c r="K990" s="209">
        <v>988</v>
      </c>
      <c r="L990" s="210" t="s">
        <v>410</v>
      </c>
      <c r="M990" s="211" t="s">
        <v>412</v>
      </c>
      <c r="N990" s="212">
        <v>67</v>
      </c>
    </row>
    <row r="991" spans="1:14" ht="15.75" customHeight="1">
      <c r="A991" s="1" t="str">
        <f t="shared" si="30"/>
        <v>female</v>
      </c>
      <c r="B991" s="1">
        <f t="shared" si="31"/>
        <v>76</v>
      </c>
      <c r="K991" s="209">
        <v>989</v>
      </c>
      <c r="L991" s="210" t="s">
        <v>410</v>
      </c>
      <c r="M991" s="211" t="s">
        <v>412</v>
      </c>
      <c r="N991" s="212">
        <v>75</v>
      </c>
    </row>
    <row r="992" spans="1:14" ht="15.75" customHeight="1">
      <c r="A992" s="1" t="str">
        <f t="shared" si="30"/>
        <v>female</v>
      </c>
      <c r="B992" s="1">
        <f t="shared" si="31"/>
        <v>90</v>
      </c>
      <c r="K992" s="209">
        <v>990</v>
      </c>
      <c r="L992" s="210" t="s">
        <v>410</v>
      </c>
      <c r="M992" s="211" t="s">
        <v>412</v>
      </c>
      <c r="N992" s="212">
        <v>76</v>
      </c>
    </row>
    <row r="993" spans="1:14" ht="15.75" customHeight="1">
      <c r="A993" s="1" t="str">
        <f t="shared" si="30"/>
        <v>female</v>
      </c>
      <c r="B993" s="1">
        <f t="shared" si="31"/>
        <v>91</v>
      </c>
      <c r="K993" s="209">
        <v>991</v>
      </c>
      <c r="L993" s="210" t="s">
        <v>410</v>
      </c>
      <c r="M993" s="211" t="s">
        <v>412</v>
      </c>
      <c r="N993" s="212">
        <v>90</v>
      </c>
    </row>
    <row r="994" spans="1:14" ht="15.75" customHeight="1">
      <c r="A994" s="1" t="str">
        <f t="shared" si="30"/>
        <v>female</v>
      </c>
      <c r="B994" s="1">
        <f t="shared" si="31"/>
        <v>93</v>
      </c>
      <c r="K994" s="209">
        <v>992</v>
      </c>
      <c r="L994" s="210" t="s">
        <v>410</v>
      </c>
      <c r="M994" s="211" t="s">
        <v>412</v>
      </c>
      <c r="N994" s="212">
        <v>91</v>
      </c>
    </row>
    <row r="995" spans="1:14" ht="15.75" customHeight="1">
      <c r="A995" s="1" t="str">
        <f t="shared" si="30"/>
        <v>male</v>
      </c>
      <c r="B995" s="1">
        <f t="shared" si="31"/>
        <v>77</v>
      </c>
      <c r="K995" s="209">
        <v>993</v>
      </c>
      <c r="L995" s="210" t="s">
        <v>410</v>
      </c>
      <c r="M995" s="211" t="s">
        <v>412</v>
      </c>
      <c r="N995" s="212">
        <v>93</v>
      </c>
    </row>
    <row r="996" spans="1:14" ht="15.75" customHeight="1">
      <c r="A996" s="1" t="str">
        <f t="shared" si="30"/>
        <v>male</v>
      </c>
      <c r="B996" s="1">
        <f t="shared" si="31"/>
        <v>63</v>
      </c>
      <c r="K996" s="209">
        <v>994</v>
      </c>
      <c r="L996" s="210" t="s">
        <v>410</v>
      </c>
      <c r="M996" s="211" t="s">
        <v>411</v>
      </c>
      <c r="N996" s="212">
        <v>77</v>
      </c>
    </row>
    <row r="997" spans="1:14" ht="15.75" customHeight="1">
      <c r="A997" s="1" t="str">
        <f t="shared" si="30"/>
        <v>female</v>
      </c>
      <c r="B997" s="1">
        <f t="shared" si="31"/>
        <v>76</v>
      </c>
      <c r="K997" s="209">
        <v>995</v>
      </c>
      <c r="L997" s="210" t="s">
        <v>410</v>
      </c>
      <c r="M997" s="211" t="s">
        <v>411</v>
      </c>
      <c r="N997" s="212">
        <v>63</v>
      </c>
    </row>
    <row r="998" spans="1:14" ht="15.75" customHeight="1">
      <c r="A998" s="1" t="str">
        <f t="shared" si="30"/>
        <v>female</v>
      </c>
      <c r="B998" s="1">
        <f t="shared" si="31"/>
        <v>90</v>
      </c>
      <c r="K998" s="209">
        <v>996</v>
      </c>
      <c r="L998" s="210" t="s">
        <v>410</v>
      </c>
      <c r="M998" s="211" t="s">
        <v>412</v>
      </c>
      <c r="N998" s="212">
        <v>76</v>
      </c>
    </row>
    <row r="999" spans="1:14" ht="15.75" customHeight="1">
      <c r="A999" s="1" t="str">
        <f t="shared" si="30"/>
        <v>male</v>
      </c>
      <c r="B999" s="1">
        <f t="shared" si="31"/>
        <v>64</v>
      </c>
      <c r="K999" s="209">
        <v>997</v>
      </c>
      <c r="L999" s="210" t="s">
        <v>410</v>
      </c>
      <c r="M999" s="211" t="s">
        <v>412</v>
      </c>
      <c r="N999" s="212">
        <v>90</v>
      </c>
    </row>
    <row r="1000" spans="1:14" ht="15.75" customHeight="1">
      <c r="A1000" s="1" t="str">
        <f t="shared" si="30"/>
        <v>female</v>
      </c>
      <c r="B1000" s="1">
        <f t="shared" si="31"/>
        <v>66</v>
      </c>
      <c r="K1000" s="209">
        <v>998</v>
      </c>
      <c r="L1000" s="210" t="s">
        <v>410</v>
      </c>
      <c r="M1000" s="211" t="s">
        <v>411</v>
      </c>
      <c r="N1000" s="212">
        <v>64</v>
      </c>
    </row>
    <row r="1001" spans="1:14" ht="15" customHeight="1">
      <c r="A1001" s="1" t="str">
        <f t="shared" si="30"/>
        <v>female</v>
      </c>
      <c r="B1001" s="1">
        <f t="shared" si="31"/>
        <v>87</v>
      </c>
      <c r="K1001" s="209">
        <v>999</v>
      </c>
      <c r="L1001" s="210" t="s">
        <v>410</v>
      </c>
      <c r="M1001" s="211" t="s">
        <v>412</v>
      </c>
      <c r="N1001" s="212">
        <v>66</v>
      </c>
    </row>
    <row r="1002" spans="1:14" ht="15" customHeight="1">
      <c r="A1002" s="1" t="str">
        <f t="shared" si="30"/>
        <v>female</v>
      </c>
      <c r="B1002" s="1">
        <f t="shared" si="31"/>
        <v>90</v>
      </c>
      <c r="K1002" s="209">
        <v>1000</v>
      </c>
      <c r="L1002" s="210" t="s">
        <v>410</v>
      </c>
      <c r="M1002" s="211" t="s">
        <v>412</v>
      </c>
      <c r="N1002" s="212">
        <v>87</v>
      </c>
    </row>
    <row r="1003" spans="1:14" ht="15" customHeight="1">
      <c r="A1003" s="1" t="str">
        <f t="shared" si="30"/>
        <v>male</v>
      </c>
      <c r="B1003" s="1">
        <f t="shared" si="31"/>
        <v>70</v>
      </c>
      <c r="K1003" s="209">
        <v>1001</v>
      </c>
      <c r="L1003" s="210" t="s">
        <v>410</v>
      </c>
      <c r="M1003" s="211" t="s">
        <v>412</v>
      </c>
      <c r="N1003" s="212">
        <v>90</v>
      </c>
    </row>
    <row r="1004" spans="1:14" ht="15" customHeight="1">
      <c r="A1004" s="1" t="str">
        <f t="shared" si="30"/>
        <v>female</v>
      </c>
      <c r="B1004" s="1">
        <f t="shared" si="31"/>
        <v>80</v>
      </c>
      <c r="K1004" s="209">
        <v>1002</v>
      </c>
      <c r="L1004" s="210" t="s">
        <v>410</v>
      </c>
      <c r="M1004" s="211" t="s">
        <v>411</v>
      </c>
      <c r="N1004" s="212">
        <v>70</v>
      </c>
    </row>
    <row r="1005" spans="1:14" ht="15" customHeight="1">
      <c r="A1005" s="1" t="str">
        <f t="shared" si="30"/>
        <v>male</v>
      </c>
      <c r="B1005" s="1">
        <f t="shared" si="31"/>
        <v>72</v>
      </c>
      <c r="K1005" s="209">
        <v>1003</v>
      </c>
      <c r="L1005" s="210" t="s">
        <v>410</v>
      </c>
      <c r="M1005" s="211" t="s">
        <v>412</v>
      </c>
      <c r="N1005" s="212">
        <v>80</v>
      </c>
    </row>
    <row r="1006" spans="1:14" ht="15" customHeight="1">
      <c r="A1006" s="1" t="str">
        <f t="shared" si="30"/>
        <v>female</v>
      </c>
      <c r="B1006" s="1">
        <f t="shared" si="31"/>
        <v>93</v>
      </c>
      <c r="K1006" s="209">
        <v>1004</v>
      </c>
      <c r="L1006" s="210" t="s">
        <v>410</v>
      </c>
      <c r="M1006" s="211" t="s">
        <v>411</v>
      </c>
      <c r="N1006" s="212">
        <v>72</v>
      </c>
    </row>
    <row r="1007" spans="1:14" ht="15" customHeight="1">
      <c r="A1007" s="1" t="str">
        <f t="shared" si="30"/>
        <v>male</v>
      </c>
      <c r="B1007" s="1">
        <f t="shared" si="31"/>
        <v>55</v>
      </c>
      <c r="K1007" s="209">
        <v>1005</v>
      </c>
      <c r="L1007" s="210" t="s">
        <v>410</v>
      </c>
      <c r="M1007" s="211" t="s">
        <v>412</v>
      </c>
      <c r="N1007" s="212">
        <v>93</v>
      </c>
    </row>
    <row r="1008" spans="1:14" ht="15" customHeight="1">
      <c r="A1008" s="1" t="str">
        <f t="shared" si="30"/>
        <v>male</v>
      </c>
      <c r="B1008" s="1">
        <f t="shared" si="31"/>
        <v>58</v>
      </c>
      <c r="K1008" s="209">
        <v>1006</v>
      </c>
      <c r="L1008" s="210" t="s">
        <v>430</v>
      </c>
      <c r="M1008" s="211" t="s">
        <v>411</v>
      </c>
      <c r="N1008" s="212">
        <v>55</v>
      </c>
    </row>
    <row r="1009" spans="1:14" ht="15" customHeight="1">
      <c r="A1009" s="1" t="str">
        <f t="shared" si="30"/>
        <v>male</v>
      </c>
      <c r="B1009" s="1">
        <f t="shared" si="31"/>
        <v>61</v>
      </c>
      <c r="K1009" s="209">
        <v>1007</v>
      </c>
      <c r="L1009" s="210" t="s">
        <v>430</v>
      </c>
      <c r="M1009" s="211" t="s">
        <v>411</v>
      </c>
      <c r="N1009" s="212">
        <v>58</v>
      </c>
    </row>
    <row r="1010" spans="1:14" ht="15" customHeight="1">
      <c r="A1010" s="1" t="str">
        <f t="shared" si="30"/>
        <v>male</v>
      </c>
      <c r="B1010" s="1">
        <f t="shared" si="31"/>
        <v>66</v>
      </c>
      <c r="K1010" s="209">
        <v>1008</v>
      </c>
      <c r="L1010" s="210" t="s">
        <v>430</v>
      </c>
      <c r="M1010" s="211" t="s">
        <v>411</v>
      </c>
      <c r="N1010" s="212">
        <v>61</v>
      </c>
    </row>
    <row r="1011" spans="1:14" ht="15" customHeight="1">
      <c r="A1011" s="1" t="str">
        <f t="shared" si="30"/>
        <v>male</v>
      </c>
      <c r="B1011" s="1">
        <f t="shared" si="31"/>
        <v>69</v>
      </c>
      <c r="K1011" s="209">
        <v>1009</v>
      </c>
      <c r="L1011" s="210" t="s">
        <v>430</v>
      </c>
      <c r="M1011" s="211" t="s">
        <v>411</v>
      </c>
      <c r="N1011" s="212">
        <v>66</v>
      </c>
    </row>
    <row r="1012" spans="1:14" ht="15" customHeight="1">
      <c r="A1012" s="1" t="str">
        <f t="shared" si="30"/>
        <v>male</v>
      </c>
      <c r="B1012" s="1">
        <f t="shared" si="31"/>
        <v>72</v>
      </c>
      <c r="K1012" s="209">
        <v>1010</v>
      </c>
      <c r="L1012" s="210" t="s">
        <v>430</v>
      </c>
      <c r="M1012" s="211" t="s">
        <v>411</v>
      </c>
      <c r="N1012" s="212">
        <v>69</v>
      </c>
    </row>
    <row r="1013" spans="1:14" ht="15" customHeight="1">
      <c r="A1013" s="1" t="str">
        <f t="shared" si="30"/>
        <v>male</v>
      </c>
      <c r="B1013" s="1">
        <f t="shared" si="31"/>
        <v>73</v>
      </c>
      <c r="K1013" s="209">
        <v>1011</v>
      </c>
      <c r="L1013" s="210" t="s">
        <v>430</v>
      </c>
      <c r="M1013" s="211" t="s">
        <v>411</v>
      </c>
      <c r="N1013" s="212">
        <v>72</v>
      </c>
    </row>
    <row r="1014" spans="1:14" ht="15" customHeight="1">
      <c r="A1014" s="1" t="str">
        <f t="shared" si="30"/>
        <v>male</v>
      </c>
      <c r="B1014" s="1">
        <f t="shared" si="31"/>
        <v>73</v>
      </c>
      <c r="K1014" s="209">
        <v>1012</v>
      </c>
      <c r="L1014" s="210" t="s">
        <v>430</v>
      </c>
      <c r="M1014" s="211" t="s">
        <v>411</v>
      </c>
      <c r="N1014" s="212">
        <v>73</v>
      </c>
    </row>
    <row r="1015" spans="1:14" ht="15" customHeight="1">
      <c r="A1015" s="1" t="str">
        <f t="shared" si="30"/>
        <v>male</v>
      </c>
      <c r="B1015" s="1">
        <f t="shared" si="31"/>
        <v>74</v>
      </c>
      <c r="K1015" s="209">
        <v>1013</v>
      </c>
      <c r="L1015" s="210" t="s">
        <v>430</v>
      </c>
      <c r="M1015" s="211" t="s">
        <v>411</v>
      </c>
      <c r="N1015" s="212">
        <v>73</v>
      </c>
    </row>
    <row r="1016" spans="1:14" ht="15" customHeight="1">
      <c r="A1016" s="1" t="str">
        <f t="shared" si="30"/>
        <v>male</v>
      </c>
      <c r="B1016" s="1">
        <f t="shared" si="31"/>
        <v>75</v>
      </c>
      <c r="K1016" s="209">
        <v>1014</v>
      </c>
      <c r="L1016" s="210" t="s">
        <v>430</v>
      </c>
      <c r="M1016" s="211" t="s">
        <v>411</v>
      </c>
      <c r="N1016" s="212">
        <v>74</v>
      </c>
    </row>
    <row r="1017" spans="1:14" ht="15" customHeight="1">
      <c r="A1017" s="1" t="str">
        <f t="shared" si="30"/>
        <v>male</v>
      </c>
      <c r="B1017" s="1">
        <f t="shared" si="31"/>
        <v>75</v>
      </c>
      <c r="K1017" s="209">
        <v>1015</v>
      </c>
      <c r="L1017" s="210" t="s">
        <v>430</v>
      </c>
      <c r="M1017" s="211" t="s">
        <v>411</v>
      </c>
      <c r="N1017" s="212">
        <v>75</v>
      </c>
    </row>
    <row r="1018" spans="1:14" ht="15" customHeight="1">
      <c r="A1018" s="1" t="str">
        <f t="shared" si="30"/>
        <v>male</v>
      </c>
      <c r="B1018" s="1">
        <f t="shared" si="31"/>
        <v>76</v>
      </c>
      <c r="K1018" s="209">
        <v>1016</v>
      </c>
      <c r="L1018" s="210" t="s">
        <v>430</v>
      </c>
      <c r="M1018" s="211" t="s">
        <v>411</v>
      </c>
      <c r="N1018" s="212">
        <v>75</v>
      </c>
    </row>
    <row r="1019" spans="1:14" ht="15" customHeight="1">
      <c r="A1019" s="1" t="str">
        <f t="shared" si="30"/>
        <v>male</v>
      </c>
      <c r="B1019" s="1">
        <f t="shared" si="31"/>
        <v>78</v>
      </c>
      <c r="K1019" s="209">
        <v>1017</v>
      </c>
      <c r="L1019" s="210" t="s">
        <v>430</v>
      </c>
      <c r="M1019" s="211" t="s">
        <v>411</v>
      </c>
      <c r="N1019" s="212">
        <v>76</v>
      </c>
    </row>
    <row r="1020" spans="1:14" ht="15" customHeight="1">
      <c r="A1020" s="1" t="str">
        <f t="shared" si="30"/>
        <v>male</v>
      </c>
      <c r="B1020" s="1">
        <f t="shared" si="31"/>
        <v>79</v>
      </c>
      <c r="K1020" s="209">
        <v>1018</v>
      </c>
      <c r="L1020" s="210" t="s">
        <v>430</v>
      </c>
      <c r="M1020" s="211" t="s">
        <v>411</v>
      </c>
      <c r="N1020" s="212">
        <v>78</v>
      </c>
    </row>
    <row r="1021" spans="1:14" ht="15" customHeight="1">
      <c r="A1021" s="1" t="str">
        <f t="shared" si="30"/>
        <v>male</v>
      </c>
      <c r="B1021" s="1">
        <f t="shared" si="31"/>
        <v>80</v>
      </c>
      <c r="K1021" s="209">
        <v>1019</v>
      </c>
      <c r="L1021" s="210" t="s">
        <v>430</v>
      </c>
      <c r="M1021" s="211" t="s">
        <v>411</v>
      </c>
      <c r="N1021" s="212">
        <v>79</v>
      </c>
    </row>
    <row r="1022" spans="1:14" ht="15" customHeight="1">
      <c r="A1022" s="1" t="str">
        <f t="shared" si="30"/>
        <v>male</v>
      </c>
      <c r="B1022" s="1">
        <f t="shared" si="31"/>
        <v>82</v>
      </c>
      <c r="K1022" s="209">
        <v>1020</v>
      </c>
      <c r="L1022" s="210" t="s">
        <v>430</v>
      </c>
      <c r="M1022" s="211" t="s">
        <v>411</v>
      </c>
      <c r="N1022" s="212">
        <v>80</v>
      </c>
    </row>
    <row r="1023" spans="1:14" ht="15" customHeight="1">
      <c r="A1023" s="1" t="str">
        <f t="shared" si="30"/>
        <v>male</v>
      </c>
      <c r="B1023" s="1">
        <f t="shared" si="31"/>
        <v>82</v>
      </c>
      <c r="K1023" s="209">
        <v>1021</v>
      </c>
      <c r="L1023" s="210" t="s">
        <v>430</v>
      </c>
      <c r="M1023" s="211" t="s">
        <v>411</v>
      </c>
      <c r="N1023" s="212">
        <v>82</v>
      </c>
    </row>
    <row r="1024" spans="1:14" ht="15" customHeight="1">
      <c r="A1024" s="1" t="str">
        <f t="shared" si="30"/>
        <v>male</v>
      </c>
      <c r="B1024" s="1">
        <f t="shared" si="31"/>
        <v>83</v>
      </c>
      <c r="K1024" s="209">
        <v>1022</v>
      </c>
      <c r="L1024" s="210" t="s">
        <v>430</v>
      </c>
      <c r="M1024" s="211" t="s">
        <v>411</v>
      </c>
      <c r="N1024" s="212">
        <v>82</v>
      </c>
    </row>
    <row r="1025" spans="1:14" ht="15" customHeight="1">
      <c r="A1025" s="1" t="str">
        <f t="shared" si="30"/>
        <v>male</v>
      </c>
      <c r="B1025" s="1">
        <f t="shared" si="31"/>
        <v>83</v>
      </c>
      <c r="K1025" s="209">
        <v>1023</v>
      </c>
      <c r="L1025" s="210" t="s">
        <v>430</v>
      </c>
      <c r="M1025" s="211" t="s">
        <v>411</v>
      </c>
      <c r="N1025" s="212">
        <v>83</v>
      </c>
    </row>
    <row r="1026" spans="1:14" ht="15" customHeight="1">
      <c r="A1026" s="1" t="str">
        <f t="shared" si="30"/>
        <v>male</v>
      </c>
      <c r="B1026" s="1">
        <f t="shared" si="31"/>
        <v>83</v>
      </c>
      <c r="K1026" s="209">
        <v>1024</v>
      </c>
      <c r="L1026" s="210" t="s">
        <v>430</v>
      </c>
      <c r="M1026" s="211" t="s">
        <v>411</v>
      </c>
      <c r="N1026" s="212">
        <v>83</v>
      </c>
    </row>
    <row r="1027" spans="1:14" ht="15" customHeight="1">
      <c r="A1027" s="1" t="str">
        <f t="shared" ref="A1027:A1078" si="32">IF(M1028="זכר", "male", "female")</f>
        <v>male</v>
      </c>
      <c r="B1027" s="1">
        <f t="shared" ref="B1027:B1078" si="33">N1028</f>
        <v>85</v>
      </c>
      <c r="K1027" s="209">
        <v>1025</v>
      </c>
      <c r="L1027" s="210" t="s">
        <v>430</v>
      </c>
      <c r="M1027" s="211" t="s">
        <v>411</v>
      </c>
      <c r="N1027" s="212">
        <v>83</v>
      </c>
    </row>
    <row r="1028" spans="1:14" ht="15" customHeight="1">
      <c r="A1028" s="1" t="str">
        <f t="shared" si="32"/>
        <v>male</v>
      </c>
      <c r="B1028" s="1">
        <f t="shared" si="33"/>
        <v>85</v>
      </c>
      <c r="K1028" s="209">
        <v>1026</v>
      </c>
      <c r="L1028" s="210" t="s">
        <v>430</v>
      </c>
      <c r="M1028" s="211" t="s">
        <v>411</v>
      </c>
      <c r="N1028" s="212">
        <v>85</v>
      </c>
    </row>
    <row r="1029" spans="1:14" ht="15" customHeight="1">
      <c r="A1029" s="1" t="str">
        <f t="shared" si="32"/>
        <v>male</v>
      </c>
      <c r="B1029" s="1">
        <f t="shared" si="33"/>
        <v>86</v>
      </c>
      <c r="K1029" s="209">
        <v>1027</v>
      </c>
      <c r="L1029" s="210" t="s">
        <v>430</v>
      </c>
      <c r="M1029" s="211" t="s">
        <v>411</v>
      </c>
      <c r="N1029" s="212">
        <v>85</v>
      </c>
    </row>
    <row r="1030" spans="1:14" ht="15" customHeight="1">
      <c r="A1030" s="1" t="str">
        <f t="shared" si="32"/>
        <v>male</v>
      </c>
      <c r="B1030" s="1">
        <f t="shared" si="33"/>
        <v>87</v>
      </c>
      <c r="K1030" s="209">
        <v>1028</v>
      </c>
      <c r="L1030" s="210" t="s">
        <v>430</v>
      </c>
      <c r="M1030" s="211" t="s">
        <v>411</v>
      </c>
      <c r="N1030" s="212">
        <v>86</v>
      </c>
    </row>
    <row r="1031" spans="1:14" ht="15" customHeight="1">
      <c r="A1031" s="1" t="str">
        <f t="shared" si="32"/>
        <v>male</v>
      </c>
      <c r="B1031" s="1">
        <f t="shared" si="33"/>
        <v>87</v>
      </c>
      <c r="K1031" s="209">
        <v>1029</v>
      </c>
      <c r="L1031" s="210" t="s">
        <v>430</v>
      </c>
      <c r="M1031" s="211" t="s">
        <v>411</v>
      </c>
      <c r="N1031" s="212">
        <v>87</v>
      </c>
    </row>
    <row r="1032" spans="1:14" ht="15" customHeight="1">
      <c r="A1032" s="1" t="str">
        <f t="shared" si="32"/>
        <v>male</v>
      </c>
      <c r="B1032" s="1">
        <f t="shared" si="33"/>
        <v>88</v>
      </c>
      <c r="K1032" s="209">
        <v>1030</v>
      </c>
      <c r="L1032" s="210" t="s">
        <v>430</v>
      </c>
      <c r="M1032" s="211" t="s">
        <v>411</v>
      </c>
      <c r="N1032" s="212">
        <v>87</v>
      </c>
    </row>
    <row r="1033" spans="1:14" ht="15" customHeight="1">
      <c r="A1033" s="1" t="str">
        <f t="shared" si="32"/>
        <v>male</v>
      </c>
      <c r="B1033" s="1">
        <f t="shared" si="33"/>
        <v>90</v>
      </c>
      <c r="K1033" s="209">
        <v>1031</v>
      </c>
      <c r="L1033" s="210" t="s">
        <v>430</v>
      </c>
      <c r="M1033" s="211" t="s">
        <v>411</v>
      </c>
      <c r="N1033" s="212">
        <v>88</v>
      </c>
    </row>
    <row r="1034" spans="1:14" ht="15" customHeight="1">
      <c r="A1034" s="1" t="str">
        <f t="shared" si="32"/>
        <v>male</v>
      </c>
      <c r="B1034" s="1">
        <f t="shared" si="33"/>
        <v>90</v>
      </c>
      <c r="K1034" s="209">
        <v>1032</v>
      </c>
      <c r="L1034" s="210" t="s">
        <v>430</v>
      </c>
      <c r="M1034" s="211" t="s">
        <v>411</v>
      </c>
      <c r="N1034" s="212">
        <v>90</v>
      </c>
    </row>
    <row r="1035" spans="1:14" ht="15" customHeight="1">
      <c r="A1035" s="1" t="str">
        <f t="shared" si="32"/>
        <v>male</v>
      </c>
      <c r="B1035" s="1">
        <f t="shared" si="33"/>
        <v>90</v>
      </c>
      <c r="K1035" s="209">
        <v>1033</v>
      </c>
      <c r="L1035" s="210" t="s">
        <v>430</v>
      </c>
      <c r="M1035" s="211" t="s">
        <v>411</v>
      </c>
      <c r="N1035" s="212">
        <v>90</v>
      </c>
    </row>
    <row r="1036" spans="1:14" ht="15" customHeight="1">
      <c r="A1036" s="1" t="str">
        <f t="shared" si="32"/>
        <v>male</v>
      </c>
      <c r="B1036" s="1">
        <f t="shared" si="33"/>
        <v>91</v>
      </c>
      <c r="K1036" s="209">
        <v>1034</v>
      </c>
      <c r="L1036" s="210" t="s">
        <v>430</v>
      </c>
      <c r="M1036" s="211" t="s">
        <v>411</v>
      </c>
      <c r="N1036" s="212">
        <v>90</v>
      </c>
    </row>
    <row r="1037" spans="1:14" ht="15" customHeight="1">
      <c r="A1037" s="1" t="str">
        <f t="shared" si="32"/>
        <v>male</v>
      </c>
      <c r="B1037" s="1">
        <f t="shared" si="33"/>
        <v>91</v>
      </c>
      <c r="K1037" s="209">
        <v>1035</v>
      </c>
      <c r="L1037" s="210" t="s">
        <v>430</v>
      </c>
      <c r="M1037" s="211" t="s">
        <v>411</v>
      </c>
      <c r="N1037" s="212">
        <v>91</v>
      </c>
    </row>
    <row r="1038" spans="1:14" ht="15" customHeight="1">
      <c r="A1038" s="1" t="str">
        <f t="shared" si="32"/>
        <v>male</v>
      </c>
      <c r="B1038" s="1">
        <f t="shared" si="33"/>
        <v>91</v>
      </c>
      <c r="K1038" s="209">
        <v>1036</v>
      </c>
      <c r="L1038" s="210" t="s">
        <v>430</v>
      </c>
      <c r="M1038" s="211" t="s">
        <v>411</v>
      </c>
      <c r="N1038" s="212">
        <v>91</v>
      </c>
    </row>
    <row r="1039" spans="1:14" ht="15" customHeight="1">
      <c r="A1039" s="1" t="str">
        <f t="shared" si="32"/>
        <v>male</v>
      </c>
      <c r="B1039" s="1">
        <f t="shared" si="33"/>
        <v>92</v>
      </c>
      <c r="K1039" s="209">
        <v>1037</v>
      </c>
      <c r="L1039" s="210" t="s">
        <v>430</v>
      </c>
      <c r="M1039" s="211" t="s">
        <v>411</v>
      </c>
      <c r="N1039" s="212">
        <v>91</v>
      </c>
    </row>
    <row r="1040" spans="1:14" ht="15" customHeight="1">
      <c r="A1040" s="1" t="str">
        <f t="shared" si="32"/>
        <v>female</v>
      </c>
      <c r="B1040" s="1">
        <f t="shared" si="33"/>
        <v>62</v>
      </c>
      <c r="K1040" s="209">
        <v>1038</v>
      </c>
      <c r="L1040" s="210" t="s">
        <v>430</v>
      </c>
      <c r="M1040" s="211" t="s">
        <v>411</v>
      </c>
      <c r="N1040" s="212">
        <v>92</v>
      </c>
    </row>
    <row r="1041" spans="1:14" ht="15" customHeight="1">
      <c r="A1041" s="1" t="str">
        <f t="shared" si="32"/>
        <v>female</v>
      </c>
      <c r="B1041" s="1">
        <f t="shared" si="33"/>
        <v>71</v>
      </c>
      <c r="K1041" s="209">
        <v>1039</v>
      </c>
      <c r="L1041" s="210" t="s">
        <v>430</v>
      </c>
      <c r="M1041" s="211" t="s">
        <v>412</v>
      </c>
      <c r="N1041" s="212">
        <v>62</v>
      </c>
    </row>
    <row r="1042" spans="1:14" ht="15" customHeight="1">
      <c r="A1042" s="1" t="str">
        <f t="shared" si="32"/>
        <v>female</v>
      </c>
      <c r="B1042" s="1">
        <f t="shared" si="33"/>
        <v>71</v>
      </c>
      <c r="K1042" s="209">
        <v>1040</v>
      </c>
      <c r="L1042" s="210" t="s">
        <v>430</v>
      </c>
      <c r="M1042" s="211" t="s">
        <v>412</v>
      </c>
      <c r="N1042" s="212">
        <v>71</v>
      </c>
    </row>
    <row r="1043" spans="1:14" ht="15" customHeight="1">
      <c r="A1043" s="1" t="str">
        <f t="shared" si="32"/>
        <v>female</v>
      </c>
      <c r="B1043" s="1">
        <f t="shared" si="33"/>
        <v>73</v>
      </c>
      <c r="K1043" s="209">
        <v>1041</v>
      </c>
      <c r="L1043" s="210" t="s">
        <v>430</v>
      </c>
      <c r="M1043" s="211" t="s">
        <v>412</v>
      </c>
      <c r="N1043" s="212">
        <v>71</v>
      </c>
    </row>
    <row r="1044" spans="1:14" ht="15" customHeight="1">
      <c r="A1044" s="1" t="str">
        <f t="shared" si="32"/>
        <v>female</v>
      </c>
      <c r="B1044" s="1">
        <f t="shared" si="33"/>
        <v>74</v>
      </c>
      <c r="K1044" s="209">
        <v>1042</v>
      </c>
      <c r="L1044" s="210" t="s">
        <v>430</v>
      </c>
      <c r="M1044" s="211" t="s">
        <v>412</v>
      </c>
      <c r="N1044" s="212">
        <v>73</v>
      </c>
    </row>
    <row r="1045" spans="1:14" ht="15" customHeight="1">
      <c r="A1045" s="1" t="str">
        <f t="shared" si="32"/>
        <v>female</v>
      </c>
      <c r="B1045" s="1">
        <f t="shared" si="33"/>
        <v>75</v>
      </c>
      <c r="K1045" s="209">
        <v>1043</v>
      </c>
      <c r="L1045" s="210" t="s">
        <v>430</v>
      </c>
      <c r="M1045" s="211" t="s">
        <v>412</v>
      </c>
      <c r="N1045" s="212">
        <v>74</v>
      </c>
    </row>
    <row r="1046" spans="1:14" ht="15" customHeight="1">
      <c r="A1046" s="1" t="str">
        <f t="shared" si="32"/>
        <v>female</v>
      </c>
      <c r="B1046" s="1">
        <f t="shared" si="33"/>
        <v>75</v>
      </c>
      <c r="K1046" s="209">
        <v>1044</v>
      </c>
      <c r="L1046" s="210" t="s">
        <v>430</v>
      </c>
      <c r="M1046" s="211" t="s">
        <v>412</v>
      </c>
      <c r="N1046" s="212">
        <v>75</v>
      </c>
    </row>
    <row r="1047" spans="1:14" ht="15" customHeight="1">
      <c r="A1047" s="1" t="str">
        <f t="shared" si="32"/>
        <v>female</v>
      </c>
      <c r="B1047" s="1">
        <f t="shared" si="33"/>
        <v>75</v>
      </c>
      <c r="K1047" s="209">
        <v>1045</v>
      </c>
      <c r="L1047" s="210" t="s">
        <v>430</v>
      </c>
      <c r="M1047" s="211" t="s">
        <v>412</v>
      </c>
      <c r="N1047" s="212">
        <v>75</v>
      </c>
    </row>
    <row r="1048" spans="1:14" ht="15" customHeight="1">
      <c r="A1048" s="1" t="str">
        <f t="shared" si="32"/>
        <v>female</v>
      </c>
      <c r="B1048" s="1">
        <f t="shared" si="33"/>
        <v>76</v>
      </c>
      <c r="K1048" s="209">
        <v>1046</v>
      </c>
      <c r="L1048" s="210" t="s">
        <v>430</v>
      </c>
      <c r="M1048" s="211" t="s">
        <v>412</v>
      </c>
      <c r="N1048" s="212">
        <v>75</v>
      </c>
    </row>
    <row r="1049" spans="1:14" ht="15" customHeight="1">
      <c r="A1049" s="1" t="str">
        <f t="shared" si="32"/>
        <v>female</v>
      </c>
      <c r="B1049" s="1">
        <f t="shared" si="33"/>
        <v>76</v>
      </c>
      <c r="K1049" s="209">
        <v>1047</v>
      </c>
      <c r="L1049" s="210" t="s">
        <v>430</v>
      </c>
      <c r="M1049" s="211" t="s">
        <v>412</v>
      </c>
      <c r="N1049" s="212">
        <v>76</v>
      </c>
    </row>
    <row r="1050" spans="1:14" ht="15" customHeight="1">
      <c r="A1050" s="1" t="str">
        <f t="shared" si="32"/>
        <v>female</v>
      </c>
      <c r="B1050" s="1">
        <f t="shared" si="33"/>
        <v>77</v>
      </c>
      <c r="K1050" s="209">
        <v>1048</v>
      </c>
      <c r="L1050" s="210" t="s">
        <v>430</v>
      </c>
      <c r="M1050" s="211" t="s">
        <v>412</v>
      </c>
      <c r="N1050" s="212">
        <v>76</v>
      </c>
    </row>
    <row r="1051" spans="1:14" ht="15" customHeight="1">
      <c r="A1051" s="1" t="str">
        <f t="shared" si="32"/>
        <v>female</v>
      </c>
      <c r="B1051" s="1">
        <f t="shared" si="33"/>
        <v>78</v>
      </c>
      <c r="K1051" s="209">
        <v>1049</v>
      </c>
      <c r="L1051" s="210" t="s">
        <v>430</v>
      </c>
      <c r="M1051" s="211" t="s">
        <v>412</v>
      </c>
      <c r="N1051" s="212">
        <v>77</v>
      </c>
    </row>
    <row r="1052" spans="1:14" ht="15" customHeight="1">
      <c r="A1052" s="1" t="str">
        <f t="shared" si="32"/>
        <v>female</v>
      </c>
      <c r="B1052" s="1">
        <f t="shared" si="33"/>
        <v>81</v>
      </c>
      <c r="K1052" s="209">
        <v>1050</v>
      </c>
      <c r="L1052" s="210" t="s">
        <v>430</v>
      </c>
      <c r="M1052" s="211" t="s">
        <v>412</v>
      </c>
      <c r="N1052" s="212">
        <v>78</v>
      </c>
    </row>
    <row r="1053" spans="1:14" ht="15" customHeight="1">
      <c r="A1053" s="1" t="str">
        <f t="shared" si="32"/>
        <v>female</v>
      </c>
      <c r="B1053" s="1">
        <f t="shared" si="33"/>
        <v>81</v>
      </c>
      <c r="K1053" s="209">
        <v>1051</v>
      </c>
      <c r="L1053" s="210" t="s">
        <v>430</v>
      </c>
      <c r="M1053" s="211" t="s">
        <v>412</v>
      </c>
      <c r="N1053" s="212">
        <v>81</v>
      </c>
    </row>
    <row r="1054" spans="1:14" ht="15" customHeight="1">
      <c r="A1054" s="1" t="str">
        <f t="shared" si="32"/>
        <v>female</v>
      </c>
      <c r="B1054" s="1">
        <f t="shared" si="33"/>
        <v>82</v>
      </c>
      <c r="K1054" s="209">
        <v>1052</v>
      </c>
      <c r="L1054" s="210" t="s">
        <v>430</v>
      </c>
      <c r="M1054" s="211" t="s">
        <v>412</v>
      </c>
      <c r="N1054" s="212">
        <v>81</v>
      </c>
    </row>
    <row r="1055" spans="1:14" ht="15" customHeight="1">
      <c r="A1055" s="1" t="str">
        <f t="shared" si="32"/>
        <v>female</v>
      </c>
      <c r="B1055" s="1">
        <f t="shared" si="33"/>
        <v>82</v>
      </c>
      <c r="K1055" s="209">
        <v>1053</v>
      </c>
      <c r="L1055" s="210" t="s">
        <v>430</v>
      </c>
      <c r="M1055" s="211" t="s">
        <v>412</v>
      </c>
      <c r="N1055" s="212">
        <v>82</v>
      </c>
    </row>
    <row r="1056" spans="1:14" ht="15" customHeight="1">
      <c r="A1056" s="1" t="str">
        <f t="shared" si="32"/>
        <v>female</v>
      </c>
      <c r="B1056" s="1">
        <f t="shared" si="33"/>
        <v>84</v>
      </c>
      <c r="K1056" s="209">
        <v>1054</v>
      </c>
      <c r="L1056" s="210" t="s">
        <v>430</v>
      </c>
      <c r="M1056" s="211" t="s">
        <v>412</v>
      </c>
      <c r="N1056" s="212">
        <v>82</v>
      </c>
    </row>
    <row r="1057" spans="1:14" ht="15" customHeight="1">
      <c r="A1057" s="1" t="str">
        <f t="shared" si="32"/>
        <v>female</v>
      </c>
      <c r="B1057" s="1">
        <f t="shared" si="33"/>
        <v>87</v>
      </c>
      <c r="K1057" s="209">
        <v>1055</v>
      </c>
      <c r="L1057" s="210" t="s">
        <v>430</v>
      </c>
      <c r="M1057" s="211" t="s">
        <v>412</v>
      </c>
      <c r="N1057" s="212">
        <v>84</v>
      </c>
    </row>
    <row r="1058" spans="1:14" ht="15" customHeight="1">
      <c r="A1058" s="1" t="str">
        <f t="shared" si="32"/>
        <v>female</v>
      </c>
      <c r="B1058" s="1">
        <f t="shared" si="33"/>
        <v>88</v>
      </c>
      <c r="K1058" s="209">
        <v>1056</v>
      </c>
      <c r="L1058" s="210" t="s">
        <v>430</v>
      </c>
      <c r="M1058" s="211" t="s">
        <v>412</v>
      </c>
      <c r="N1058" s="212">
        <v>87</v>
      </c>
    </row>
    <row r="1059" spans="1:14" ht="15" customHeight="1">
      <c r="A1059" s="1" t="str">
        <f t="shared" si="32"/>
        <v>female</v>
      </c>
      <c r="B1059" s="1">
        <f t="shared" si="33"/>
        <v>88</v>
      </c>
      <c r="K1059" s="209">
        <v>1057</v>
      </c>
      <c r="L1059" s="210" t="s">
        <v>430</v>
      </c>
      <c r="M1059" s="211" t="s">
        <v>412</v>
      </c>
      <c r="N1059" s="212">
        <v>88</v>
      </c>
    </row>
    <row r="1060" spans="1:14" ht="15" customHeight="1">
      <c r="A1060" s="1" t="str">
        <f t="shared" si="32"/>
        <v>female</v>
      </c>
      <c r="B1060" s="1">
        <f t="shared" si="33"/>
        <v>88</v>
      </c>
      <c r="K1060" s="209">
        <v>1058</v>
      </c>
      <c r="L1060" s="210" t="s">
        <v>430</v>
      </c>
      <c r="M1060" s="211" t="s">
        <v>412</v>
      </c>
      <c r="N1060" s="212">
        <v>88</v>
      </c>
    </row>
    <row r="1061" spans="1:14" ht="15" customHeight="1">
      <c r="A1061" s="1" t="str">
        <f t="shared" si="32"/>
        <v>female</v>
      </c>
      <c r="B1061" s="1">
        <f t="shared" si="33"/>
        <v>89</v>
      </c>
      <c r="K1061" s="209">
        <v>1059</v>
      </c>
      <c r="L1061" s="210" t="s">
        <v>430</v>
      </c>
      <c r="M1061" s="211" t="s">
        <v>412</v>
      </c>
      <c r="N1061" s="212">
        <v>88</v>
      </c>
    </row>
    <row r="1062" spans="1:14" ht="15" customHeight="1">
      <c r="A1062" s="1" t="str">
        <f t="shared" si="32"/>
        <v>female</v>
      </c>
      <c r="B1062" s="1">
        <f t="shared" si="33"/>
        <v>89</v>
      </c>
      <c r="K1062" s="209">
        <v>1060</v>
      </c>
      <c r="L1062" s="210" t="s">
        <v>430</v>
      </c>
      <c r="M1062" s="211" t="s">
        <v>412</v>
      </c>
      <c r="N1062" s="212">
        <v>89</v>
      </c>
    </row>
    <row r="1063" spans="1:14" ht="15" customHeight="1">
      <c r="A1063" s="1" t="str">
        <f t="shared" si="32"/>
        <v>female</v>
      </c>
      <c r="B1063" s="1">
        <f t="shared" si="33"/>
        <v>91</v>
      </c>
      <c r="K1063" s="209">
        <v>1061</v>
      </c>
      <c r="L1063" s="210" t="s">
        <v>430</v>
      </c>
      <c r="M1063" s="211" t="s">
        <v>412</v>
      </c>
      <c r="N1063" s="212">
        <v>89</v>
      </c>
    </row>
    <row r="1064" spans="1:14" ht="15" customHeight="1">
      <c r="A1064" s="1" t="str">
        <f t="shared" si="32"/>
        <v>female</v>
      </c>
      <c r="B1064" s="1">
        <f t="shared" si="33"/>
        <v>91</v>
      </c>
      <c r="K1064" s="209">
        <v>1062</v>
      </c>
      <c r="L1064" s="210" t="s">
        <v>430</v>
      </c>
      <c r="M1064" s="211" t="s">
        <v>412</v>
      </c>
      <c r="N1064" s="212">
        <v>91</v>
      </c>
    </row>
    <row r="1065" spans="1:14" ht="15" customHeight="1">
      <c r="A1065" s="1" t="str">
        <f t="shared" si="32"/>
        <v>female</v>
      </c>
      <c r="B1065" s="1">
        <f t="shared" si="33"/>
        <v>92</v>
      </c>
      <c r="K1065" s="209">
        <v>1063</v>
      </c>
      <c r="L1065" s="210" t="s">
        <v>430</v>
      </c>
      <c r="M1065" s="211" t="s">
        <v>412</v>
      </c>
      <c r="N1065" s="212">
        <v>91</v>
      </c>
    </row>
    <row r="1066" spans="1:14" ht="15" customHeight="1">
      <c r="A1066" s="1" t="str">
        <f t="shared" si="32"/>
        <v>female</v>
      </c>
      <c r="B1066" s="1">
        <f t="shared" si="33"/>
        <v>92</v>
      </c>
      <c r="K1066" s="209">
        <v>1064</v>
      </c>
      <c r="L1066" s="210" t="s">
        <v>430</v>
      </c>
      <c r="M1066" s="211" t="s">
        <v>412</v>
      </c>
      <c r="N1066" s="212">
        <v>92</v>
      </c>
    </row>
    <row r="1067" spans="1:14" ht="15" customHeight="1">
      <c r="A1067" s="1" t="str">
        <f t="shared" si="32"/>
        <v>female</v>
      </c>
      <c r="B1067" s="1">
        <f t="shared" si="33"/>
        <v>92</v>
      </c>
      <c r="K1067" s="209">
        <v>1065</v>
      </c>
      <c r="L1067" s="210" t="s">
        <v>430</v>
      </c>
      <c r="M1067" s="211" t="s">
        <v>412</v>
      </c>
      <c r="N1067" s="212">
        <v>92</v>
      </c>
    </row>
    <row r="1068" spans="1:14" ht="15" customHeight="1">
      <c r="A1068" s="1" t="str">
        <f t="shared" si="32"/>
        <v>female</v>
      </c>
      <c r="B1068" s="1">
        <f t="shared" si="33"/>
        <v>94</v>
      </c>
      <c r="K1068" s="209">
        <v>1066</v>
      </c>
      <c r="L1068" s="210" t="s">
        <v>430</v>
      </c>
      <c r="M1068" s="211" t="s">
        <v>412</v>
      </c>
      <c r="N1068" s="212">
        <v>92</v>
      </c>
    </row>
    <row r="1069" spans="1:14" ht="15" customHeight="1">
      <c r="A1069" s="1" t="str">
        <f t="shared" si="32"/>
        <v>female</v>
      </c>
      <c r="B1069" s="1">
        <f t="shared" si="33"/>
        <v>95</v>
      </c>
      <c r="K1069" s="209">
        <v>1067</v>
      </c>
      <c r="L1069" s="210" t="s">
        <v>430</v>
      </c>
      <c r="M1069" s="211" t="s">
        <v>412</v>
      </c>
      <c r="N1069" s="212">
        <v>94</v>
      </c>
    </row>
    <row r="1070" spans="1:14" ht="15" customHeight="1">
      <c r="A1070" s="1" t="str">
        <f t="shared" si="32"/>
        <v>female</v>
      </c>
      <c r="B1070" s="1">
        <f t="shared" si="33"/>
        <v>95</v>
      </c>
      <c r="K1070" s="209">
        <v>1068</v>
      </c>
      <c r="L1070" s="210" t="s">
        <v>430</v>
      </c>
      <c r="M1070" s="211" t="s">
        <v>412</v>
      </c>
      <c r="N1070" s="212">
        <v>95</v>
      </c>
    </row>
    <row r="1071" spans="1:14" ht="15" customHeight="1">
      <c r="A1071" s="1" t="str">
        <f t="shared" si="32"/>
        <v>female</v>
      </c>
      <c r="B1071" s="1">
        <f t="shared" si="33"/>
        <v>95</v>
      </c>
      <c r="K1071" s="209">
        <v>1069</v>
      </c>
      <c r="L1071" s="210" t="s">
        <v>430</v>
      </c>
      <c r="M1071" s="211" t="s">
        <v>412</v>
      </c>
      <c r="N1071" s="212">
        <v>95</v>
      </c>
    </row>
    <row r="1072" spans="1:14" ht="15" customHeight="1">
      <c r="A1072" s="1" t="str">
        <f t="shared" si="32"/>
        <v>female</v>
      </c>
      <c r="B1072" s="1">
        <f t="shared" si="33"/>
        <v>96</v>
      </c>
      <c r="K1072" s="209">
        <v>1070</v>
      </c>
      <c r="L1072" s="210" t="s">
        <v>430</v>
      </c>
      <c r="M1072" s="211" t="s">
        <v>412</v>
      </c>
      <c r="N1072" s="212">
        <v>95</v>
      </c>
    </row>
    <row r="1073" spans="1:14" ht="15" customHeight="1">
      <c r="A1073" s="1" t="str">
        <f t="shared" si="32"/>
        <v>female</v>
      </c>
      <c r="B1073" s="1">
        <f t="shared" si="33"/>
        <v>98</v>
      </c>
      <c r="K1073" s="209">
        <v>1071</v>
      </c>
      <c r="L1073" s="210" t="s">
        <v>430</v>
      </c>
      <c r="M1073" s="211" t="s">
        <v>412</v>
      </c>
      <c r="N1073" s="212">
        <v>96</v>
      </c>
    </row>
    <row r="1074" spans="1:14" ht="15" customHeight="1">
      <c r="A1074" s="1" t="str">
        <f t="shared" si="32"/>
        <v>female</v>
      </c>
      <c r="B1074" s="1">
        <f t="shared" si="33"/>
        <v>101</v>
      </c>
      <c r="K1074" s="209">
        <v>1072</v>
      </c>
      <c r="L1074" s="210" t="s">
        <v>430</v>
      </c>
      <c r="M1074" s="211" t="s">
        <v>412</v>
      </c>
      <c r="N1074" s="212">
        <v>98</v>
      </c>
    </row>
    <row r="1075" spans="1:14" ht="15" customHeight="1">
      <c r="A1075" s="1" t="str">
        <f t="shared" si="32"/>
        <v>female</v>
      </c>
      <c r="B1075" s="1">
        <f t="shared" si="33"/>
        <v>65</v>
      </c>
      <c r="K1075" s="209">
        <v>1073</v>
      </c>
      <c r="L1075" s="210" t="s">
        <v>430</v>
      </c>
      <c r="M1075" s="211" t="s">
        <v>412</v>
      </c>
      <c r="N1075" s="212">
        <v>101</v>
      </c>
    </row>
    <row r="1076" spans="1:14" ht="15" customHeight="1">
      <c r="A1076" s="1" t="str">
        <f t="shared" si="32"/>
        <v>male</v>
      </c>
      <c r="B1076" s="1">
        <f t="shared" si="33"/>
        <v>56</v>
      </c>
      <c r="K1076" s="209">
        <v>1074</v>
      </c>
      <c r="L1076" s="210" t="s">
        <v>410</v>
      </c>
      <c r="M1076" s="211" t="s">
        <v>412</v>
      </c>
      <c r="N1076" s="212">
        <v>65</v>
      </c>
    </row>
    <row r="1077" spans="1:14" ht="15" customHeight="1">
      <c r="A1077" s="1" t="str">
        <f t="shared" si="32"/>
        <v>male</v>
      </c>
      <c r="B1077" s="1">
        <f t="shared" si="33"/>
        <v>80</v>
      </c>
      <c r="K1077" s="209">
        <v>1075</v>
      </c>
      <c r="L1077" s="210" t="s">
        <v>410</v>
      </c>
      <c r="M1077" s="211" t="s">
        <v>411</v>
      </c>
      <c r="N1077" s="212">
        <v>56</v>
      </c>
    </row>
    <row r="1078" spans="1:14" ht="15" customHeight="1">
      <c r="A1078" s="1" t="str">
        <f t="shared" si="32"/>
        <v>female</v>
      </c>
      <c r="B1078" s="1">
        <f t="shared" si="33"/>
        <v>75</v>
      </c>
      <c r="K1078" s="209">
        <v>1076</v>
      </c>
      <c r="L1078" s="210" t="s">
        <v>410</v>
      </c>
      <c r="M1078" s="211" t="s">
        <v>411</v>
      </c>
      <c r="N1078" s="212">
        <v>80</v>
      </c>
    </row>
    <row r="1079" spans="1:14" ht="15" customHeight="1">
      <c r="A1079" s="1"/>
      <c r="B1079" s="1"/>
      <c r="K1079" s="209">
        <v>1077</v>
      </c>
      <c r="L1079" s="210" t="s">
        <v>410</v>
      </c>
      <c r="M1079" s="211" t="s">
        <v>412</v>
      </c>
      <c r="N1079" s="212">
        <v>75</v>
      </c>
    </row>
  </sheetData>
  <sortState xmlns:xlrd2="http://schemas.microsoft.com/office/spreadsheetml/2017/richdata2" ref="F6:F16">
    <sortCondition ref="F6"/>
  </sortState>
  <mergeCells count="1">
    <mergeCell ref="K1:N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C1:M1000"/>
  <sheetViews>
    <sheetView workbookViewId="0">
      <selection activeCell="K27" sqref="K27"/>
    </sheetView>
  </sheetViews>
  <sheetFormatPr baseColWidth="10" defaultColWidth="11.28515625" defaultRowHeight="15" customHeight="1"/>
  <cols>
    <col min="1" max="13" width="8.7109375" customWidth="1"/>
    <col min="14" max="26" width="10.5703125" customWidth="1"/>
  </cols>
  <sheetData>
    <row r="1" spans="3:13" ht="15.75" customHeight="1">
      <c r="C1" s="1" t="s">
        <v>324</v>
      </c>
    </row>
    <row r="2" spans="3:13" ht="15.75" customHeight="1"/>
    <row r="3" spans="3:13" ht="15.75" customHeight="1">
      <c r="F3" s="143" t="s">
        <v>325</v>
      </c>
      <c r="G3" s="143" t="s">
        <v>326</v>
      </c>
      <c r="H3" s="143" t="s">
        <v>327</v>
      </c>
      <c r="I3" s="143" t="s">
        <v>328</v>
      </c>
      <c r="L3" s="26" t="s">
        <v>70</v>
      </c>
    </row>
    <row r="4" spans="3:13" ht="15.75" customHeight="1">
      <c r="F4" s="144">
        <v>0.99324999999999997</v>
      </c>
      <c r="G4" s="144">
        <v>0.99350000000000005</v>
      </c>
      <c r="H4" s="145">
        <v>0.99299999999999999</v>
      </c>
      <c r="I4" s="145">
        <v>0</v>
      </c>
      <c r="L4" s="10" t="s">
        <v>76</v>
      </c>
      <c r="M4" s="1">
        <f>AVERAGE(F4:F21)</f>
        <v>0.98546061111111116</v>
      </c>
    </row>
    <row r="5" spans="3:13" ht="15.75" customHeight="1">
      <c r="F5" s="144">
        <v>0.99233400000000005</v>
      </c>
      <c r="G5" s="144">
        <v>0.99280000000000002</v>
      </c>
      <c r="H5" s="145">
        <v>0.99180000000000001</v>
      </c>
      <c r="I5" s="145">
        <v>1</v>
      </c>
      <c r="L5" s="2" t="s">
        <v>80</v>
      </c>
      <c r="M5" s="1">
        <f>AVERAGE(F22:F28)</f>
        <v>0.97251985714285716</v>
      </c>
    </row>
    <row r="6" spans="3:13" ht="15.75" customHeight="1">
      <c r="F6" s="144">
        <v>0.99141699999999999</v>
      </c>
      <c r="G6" s="144">
        <v>0.99219999999999997</v>
      </c>
      <c r="H6" s="145">
        <v>0.99070000000000003</v>
      </c>
      <c r="I6" s="145">
        <v>2</v>
      </c>
      <c r="L6" s="2" t="s">
        <v>85</v>
      </c>
      <c r="M6" s="1">
        <f>AVERAGE(F29:F38)</f>
        <v>0.93993930000000003</v>
      </c>
    </row>
    <row r="7" spans="3:13" ht="15.75" customHeight="1">
      <c r="F7" s="144">
        <v>0.99050099999999996</v>
      </c>
      <c r="G7" s="144">
        <v>0.99150000000000005</v>
      </c>
      <c r="H7" s="145">
        <v>0.98919999999999997</v>
      </c>
      <c r="I7" s="145">
        <v>3</v>
      </c>
      <c r="L7" s="2" t="s">
        <v>92</v>
      </c>
      <c r="M7" s="1">
        <f>AVERAGE(F39:F48)</f>
        <v>0.88740710000000012</v>
      </c>
    </row>
    <row r="8" spans="3:13" ht="15.75" customHeight="1">
      <c r="F8" s="144">
        <v>0.98958400000000002</v>
      </c>
      <c r="G8" s="144">
        <v>0.99080000000000001</v>
      </c>
      <c r="H8" s="145">
        <v>0.98829999999999996</v>
      </c>
      <c r="I8" s="145">
        <v>4</v>
      </c>
      <c r="L8" s="2" t="s">
        <v>97</v>
      </c>
      <c r="M8" s="1">
        <f>AVERAGE(F49:F58)</f>
        <v>0.83289360000000001</v>
      </c>
    </row>
    <row r="9" spans="3:13" ht="15.75" customHeight="1">
      <c r="F9" s="144">
        <v>0.98866799999999999</v>
      </c>
      <c r="G9" s="144">
        <v>0.99019999999999997</v>
      </c>
      <c r="H9" s="145">
        <v>0.98719999999999997</v>
      </c>
      <c r="I9" s="145">
        <v>5</v>
      </c>
      <c r="L9" s="2" t="s">
        <v>99</v>
      </c>
      <c r="M9" s="1">
        <f>AVERAGE(F59:F68)</f>
        <v>0.78203029999999996</v>
      </c>
    </row>
    <row r="10" spans="3:13" ht="15.75" customHeight="1">
      <c r="F10" s="144">
        <v>0.98775199999999996</v>
      </c>
      <c r="G10" s="144">
        <v>0.98950000000000005</v>
      </c>
      <c r="H10" s="145">
        <v>0.98599999999999999</v>
      </c>
      <c r="I10" s="145">
        <v>6</v>
      </c>
      <c r="L10" s="2" t="s">
        <v>100</v>
      </c>
      <c r="M10" s="1">
        <f>AVERAGE(F69:F78)</f>
        <v>0.73301919999999998</v>
      </c>
    </row>
    <row r="11" spans="3:13" ht="15.75" customHeight="1">
      <c r="F11" s="144">
        <v>0.98683500000000002</v>
      </c>
      <c r="G11" s="144">
        <v>0.98880000000000001</v>
      </c>
      <c r="H11" s="145">
        <v>0.98480000000000001</v>
      </c>
      <c r="I11" s="145">
        <v>7</v>
      </c>
      <c r="L11" s="2" t="s">
        <v>101</v>
      </c>
      <c r="M11" s="1">
        <f>AVERAGE(F79:F88)</f>
        <v>0.69030099999999994</v>
      </c>
    </row>
    <row r="12" spans="3:13" ht="15.75" customHeight="1">
      <c r="F12" s="144">
        <v>0.98591899999999999</v>
      </c>
      <c r="G12" s="144">
        <v>0.98819999999999997</v>
      </c>
      <c r="H12" s="145">
        <v>0.98370000000000002</v>
      </c>
      <c r="I12" s="145">
        <v>8</v>
      </c>
    </row>
    <row r="13" spans="3:13" ht="15.75" customHeight="1">
      <c r="F13" s="144">
        <v>0.98500200000000004</v>
      </c>
      <c r="G13" s="144">
        <v>0.98750000000000004</v>
      </c>
      <c r="H13" s="145">
        <v>0.98250000000000004</v>
      </c>
      <c r="I13" s="145">
        <v>9</v>
      </c>
    </row>
    <row r="14" spans="3:13" ht="15.75" customHeight="1">
      <c r="F14" s="144">
        <v>0.98408600000000002</v>
      </c>
      <c r="G14" s="144">
        <v>0.98680000000000001</v>
      </c>
      <c r="H14" s="145">
        <v>0.98129999999999995</v>
      </c>
      <c r="I14" s="145">
        <v>10</v>
      </c>
    </row>
    <row r="15" spans="3:13" ht="15.75" customHeight="1">
      <c r="F15" s="144">
        <v>0.98316999999999999</v>
      </c>
      <c r="G15" s="144">
        <v>0.98619999999999997</v>
      </c>
      <c r="H15" s="145">
        <v>0.98019999999999996</v>
      </c>
      <c r="I15" s="145">
        <v>11</v>
      </c>
    </row>
    <row r="16" spans="3:13" ht="15.75" customHeight="1">
      <c r="F16" s="144">
        <v>0.98225300000000004</v>
      </c>
      <c r="G16" s="144">
        <v>0.98550000000000004</v>
      </c>
      <c r="H16" s="145">
        <v>0.97899999999999998</v>
      </c>
      <c r="I16" s="145">
        <v>12</v>
      </c>
    </row>
    <row r="17" spans="6:9" ht="15.75" customHeight="1">
      <c r="F17" s="144">
        <v>0.98133700000000001</v>
      </c>
      <c r="G17" s="144">
        <v>0.9849</v>
      </c>
      <c r="H17" s="144">
        <v>0.9778</v>
      </c>
      <c r="I17" s="145">
        <v>13</v>
      </c>
    </row>
    <row r="18" spans="6:9" ht="15.75" customHeight="1">
      <c r="F18" s="144">
        <v>0.98041999999999996</v>
      </c>
      <c r="G18" s="144">
        <v>0.98419999999999996</v>
      </c>
      <c r="H18" s="144">
        <v>0.97670000000000001</v>
      </c>
      <c r="I18" s="145">
        <v>14</v>
      </c>
    </row>
    <row r="19" spans="6:9" ht="15.75" customHeight="1">
      <c r="F19" s="144">
        <v>0.97950400000000004</v>
      </c>
      <c r="G19" s="144">
        <v>0.98350000000000004</v>
      </c>
      <c r="H19" s="144">
        <v>0.97550000000000003</v>
      </c>
      <c r="I19" s="145">
        <v>15</v>
      </c>
    </row>
    <row r="20" spans="6:9" ht="15.75" customHeight="1">
      <c r="F20" s="144">
        <v>0.97858800000000001</v>
      </c>
      <c r="G20" s="144">
        <v>0.9829</v>
      </c>
      <c r="H20" s="144">
        <v>0.97430000000000005</v>
      </c>
      <c r="I20" s="145">
        <v>16</v>
      </c>
    </row>
    <row r="21" spans="6:9" ht="15.75" customHeight="1">
      <c r="F21" s="144">
        <v>0.97767099999999996</v>
      </c>
      <c r="G21" s="144">
        <v>0.98219999999999996</v>
      </c>
      <c r="H21" s="144">
        <v>0.97319999999999995</v>
      </c>
      <c r="I21" s="145">
        <v>17</v>
      </c>
    </row>
    <row r="22" spans="6:9" ht="15.75" customHeight="1">
      <c r="F22" s="144">
        <v>0.97675500000000004</v>
      </c>
      <c r="G22" s="144">
        <v>0.98150000000000004</v>
      </c>
      <c r="H22" s="144">
        <v>0.97199999999999998</v>
      </c>
      <c r="I22" s="145">
        <v>18</v>
      </c>
    </row>
    <row r="23" spans="6:9" ht="15.75" customHeight="1">
      <c r="F23" s="144">
        <v>0.97583799999999998</v>
      </c>
      <c r="G23" s="144">
        <v>0.98089999999999999</v>
      </c>
      <c r="H23" s="144">
        <v>0.9708</v>
      </c>
      <c r="I23" s="145">
        <v>19</v>
      </c>
    </row>
    <row r="24" spans="6:9" ht="15.75" customHeight="1">
      <c r="F24" s="144">
        <v>0.97492199999999996</v>
      </c>
      <c r="G24" s="144">
        <v>0.98019999999999996</v>
      </c>
      <c r="H24" s="144">
        <v>0.96960000000000002</v>
      </c>
      <c r="I24" s="145">
        <v>20</v>
      </c>
    </row>
    <row r="25" spans="6:9" ht="15.75" customHeight="1">
      <c r="F25" s="144">
        <v>0.97018199999999999</v>
      </c>
      <c r="G25" s="144">
        <v>0.97509999999999997</v>
      </c>
      <c r="H25" s="144">
        <v>0.96530000000000005</v>
      </c>
      <c r="I25" s="145">
        <v>21</v>
      </c>
    </row>
    <row r="26" spans="6:9" ht="15.75" customHeight="1">
      <c r="F26" s="144">
        <v>0.97504100000000005</v>
      </c>
      <c r="G26" s="144">
        <v>0.97599999999999998</v>
      </c>
      <c r="H26" s="144">
        <v>0.97409999999999997</v>
      </c>
      <c r="I26" s="145">
        <v>22</v>
      </c>
    </row>
    <row r="27" spans="6:9" ht="15.75" customHeight="1">
      <c r="F27" s="144">
        <v>0.96998099999999998</v>
      </c>
      <c r="G27" s="144">
        <v>0.97060000000000002</v>
      </c>
      <c r="H27" s="144">
        <v>0.96930000000000005</v>
      </c>
      <c r="I27" s="145">
        <v>23</v>
      </c>
    </row>
    <row r="28" spans="6:9" ht="15.75" customHeight="1">
      <c r="F28" s="144">
        <v>0.96492</v>
      </c>
      <c r="G28" s="144">
        <v>0.96530000000000005</v>
      </c>
      <c r="H28" s="144">
        <v>0.96450000000000002</v>
      </c>
      <c r="I28" s="145">
        <v>24</v>
      </c>
    </row>
    <row r="29" spans="6:9" ht="15.75" customHeight="1">
      <c r="F29" s="144">
        <v>0.96029699999999996</v>
      </c>
      <c r="G29" s="144">
        <v>0.95979999999999999</v>
      </c>
      <c r="H29" s="144">
        <v>0.96079999999999999</v>
      </c>
      <c r="I29" s="145">
        <v>25</v>
      </c>
    </row>
    <row r="30" spans="6:9" ht="15.75" customHeight="1">
      <c r="F30" s="144">
        <v>0.95521900000000004</v>
      </c>
      <c r="G30" s="144">
        <v>0.95440000000000003</v>
      </c>
      <c r="H30" s="144">
        <v>0.95599999999999996</v>
      </c>
      <c r="I30" s="145">
        <v>26</v>
      </c>
    </row>
    <row r="31" spans="6:9" ht="15.75" customHeight="1">
      <c r="F31" s="144">
        <v>0.95616900000000005</v>
      </c>
      <c r="G31" s="144">
        <v>0.95779999999999998</v>
      </c>
      <c r="H31" s="144">
        <v>0.9546</v>
      </c>
      <c r="I31" s="145">
        <v>27</v>
      </c>
    </row>
    <row r="32" spans="6:9" ht="15.75" customHeight="1">
      <c r="F32" s="144">
        <v>0.950874</v>
      </c>
      <c r="G32" s="144">
        <v>0.95209999999999995</v>
      </c>
      <c r="H32" s="144">
        <v>0.9496</v>
      </c>
      <c r="I32" s="145">
        <v>28</v>
      </c>
    </row>
    <row r="33" spans="6:9" ht="15.75" customHeight="1">
      <c r="F33" s="144">
        <v>0.94557899999999995</v>
      </c>
      <c r="G33" s="144">
        <v>0.94650000000000001</v>
      </c>
      <c r="H33" s="144">
        <v>0.94469999999999998</v>
      </c>
      <c r="I33" s="145">
        <v>29</v>
      </c>
    </row>
    <row r="34" spans="6:9" ht="15.75" customHeight="1">
      <c r="F34" s="144">
        <v>0.93979599999999996</v>
      </c>
      <c r="G34" s="144">
        <v>0.9405</v>
      </c>
      <c r="H34" s="144">
        <v>0.93910000000000005</v>
      </c>
      <c r="I34" s="145">
        <v>30</v>
      </c>
    </row>
    <row r="35" spans="6:9" ht="15.75" customHeight="1">
      <c r="F35" s="144">
        <v>0.93452400000000002</v>
      </c>
      <c r="G35" s="144">
        <v>0.93489999999999995</v>
      </c>
      <c r="H35" s="144">
        <v>0.93420000000000003</v>
      </c>
      <c r="I35" s="145">
        <v>31</v>
      </c>
    </row>
    <row r="36" spans="6:9" ht="15.75" customHeight="1">
      <c r="F36" s="144">
        <v>0.92404600000000003</v>
      </c>
      <c r="G36" s="144">
        <v>0.92190000000000005</v>
      </c>
      <c r="H36" s="144">
        <v>0.92620000000000002</v>
      </c>
      <c r="I36" s="145">
        <v>32</v>
      </c>
    </row>
    <row r="37" spans="6:9" ht="15.75" customHeight="1">
      <c r="F37" s="144">
        <v>0.91897799999999996</v>
      </c>
      <c r="G37" s="144">
        <v>0.91659999999999997</v>
      </c>
      <c r="H37" s="144">
        <v>0.9214</v>
      </c>
      <c r="I37" s="145">
        <v>33</v>
      </c>
    </row>
    <row r="38" spans="6:9" ht="15.75" customHeight="1">
      <c r="F38" s="144">
        <v>0.91391100000000003</v>
      </c>
      <c r="G38" s="144">
        <v>0.9113</v>
      </c>
      <c r="H38" s="144">
        <v>0.91659999999999997</v>
      </c>
      <c r="I38" s="145">
        <v>34</v>
      </c>
    </row>
    <row r="39" spans="6:9" ht="15.75" customHeight="1">
      <c r="F39" s="144">
        <v>0.90833799999999998</v>
      </c>
      <c r="G39" s="144">
        <v>0.90510000000000002</v>
      </c>
      <c r="H39" s="144">
        <v>0.91159999999999997</v>
      </c>
      <c r="I39" s="145">
        <v>35</v>
      </c>
    </row>
    <row r="40" spans="6:9" ht="15.75" customHeight="1">
      <c r="F40" s="144">
        <v>0.90329499999999996</v>
      </c>
      <c r="G40" s="144">
        <v>0.89980000000000004</v>
      </c>
      <c r="H40" s="144">
        <v>0.90680000000000005</v>
      </c>
      <c r="I40" s="145">
        <v>36</v>
      </c>
    </row>
    <row r="41" spans="6:9" ht="15.75" customHeight="1">
      <c r="F41" s="144">
        <v>0.902389</v>
      </c>
      <c r="G41" s="144">
        <v>0.89980000000000004</v>
      </c>
      <c r="H41" s="144">
        <v>0.90500000000000003</v>
      </c>
      <c r="I41" s="145">
        <v>37</v>
      </c>
    </row>
    <row r="42" spans="6:9" ht="15.75" customHeight="1">
      <c r="F42" s="144">
        <v>0.89714000000000005</v>
      </c>
      <c r="G42" s="144">
        <v>0.89419999999999999</v>
      </c>
      <c r="H42" s="144">
        <v>0.90010000000000001</v>
      </c>
      <c r="I42" s="145">
        <v>38</v>
      </c>
    </row>
    <row r="43" spans="6:9" ht="15.75" customHeight="1">
      <c r="F43" s="144">
        <v>0.89191600000000004</v>
      </c>
      <c r="G43" s="144">
        <v>0.88870000000000005</v>
      </c>
      <c r="H43" s="144">
        <v>0.89510000000000001</v>
      </c>
      <c r="I43" s="145">
        <v>39</v>
      </c>
    </row>
    <row r="44" spans="6:9" ht="15.75" customHeight="1">
      <c r="F44" s="144">
        <v>0.88501799999999997</v>
      </c>
      <c r="G44" s="144">
        <v>0.88170000000000004</v>
      </c>
      <c r="H44" s="144">
        <v>0.88829999999999998</v>
      </c>
      <c r="I44" s="145">
        <v>40</v>
      </c>
    </row>
    <row r="45" spans="6:9" ht="15.75" customHeight="1">
      <c r="F45" s="144">
        <v>0.87988999999999995</v>
      </c>
      <c r="G45" s="144">
        <v>0.87629999999999997</v>
      </c>
      <c r="H45" s="144">
        <v>0.88349999999999995</v>
      </c>
      <c r="I45" s="145">
        <v>41</v>
      </c>
    </row>
    <row r="46" spans="6:9" ht="15.75" customHeight="1">
      <c r="F46" s="144">
        <v>0.873776</v>
      </c>
      <c r="G46" s="144">
        <v>0.86919999999999997</v>
      </c>
      <c r="H46" s="144">
        <v>0.87829999999999997</v>
      </c>
      <c r="I46" s="145">
        <v>42</v>
      </c>
    </row>
    <row r="47" spans="6:9" ht="15.75" customHeight="1">
      <c r="F47" s="144">
        <v>0.86869499999999999</v>
      </c>
      <c r="G47" s="144">
        <v>0.8639</v>
      </c>
      <c r="H47" s="144">
        <v>0.87350000000000005</v>
      </c>
      <c r="I47" s="145">
        <v>43</v>
      </c>
    </row>
    <row r="48" spans="6:9" ht="15.75" customHeight="1">
      <c r="F48" s="144">
        <v>0.86361399999999999</v>
      </c>
      <c r="G48" s="144">
        <v>0.85850000000000004</v>
      </c>
      <c r="H48" s="144">
        <v>0.86870000000000003</v>
      </c>
      <c r="I48" s="145">
        <v>44</v>
      </c>
    </row>
    <row r="49" spans="6:9" ht="15.75" customHeight="1">
      <c r="F49" s="144">
        <v>0.85690500000000003</v>
      </c>
      <c r="G49" s="144">
        <v>0.85209999999999997</v>
      </c>
      <c r="H49" s="144">
        <v>0.86170000000000002</v>
      </c>
      <c r="I49" s="145">
        <v>45</v>
      </c>
    </row>
    <row r="50" spans="6:9" ht="15.75" customHeight="1">
      <c r="F50" s="144">
        <v>0.85184700000000002</v>
      </c>
      <c r="G50" s="144">
        <v>0.8468</v>
      </c>
      <c r="H50" s="144">
        <v>0.8569</v>
      </c>
      <c r="I50" s="145">
        <v>46</v>
      </c>
    </row>
    <row r="51" spans="6:9" ht="15.75" customHeight="1">
      <c r="F51" s="144">
        <v>0.84434200000000004</v>
      </c>
      <c r="G51" s="144">
        <v>0.83819999999999995</v>
      </c>
      <c r="H51" s="144">
        <v>0.85040000000000004</v>
      </c>
      <c r="I51" s="145">
        <v>47</v>
      </c>
    </row>
    <row r="52" spans="6:9" ht="15.75" customHeight="1">
      <c r="F52" s="144">
        <v>0.83950599999999997</v>
      </c>
      <c r="G52" s="144">
        <v>0.83309999999999995</v>
      </c>
      <c r="H52" s="144">
        <v>0.84589999999999999</v>
      </c>
      <c r="I52" s="145">
        <v>48</v>
      </c>
    </row>
    <row r="53" spans="6:9" ht="15.75" customHeight="1">
      <c r="F53" s="144">
        <v>0.83467000000000002</v>
      </c>
      <c r="G53" s="144">
        <v>0.82799999999999996</v>
      </c>
      <c r="H53" s="144">
        <v>0.84140000000000004</v>
      </c>
      <c r="I53" s="146">
        <v>49</v>
      </c>
    </row>
    <row r="54" spans="6:9" ht="15.75" customHeight="1">
      <c r="F54" s="147">
        <v>0.828264</v>
      </c>
      <c r="G54" s="144">
        <v>0.8216</v>
      </c>
      <c r="H54" s="144">
        <v>0.83499999999999996</v>
      </c>
      <c r="I54" s="145">
        <v>50</v>
      </c>
    </row>
    <row r="55" spans="6:9" ht="15.75" customHeight="1">
      <c r="F55" s="147">
        <v>0.82354899999999998</v>
      </c>
      <c r="G55" s="144">
        <v>0.8165</v>
      </c>
      <c r="H55" s="144">
        <v>0.8306</v>
      </c>
      <c r="I55" s="145">
        <v>51</v>
      </c>
    </row>
    <row r="56" spans="6:9" ht="15.75" customHeight="1">
      <c r="F56" s="147">
        <v>0.82149000000000005</v>
      </c>
      <c r="G56" s="144">
        <v>0.81620000000000004</v>
      </c>
      <c r="H56" s="144">
        <v>0.82679999999999998</v>
      </c>
      <c r="I56" s="145">
        <v>52</v>
      </c>
    </row>
    <row r="57" spans="6:9" ht="15.75" customHeight="1">
      <c r="F57" s="147">
        <v>0.81661799999999996</v>
      </c>
      <c r="G57" s="144">
        <v>0.81089999999999995</v>
      </c>
      <c r="H57" s="144">
        <v>0.82240000000000002</v>
      </c>
      <c r="I57" s="145">
        <v>53</v>
      </c>
    </row>
    <row r="58" spans="6:9" ht="15.75" customHeight="1">
      <c r="F58" s="147">
        <v>0.81174500000000005</v>
      </c>
      <c r="G58" s="144">
        <v>0.80559999999999998</v>
      </c>
      <c r="H58" s="144">
        <v>0.81789999999999996</v>
      </c>
      <c r="I58" s="145">
        <v>54</v>
      </c>
    </row>
    <row r="59" spans="6:9" ht="15.75" customHeight="1">
      <c r="F59" s="147">
        <v>0.80519799999999997</v>
      </c>
      <c r="G59" s="144">
        <v>0.79859999999999998</v>
      </c>
      <c r="H59" s="144">
        <v>0.81179999999999997</v>
      </c>
      <c r="I59" s="145">
        <v>55</v>
      </c>
    </row>
    <row r="60" spans="6:9" ht="15.75" customHeight="1">
      <c r="F60" s="147">
        <v>0.80030199999999996</v>
      </c>
      <c r="G60" s="144">
        <v>0.79330000000000001</v>
      </c>
      <c r="H60" s="144">
        <v>0.80730000000000002</v>
      </c>
      <c r="I60" s="145">
        <v>56</v>
      </c>
    </row>
    <row r="61" spans="6:9" ht="15.75" customHeight="1">
      <c r="F61" s="147">
        <v>0.79360399999999998</v>
      </c>
      <c r="G61" s="144">
        <v>0.78380000000000005</v>
      </c>
      <c r="H61" s="144">
        <v>0.80349999999999999</v>
      </c>
      <c r="I61" s="145">
        <v>57</v>
      </c>
    </row>
    <row r="62" spans="6:9" ht="15.75" customHeight="1">
      <c r="F62" s="147">
        <v>0.78900000000000003</v>
      </c>
      <c r="G62" s="144">
        <v>0.77880000000000005</v>
      </c>
      <c r="H62" s="144">
        <v>0.79920000000000002</v>
      </c>
      <c r="I62" s="145">
        <v>58</v>
      </c>
    </row>
    <row r="63" spans="6:9" ht="15.75" customHeight="1">
      <c r="F63" s="147">
        <v>0.78439499999999995</v>
      </c>
      <c r="G63" s="144">
        <v>0.77390000000000003</v>
      </c>
      <c r="H63" s="144">
        <v>0.79490000000000005</v>
      </c>
      <c r="I63" s="145">
        <v>59</v>
      </c>
    </row>
    <row r="64" spans="6:9" ht="15.75" customHeight="1">
      <c r="F64" s="147">
        <v>0.77829199999999998</v>
      </c>
      <c r="G64" s="144">
        <v>0.76749999999999996</v>
      </c>
      <c r="H64" s="144">
        <v>0.78900000000000003</v>
      </c>
      <c r="I64" s="145">
        <v>60</v>
      </c>
    </row>
    <row r="65" spans="6:9" ht="15.75" customHeight="1">
      <c r="F65" s="147">
        <v>0.77380599999999999</v>
      </c>
      <c r="G65" s="144">
        <v>0.76280000000000003</v>
      </c>
      <c r="H65" s="144">
        <v>0.78490000000000004</v>
      </c>
      <c r="I65" s="145">
        <v>61</v>
      </c>
    </row>
    <row r="66" spans="6:9" ht="15.75" customHeight="1">
      <c r="F66" s="147">
        <v>0.76971999999999996</v>
      </c>
      <c r="G66" s="144">
        <v>0.75949999999999995</v>
      </c>
      <c r="H66" s="144">
        <v>0.78</v>
      </c>
      <c r="I66" s="145">
        <v>62</v>
      </c>
    </row>
    <row r="67" spans="6:9" ht="15.75" customHeight="1">
      <c r="F67" s="147">
        <v>0.765235</v>
      </c>
      <c r="G67" s="144">
        <v>0.75460000000000005</v>
      </c>
      <c r="H67" s="144">
        <v>0.77590000000000003</v>
      </c>
      <c r="I67" s="145">
        <v>63</v>
      </c>
    </row>
    <row r="68" spans="6:9" ht="15.75" customHeight="1">
      <c r="F68" s="147">
        <v>0.76075099999999996</v>
      </c>
      <c r="G68" s="144">
        <v>0.74970000000000003</v>
      </c>
      <c r="H68" s="144">
        <v>0.77180000000000004</v>
      </c>
      <c r="I68" s="145">
        <v>64</v>
      </c>
    </row>
    <row r="69" spans="6:9" ht="15.75" customHeight="1">
      <c r="F69" s="147">
        <v>0.75423700000000005</v>
      </c>
      <c r="G69" s="144">
        <v>0.74280000000000002</v>
      </c>
      <c r="H69" s="144">
        <v>0.76570000000000005</v>
      </c>
      <c r="I69" s="145">
        <v>65</v>
      </c>
    </row>
    <row r="70" spans="6:9" ht="15.75" customHeight="1">
      <c r="F70" s="147">
        <v>0.74963599999999997</v>
      </c>
      <c r="G70" s="144">
        <v>0.73770000000000002</v>
      </c>
      <c r="H70" s="144">
        <v>0.76160000000000005</v>
      </c>
      <c r="I70" s="145">
        <v>66</v>
      </c>
    </row>
    <row r="71" spans="6:9" ht="15.75" customHeight="1">
      <c r="F71" s="147">
        <v>0.74443599999999999</v>
      </c>
      <c r="G71" s="144">
        <v>0.73270000000000002</v>
      </c>
      <c r="H71" s="144">
        <v>0.75619999999999998</v>
      </c>
      <c r="I71" s="145">
        <v>67</v>
      </c>
    </row>
    <row r="72" spans="6:9" ht="15.75" customHeight="1">
      <c r="F72" s="147">
        <v>0.74029900000000004</v>
      </c>
      <c r="G72" s="144">
        <v>0.72809999999999997</v>
      </c>
      <c r="H72" s="144">
        <v>0.75249999999999995</v>
      </c>
      <c r="I72" s="145">
        <v>68</v>
      </c>
    </row>
    <row r="73" spans="6:9" ht="15.75" customHeight="1">
      <c r="F73" s="147">
        <v>0.73616199999999998</v>
      </c>
      <c r="G73" s="144">
        <v>0.72350000000000003</v>
      </c>
      <c r="H73" s="144">
        <v>0.74890000000000001</v>
      </c>
      <c r="I73" s="145">
        <v>69</v>
      </c>
    </row>
    <row r="74" spans="6:9" ht="15.75" customHeight="1">
      <c r="F74" s="147">
        <v>0.72953699999999999</v>
      </c>
      <c r="G74" s="144">
        <v>0.71650000000000003</v>
      </c>
      <c r="H74" s="144">
        <v>0.74260000000000004</v>
      </c>
      <c r="I74" s="145">
        <v>70</v>
      </c>
    </row>
    <row r="75" spans="6:9" ht="15.75" customHeight="1">
      <c r="F75" s="147">
        <v>0.72503799999999996</v>
      </c>
      <c r="G75" s="144">
        <v>0.71130000000000004</v>
      </c>
      <c r="H75" s="144">
        <v>0.73880000000000001</v>
      </c>
      <c r="I75" s="145">
        <v>71</v>
      </c>
    </row>
    <row r="76" spans="6:9" ht="15.75" customHeight="1">
      <c r="F76" s="147">
        <v>0.72099000000000002</v>
      </c>
      <c r="G76" s="144">
        <v>0.70630000000000004</v>
      </c>
      <c r="H76" s="144">
        <v>0.73560000000000003</v>
      </c>
      <c r="I76" s="145">
        <v>72</v>
      </c>
    </row>
    <row r="77" spans="6:9" ht="15.75" customHeight="1">
      <c r="F77" s="147">
        <v>0.71689899999999995</v>
      </c>
      <c r="G77" s="144">
        <v>0.70209999999999995</v>
      </c>
      <c r="H77" s="144">
        <v>0.73170000000000002</v>
      </c>
      <c r="I77" s="145">
        <v>73</v>
      </c>
    </row>
    <row r="78" spans="6:9" ht="15.75" customHeight="1">
      <c r="F78" s="147">
        <v>0.71295799999999998</v>
      </c>
      <c r="G78" s="144">
        <v>0.69799999999999995</v>
      </c>
      <c r="H78" s="144">
        <v>0.72799999999999998</v>
      </c>
      <c r="I78" s="145">
        <v>74</v>
      </c>
    </row>
    <row r="79" spans="6:9" ht="15.75" customHeight="1">
      <c r="F79" s="147">
        <v>0.70630300000000001</v>
      </c>
      <c r="G79" s="144">
        <v>0.68989999999999996</v>
      </c>
      <c r="H79" s="144">
        <v>0.72270000000000001</v>
      </c>
      <c r="I79" s="145">
        <v>75</v>
      </c>
    </row>
    <row r="80" spans="6:9" ht="15.75" customHeight="1">
      <c r="F80" s="147">
        <v>0.70198700000000003</v>
      </c>
      <c r="G80" s="144">
        <v>0.68579999999999997</v>
      </c>
      <c r="H80" s="144">
        <v>0.71819999999999995</v>
      </c>
      <c r="I80" s="145">
        <v>76</v>
      </c>
    </row>
    <row r="81" spans="6:9" ht="15.75" customHeight="1">
      <c r="F81" s="147">
        <v>0.69921100000000003</v>
      </c>
      <c r="G81" s="144">
        <v>0.68240000000000001</v>
      </c>
      <c r="H81" s="144">
        <v>0.71599999999999997</v>
      </c>
      <c r="I81" s="145">
        <v>77</v>
      </c>
    </row>
    <row r="82" spans="6:9" ht="15.75" customHeight="1">
      <c r="F82" s="147">
        <v>0.69586000000000003</v>
      </c>
      <c r="G82" s="144">
        <v>0.67969999999999997</v>
      </c>
      <c r="H82" s="144">
        <v>0.71209999999999996</v>
      </c>
      <c r="I82" s="145">
        <v>78</v>
      </c>
    </row>
    <row r="83" spans="6:9" ht="15.75" customHeight="1">
      <c r="F83" s="147">
        <v>0.69266099999999997</v>
      </c>
      <c r="G83" s="144">
        <v>0.67630000000000001</v>
      </c>
      <c r="H83" s="144">
        <v>0.70899999999999996</v>
      </c>
      <c r="I83" s="145">
        <v>79</v>
      </c>
    </row>
    <row r="84" spans="6:9" ht="15.75" customHeight="1">
      <c r="F84" s="147">
        <v>0.68721100000000002</v>
      </c>
      <c r="G84" s="144">
        <v>0.66959999999999997</v>
      </c>
      <c r="H84" s="144">
        <v>0.70489999999999997</v>
      </c>
      <c r="I84" s="145">
        <v>80</v>
      </c>
    </row>
    <row r="85" spans="6:9" ht="15.75" customHeight="1">
      <c r="F85" s="147">
        <v>0.68125999999999998</v>
      </c>
      <c r="G85" s="144">
        <v>0.65990000000000004</v>
      </c>
      <c r="H85" s="144">
        <v>0.7026</v>
      </c>
      <c r="I85" s="145">
        <v>81</v>
      </c>
    </row>
    <row r="86" spans="6:9" ht="15.75" customHeight="1">
      <c r="F86" s="147">
        <v>0.68412200000000001</v>
      </c>
      <c r="G86" s="144">
        <v>0.66790000000000005</v>
      </c>
      <c r="H86" s="144">
        <v>0.70030000000000003</v>
      </c>
      <c r="I86" s="145">
        <v>82</v>
      </c>
    </row>
    <row r="87" spans="6:9" ht="15.75" customHeight="1">
      <c r="F87" s="147">
        <v>0.67930000000000001</v>
      </c>
      <c r="G87" s="144">
        <v>0.66210000000000002</v>
      </c>
      <c r="H87" s="144">
        <v>0.69650000000000001</v>
      </c>
      <c r="I87" s="145">
        <v>83</v>
      </c>
    </row>
    <row r="88" spans="6:9" ht="15.75" customHeight="1">
      <c r="F88" s="147">
        <v>0.675095</v>
      </c>
      <c r="G88" s="144">
        <v>0.65769999999999995</v>
      </c>
      <c r="H88" s="144">
        <v>0.6925</v>
      </c>
      <c r="I88" s="145">
        <v>84</v>
      </c>
    </row>
    <row r="89" spans="6:9" ht="15.75" customHeight="1">
      <c r="F89" s="147">
        <v>0.669184</v>
      </c>
      <c r="G89" s="144">
        <v>0.64970000000000006</v>
      </c>
      <c r="H89" s="144">
        <v>0.68859999999999999</v>
      </c>
      <c r="I89" s="145">
        <v>85</v>
      </c>
    </row>
    <row r="90" spans="6:9" ht="15.75" customHeight="1">
      <c r="F90" s="147">
        <v>0.66531600000000002</v>
      </c>
      <c r="G90" s="144">
        <v>0.64559999999999995</v>
      </c>
      <c r="H90" s="144">
        <v>0.68500000000000005</v>
      </c>
      <c r="I90" s="145">
        <v>86</v>
      </c>
    </row>
    <row r="91" spans="6:9" ht="15.75" customHeight="1">
      <c r="F91" s="147">
        <v>0.66056000000000004</v>
      </c>
      <c r="G91" s="144">
        <v>0.6401</v>
      </c>
      <c r="H91" s="144">
        <v>0.68100000000000005</v>
      </c>
      <c r="I91" s="145">
        <v>87</v>
      </c>
    </row>
    <row r="92" spans="6:9" ht="15.75" customHeight="1">
      <c r="F92" s="147">
        <v>0.65639800000000004</v>
      </c>
      <c r="G92" s="144">
        <v>0.6351</v>
      </c>
      <c r="H92" s="144">
        <v>0.67769999999999997</v>
      </c>
      <c r="I92" s="145">
        <v>88</v>
      </c>
    </row>
    <row r="93" spans="6:9" ht="15.75" customHeight="1">
      <c r="F93" s="147">
        <v>0.657663</v>
      </c>
      <c r="G93" s="144">
        <v>0.6381</v>
      </c>
      <c r="H93" s="144">
        <v>0.67720000000000002</v>
      </c>
      <c r="I93" s="145">
        <v>89</v>
      </c>
    </row>
    <row r="94" spans="6:9" ht="15.75" customHeight="1">
      <c r="F94" s="147">
        <v>0.64270799999999995</v>
      </c>
      <c r="G94" s="144">
        <v>0.62039999999999995</v>
      </c>
      <c r="H94" s="144">
        <v>0.66500000000000004</v>
      </c>
      <c r="I94" s="145">
        <v>90</v>
      </c>
    </row>
    <row r="95" spans="6:9" ht="15.75" customHeight="1">
      <c r="F95" s="147">
        <v>0.63994499999999999</v>
      </c>
      <c r="G95" s="144">
        <v>0.61709999999999998</v>
      </c>
      <c r="H95" s="144">
        <v>0.66279999999999994</v>
      </c>
      <c r="I95" s="145">
        <v>91</v>
      </c>
    </row>
    <row r="96" spans="6:9" ht="15.75" customHeight="1">
      <c r="F96" s="147">
        <v>0.63679699999999995</v>
      </c>
      <c r="G96" s="144">
        <v>0.61329999999999996</v>
      </c>
      <c r="H96" s="144">
        <v>0.6603</v>
      </c>
      <c r="I96" s="145">
        <v>92</v>
      </c>
    </row>
    <row r="97" spans="6:9" ht="15.75" customHeight="1">
      <c r="F97" s="147">
        <v>0.63294499999999998</v>
      </c>
      <c r="G97" s="144">
        <v>0.60899999999999999</v>
      </c>
      <c r="H97" s="144">
        <v>0.65690000000000004</v>
      </c>
      <c r="I97" s="145">
        <v>93</v>
      </c>
    </row>
    <row r="98" spans="6:9" ht="15.75" customHeight="1">
      <c r="F98" s="147">
        <v>0.62747200000000003</v>
      </c>
      <c r="G98" s="144">
        <v>0.60329999999999995</v>
      </c>
      <c r="H98" s="144">
        <v>0.65159999999999996</v>
      </c>
      <c r="I98" s="145">
        <v>94</v>
      </c>
    </row>
    <row r="99" spans="6:9" ht="15.75" customHeight="1">
      <c r="F99" s="147">
        <v>0.62403900000000001</v>
      </c>
      <c r="G99" s="144">
        <v>0.5998</v>
      </c>
      <c r="H99" s="144">
        <v>0.64829999999999999</v>
      </c>
      <c r="I99" s="145">
        <v>95</v>
      </c>
    </row>
    <row r="100" spans="6:9" ht="15.75" customHeight="1">
      <c r="F100" s="147">
        <v>0.61839</v>
      </c>
      <c r="G100" s="144">
        <v>0.59260000000000002</v>
      </c>
      <c r="H100" s="144">
        <v>0.64419999999999999</v>
      </c>
      <c r="I100" s="145">
        <v>96</v>
      </c>
    </row>
    <row r="101" spans="6:9" ht="15.75" customHeight="1">
      <c r="F101" s="147">
        <v>0.61375000000000002</v>
      </c>
      <c r="G101" s="144">
        <v>0.58779999999999999</v>
      </c>
      <c r="H101" s="144">
        <v>0.63970000000000005</v>
      </c>
      <c r="I101" s="145">
        <v>97</v>
      </c>
    </row>
    <row r="102" spans="6:9" ht="15.75" customHeight="1">
      <c r="F102" s="147">
        <v>0.60978299999999996</v>
      </c>
      <c r="G102" s="144">
        <v>0.58340000000000003</v>
      </c>
      <c r="H102" s="144">
        <v>0.63619999999999999</v>
      </c>
      <c r="I102" s="145">
        <v>98</v>
      </c>
    </row>
    <row r="103" spans="6:9" ht="15.75" customHeight="1">
      <c r="F103" s="147">
        <v>0.60453999999999997</v>
      </c>
      <c r="G103" s="144">
        <v>0.57750000000000001</v>
      </c>
      <c r="H103" s="144">
        <v>0.63160000000000005</v>
      </c>
      <c r="I103" s="145">
        <v>99</v>
      </c>
    </row>
    <row r="104" spans="6:9" ht="15.75" customHeight="1"/>
    <row r="105" spans="6:9" ht="15.75" customHeight="1"/>
    <row r="106" spans="6:9" ht="15.75" customHeight="1"/>
    <row r="107" spans="6:9" ht="15.75" customHeight="1"/>
    <row r="108" spans="6:9" ht="15.75" customHeight="1"/>
    <row r="109" spans="6:9" ht="15.75" customHeight="1"/>
    <row r="110" spans="6:9" ht="15.75" customHeight="1"/>
    <row r="111" spans="6:9" ht="15.75" customHeight="1"/>
    <row r="112" spans="6: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000"/>
  <sheetViews>
    <sheetView zoomScale="150" workbookViewId="0">
      <selection activeCell="A2" sqref="A2"/>
    </sheetView>
  </sheetViews>
  <sheetFormatPr baseColWidth="10" defaultColWidth="11.28515625" defaultRowHeight="15" customHeight="1"/>
  <cols>
    <col min="1" max="4" width="10.5703125" customWidth="1"/>
    <col min="5" max="5" width="3.7109375" customWidth="1"/>
    <col min="6" max="6" width="10.5703125" customWidth="1"/>
    <col min="7" max="7" width="3.42578125" customWidth="1"/>
    <col min="8" max="10" width="10.5703125" customWidth="1"/>
    <col min="11" max="11" width="4" customWidth="1"/>
    <col min="12" max="14" width="10.5703125" customWidth="1"/>
    <col min="15" max="15" width="3.42578125" customWidth="1"/>
    <col min="16" max="16" width="11.28515625" customWidth="1"/>
    <col min="17" max="26" width="10.5703125" customWidth="1"/>
    <col min="31" max="31" width="2.7109375" customWidth="1"/>
    <col min="35" max="35" width="2.7109375" style="203" customWidth="1"/>
    <col min="39" max="39" width="2.7109375" style="203" customWidth="1"/>
    <col min="43" max="43" width="2.7109375" style="203" customWidth="1"/>
    <col min="47" max="47" width="2.7109375" style="203" customWidth="1"/>
  </cols>
  <sheetData>
    <row r="1" spans="1:54" ht="15.75" customHeight="1">
      <c r="A1" s="1" t="s">
        <v>0</v>
      </c>
    </row>
    <row r="2" spans="1:54" ht="15.75" customHeight="1"/>
    <row r="3" spans="1:54" ht="15.75" customHeight="1"/>
    <row r="4" spans="1:54" ht="15.75" customHeight="1"/>
    <row r="5" spans="1:54" ht="15.75" customHeight="1">
      <c r="B5" s="2" t="s">
        <v>2</v>
      </c>
      <c r="C5" s="4" t="s">
        <v>66</v>
      </c>
      <c r="D5" s="1" t="s">
        <v>12</v>
      </c>
    </row>
    <row r="6" spans="1:54" ht="15.75" customHeight="1">
      <c r="B6" s="2"/>
    </row>
    <row r="7" spans="1:54" ht="15.75" customHeight="1">
      <c r="B7" s="2" t="s">
        <v>16</v>
      </c>
      <c r="C7" s="1">
        <v>1.5</v>
      </c>
      <c r="D7" s="1" t="s">
        <v>25</v>
      </c>
    </row>
    <row r="8" spans="1:54" ht="15.75" customHeight="1">
      <c r="B8" s="2" t="s">
        <v>27</v>
      </c>
      <c r="C8" s="1">
        <v>2</v>
      </c>
      <c r="D8" s="1" t="s">
        <v>30</v>
      </c>
    </row>
    <row r="9" spans="1:54" ht="15.75" customHeight="1">
      <c r="B9" s="2"/>
    </row>
    <row r="10" spans="1:54" ht="15.75" customHeight="1">
      <c r="B10" s="2" t="s">
        <v>33</v>
      </c>
      <c r="C10" s="5">
        <v>0.9</v>
      </c>
      <c r="D10" s="1" t="s">
        <v>35</v>
      </c>
    </row>
    <row r="11" spans="1:54" ht="15.75" customHeight="1">
      <c r="B11" s="2" t="s">
        <v>36</v>
      </c>
      <c r="C11" s="5">
        <v>0.8</v>
      </c>
      <c r="D11" s="1" t="s">
        <v>37</v>
      </c>
    </row>
    <row r="12" spans="1:54" ht="15.75" customHeight="1">
      <c r="B12" s="2"/>
    </row>
    <row r="13" spans="1:54" ht="15.75" customHeight="1">
      <c r="B13" s="2" t="s">
        <v>38</v>
      </c>
      <c r="C13" s="6">
        <v>3.5000000000000003E-2</v>
      </c>
      <c r="D13" s="1" t="s">
        <v>39</v>
      </c>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row>
    <row r="14" spans="1:54" ht="15.75" customHeight="1">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row>
    <row r="15" spans="1:54" ht="15.75" customHeight="1">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row>
    <row r="16" spans="1:54" ht="15.75" customHeight="1">
      <c r="D16" s="7"/>
      <c r="E16" s="7"/>
      <c r="F16" s="7"/>
      <c r="G16" s="7"/>
      <c r="H16" s="219" t="str">
        <f>"SMR="&amp;SMR&amp;" | qCM="&amp;qCM&amp;" | r="&amp;r_</f>
        <v>SMR=1 | qCM=1 | r=0.035</v>
      </c>
      <c r="I16" s="218"/>
      <c r="J16" s="218"/>
      <c r="K16" s="7"/>
      <c r="L16" s="219" t="str">
        <f>"SMR="&amp;SMRa&amp;" | qCM="&amp;qCMa&amp;" | r="&amp;r_</f>
        <v>SMR=1.5 | qCM=0.9 | r=0.035</v>
      </c>
      <c r="M16" s="218"/>
      <c r="N16" s="218"/>
      <c r="O16" s="7"/>
      <c r="P16" s="219" t="str">
        <f>"SMR="&amp;SMRb&amp;" | qCM="&amp;qCMb&amp;" | r="&amp;r_</f>
        <v>SMR=2 | qCM=0.8 | r=0.035</v>
      </c>
      <c r="Q16" s="218"/>
      <c r="R16" s="218"/>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row>
    <row r="17" spans="4:54" ht="15.75" customHeight="1">
      <c r="D17" s="8" t="s">
        <v>40</v>
      </c>
      <c r="E17" s="8"/>
      <c r="F17" s="155" t="s">
        <v>338</v>
      </c>
      <c r="G17" s="8"/>
      <c r="H17" s="9" t="s">
        <v>41</v>
      </c>
      <c r="I17" s="9" t="s">
        <v>42</v>
      </c>
      <c r="J17" s="9" t="s">
        <v>43</v>
      </c>
      <c r="K17" s="9"/>
      <c r="L17" s="9" t="s">
        <v>41</v>
      </c>
      <c r="M17" s="9" t="s">
        <v>42</v>
      </c>
      <c r="N17" s="9" t="s">
        <v>43</v>
      </c>
      <c r="O17" s="9"/>
      <c r="P17" s="9" t="s">
        <v>41</v>
      </c>
      <c r="Q17" s="9" t="s">
        <v>42</v>
      </c>
      <c r="R17" s="9" t="s">
        <v>43</v>
      </c>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row>
    <row r="18" spans="4:54" ht="15.75" customHeight="1">
      <c r="D18" s="10" t="s">
        <v>44</v>
      </c>
      <c r="E18" s="12">
        <v>5</v>
      </c>
      <c r="F18" s="5">
        <f t="shared" ref="F18:F27" si="0">VLOOKUP(E18,AgeDeath,nat,1)</f>
        <v>6.0475336142076724E-5</v>
      </c>
      <c r="H18" s="13">
        <f t="shared" ref="H18:H27" si="1">VLOOKUP($E18,results,4,1)</f>
        <v>76.650655575306274</v>
      </c>
      <c r="I18" s="13">
        <f t="shared" ref="I18:I27" si="2">VLOOKUP($E18,results,6,1)</f>
        <v>66.81441075549904</v>
      </c>
      <c r="J18" s="13">
        <f t="shared" ref="J18:J27" si="3">VLOOKUP($E18,results,7,1)</f>
        <v>25.325990494364444</v>
      </c>
      <c r="L18" s="13">
        <f t="shared" ref="L18:L27" si="4">VLOOKUP($E18,resultsA,4,1)</f>
        <v>72.72369331264089</v>
      </c>
      <c r="M18" s="13">
        <f t="shared" ref="M18:M27" si="5">VLOOKUP($E18,resultsA,6,1)</f>
        <v>57.474468219732628</v>
      </c>
      <c r="N18" s="13">
        <f t="shared" ref="N18:N27" si="6">VLOOKUP($E18,resultsA,7,1)</f>
        <v>22.533836114901195</v>
      </c>
      <c r="P18" s="13">
        <f t="shared" ref="P18:P27" si="7">VLOOKUP($E18,resultsB,4,1)</f>
        <v>69.860795868370474</v>
      </c>
      <c r="Q18" s="13">
        <f t="shared" ref="Q18:Q27" si="8">VLOOKUP($E18,resultsB,6,1)</f>
        <v>49.347547732916873</v>
      </c>
      <c r="R18" s="13">
        <f t="shared" ref="R18:R27" si="9">VLOOKUP($E18,resultsB,7,1)</f>
        <v>19.838718450546864</v>
      </c>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row>
    <row r="19" spans="4:54" ht="15.75" customHeight="1">
      <c r="D19" s="14" t="s">
        <v>45</v>
      </c>
      <c r="E19" s="12">
        <v>15</v>
      </c>
      <c r="F19" s="5">
        <f t="shared" si="0"/>
        <v>2.419013445683069E-4</v>
      </c>
      <c r="H19" s="13">
        <f t="shared" si="1"/>
        <v>66.708132211000077</v>
      </c>
      <c r="I19" s="13">
        <f t="shared" si="2"/>
        <v>56.863961798859087</v>
      </c>
      <c r="J19" s="13">
        <f t="shared" si="3"/>
        <v>23.606143798909301</v>
      </c>
      <c r="L19" s="13">
        <f t="shared" si="4"/>
        <v>62.805173642834397</v>
      </c>
      <c r="M19" s="13">
        <f t="shared" si="5"/>
        <v>48.538158128688622</v>
      </c>
      <c r="N19" s="13">
        <f t="shared" si="6"/>
        <v>20.889459482821408</v>
      </c>
      <c r="P19" s="13">
        <f t="shared" si="7"/>
        <v>59.964836968334616</v>
      </c>
      <c r="Q19" s="13">
        <f t="shared" si="8"/>
        <v>41.420236722724859</v>
      </c>
      <c r="R19" s="13">
        <f t="shared" si="9"/>
        <v>18.307249775019251</v>
      </c>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row>
    <row r="20" spans="4:54" ht="15.75" customHeight="1">
      <c r="D20" s="2" t="s">
        <v>46</v>
      </c>
      <c r="E20" s="12">
        <v>25</v>
      </c>
      <c r="F20" s="5">
        <f t="shared" si="0"/>
        <v>1.4715665127905337E-3</v>
      </c>
      <c r="H20" s="13">
        <f t="shared" si="1"/>
        <v>56.893145791562432</v>
      </c>
      <c r="I20" s="13">
        <f t="shared" si="2"/>
        <v>47.43966490425457</v>
      </c>
      <c r="J20" s="13">
        <f t="shared" si="3"/>
        <v>21.719499871215262</v>
      </c>
      <c r="L20" s="13">
        <f t="shared" si="4"/>
        <v>53.065005465215279</v>
      </c>
      <c r="M20" s="13">
        <f t="shared" si="5"/>
        <v>40.114401325523332</v>
      </c>
      <c r="N20" s="13">
        <f t="shared" si="6"/>
        <v>19.078840630564788</v>
      </c>
      <c r="P20" s="13">
        <f t="shared" si="7"/>
        <v>50.294130689897607</v>
      </c>
      <c r="Q20" s="13">
        <f t="shared" si="8"/>
        <v>33.980784705770581</v>
      </c>
      <c r="R20" s="13">
        <f t="shared" si="9"/>
        <v>16.619549167342427</v>
      </c>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row>
    <row r="21" spans="4:54" ht="15.75" customHeight="1">
      <c r="D21" s="2" t="s">
        <v>47</v>
      </c>
      <c r="E21" s="12">
        <v>35</v>
      </c>
      <c r="F21" s="5">
        <f t="shared" si="0"/>
        <v>4.1526397484226013E-3</v>
      </c>
      <c r="H21" s="13">
        <f t="shared" si="1"/>
        <v>47.183215533028935</v>
      </c>
      <c r="I21" s="13">
        <f t="shared" si="2"/>
        <v>38.408606011523219</v>
      </c>
      <c r="J21" s="13">
        <f t="shared" si="3"/>
        <v>19.517842906634048</v>
      </c>
      <c r="L21" s="13">
        <f t="shared" si="4"/>
        <v>43.467731134639806</v>
      </c>
      <c r="M21" s="13">
        <f t="shared" si="5"/>
        <v>32.07214605057905</v>
      </c>
      <c r="N21" s="13">
        <f t="shared" si="6"/>
        <v>16.960524208933723</v>
      </c>
      <c r="P21" s="13">
        <f t="shared" si="7"/>
        <v>40.799866166882452</v>
      </c>
      <c r="Q21" s="13">
        <f t="shared" si="8"/>
        <v>26.902334408463577</v>
      </c>
      <c r="R21" s="13">
        <f t="shared" si="9"/>
        <v>14.644615081130548</v>
      </c>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204"/>
    </row>
    <row r="22" spans="4:54" ht="15.75" customHeight="1">
      <c r="D22" s="2" t="s">
        <v>48</v>
      </c>
      <c r="E22" s="12">
        <v>45</v>
      </c>
      <c r="F22" s="5">
        <f t="shared" si="0"/>
        <v>1.3909327312677647E-2</v>
      </c>
      <c r="H22" s="13">
        <f t="shared" si="1"/>
        <v>37.690173125267975</v>
      </c>
      <c r="I22" s="13">
        <f t="shared" si="2"/>
        <v>29.704561086916172</v>
      </c>
      <c r="J22" s="13">
        <f t="shared" si="3"/>
        <v>16.726312657655793</v>
      </c>
      <c r="L22" s="13">
        <f t="shared" si="4"/>
        <v>34.160903665318507</v>
      </c>
      <c r="M22" s="13">
        <f t="shared" si="5"/>
        <v>24.376059434617613</v>
      </c>
      <c r="N22" s="13">
        <f t="shared" si="6"/>
        <v>14.299424353688911</v>
      </c>
      <c r="P22" s="13">
        <f t="shared" si="7"/>
        <v>31.659860123684695</v>
      </c>
      <c r="Q22" s="13">
        <f t="shared" si="8"/>
        <v>20.171762844702723</v>
      </c>
      <c r="R22" s="13">
        <f t="shared" si="9"/>
        <v>12.185499256846256</v>
      </c>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row>
    <row r="23" spans="4:54" ht="15.75" customHeight="1">
      <c r="D23" s="2" t="s">
        <v>49</v>
      </c>
      <c r="E23" s="12">
        <v>55</v>
      </c>
      <c r="F23" s="5">
        <f t="shared" si="0"/>
        <v>4.5719354123410001E-2</v>
      </c>
      <c r="H23" s="13">
        <f t="shared" si="1"/>
        <v>28.565337304027178</v>
      </c>
      <c r="I23" s="13">
        <f t="shared" si="2"/>
        <v>21.915311133396319</v>
      </c>
      <c r="J23" s="13">
        <f t="shared" si="3"/>
        <v>13.78840132869753</v>
      </c>
      <c r="L23" s="13">
        <f t="shared" si="4"/>
        <v>25.333958222255724</v>
      </c>
      <c r="M23" s="13">
        <f t="shared" si="5"/>
        <v>17.578934333014598</v>
      </c>
      <c r="N23" s="13">
        <f t="shared" si="6"/>
        <v>11.520037534093136</v>
      </c>
      <c r="P23" s="13">
        <f t="shared" si="7"/>
        <v>23.092748725127731</v>
      </c>
      <c r="Q23" s="13">
        <f t="shared" si="8"/>
        <v>14.296323066625396</v>
      </c>
      <c r="R23" s="13">
        <f t="shared" si="9"/>
        <v>9.6410080081609699</v>
      </c>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row>
    <row r="24" spans="4:54" ht="15.75" customHeight="1">
      <c r="D24" s="2" t="s">
        <v>50</v>
      </c>
      <c r="E24" s="12">
        <v>65</v>
      </c>
      <c r="F24" s="5">
        <f t="shared" si="0"/>
        <v>9.6679904045799986E-2</v>
      </c>
      <c r="H24" s="13">
        <f t="shared" si="1"/>
        <v>20.061138072669607</v>
      </c>
      <c r="I24" s="13">
        <f t="shared" si="2"/>
        <v>15.061052304139023</v>
      </c>
      <c r="J24" s="13">
        <f t="shared" si="3"/>
        <v>10.641561762712751</v>
      </c>
      <c r="L24" s="13">
        <f t="shared" si="4"/>
        <v>17.282800628164701</v>
      </c>
      <c r="M24" s="13">
        <f t="shared" si="5"/>
        <v>11.72606700545157</v>
      </c>
      <c r="N24" s="13">
        <f t="shared" si="6"/>
        <v>8.6147243826632156</v>
      </c>
      <c r="P24" s="13">
        <f t="shared" si="7"/>
        <v>15.421677744931747</v>
      </c>
      <c r="Q24" s="13">
        <f t="shared" si="8"/>
        <v>9.3309994959245834</v>
      </c>
      <c r="R24" s="13">
        <f t="shared" si="9"/>
        <v>7.0402464025117082</v>
      </c>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row>
    <row r="25" spans="4:54" ht="15.75" customHeight="1">
      <c r="D25" s="2" t="s">
        <v>51</v>
      </c>
      <c r="E25" s="12">
        <v>75</v>
      </c>
      <c r="F25" s="5">
        <f t="shared" si="0"/>
        <v>0.22504888423004818</v>
      </c>
      <c r="H25" s="13">
        <f t="shared" si="1"/>
        <v>12.497634902081424</v>
      </c>
      <c r="I25" s="13">
        <f t="shared" si="2"/>
        <v>9.0732829389111149</v>
      </c>
      <c r="J25" s="13">
        <f t="shared" si="3"/>
        <v>7.142218235882777</v>
      </c>
      <c r="L25" s="13">
        <f t="shared" si="4"/>
        <v>10.328672231253373</v>
      </c>
      <c r="M25" s="13">
        <f t="shared" si="5"/>
        <v>6.7487544359009535</v>
      </c>
      <c r="N25" s="13">
        <f t="shared" si="6"/>
        <v>5.5035767545970202</v>
      </c>
      <c r="P25" s="13">
        <f t="shared" si="7"/>
        <v>8.9490464446812137</v>
      </c>
      <c r="Q25" s="13">
        <f t="shared" si="8"/>
        <v>5.1976061750708498</v>
      </c>
      <c r="R25" s="13">
        <f t="shared" si="9"/>
        <v>4.3385923595305371</v>
      </c>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row>
    <row r="26" spans="4:54" ht="15.75" customHeight="1">
      <c r="D26" s="15" t="s">
        <v>52</v>
      </c>
      <c r="E26" s="16">
        <v>85</v>
      </c>
      <c r="F26" s="5">
        <f t="shared" si="0"/>
        <v>0.39520632168847136</v>
      </c>
      <c r="G26" s="17"/>
      <c r="H26" s="13">
        <f t="shared" si="1"/>
        <v>6.5705199102242675</v>
      </c>
      <c r="I26" s="13">
        <f t="shared" si="2"/>
        <v>4.7701974548228181</v>
      </c>
      <c r="J26" s="13">
        <f t="shared" si="3"/>
        <v>4.1520982210265824</v>
      </c>
      <c r="K26" s="17"/>
      <c r="L26" s="13">
        <f t="shared" si="4"/>
        <v>5.1188968446366268</v>
      </c>
      <c r="M26" s="13">
        <f t="shared" si="5"/>
        <v>3.3446871982855706</v>
      </c>
      <c r="N26" s="13">
        <f t="shared" si="6"/>
        <v>2.9959878179209509</v>
      </c>
      <c r="O26" s="17"/>
      <c r="P26" s="13">
        <f t="shared" si="7"/>
        <v>4.2533861273736404</v>
      </c>
      <c r="Q26" s="13">
        <f t="shared" si="8"/>
        <v>2.4703666627786101</v>
      </c>
      <c r="R26" s="13">
        <f t="shared" si="9"/>
        <v>2.2532087179657179</v>
      </c>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row>
    <row r="27" spans="4:54" ht="15.75" customHeight="1">
      <c r="D27" s="2" t="s">
        <v>53</v>
      </c>
      <c r="E27" s="12">
        <v>95</v>
      </c>
      <c r="F27" s="5">
        <f t="shared" si="0"/>
        <v>0.21750962565766929</v>
      </c>
      <c r="G27" s="18"/>
      <c r="H27" s="13">
        <f t="shared" si="1"/>
        <v>3.0412747285307984</v>
      </c>
      <c r="I27" s="13">
        <f t="shared" si="2"/>
        <v>2.207965452913359</v>
      </c>
      <c r="J27" s="13">
        <f t="shared" si="3"/>
        <v>2.0650340283395043</v>
      </c>
      <c r="K27" s="18"/>
      <c r="L27" s="13">
        <f t="shared" si="4"/>
        <v>2.2359301749144249</v>
      </c>
      <c r="M27" s="13">
        <f t="shared" si="5"/>
        <v>1.4609567762890845</v>
      </c>
      <c r="N27" s="13">
        <f t="shared" si="6"/>
        <v>1.3927085815899605</v>
      </c>
      <c r="O27" s="18"/>
      <c r="P27" s="13">
        <f t="shared" si="7"/>
        <v>1.7792406267420837</v>
      </c>
      <c r="Q27" s="13">
        <f t="shared" si="8"/>
        <v>1.0333829560118022</v>
      </c>
      <c r="R27" s="13">
        <f t="shared" si="9"/>
        <v>0.99639198967767839</v>
      </c>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row>
    <row r="28" spans="4:54" ht="15.75" customHeight="1">
      <c r="D28" s="8" t="s">
        <v>54</v>
      </c>
      <c r="E28" s="8"/>
      <c r="F28" s="8"/>
      <c r="G28" s="8"/>
      <c r="H28" s="20">
        <f t="shared" ref="H28:J28" si="10">SUMPRODUCT($F18:$F27,H18:H27)</f>
        <v>10.140968158968876</v>
      </c>
      <c r="I28" s="20">
        <f t="shared" si="10"/>
        <v>7.5257273745669586</v>
      </c>
      <c r="J28" s="20">
        <f t="shared" si="10"/>
        <v>5.70957643401292</v>
      </c>
      <c r="K28" s="8"/>
      <c r="L28" s="20">
        <f t="shared" ref="L28:N28" si="11">SUMPRODUCT($F18:$F27,L18:L27)</f>
        <v>8.4163049525734763</v>
      </c>
      <c r="M28" s="20">
        <f t="shared" si="11"/>
        <v>5.6422727998395592</v>
      </c>
      <c r="N28" s="20">
        <f t="shared" si="11"/>
        <v>4.3889120910324859</v>
      </c>
      <c r="O28" s="8"/>
      <c r="P28" s="20">
        <f t="shared" ref="P28:R28" si="12">SUMPRODUCT($F18:$F27,P18:P27)</f>
        <v>7.3312279387731287</v>
      </c>
      <c r="Q28" s="20">
        <f t="shared" si="12"/>
        <v>4.3818297855862021</v>
      </c>
      <c r="R28" s="20">
        <f t="shared" si="12"/>
        <v>3.4654245354667457</v>
      </c>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row>
    <row r="29" spans="4:54" ht="15.75" customHeight="1">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row>
    <row r="30" spans="4:54" ht="15.75" customHeight="1">
      <c r="Q30" s="203" t="s">
        <v>404</v>
      </c>
    </row>
    <row r="31" spans="4:54" ht="15.75" customHeight="1">
      <c r="L31" s="195"/>
      <c r="M31" s="195"/>
      <c r="N31" s="195"/>
      <c r="P31" s="152"/>
      <c r="Q31" s="152"/>
      <c r="R31" s="152"/>
      <c r="T31" s="152"/>
      <c r="X31" s="152"/>
      <c r="Y31" s="156"/>
      <c r="Z31" s="156"/>
    </row>
    <row r="32" spans="4:54" ht="15.75" customHeight="1">
      <c r="L32" s="152"/>
      <c r="M32" s="152"/>
      <c r="N32" s="152"/>
      <c r="T32" s="152"/>
      <c r="U32" s="152"/>
      <c r="V32" s="152"/>
      <c r="X32" s="152"/>
      <c r="Y32" s="152"/>
      <c r="Z32" s="152"/>
    </row>
    <row r="33" spans="4:28" ht="15.75" customHeight="1">
      <c r="D33" s="152"/>
      <c r="K33" s="196"/>
      <c r="P33" s="191"/>
      <c r="Q33" s="191"/>
      <c r="R33" s="197"/>
      <c r="S33" s="198"/>
      <c r="T33" s="156"/>
      <c r="U33" s="156"/>
      <c r="V33" s="156"/>
      <c r="W33" s="198"/>
      <c r="X33" s="156"/>
      <c r="Y33" s="156"/>
      <c r="Z33" s="156"/>
    </row>
    <row r="34" spans="4:28" ht="15.75" customHeight="1">
      <c r="D34" s="152"/>
      <c r="K34" s="196"/>
      <c r="P34" s="191"/>
      <c r="Q34" s="191"/>
      <c r="R34" s="197"/>
      <c r="S34" s="198"/>
      <c r="T34" s="156"/>
      <c r="U34" s="156"/>
      <c r="V34" s="156"/>
      <c r="W34" s="198"/>
      <c r="X34" s="156"/>
      <c r="Y34" s="156"/>
      <c r="Z34" s="156"/>
    </row>
    <row r="35" spans="4:28" ht="15.75" customHeight="1">
      <c r="D35" s="152"/>
      <c r="K35" s="196"/>
      <c r="P35" s="191"/>
      <c r="Q35" s="191"/>
      <c r="R35" s="197"/>
      <c r="S35" s="198"/>
      <c r="T35" s="156"/>
      <c r="U35" s="156"/>
      <c r="V35" s="156"/>
      <c r="W35" s="198"/>
      <c r="X35" s="156"/>
      <c r="Y35" s="156"/>
      <c r="Z35" s="156"/>
      <c r="AA35" s="191"/>
      <c r="AB35" s="191"/>
    </row>
    <row r="36" spans="4:28" ht="15.75" customHeight="1">
      <c r="D36" s="152"/>
      <c r="K36" s="196"/>
      <c r="P36" s="191"/>
      <c r="Q36" s="156"/>
      <c r="R36" s="197"/>
      <c r="S36" s="198"/>
      <c r="T36" s="156"/>
      <c r="U36" s="156"/>
      <c r="V36" s="156"/>
      <c r="W36" s="198"/>
      <c r="X36" s="156"/>
      <c r="Y36" s="156"/>
      <c r="Z36" s="156"/>
    </row>
    <row r="37" spans="4:28" ht="15.75" customHeight="1">
      <c r="D37" s="152"/>
      <c r="K37" s="196"/>
      <c r="P37" s="191"/>
      <c r="Q37" s="156"/>
      <c r="R37" s="197"/>
      <c r="S37" s="198"/>
      <c r="T37" s="156"/>
      <c r="U37" s="156"/>
      <c r="V37" s="156"/>
      <c r="W37" s="198"/>
      <c r="X37" s="156"/>
      <c r="Y37" s="156"/>
      <c r="Z37" s="156"/>
    </row>
    <row r="38" spans="4:28" ht="15.75" customHeight="1">
      <c r="T38" s="156"/>
      <c r="U38" s="191"/>
      <c r="V38" s="191"/>
      <c r="W38" s="156"/>
      <c r="X38" s="191"/>
      <c r="Y38" s="156"/>
      <c r="Z38" s="191"/>
      <c r="AA38" s="191"/>
    </row>
    <row r="39" spans="4:28" ht="15.75" customHeight="1"/>
    <row r="40" spans="4:28" ht="15.75" customHeight="1"/>
    <row r="41" spans="4:28" ht="15.75" customHeight="1"/>
    <row r="42" spans="4:28" ht="15.75" customHeight="1"/>
    <row r="43" spans="4:28" ht="15.75" customHeight="1"/>
    <row r="44" spans="4:28" ht="15.75" customHeight="1"/>
    <row r="45" spans="4:28" ht="15.75" customHeight="1"/>
    <row r="46" spans="4:28" ht="15.75" customHeight="1"/>
    <row r="47" spans="4:28" ht="15.75" customHeight="1"/>
    <row r="48" spans="4: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6:J16"/>
    <mergeCell ref="L16:N16"/>
    <mergeCell ref="P16:R16"/>
  </mergeCells>
  <dataValidations count="2">
    <dataValidation type="decimal" allowBlank="1" showErrorMessage="1" sqref="C10:C11 C13" xr:uid="{00000000-0002-0000-0100-000000000000}">
      <formula1>0</formula1>
      <formula2>1</formula2>
    </dataValidation>
    <dataValidation type="decimal" allowBlank="1" showErrorMessage="1" sqref="C7:C8" xr:uid="{00000000-0002-0000-0100-000001000000}">
      <formula1>1</formula1>
      <formula2>5</formula2>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100-000002000000}">
          <x14:formula1>
            <xm:f>LookUpTables!$C$9:$G$9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E1000"/>
  <sheetViews>
    <sheetView topLeftCell="O1" zoomScale="60" zoomScaleNormal="60" workbookViewId="0">
      <selection activeCell="V40" sqref="V40"/>
    </sheetView>
  </sheetViews>
  <sheetFormatPr baseColWidth="10" defaultColWidth="11.28515625" defaultRowHeight="15" customHeight="1"/>
  <cols>
    <col min="1" max="31" width="10.5703125" customWidth="1"/>
  </cols>
  <sheetData>
    <row r="1" spans="2:31" ht="15.75" customHeight="1">
      <c r="F1" s="22"/>
      <c r="M1" s="22"/>
    </row>
    <row r="2" spans="2:31" ht="15.75" customHeight="1">
      <c r="B2" s="23" t="s">
        <v>59</v>
      </c>
      <c r="F2" s="22"/>
      <c r="M2" s="22"/>
    </row>
    <row r="3" spans="2:31" ht="15.75" customHeight="1">
      <c r="F3" s="22"/>
      <c r="M3" s="22"/>
    </row>
    <row r="4" spans="2:31" ht="15.75" customHeight="1">
      <c r="B4" s="1" t="s">
        <v>60</v>
      </c>
      <c r="F4" s="22"/>
      <c r="M4" s="22"/>
    </row>
    <row r="5" spans="2:31" ht="15.75" customHeight="1">
      <c r="F5" s="22"/>
      <c r="M5" s="22"/>
    </row>
    <row r="6" spans="2:31" ht="15.75" customHeight="1">
      <c r="B6" s="1" t="s">
        <v>61</v>
      </c>
      <c r="F6" s="22"/>
      <c r="I6" s="24" t="s">
        <v>62</v>
      </c>
      <c r="M6" s="22"/>
      <c r="P6" s="1" t="s">
        <v>63</v>
      </c>
      <c r="X6" s="1" t="s">
        <v>64</v>
      </c>
    </row>
    <row r="7" spans="2:31" ht="15.75" customHeight="1">
      <c r="F7" s="22"/>
      <c r="M7" s="22"/>
      <c r="P7" s="1" t="s">
        <v>65</v>
      </c>
    </row>
    <row r="8" spans="2:31" ht="15.75" customHeight="1">
      <c r="C8" s="1">
        <v>2</v>
      </c>
      <c r="D8" s="1">
        <v>3</v>
      </c>
      <c r="F8" s="22"/>
      <c r="M8" s="22"/>
    </row>
    <row r="9" spans="2:31" ht="15.75" customHeight="1">
      <c r="B9" s="1" t="s">
        <v>40</v>
      </c>
      <c r="C9" s="1" t="s">
        <v>66</v>
      </c>
      <c r="D9" s="1" t="s">
        <v>67</v>
      </c>
      <c r="E9" s="1" t="s">
        <v>68</v>
      </c>
      <c r="F9" s="22" t="s">
        <v>5</v>
      </c>
      <c r="G9" s="1" t="s">
        <v>69</v>
      </c>
      <c r="I9" s="1" t="s">
        <v>40</v>
      </c>
      <c r="J9" s="1" t="s">
        <v>66</v>
      </c>
      <c r="K9" s="1" t="s">
        <v>67</v>
      </c>
      <c r="L9" s="1" t="s">
        <v>68</v>
      </c>
      <c r="M9" s="22" t="s">
        <v>5</v>
      </c>
      <c r="N9" s="1" t="s">
        <v>69</v>
      </c>
      <c r="P9" s="26" t="s">
        <v>70</v>
      </c>
      <c r="Q9" s="26" t="s">
        <v>71</v>
      </c>
      <c r="R9" s="26" t="s">
        <v>66</v>
      </c>
      <c r="S9" s="26" t="s">
        <v>67</v>
      </c>
      <c r="T9" s="26" t="s">
        <v>68</v>
      </c>
      <c r="U9" s="26" t="s">
        <v>5</v>
      </c>
      <c r="V9" s="26" t="s">
        <v>69</v>
      </c>
      <c r="X9" s="26" t="s">
        <v>70</v>
      </c>
      <c r="Y9" s="26" t="s">
        <v>71</v>
      </c>
      <c r="Z9" s="26" t="s">
        <v>66</v>
      </c>
      <c r="AA9" s="26" t="s">
        <v>67</v>
      </c>
      <c r="AB9" s="26" t="s">
        <v>68</v>
      </c>
      <c r="AC9" s="26" t="s">
        <v>5</v>
      </c>
      <c r="AD9" s="26" t="s">
        <v>69</v>
      </c>
      <c r="AE9" s="26" t="s">
        <v>72</v>
      </c>
    </row>
    <row r="10" spans="2:31" ht="15.75" customHeight="1">
      <c r="B10" s="1">
        <v>0</v>
      </c>
      <c r="C10" s="27">
        <f>'UK ONS 16-18'!C8</f>
        <v>4.1999999999999997E-3</v>
      </c>
      <c r="D10" s="27">
        <f>'CDC 2017'!B4</f>
        <v>6.3023469410836697E-3</v>
      </c>
      <c r="E10" s="28">
        <f>'Can LT 16-18'!C8</f>
        <v>4.7699999999999999E-3</v>
      </c>
      <c r="F10" s="27">
        <f>'Nor LT'!C8</f>
        <v>2.4320000000000001E-3</v>
      </c>
      <c r="G10" s="30">
        <f>'Israel LT'!I12</f>
        <v>3.3355012147736913E-3</v>
      </c>
      <c r="I10" s="1">
        <v>0</v>
      </c>
      <c r="J10" s="27">
        <f>'UK ONS 16-18'!I8</f>
        <v>3.5479999999999999E-3</v>
      </c>
      <c r="K10" s="32">
        <f>'CDC 2017'!J4</f>
        <v>5.2264290861785412E-3</v>
      </c>
      <c r="L10" s="28">
        <f>'Can LT 16-18'!I8</f>
        <v>4.2700000000000004E-3</v>
      </c>
      <c r="M10" s="27">
        <f>'Nor LT'!I8</f>
        <v>1.6850000000000001E-3</v>
      </c>
      <c r="N10" s="30">
        <f>'Israel LT'!T12</f>
        <v>2.9369651296826337E-3</v>
      </c>
      <c r="P10" s="33" t="s">
        <v>44</v>
      </c>
      <c r="Q10" s="33">
        <v>0</v>
      </c>
      <c r="R10" s="34">
        <f t="shared" ref="R10:V10" si="0">R29/R$39</f>
        <v>6.0475336142076724E-5</v>
      </c>
      <c r="S10" s="34">
        <f t="shared" si="0"/>
        <v>1.9603300482954038E-4</v>
      </c>
      <c r="T10" s="34">
        <f t="shared" si="0"/>
        <v>1.1305822354073918E-4</v>
      </c>
      <c r="U10" s="34">
        <f t="shared" si="0"/>
        <v>0</v>
      </c>
      <c r="V10" s="34">
        <f t="shared" si="0"/>
        <v>9.3023255813953494E-4</v>
      </c>
      <c r="X10" s="10" t="s">
        <v>76</v>
      </c>
      <c r="Y10" s="1">
        <v>0</v>
      </c>
      <c r="Z10" s="1">
        <v>1</v>
      </c>
      <c r="AA10" s="1">
        <v>1</v>
      </c>
      <c r="AB10" s="1">
        <v>1</v>
      </c>
      <c r="AC10" s="1">
        <v>0.89</v>
      </c>
      <c r="AD10" s="13">
        <f>'Israel QoL'!M4</f>
        <v>0.98546061111111116</v>
      </c>
      <c r="AE10" s="1">
        <v>1</v>
      </c>
    </row>
    <row r="11" spans="2:31" ht="15.75" customHeight="1">
      <c r="B11" s="1">
        <v>1</v>
      </c>
      <c r="C11" s="27">
        <f>'UK ONS 16-18'!C9</f>
        <v>2.5700000000000001E-4</v>
      </c>
      <c r="D11" s="27">
        <f>'CDC 2017'!B5</f>
        <v>4.2268639663234353E-4</v>
      </c>
      <c r="E11" s="28">
        <f>'Can LT 16-18'!C9</f>
        <v>2.7999999999999998E-4</v>
      </c>
      <c r="F11" s="27">
        <f>'Nor LT'!C9</f>
        <v>2.3900000000000001E-4</v>
      </c>
      <c r="G11" s="30">
        <f>'Israel LT'!I13</f>
        <v>3.0488727551586457E-4</v>
      </c>
      <c r="I11" s="1">
        <v>1</v>
      </c>
      <c r="J11" s="27">
        <f>'UK ONS 16-18'!I9</f>
        <v>2.24E-4</v>
      </c>
      <c r="K11" s="32">
        <f>'CDC 2017'!J5</f>
        <v>3.3906285534612834E-4</v>
      </c>
      <c r="L11" s="28">
        <f>'Can LT 16-18'!I9</f>
        <v>2.3000000000000001E-4</v>
      </c>
      <c r="M11" s="27">
        <f>'Nor LT'!I9</f>
        <v>1.45E-4</v>
      </c>
      <c r="N11" s="30">
        <f>'Israel LT'!T13</f>
        <v>2.7644384434394743E-4</v>
      </c>
      <c r="P11" s="35" t="s">
        <v>45</v>
      </c>
      <c r="Q11" s="33">
        <f>10</f>
        <v>10</v>
      </c>
      <c r="R11" s="34">
        <f t="shared" ref="R11:V11" si="1">R30/R$39</f>
        <v>2.419013445683069E-4</v>
      </c>
      <c r="S11" s="34">
        <f t="shared" si="1"/>
        <v>6.950261080320068E-4</v>
      </c>
      <c r="T11" s="34">
        <f t="shared" si="1"/>
        <v>1.2782162073571416E-8</v>
      </c>
      <c r="U11" s="34">
        <f t="shared" si="1"/>
        <v>0</v>
      </c>
      <c r="V11" s="34">
        <f t="shared" si="1"/>
        <v>1.8604651162790699E-3</v>
      </c>
      <c r="X11" s="2" t="s">
        <v>80</v>
      </c>
      <c r="Y11" s="1">
        <v>18</v>
      </c>
      <c r="Z11" s="1">
        <v>0.94</v>
      </c>
      <c r="AA11" s="1">
        <v>0.92400000000000004</v>
      </c>
      <c r="AB11" s="1">
        <f>'Can QoL'!C5</f>
        <v>0.879</v>
      </c>
      <c r="AC11" s="1">
        <v>0.87</v>
      </c>
      <c r="AD11" s="13">
        <f>'Israel QoL'!M5</f>
        <v>0.97251985714285716</v>
      </c>
      <c r="AE11" s="1">
        <v>1</v>
      </c>
    </row>
    <row r="12" spans="2:31" ht="15.75" customHeight="1">
      <c r="B12" s="1">
        <v>2</v>
      </c>
      <c r="C12" s="27">
        <f>'UK ONS 16-18'!C10</f>
        <v>1.3899999999999999E-4</v>
      </c>
      <c r="D12" s="27">
        <f>'CDC 2017'!B6</f>
        <v>2.8743533766828477E-4</v>
      </c>
      <c r="E12" s="28">
        <f>'Can LT 16-18'!C10</f>
        <v>2.0000000000000001E-4</v>
      </c>
      <c r="F12" s="27">
        <f>'Nor LT'!C10</f>
        <v>1.64E-4</v>
      </c>
      <c r="G12" s="30">
        <f>'Israel LT'!I14</f>
        <v>2.2728948922868928E-4</v>
      </c>
      <c r="I12" s="1">
        <v>2</v>
      </c>
      <c r="J12" s="27">
        <f>'UK ONS 16-18'!I10</f>
        <v>1.27E-4</v>
      </c>
      <c r="K12" s="32">
        <f>'CDC 2017'!J6</f>
        <v>2.0753819262608886E-4</v>
      </c>
      <c r="L12" s="28">
        <f>'Can LT 16-18'!I10</f>
        <v>1.7000000000000001E-4</v>
      </c>
      <c r="M12" s="27">
        <f>'Nor LT'!I10</f>
        <v>6.9999999999999994E-5</v>
      </c>
      <c r="N12" s="30">
        <f>'Israel LT'!T14</f>
        <v>1.7711147643617917E-4</v>
      </c>
      <c r="P12" s="33" t="s">
        <v>46</v>
      </c>
      <c r="Q12" s="33">
        <v>20</v>
      </c>
      <c r="R12" s="34">
        <f t="shared" ref="R12:V12" si="2">R31/R$39</f>
        <v>1.4715665127905337E-3</v>
      </c>
      <c r="S12" s="34">
        <f t="shared" si="2"/>
        <v>4.0632295546486558E-3</v>
      </c>
      <c r="T12" s="34">
        <f t="shared" si="2"/>
        <v>1.0175240118666525E-3</v>
      </c>
      <c r="U12" s="34">
        <f t="shared" si="2"/>
        <v>0</v>
      </c>
      <c r="V12" s="34">
        <f t="shared" si="2"/>
        <v>2.7906976744186047E-3</v>
      </c>
      <c r="X12" s="2" t="s">
        <v>85</v>
      </c>
      <c r="Y12" s="1">
        <v>25</v>
      </c>
      <c r="Z12" s="1">
        <v>0.92700000000000005</v>
      </c>
      <c r="AA12" s="1">
        <v>0.91200000000000003</v>
      </c>
      <c r="AB12" s="1">
        <f>'Can QoL'!C6</f>
        <v>0.88100000000000001</v>
      </c>
      <c r="AC12" s="1">
        <v>0.87</v>
      </c>
      <c r="AD12" s="13">
        <f>'Israel QoL'!M6</f>
        <v>0.93993930000000003</v>
      </c>
      <c r="AE12" s="1">
        <v>1</v>
      </c>
    </row>
    <row r="13" spans="2:31" ht="15.75" customHeight="1">
      <c r="B13" s="1">
        <v>3</v>
      </c>
      <c r="C13" s="27">
        <f>'UK ONS 16-18'!C11</f>
        <v>1.1400000000000001E-4</v>
      </c>
      <c r="D13" s="27">
        <f>'CDC 2017'!B7</f>
        <v>2.2494496079161763E-4</v>
      </c>
      <c r="E13" s="28">
        <f>'Can LT 16-18'!C11</f>
        <v>1.4999999999999999E-4</v>
      </c>
      <c r="F13" s="27">
        <f>'Nor LT'!C11</f>
        <v>6.3999999999999997E-5</v>
      </c>
      <c r="G13" s="30">
        <f>'Israel LT'!I15</f>
        <v>1.7559773686957376E-4</v>
      </c>
      <c r="I13" s="1">
        <v>3</v>
      </c>
      <c r="J13" s="27">
        <f>'UK ONS 16-18'!I11</f>
        <v>9.7999999999999997E-5</v>
      </c>
      <c r="K13" s="32">
        <f>'CDC 2017'!J7</f>
        <v>1.592152111697942E-4</v>
      </c>
      <c r="L13" s="28">
        <f>'Can LT 16-18'!I11</f>
        <v>1.2999999999999999E-4</v>
      </c>
      <c r="M13" s="27">
        <f>'Nor LT'!I11</f>
        <v>6.7999999999999999E-5</v>
      </c>
      <c r="N13" s="30">
        <f>'Israel LT'!T15</f>
        <v>1.266238663112896E-4</v>
      </c>
      <c r="P13" s="33" t="s">
        <v>47</v>
      </c>
      <c r="Q13" s="33">
        <v>30</v>
      </c>
      <c r="R13" s="34">
        <f t="shared" ref="R13:V13" si="3">R32/R$39</f>
        <v>4.1526397484226013E-3</v>
      </c>
      <c r="S13" s="34">
        <f t="shared" si="3"/>
        <v>1.2216420437331812E-2</v>
      </c>
      <c r="T13" s="34">
        <f t="shared" si="3"/>
        <v>1.6958733531110878E-3</v>
      </c>
      <c r="U13" s="34">
        <f t="shared" si="3"/>
        <v>0</v>
      </c>
      <c r="V13" s="34">
        <f t="shared" si="3"/>
        <v>3.7209302325581397E-3</v>
      </c>
      <c r="X13" s="2" t="s">
        <v>92</v>
      </c>
      <c r="Y13" s="1">
        <v>35</v>
      </c>
      <c r="Z13" s="1">
        <v>0.91100000000000003</v>
      </c>
      <c r="AA13" s="1">
        <v>0.88900000000000001</v>
      </c>
      <c r="AB13" s="1">
        <f>'Can QoL'!C7</f>
        <v>0.878</v>
      </c>
      <c r="AC13" s="1">
        <v>0.85</v>
      </c>
      <c r="AD13" s="13">
        <f>'Israel QoL'!M7</f>
        <v>0.88740710000000012</v>
      </c>
      <c r="AE13" s="1">
        <v>1</v>
      </c>
    </row>
    <row r="14" spans="2:31" ht="15.75" customHeight="1">
      <c r="B14" s="1">
        <v>4</v>
      </c>
      <c r="C14" s="27">
        <f>'UK ONS 16-18'!C12</f>
        <v>9.8999999999999994E-5</v>
      </c>
      <c r="D14" s="27">
        <f>'CDC 2017'!B8</f>
        <v>1.5816476661711931E-4</v>
      </c>
      <c r="E14" s="28">
        <f>'Can LT 16-18'!C12</f>
        <v>1.2E-4</v>
      </c>
      <c r="F14" s="27">
        <f>'Nor LT'!C12</f>
        <v>1.2799999999999999E-4</v>
      </c>
      <c r="G14" s="30">
        <f>'Israel LT'!I16</f>
        <v>1.4098471058326208E-4</v>
      </c>
      <c r="I14" s="1">
        <v>4</v>
      </c>
      <c r="J14" s="27">
        <f>'UK ONS 16-18'!I12</f>
        <v>7.2999999999999999E-5</v>
      </c>
      <c r="K14" s="32">
        <f>'CDC 2017'!J8</f>
        <v>1.3885405496694148E-4</v>
      </c>
      <c r="L14" s="28">
        <f>'Can LT 16-18'!I12</f>
        <v>1.1E-4</v>
      </c>
      <c r="M14" s="27">
        <f>'Nor LT'!I12</f>
        <v>1.01E-4</v>
      </c>
      <c r="N14" s="30">
        <f>'Israel LT'!T16</f>
        <v>9.9624459829725763E-5</v>
      </c>
      <c r="P14" s="33" t="s">
        <v>48</v>
      </c>
      <c r="Q14" s="33">
        <v>40</v>
      </c>
      <c r="R14" s="34">
        <f t="shared" ref="R14:V14" si="4">R33/R$39</f>
        <v>1.3909327312677647E-2</v>
      </c>
      <c r="S14" s="34">
        <f t="shared" si="4"/>
        <v>3.323650490973571E-2</v>
      </c>
      <c r="T14" s="34">
        <f t="shared" si="4"/>
        <v>5.3137365064147412E-3</v>
      </c>
      <c r="U14" s="34">
        <f t="shared" si="4"/>
        <v>1.984126984126984E-2</v>
      </c>
      <c r="V14" s="34">
        <f t="shared" si="4"/>
        <v>1.3023255813953489E-2</v>
      </c>
      <c r="X14" s="2" t="s">
        <v>97</v>
      </c>
      <c r="Y14" s="1">
        <v>45</v>
      </c>
      <c r="Z14" s="1">
        <v>0.84699999999999998</v>
      </c>
      <c r="AA14" s="1">
        <v>0.85499999999999998</v>
      </c>
      <c r="AB14" s="1">
        <f>'Can QoL'!C8</f>
        <v>0.85499999999999998</v>
      </c>
      <c r="AC14" s="1">
        <v>0.82</v>
      </c>
      <c r="AD14" s="13">
        <f>'Israel QoL'!M8</f>
        <v>0.83289360000000001</v>
      </c>
      <c r="AE14" s="1">
        <v>1</v>
      </c>
    </row>
    <row r="15" spans="2:31" ht="15.75" customHeight="1">
      <c r="B15" s="1">
        <v>5</v>
      </c>
      <c r="C15" s="27">
        <f>'UK ONS 16-18'!C13</f>
        <v>9.2999999999999997E-5</v>
      </c>
      <c r="D15" s="27">
        <f>'CDC 2017'!B9</f>
        <v>1.5554059064015746E-4</v>
      </c>
      <c r="E15" s="28">
        <f>'Can LT 16-18'!C13</f>
        <v>1E-4</v>
      </c>
      <c r="F15" s="27">
        <f>'Nor LT'!C13</f>
        <v>1.2799999999999999E-4</v>
      </c>
      <c r="G15" s="30">
        <f>'Israel LT'!I17</f>
        <v>1.17964870067062E-4</v>
      </c>
      <c r="I15" s="1">
        <v>5</v>
      </c>
      <c r="J15" s="27">
        <f>'UK ONS 16-18'!I13</f>
        <v>8.1000000000000004E-5</v>
      </c>
      <c r="K15" s="32">
        <f>'CDC 2017'!J9</f>
        <v>1.2557220179587603E-4</v>
      </c>
      <c r="L15" s="28">
        <f>'Can LT 16-18'!I13</f>
        <v>9.0000000000000006E-5</v>
      </c>
      <c r="M15" s="27">
        <f>'Nor LT'!I13</f>
        <v>0</v>
      </c>
      <c r="N15" s="30">
        <f>'Israel LT'!T17</f>
        <v>8.5064898493013711E-5</v>
      </c>
      <c r="P15" s="33" t="s">
        <v>49</v>
      </c>
      <c r="Q15" s="33">
        <v>50</v>
      </c>
      <c r="R15" s="34">
        <f t="shared" ref="R15:V15" si="5">R34/R$39</f>
        <v>4.5719354123410001E-2</v>
      </c>
      <c r="S15" s="34">
        <f t="shared" si="5"/>
        <v>8.4441216830324517E-2</v>
      </c>
      <c r="T15" s="34">
        <f t="shared" si="5"/>
        <v>2.340305227293301E-2</v>
      </c>
      <c r="U15" s="34">
        <f t="shared" si="5"/>
        <v>2.3809523809523808E-2</v>
      </c>
      <c r="V15" s="34">
        <f t="shared" si="5"/>
        <v>4.3720930232558138E-2</v>
      </c>
      <c r="X15" s="2" t="s">
        <v>99</v>
      </c>
      <c r="Y15" s="1">
        <v>55</v>
      </c>
      <c r="Z15" s="1">
        <v>0.79900000000000004</v>
      </c>
      <c r="AA15" s="1">
        <v>0.83</v>
      </c>
      <c r="AB15" s="1">
        <f>'Can QoL'!C9</f>
        <v>0.83899999999999997</v>
      </c>
      <c r="AC15" s="1">
        <v>0.8</v>
      </c>
      <c r="AD15" s="13">
        <f>'Israel QoL'!M9</f>
        <v>0.78203029999999996</v>
      </c>
      <c r="AE15" s="1">
        <v>1</v>
      </c>
    </row>
    <row r="16" spans="2:31" ht="15.75" customHeight="1">
      <c r="B16" s="1">
        <v>6</v>
      </c>
      <c r="C16" s="27">
        <f>'UK ONS 16-18'!C14</f>
        <v>8.0000000000000007E-5</v>
      </c>
      <c r="D16" s="27">
        <f>'CDC 2017'!B10</f>
        <v>1.3845614739693701E-4</v>
      </c>
      <c r="E16" s="28">
        <f>'Can LT 16-18'!C14</f>
        <v>9.0000000000000006E-5</v>
      </c>
      <c r="F16" s="27">
        <f>'Nor LT'!C14</f>
        <v>3.1000000000000001E-5</v>
      </c>
      <c r="G16" s="30">
        <f>'Israel LT'!I18</f>
        <v>1.0315136436683143E-4</v>
      </c>
      <c r="I16" s="1">
        <v>6</v>
      </c>
      <c r="J16" s="27">
        <f>'UK ONS 16-18'!I14</f>
        <v>7.4999999999999993E-5</v>
      </c>
      <c r="K16" s="32">
        <f>'CDC 2017'!J10</f>
        <v>1.1295814329059795E-4</v>
      </c>
      <c r="L16" s="28">
        <f>'Can LT 16-18'!I14</f>
        <v>8.0000000000000007E-5</v>
      </c>
      <c r="M16" s="27">
        <f>'Nor LT'!I14</f>
        <v>6.6000000000000005E-5</v>
      </c>
      <c r="N16" s="30">
        <f>'Israel LT'!T18</f>
        <v>7.7735832045600889E-5</v>
      </c>
      <c r="P16" s="33" t="s">
        <v>50</v>
      </c>
      <c r="Q16" s="33">
        <v>60</v>
      </c>
      <c r="R16" s="34">
        <f t="shared" ref="R16:V16" si="6">R35/R$39</f>
        <v>9.6679904045799986E-2</v>
      </c>
      <c r="S16" s="34">
        <f t="shared" si="6"/>
        <v>0.16394596617539609</v>
      </c>
      <c r="T16" s="34">
        <f t="shared" si="6"/>
        <v>7.1452797277747157E-2</v>
      </c>
      <c r="U16" s="34">
        <f t="shared" si="6"/>
        <v>8.3333333333333329E-2</v>
      </c>
      <c r="V16" s="34">
        <f t="shared" si="6"/>
        <v>0.10232558139534884</v>
      </c>
      <c r="X16" s="2" t="s">
        <v>100</v>
      </c>
      <c r="Y16" s="1">
        <v>65</v>
      </c>
      <c r="Z16" s="1">
        <v>0.77900000000000003</v>
      </c>
      <c r="AA16" s="1">
        <v>0.81699999999999995</v>
      </c>
      <c r="AB16" s="1">
        <f>'Can QoL'!C10</f>
        <v>0.86699999999999999</v>
      </c>
      <c r="AC16" s="1">
        <v>0.8</v>
      </c>
      <c r="AD16" s="13">
        <f>'Israel QoL'!M10</f>
        <v>0.73301919999999998</v>
      </c>
      <c r="AE16" s="1">
        <v>1</v>
      </c>
    </row>
    <row r="17" spans="2:31" ht="15.75" customHeight="1">
      <c r="B17" s="1">
        <v>7</v>
      </c>
      <c r="C17" s="27">
        <f>'UK ONS 16-18'!C15</f>
        <v>7.7000000000000001E-5</v>
      </c>
      <c r="D17" s="27">
        <f>'CDC 2017'!B11</f>
        <v>1.2436427641659975E-4</v>
      </c>
      <c r="E17" s="28">
        <f>'Can LT 16-18'!C15</f>
        <v>8.0000000000000007E-5</v>
      </c>
      <c r="F17" s="27">
        <f>'Nor LT'!C15</f>
        <v>1.2300000000000001E-4</v>
      </c>
      <c r="G17" s="30">
        <f>'Israel LT'!I19</f>
        <v>9.4526352235802316E-5</v>
      </c>
      <c r="I17" s="1">
        <v>7</v>
      </c>
      <c r="J17" s="27">
        <f>'UK ONS 16-18'!I15</f>
        <v>6.0000000000000002E-5</v>
      </c>
      <c r="K17" s="32">
        <f>'CDC 2017'!J11</f>
        <v>1.0362247849116102E-4</v>
      </c>
      <c r="L17" s="28">
        <f>'Can LT 16-18'!I15</f>
        <v>6.9999999999999994E-5</v>
      </c>
      <c r="M17" s="27">
        <f>'Nor LT'!I15</f>
        <v>0</v>
      </c>
      <c r="N17" s="30">
        <f>'Israel LT'!T19</f>
        <v>7.4977512076639295E-5</v>
      </c>
      <c r="P17" s="33" t="s">
        <v>51</v>
      </c>
      <c r="Q17" s="33">
        <v>70</v>
      </c>
      <c r="R17" s="34">
        <f t="shared" ref="R17:V17" si="7">R36/R$39</f>
        <v>0.22504888423004818</v>
      </c>
      <c r="S17" s="34">
        <f t="shared" si="7"/>
        <v>0.23663411330707679</v>
      </c>
      <c r="T17" s="34">
        <f t="shared" si="7"/>
        <v>0.18111927411226417</v>
      </c>
      <c r="U17" s="34">
        <f t="shared" si="7"/>
        <v>0.23412698412698413</v>
      </c>
      <c r="V17" s="34">
        <f t="shared" si="7"/>
        <v>0.23069767441860464</v>
      </c>
      <c r="X17" s="201" t="s">
        <v>399</v>
      </c>
      <c r="Y17" s="1">
        <v>75</v>
      </c>
      <c r="Z17" s="1">
        <v>0.72599999999999998</v>
      </c>
      <c r="AA17" s="1">
        <v>0.755</v>
      </c>
      <c r="AB17" s="1">
        <f>'Can QoL'!C11</f>
        <v>0.86099999999999999</v>
      </c>
      <c r="AC17" s="1">
        <v>0.76</v>
      </c>
      <c r="AD17" s="13">
        <f>'Israel QoL'!M11</f>
        <v>0.69030099999999994</v>
      </c>
      <c r="AE17" s="1">
        <v>1</v>
      </c>
    </row>
    <row r="18" spans="2:31" ht="15.75" customHeight="1">
      <c r="B18" s="1">
        <v>8</v>
      </c>
      <c r="C18" s="27">
        <f>'UK ONS 16-18'!C16</f>
        <v>7.1000000000000005E-5</v>
      </c>
      <c r="D18" s="27">
        <f>'CDC 2017'!B12</f>
        <v>1.1041062680305913E-4</v>
      </c>
      <c r="E18" s="28">
        <f>'Can LT 16-18'!C16</f>
        <v>8.0000000000000007E-5</v>
      </c>
      <c r="F18" s="27">
        <f>'Nor LT'!C16</f>
        <v>0</v>
      </c>
      <c r="G18" s="30">
        <f>'Israel LT'!I20</f>
        <v>9.103334325788744E-5</v>
      </c>
      <c r="I18" s="1">
        <v>8</v>
      </c>
      <c r="J18" s="27">
        <f>'UK ONS 16-18'!I16</f>
        <v>6.0000000000000002E-5</v>
      </c>
      <c r="K18" s="32">
        <f>'CDC 2017'!J12</f>
        <v>9.6691532235126942E-5</v>
      </c>
      <c r="L18" s="28">
        <f>'Can LT 16-18'!I16</f>
        <v>6.9999999999999994E-5</v>
      </c>
      <c r="M18" s="27">
        <f>'Nor LT'!I16</f>
        <v>9.5000000000000005E-5</v>
      </c>
      <c r="N18" s="30">
        <f>'Israel LT'!T20</f>
        <v>7.5271776536278291E-5</v>
      </c>
      <c r="P18" s="36" t="s">
        <v>52</v>
      </c>
      <c r="Q18" s="33">
        <v>80</v>
      </c>
      <c r="R18" s="34">
        <f t="shared" ref="R18:V18" si="8">R37/R$39</f>
        <v>0.39520632168847136</v>
      </c>
      <c r="S18" s="34">
        <f t="shared" si="8"/>
        <v>0.29862509578885466</v>
      </c>
      <c r="T18" s="34">
        <f t="shared" si="8"/>
        <v>0.35794233572998024</v>
      </c>
      <c r="U18" s="34">
        <f t="shared" si="8"/>
        <v>0.34920634920634919</v>
      </c>
      <c r="V18" s="34">
        <f t="shared" si="8"/>
        <v>0.35627906976744184</v>
      </c>
    </row>
    <row r="19" spans="2:31" ht="15.75" customHeight="1">
      <c r="B19" s="1">
        <v>9</v>
      </c>
      <c r="C19" s="27">
        <f>'UK ONS 16-18'!C17</f>
        <v>6.4999999999999994E-5</v>
      </c>
      <c r="D19" s="27">
        <f>'CDC 2017'!B13</f>
        <v>9.8203672678209841E-5</v>
      </c>
      <c r="E19" s="28">
        <f>'Can LT 16-18'!C17</f>
        <v>8.0000000000000007E-5</v>
      </c>
      <c r="F19" s="27">
        <f>'Nor LT'!C17</f>
        <v>1.47E-4</v>
      </c>
      <c r="G19" s="30">
        <f>'Israel LT'!I21</f>
        <v>9.239145173632458E-5</v>
      </c>
      <c r="I19" s="1">
        <v>9</v>
      </c>
      <c r="J19" s="27">
        <f>'UK ONS 16-18'!I17</f>
        <v>6.2000000000000003E-5</v>
      </c>
      <c r="K19" s="32">
        <f>'CDC 2017'!J13</f>
        <v>9.2378773842938244E-5</v>
      </c>
      <c r="L19" s="28">
        <f>'Can LT 16-18'!I17</f>
        <v>6.9999999999999994E-5</v>
      </c>
      <c r="M19" s="27">
        <f>'Nor LT'!I17</f>
        <v>6.2000000000000003E-5</v>
      </c>
      <c r="N19" s="30">
        <f>'Israel LT'!T21</f>
        <v>7.756702406156658E-5</v>
      </c>
      <c r="P19" s="37" t="s">
        <v>53</v>
      </c>
      <c r="Q19" s="37">
        <v>90</v>
      </c>
      <c r="R19" s="38">
        <f t="shared" ref="R19:V19" si="9">R38/R$39</f>
        <v>0.21750962565766929</v>
      </c>
      <c r="S19" s="38">
        <f t="shared" si="9"/>
        <v>0.16594639388377025</v>
      </c>
      <c r="T19" s="38">
        <f t="shared" si="9"/>
        <v>0.35794233572998024</v>
      </c>
      <c r="U19" s="38">
        <f t="shared" si="9"/>
        <v>0.28968253968253971</v>
      </c>
      <c r="V19" s="38">
        <f t="shared" si="9"/>
        <v>0.24465116279069768</v>
      </c>
    </row>
    <row r="20" spans="2:31" ht="15.75" customHeight="1">
      <c r="B20" s="1">
        <v>10</v>
      </c>
      <c r="C20" s="27">
        <f>'UK ONS 16-18'!C18</f>
        <v>7.6000000000000004E-5</v>
      </c>
      <c r="D20" s="27">
        <f>'CDC 2017'!B14</f>
        <v>9.3976806965656579E-5</v>
      </c>
      <c r="E20" s="28">
        <f>'Can LT 16-18'!C18</f>
        <v>9.0000000000000006E-5</v>
      </c>
      <c r="F20" s="27">
        <f>'Nor LT'!C18</f>
        <v>0</v>
      </c>
      <c r="G20" s="30">
        <f>'Israel LT'!I22</f>
        <v>9.8887984693111125E-5</v>
      </c>
      <c r="I20" s="1">
        <v>10</v>
      </c>
      <c r="J20" s="27">
        <f>'UK ONS 16-18'!I18</f>
        <v>5.8999999999999998E-5</v>
      </c>
      <c r="K20" s="32">
        <f>'CDC 2017'!J14</f>
        <v>9.2018555733375251E-5</v>
      </c>
      <c r="L20" s="28">
        <f>'Can LT 16-18'!I18</f>
        <v>8.0000000000000007E-5</v>
      </c>
      <c r="M20" s="27">
        <f>'Nor LT'!I18</f>
        <v>9.2999999999999997E-5</v>
      </c>
      <c r="N20" s="30">
        <f>'Israel LT'!T22</f>
        <v>8.107307695627859E-5</v>
      </c>
      <c r="P20" s="33" t="s">
        <v>102</v>
      </c>
      <c r="Q20" s="33"/>
      <c r="R20" s="34">
        <f>R39/R$39</f>
        <v>1</v>
      </c>
      <c r="S20" s="34">
        <v>1</v>
      </c>
      <c r="T20" s="34">
        <v>1</v>
      </c>
      <c r="U20" s="34">
        <v>1</v>
      </c>
      <c r="V20" s="34">
        <v>1</v>
      </c>
    </row>
    <row r="21" spans="2:31" ht="15.75" customHeight="1">
      <c r="B21" s="1">
        <v>11</v>
      </c>
      <c r="C21" s="27">
        <f>'UK ONS 16-18'!C19</f>
        <v>8.6000000000000003E-5</v>
      </c>
      <c r="D21" s="27">
        <f>'CDC 2017'!B15</f>
        <v>1.0786124767037109E-4</v>
      </c>
      <c r="E21" s="28">
        <f>'Can LT 16-18'!C19</f>
        <v>1E-4</v>
      </c>
      <c r="F21" s="27">
        <f>'Nor LT'!C19</f>
        <v>6.0000000000000002E-5</v>
      </c>
      <c r="G21" s="30">
        <f>'Israel LT'!I23</f>
        <v>1.1075497099642469E-4</v>
      </c>
      <c r="I21" s="1">
        <v>11</v>
      </c>
      <c r="J21" s="27">
        <f>'UK ONS 16-18'!I19</f>
        <v>7.6000000000000004E-5</v>
      </c>
      <c r="K21" s="32">
        <f>'CDC 2017'!J15</f>
        <v>9.789587784325704E-5</v>
      </c>
      <c r="L21" s="28">
        <f>'Can LT 16-18'!I19</f>
        <v>8.0000000000000007E-5</v>
      </c>
      <c r="M21" s="27">
        <f>'Nor LT'!I19</f>
        <v>6.3E-5</v>
      </c>
      <c r="N21" s="30">
        <f>'Israel LT'!T23</f>
        <v>8.5600169335157232E-5</v>
      </c>
    </row>
    <row r="22" spans="2:31" ht="15.75" customHeight="1">
      <c r="B22" s="1">
        <v>12</v>
      </c>
      <c r="C22" s="27">
        <f>'UK ONS 16-18'!C20</f>
        <v>9.8999999999999994E-5</v>
      </c>
      <c r="D22" s="27">
        <f>'CDC 2017'!B16</f>
        <v>1.5155704750213772E-4</v>
      </c>
      <c r="E22" s="28">
        <f>'Can LT 16-18'!C20</f>
        <v>1.1E-4</v>
      </c>
      <c r="F22" s="27">
        <f>'Nor LT'!C20</f>
        <v>1.8200000000000001E-4</v>
      </c>
      <c r="G22" s="30">
        <f>'Israel LT'!I24</f>
        <v>1.2852899894834206E-4</v>
      </c>
      <c r="I22" s="1">
        <v>12</v>
      </c>
      <c r="J22" s="27">
        <f>'UK ONS 16-18'!I20</f>
        <v>6.8999999999999997E-5</v>
      </c>
      <c r="K22" s="32">
        <f>'CDC 2017'!J16</f>
        <v>1.1269428068771958E-4</v>
      </c>
      <c r="L22" s="28">
        <f>'Can LT 16-18'!I20</f>
        <v>9.0000000000000006E-5</v>
      </c>
      <c r="M22" s="27">
        <f>'Nor LT'!I20</f>
        <v>1.6000000000000001E-4</v>
      </c>
      <c r="N22" s="30">
        <f>'Israel LT'!T24</f>
        <v>9.1111499780282821E-5</v>
      </c>
      <c r="V22" s="18"/>
    </row>
    <row r="23" spans="2:31" ht="15.75" customHeight="1">
      <c r="B23" s="1">
        <v>13</v>
      </c>
      <c r="C23" s="27">
        <f>'UK ONS 16-18'!C21</f>
        <v>1.1E-4</v>
      </c>
      <c r="D23" s="27">
        <f>'CDC 2017'!B17</f>
        <v>2.3189505736809224E-4</v>
      </c>
      <c r="E23" s="28">
        <f>'Can LT 16-18'!C21</f>
        <v>1.3999999999999999E-4</v>
      </c>
      <c r="F23" s="27">
        <f>'Nor LT'!C21</f>
        <v>9.2E-5</v>
      </c>
      <c r="G23" s="30">
        <f>'Israel LT'!I25</f>
        <v>1.5302678270302865E-4</v>
      </c>
      <c r="I23" s="1">
        <v>13</v>
      </c>
      <c r="J23" s="27">
        <f>'UK ONS 16-18'!I21</f>
        <v>7.7999999999999999E-5</v>
      </c>
      <c r="K23" s="32">
        <f>'CDC 2017'!J17</f>
        <v>1.3793694961350411E-4</v>
      </c>
      <c r="L23" s="28">
        <f>'Can LT 16-18'!I21</f>
        <v>1.1E-4</v>
      </c>
      <c r="M23" s="27">
        <f>'Nor LT'!I21</f>
        <v>0</v>
      </c>
      <c r="N23" s="30">
        <f>'Israel LT'!T25</f>
        <v>9.7560616076773209E-5</v>
      </c>
    </row>
    <row r="24" spans="2:31" ht="15.75" customHeight="1">
      <c r="B24" s="1">
        <v>14</v>
      </c>
      <c r="C24" s="27">
        <f>'UK ONS 16-18'!C22</f>
        <v>1.3300000000000001E-4</v>
      </c>
      <c r="D24" s="27">
        <f>'CDC 2017'!B18</f>
        <v>3.4138996852561831E-4</v>
      </c>
      <c r="E24" s="28">
        <f>'Can LT 16-18'!C22</f>
        <v>1.8000000000000001E-4</v>
      </c>
      <c r="F24" s="27">
        <f>'Nor LT'!C22</f>
        <v>6.2000000000000003E-5</v>
      </c>
      <c r="G24" s="30">
        <f>'Israel LT'!I26</f>
        <v>1.8508551197572555E-4</v>
      </c>
      <c r="I24" s="1">
        <v>14</v>
      </c>
      <c r="J24" s="27">
        <f>'UK ONS 16-18'!I22</f>
        <v>1.01E-4</v>
      </c>
      <c r="K24" s="32">
        <f>'CDC 2017'!J18</f>
        <v>1.7166299221571535E-4</v>
      </c>
      <c r="L24" s="28">
        <f>'Can LT 16-18'!I22</f>
        <v>1.2999999999999999E-4</v>
      </c>
      <c r="M24" s="27">
        <f>'Nor LT'!I22</f>
        <v>1.6200000000000001E-4</v>
      </c>
      <c r="N24" s="30">
        <f>'Israel LT'!T26</f>
        <v>1.0487713192131304E-4</v>
      </c>
    </row>
    <row r="25" spans="2:31" ht="15.75" customHeight="1">
      <c r="B25" s="1">
        <v>15</v>
      </c>
      <c r="C25" s="27">
        <f>'UK ONS 16-18'!C23</f>
        <v>1.7899999999999999E-4</v>
      </c>
      <c r="D25" s="27">
        <f>'CDC 2017'!B19</f>
        <v>4.61328134406358E-4</v>
      </c>
      <c r="E25" s="28">
        <f>'Can LT 16-18'!C23</f>
        <v>2.5000000000000001E-4</v>
      </c>
      <c r="F25" s="27">
        <f>'Nor LT'!C23</f>
        <v>2.4800000000000001E-4</v>
      </c>
      <c r="G25" s="30">
        <f>'Israel LT'!I27</f>
        <v>2.2517817009709014E-4</v>
      </c>
      <c r="I25" s="1">
        <v>15</v>
      </c>
      <c r="J25" s="27">
        <f>'UK ONS 16-18'!I23</f>
        <v>1.1900000000000001E-4</v>
      </c>
      <c r="K25" s="32">
        <f>'CDC 2017'!J19</f>
        <v>2.0998850231990218E-4</v>
      </c>
      <c r="L25" s="28">
        <f>'Can LT 16-18'!I23</f>
        <v>1.6000000000000001E-4</v>
      </c>
      <c r="M25" s="27">
        <f>'Nor LT'!I23</f>
        <v>1.2999999999999999E-4</v>
      </c>
      <c r="N25" s="30">
        <f>'Israel LT'!T27</f>
        <v>1.1295206169620873E-4</v>
      </c>
      <c r="P25" s="1" t="s">
        <v>63</v>
      </c>
    </row>
    <row r="26" spans="2:31" ht="15.75" customHeight="1">
      <c r="B26" s="1">
        <v>16</v>
      </c>
      <c r="C26" s="27">
        <f>'UK ONS 16-18'!C24</f>
        <v>2.33E-4</v>
      </c>
      <c r="D26" s="27">
        <f>'CDC 2017'!B20</f>
        <v>5.8416114188730717E-4</v>
      </c>
      <c r="E26" s="28">
        <f>'Can LT 16-18'!C24</f>
        <v>3.3E-4</v>
      </c>
      <c r="F26" s="27">
        <f>'Nor LT'!C24</f>
        <v>2.5099999999999998E-4</v>
      </c>
      <c r="G26" s="30">
        <f>'Israel LT'!I28</f>
        <v>2.7285961352202601E-4</v>
      </c>
      <c r="I26" s="1">
        <v>16</v>
      </c>
      <c r="J26" s="27">
        <f>'UK ONS 16-18'!I24</f>
        <v>1.5300000000000001E-4</v>
      </c>
      <c r="K26" s="32">
        <f>'CDC 2017'!J20</f>
        <v>2.5020970497280359E-4</v>
      </c>
      <c r="L26" s="28">
        <f>'Can LT 16-18'!I24</f>
        <v>2.0000000000000001E-4</v>
      </c>
      <c r="M26" s="27">
        <f>'Nor LT'!I24</f>
        <v>1.3100000000000001E-4</v>
      </c>
      <c r="N26" s="30">
        <f>'Israel LT'!T28</f>
        <v>1.2162329851986952E-4</v>
      </c>
      <c r="P26" s="1" t="s">
        <v>118</v>
      </c>
    </row>
    <row r="27" spans="2:31" ht="15.75" customHeight="1">
      <c r="B27" s="1">
        <v>17</v>
      </c>
      <c r="C27" s="27">
        <f>'UK ONS 16-18'!C25</f>
        <v>3.1700000000000001E-4</v>
      </c>
      <c r="D27" s="27">
        <f>'CDC 2017'!B21</f>
        <v>7.1757868863642216E-4</v>
      </c>
      <c r="E27" s="28">
        <f>'Can LT 16-18'!C25</f>
        <v>4.2000000000000002E-4</v>
      </c>
      <c r="F27" s="27">
        <f>'Nor LT'!C25</f>
        <v>2.4899999999999998E-4</v>
      </c>
      <c r="G27" s="30">
        <f>'Israel LT'!I29</f>
        <v>3.2607805838455928E-4</v>
      </c>
      <c r="I27" s="1">
        <v>17</v>
      </c>
      <c r="J27" s="27">
        <f>'UK ONS 16-18'!I25</f>
        <v>1.5200000000000001E-4</v>
      </c>
      <c r="K27" s="32">
        <f>'CDC 2017'!J21</f>
        <v>2.9255016124807298E-4</v>
      </c>
      <c r="L27" s="28">
        <f>'Can LT 16-18'!I25</f>
        <v>2.4000000000000001E-4</v>
      </c>
      <c r="M27" s="27">
        <f>'Nor LT'!I25</f>
        <v>6.6000000000000005E-5</v>
      </c>
      <c r="N27" s="30">
        <f>'Israel LT'!T29</f>
        <v>1.3066245400610618E-4</v>
      </c>
    </row>
    <row r="28" spans="2:31" ht="15.75" customHeight="1">
      <c r="B28" s="1">
        <v>18</v>
      </c>
      <c r="C28" s="27">
        <f>'UK ONS 16-18'!C26</f>
        <v>4.06E-4</v>
      </c>
      <c r="D28" s="27">
        <f>'CDC 2017'!B22</f>
        <v>8.5859786486253142E-4</v>
      </c>
      <c r="E28" s="28">
        <f>'Can LT 16-18'!C26</f>
        <v>5.1000000000000004E-4</v>
      </c>
      <c r="F28" s="27">
        <f>'Nor LT'!C26</f>
        <v>5.3700000000000004E-4</v>
      </c>
      <c r="G28" s="30">
        <f>'Israel LT'!I30</f>
        <v>3.8052523684085573E-4</v>
      </c>
      <c r="I28" s="1">
        <v>18</v>
      </c>
      <c r="J28" s="27">
        <f>'UK ONS 16-18'!I26</f>
        <v>2.1800000000000001E-4</v>
      </c>
      <c r="K28" s="32">
        <f>'CDC 2017'!J22</f>
        <v>3.3566230558790267E-4</v>
      </c>
      <c r="L28" s="28">
        <f>'Can LT 16-18'!I26</f>
        <v>2.7E-4</v>
      </c>
      <c r="M28" s="27">
        <f>'Nor LT'!I26</f>
        <v>1.9100000000000001E-4</v>
      </c>
      <c r="N28" s="30">
        <f>'Israel LT'!T30</f>
        <v>1.3976499838110545E-4</v>
      </c>
      <c r="P28" s="26" t="s">
        <v>70</v>
      </c>
      <c r="Q28" s="26" t="s">
        <v>71</v>
      </c>
      <c r="R28" s="26" t="s">
        <v>66</v>
      </c>
      <c r="S28" s="26" t="s">
        <v>67</v>
      </c>
      <c r="T28" s="26" t="s">
        <v>68</v>
      </c>
      <c r="U28" s="26" t="s">
        <v>5</v>
      </c>
      <c r="V28" s="26" t="s">
        <v>69</v>
      </c>
    </row>
    <row r="29" spans="2:31" ht="15.75" customHeight="1">
      <c r="B29" s="1">
        <v>19</v>
      </c>
      <c r="C29" s="27">
        <f>'UK ONS 16-18'!C27</f>
        <v>4.4999999999999999E-4</v>
      </c>
      <c r="D29" s="27">
        <f>'CDC 2017'!B23</f>
        <v>1.0014867875725031E-3</v>
      </c>
      <c r="E29" s="28">
        <f>'Can LT 16-18'!C27</f>
        <v>5.9999999999999995E-4</v>
      </c>
      <c r="F29" s="27">
        <f>'Nor LT'!C27</f>
        <v>4.9100000000000001E-4</v>
      </c>
      <c r="G29" s="30">
        <f>'Israel LT'!I31</f>
        <v>4.3035497695416989E-4</v>
      </c>
      <c r="I29" s="1">
        <v>19</v>
      </c>
      <c r="J29" s="27">
        <f>'UK ONS 16-18'!I27</f>
        <v>1.9599999999999999E-4</v>
      </c>
      <c r="K29" s="32">
        <f>'CDC 2017'!J23</f>
        <v>3.7903472548350692E-4</v>
      </c>
      <c r="L29" s="28">
        <f>'Can LT 16-18'!I27</f>
        <v>2.9E-4</v>
      </c>
      <c r="M29" s="27">
        <f>'Nor LT'!I27</f>
        <v>2.5000000000000001E-4</v>
      </c>
      <c r="N29" s="30">
        <f>'Israel LT'!T31</f>
        <v>1.4862270528508646E-4</v>
      </c>
      <c r="P29" s="33" t="s">
        <v>44</v>
      </c>
      <c r="Q29" s="33">
        <v>0</v>
      </c>
      <c r="R29" s="46">
        <f>'UK ONS ageD'!BH12</f>
        <v>3</v>
      </c>
      <c r="S29" s="46">
        <f>'US CDC ageD'!P6</f>
        <v>22</v>
      </c>
      <c r="T29" s="44">
        <f>'Can ageD'!B19</f>
        <v>1</v>
      </c>
      <c r="U29" s="1">
        <f>0</f>
        <v>0</v>
      </c>
      <c r="V29" s="1">
        <f>'Israel ageD'!G7</f>
        <v>1</v>
      </c>
    </row>
    <row r="30" spans="2:31" ht="15.75" customHeight="1">
      <c r="B30" s="1">
        <v>20</v>
      </c>
      <c r="C30" s="27">
        <f>'UK ONS 16-18'!C28</f>
        <v>4.8099999999999998E-4</v>
      </c>
      <c r="D30" s="27">
        <f>'CDC 2017'!B24</f>
        <v>1.1470711324363947E-3</v>
      </c>
      <c r="E30" s="28">
        <f>'Can LT 16-18'!C28</f>
        <v>6.8000000000000005E-4</v>
      </c>
      <c r="F30" s="27">
        <f>'Nor LT'!C28</f>
        <v>6.9700000000000003E-4</v>
      </c>
      <c r="G30" s="30">
        <f>'Israel LT'!I32</f>
        <v>4.7241129835084056E-4</v>
      </c>
      <c r="I30" s="1">
        <v>20</v>
      </c>
      <c r="J30" s="27">
        <f>'UK ONS 16-18'!I28</f>
        <v>1.9699999999999999E-4</v>
      </c>
      <c r="K30" s="32">
        <f>'CDC 2017'!J24</f>
        <v>4.244505544193089E-4</v>
      </c>
      <c r="L30" s="28">
        <f>'Can LT 16-18'!I28</f>
        <v>3.2000000000000003E-4</v>
      </c>
      <c r="M30" s="27">
        <f>'Nor LT'!I28</f>
        <v>4.3899999999999999E-4</v>
      </c>
      <c r="N30" s="30">
        <f>'Israel LT'!T32</f>
        <v>1.5719187650010074E-4</v>
      </c>
      <c r="P30" s="35" t="s">
        <v>45</v>
      </c>
      <c r="Q30" s="33">
        <f>10</f>
        <v>10</v>
      </c>
      <c r="R30" s="46">
        <f>'UK ONS ageD'!BH13</f>
        <v>12</v>
      </c>
      <c r="S30" s="46">
        <f>'US CDC ageD'!P7</f>
        <v>78</v>
      </c>
      <c r="T30" s="44">
        <f>'Can ageD'!B20</f>
        <v>1.1305822498586772E-4</v>
      </c>
      <c r="U30" s="1">
        <v>0</v>
      </c>
      <c r="V30" s="1">
        <f>'Israel ageD'!G8</f>
        <v>2</v>
      </c>
    </row>
    <row r="31" spans="2:31" ht="15.75" customHeight="1">
      <c r="B31" s="1">
        <v>21</v>
      </c>
      <c r="C31" s="27">
        <f>'UK ONS 16-18'!C29</f>
        <v>5.0799999999999999E-4</v>
      </c>
      <c r="D31" s="27">
        <f>'CDC 2017'!B25</f>
        <v>1.2859423877671361E-3</v>
      </c>
      <c r="E31" s="28">
        <f>'Can LT 16-18'!C29</f>
        <v>7.5000000000000002E-4</v>
      </c>
      <c r="F31" s="27">
        <f>'Nor LT'!C29</f>
        <v>3.19E-4</v>
      </c>
      <c r="G31" s="30">
        <f>'Israel LT'!I33</f>
        <v>5.0527066256768414E-4</v>
      </c>
      <c r="I31" s="1">
        <v>21</v>
      </c>
      <c r="J31" s="27">
        <f>'UK ONS 16-18'!I29</f>
        <v>2.24E-4</v>
      </c>
      <c r="K31" s="32">
        <f>'CDC 2017'!J25</f>
        <v>4.7057535266503692E-4</v>
      </c>
      <c r="L31" s="28">
        <f>'Can LT 16-18'!I29</f>
        <v>3.4000000000000002E-4</v>
      </c>
      <c r="M31" s="27">
        <f>'Nor LT'!I29</f>
        <v>1.8599999999999999E-4</v>
      </c>
      <c r="N31" s="30">
        <f>'Israel LT'!T33</f>
        <v>1.6552960819378934E-4</v>
      </c>
      <c r="P31" s="33" t="s">
        <v>46</v>
      </c>
      <c r="Q31" s="33">
        <v>20</v>
      </c>
      <c r="R31" s="46">
        <f>'UK ONS ageD'!BH14</f>
        <v>73</v>
      </c>
      <c r="S31" s="46">
        <f>'US CDC ageD'!P8</f>
        <v>456</v>
      </c>
      <c r="T31" s="44">
        <f>'Can ageD'!B21</f>
        <v>9</v>
      </c>
      <c r="U31" s="1">
        <v>0</v>
      </c>
      <c r="V31" s="1">
        <f>'Israel ageD'!G9</f>
        <v>3</v>
      </c>
      <c r="AE31" t="s">
        <v>403</v>
      </c>
    </row>
    <row r="32" spans="2:31" ht="15.75" customHeight="1">
      <c r="B32" s="1">
        <v>22</v>
      </c>
      <c r="C32" s="27">
        <f>'UK ONS 16-18'!C30</f>
        <v>4.9399999999999997E-4</v>
      </c>
      <c r="D32" s="27">
        <f>'CDC 2017'!B26</f>
        <v>1.4028329169377685E-3</v>
      </c>
      <c r="E32" s="28">
        <f>'Can LT 16-18'!C30</f>
        <v>8.0999999999999996E-4</v>
      </c>
      <c r="F32" s="27">
        <f>'Nor LT'!C30</f>
        <v>5.3600000000000002E-4</v>
      </c>
      <c r="G32" s="30">
        <f>'Israel LT'!I34</f>
        <v>5.2856515581709658E-4</v>
      </c>
      <c r="I32" s="1">
        <v>22</v>
      </c>
      <c r="J32" s="27">
        <f>'UK ONS 16-18'!I30</f>
        <v>2.1900000000000001E-4</v>
      </c>
      <c r="K32" s="32">
        <f>'CDC 2017'!J26</f>
        <v>5.1309901755303144E-4</v>
      </c>
      <c r="L32" s="28">
        <f>'Can LT 16-18'!I30</f>
        <v>3.6000000000000002E-4</v>
      </c>
      <c r="M32" s="27">
        <f>'Nor LT'!I30</f>
        <v>4.5300000000000001E-4</v>
      </c>
      <c r="N32" s="30">
        <f>'Israel LT'!T34</f>
        <v>1.7372582503532151E-4</v>
      </c>
      <c r="P32" s="33" t="s">
        <v>47</v>
      </c>
      <c r="Q32" s="33">
        <v>30</v>
      </c>
      <c r="R32" s="46">
        <f>'UK ONS ageD'!BH15</f>
        <v>206</v>
      </c>
      <c r="S32" s="46">
        <f>'US CDC ageD'!P9</f>
        <v>1371</v>
      </c>
      <c r="T32" s="44">
        <f>'Can ageD'!B22</f>
        <v>15</v>
      </c>
      <c r="U32" s="1">
        <v>0</v>
      </c>
      <c r="V32" s="1">
        <f>'Israel ageD'!G10</f>
        <v>4</v>
      </c>
    </row>
    <row r="33" spans="2:22" ht="15.75" customHeight="1">
      <c r="B33" s="1">
        <v>23</v>
      </c>
      <c r="C33" s="27">
        <f>'UK ONS 16-18'!C31</f>
        <v>5.2400000000000005E-4</v>
      </c>
      <c r="D33" s="27">
        <f>'CDC 2017'!B27</f>
        <v>1.4899933012202382E-3</v>
      </c>
      <c r="E33" s="28">
        <f>'Can LT 16-18'!C31</f>
        <v>8.5999999999999998E-4</v>
      </c>
      <c r="F33" s="27">
        <f>'Nor LT'!C31</f>
        <v>6.3900000000000003E-4</v>
      </c>
      <c r="G33" s="30">
        <f>'Israel LT'!I35</f>
        <v>5.4288006965963226E-4</v>
      </c>
      <c r="I33" s="1">
        <v>23</v>
      </c>
      <c r="J33" s="27">
        <f>'UK ONS 16-18'!I31</f>
        <v>2.2000000000000001E-4</v>
      </c>
      <c r="K33" s="32">
        <f>'CDC 2017'!J27</f>
        <v>5.4998509585857391E-4</v>
      </c>
      <c r="L33" s="28">
        <f>'Can LT 16-18'!I31</f>
        <v>3.6999999999999999E-4</v>
      </c>
      <c r="M33" s="27">
        <f>'Nor LT'!I31</f>
        <v>1.1900000000000001E-4</v>
      </c>
      <c r="N33" s="30">
        <f>'Israel LT'!T35</f>
        <v>1.8190248848074241E-4</v>
      </c>
      <c r="P33" s="33" t="s">
        <v>48</v>
      </c>
      <c r="Q33" s="33">
        <v>40</v>
      </c>
      <c r="R33" s="46">
        <f>'UK ONS ageD'!BH16</f>
        <v>690</v>
      </c>
      <c r="S33" s="46">
        <f>'US CDC ageD'!P10</f>
        <v>3730</v>
      </c>
      <c r="T33" s="44">
        <f>'Can ageD'!B23</f>
        <v>47</v>
      </c>
      <c r="U33" s="1">
        <f>'Nor ageD'!C8</f>
        <v>5</v>
      </c>
      <c r="V33" s="1">
        <f>'Israel ageD'!G11</f>
        <v>14</v>
      </c>
    </row>
    <row r="34" spans="2:22" ht="15.75" customHeight="1">
      <c r="B34" s="1">
        <v>24</v>
      </c>
      <c r="C34" s="27">
        <f>'UK ONS 16-18'!C32</f>
        <v>5.44E-4</v>
      </c>
      <c r="D34" s="27">
        <f>'CDC 2017'!B28</f>
        <v>1.5538185834884644E-3</v>
      </c>
      <c r="E34" s="28">
        <f>'Can LT 16-18'!C32</f>
        <v>8.8000000000000003E-4</v>
      </c>
      <c r="F34" s="27">
        <f>'Nor LT'!C32</f>
        <v>8.3199999999999995E-4</v>
      </c>
      <c r="G34" s="30">
        <f>'Israel LT'!I36</f>
        <v>5.495414638213925E-4</v>
      </c>
      <c r="I34" s="1">
        <v>24</v>
      </c>
      <c r="J34" s="27">
        <f>'UK ONS 16-18'!I32</f>
        <v>2.2599999999999999E-4</v>
      </c>
      <c r="K34" s="32">
        <f>'CDC 2017'!J28</f>
        <v>5.8267998974770308E-4</v>
      </c>
      <c r="L34" s="28">
        <f>'Can LT 16-18'!I32</f>
        <v>3.8000000000000002E-4</v>
      </c>
      <c r="M34" s="27">
        <f>'Nor LT'!I32</f>
        <v>2.9599999999999998E-4</v>
      </c>
      <c r="N34" s="30">
        <f>'Israel LT'!T36</f>
        <v>1.9021331496134574E-4</v>
      </c>
      <c r="P34" s="33" t="s">
        <v>49</v>
      </c>
      <c r="Q34" s="33">
        <v>40</v>
      </c>
      <c r="R34" s="46">
        <f>'UK ONS ageD'!BH17</f>
        <v>2268</v>
      </c>
      <c r="S34" s="46">
        <f>'US CDC ageD'!P11</f>
        <v>9476.5</v>
      </c>
      <c r="T34" s="44">
        <f>'Can ageD'!B24</f>
        <v>207</v>
      </c>
      <c r="U34" s="1">
        <f>'Nor ageD'!C9</f>
        <v>6</v>
      </c>
      <c r="V34" s="1">
        <f>'Israel ageD'!G12</f>
        <v>47</v>
      </c>
    </row>
    <row r="35" spans="2:22" ht="15.75" customHeight="1">
      <c r="B35" s="1">
        <v>25</v>
      </c>
      <c r="C35" s="27">
        <f>'UK ONS 16-18'!C33</f>
        <v>5.9900000000000003E-4</v>
      </c>
      <c r="D35" s="27">
        <f>'CDC 2017'!B29</f>
        <v>1.609192113392055E-3</v>
      </c>
      <c r="E35" s="28">
        <f>'Can LT 16-18'!C33</f>
        <v>8.9999999999999998E-4</v>
      </c>
      <c r="F35" s="27">
        <f>'Nor LT'!C33</f>
        <v>6.0499999999999996E-4</v>
      </c>
      <c r="G35" s="30">
        <f>'Israel LT'!I37</f>
        <v>5.5036209419761443E-4</v>
      </c>
      <c r="I35" s="1">
        <v>25</v>
      </c>
      <c r="J35" s="27">
        <f>'UK ONS 16-18'!I33</f>
        <v>2.5999999999999998E-4</v>
      </c>
      <c r="K35" s="32">
        <f>'CDC 2017'!J29</f>
        <v>6.1345921130850911E-4</v>
      </c>
      <c r="L35" s="28">
        <f>'Can LT 16-18'!I33</f>
        <v>3.8999999999999999E-4</v>
      </c>
      <c r="M35" s="27">
        <f>'Nor LT'!I33</f>
        <v>1.45E-4</v>
      </c>
      <c r="N35" s="30">
        <f>'Israel LT'!T37</f>
        <v>1.9884453498457698E-4</v>
      </c>
      <c r="P35" s="33" t="s">
        <v>50</v>
      </c>
      <c r="Q35" s="33">
        <v>60</v>
      </c>
      <c r="R35" s="46">
        <f>'UK ONS ageD'!BH18</f>
        <v>4796</v>
      </c>
      <c r="S35" s="46">
        <f>'US CDC ageD'!P12</f>
        <v>18399</v>
      </c>
      <c r="T35" s="44">
        <f>'Can ageD'!B25</f>
        <v>632</v>
      </c>
      <c r="U35" s="1">
        <f>'Nor ageD'!C10</f>
        <v>21</v>
      </c>
      <c r="V35" s="1">
        <f>'Israel ageD'!G13</f>
        <v>110</v>
      </c>
    </row>
    <row r="36" spans="2:22" ht="15.75" customHeight="1">
      <c r="B36" s="1">
        <v>26</v>
      </c>
      <c r="C36" s="27">
        <f>'UK ONS 16-18'!C34</f>
        <v>5.9699999999999998E-4</v>
      </c>
      <c r="D36" s="27">
        <f>'CDC 2017'!B30</f>
        <v>1.6636601649224758E-3</v>
      </c>
      <c r="E36" s="28">
        <f>'Can LT 16-18'!C34</f>
        <v>9.2000000000000003E-4</v>
      </c>
      <c r="F36" s="27">
        <f>'Nor LT'!C34</f>
        <v>6.7100000000000005E-4</v>
      </c>
      <c r="G36" s="30">
        <f>'Israel LT'!I38</f>
        <v>5.4740444888810456E-4</v>
      </c>
      <c r="I36" s="1">
        <v>26</v>
      </c>
      <c r="J36" s="27">
        <f>'UK ONS 16-18'!I34</f>
        <v>2.52E-4</v>
      </c>
      <c r="K36" s="32">
        <f>'CDC 2017'!J30</f>
        <v>6.4568896777927876E-4</v>
      </c>
      <c r="L36" s="28">
        <f>'Can LT 16-18'!I34</f>
        <v>4.0000000000000002E-4</v>
      </c>
      <c r="M36" s="27">
        <f>'Nor LT'!I34</f>
        <v>1.4200000000000001E-4</v>
      </c>
      <c r="N36" s="30">
        <f>'Israel LT'!T38</f>
        <v>2.0801724018844521E-4</v>
      </c>
      <c r="P36" s="33" t="s">
        <v>51</v>
      </c>
      <c r="Q36" s="33">
        <v>70</v>
      </c>
      <c r="R36" s="46">
        <f>'UK ONS ageD'!BH19</f>
        <v>11164</v>
      </c>
      <c r="S36" s="46">
        <f>'US CDC ageD'!P13</f>
        <v>26556.5</v>
      </c>
      <c r="T36" s="44">
        <f>'Can ageD'!B26</f>
        <v>1602</v>
      </c>
      <c r="U36" s="1">
        <f>'Nor ageD'!C11</f>
        <v>59</v>
      </c>
      <c r="V36" s="1">
        <f>'Israel ageD'!G14</f>
        <v>248</v>
      </c>
    </row>
    <row r="37" spans="2:22" ht="15.75" customHeight="1">
      <c r="B37" s="1">
        <v>27</v>
      </c>
      <c r="C37" s="27">
        <f>'UK ONS 16-18'!C35</f>
        <v>6.0400000000000004E-4</v>
      </c>
      <c r="D37" s="27">
        <f>'CDC 2017'!B31</f>
        <v>1.71330024022609E-3</v>
      </c>
      <c r="E37" s="28">
        <f>'Can LT 16-18'!C35</f>
        <v>9.3999999999999997E-4</v>
      </c>
      <c r="F37" s="27">
        <f>'Nor LT'!C35</f>
        <v>5.7499999999999999E-4</v>
      </c>
      <c r="G37" s="30">
        <f>'Israel LT'!I39</f>
        <v>5.4280041442391952E-4</v>
      </c>
      <c r="I37" s="1">
        <v>27</v>
      </c>
      <c r="J37" s="27">
        <f>'UK ONS 16-18'!I35</f>
        <v>2.8600000000000001E-4</v>
      </c>
      <c r="K37" s="32">
        <f>'CDC 2017'!J31</f>
        <v>6.8173068575561047E-4</v>
      </c>
      <c r="L37" s="28">
        <f>'Can LT 16-18'!I35</f>
        <v>4.0999999999999999E-4</v>
      </c>
      <c r="M37" s="27">
        <f>'Nor LT'!I35</f>
        <v>3.3E-4</v>
      </c>
      <c r="N37" s="30">
        <f>'Israel LT'!T39</f>
        <v>2.1799191241094149E-4</v>
      </c>
      <c r="P37" s="36" t="s">
        <v>52</v>
      </c>
      <c r="Q37" s="33">
        <v>80</v>
      </c>
      <c r="R37" s="46">
        <f>'UK ONS ageD'!BH20</f>
        <v>19605</v>
      </c>
      <c r="S37" s="46">
        <f>'US CDC ageD'!P14</f>
        <v>33513.5</v>
      </c>
      <c r="T37" s="44">
        <f>'Can ageD'!B27</f>
        <v>3166</v>
      </c>
      <c r="U37" s="1">
        <f>'Nor ageD'!C12</f>
        <v>88</v>
      </c>
      <c r="V37" s="1">
        <f>'Israel ageD'!G15</f>
        <v>383</v>
      </c>
    </row>
    <row r="38" spans="2:22" ht="15.75" customHeight="1">
      <c r="B38" s="1">
        <v>28</v>
      </c>
      <c r="C38" s="27">
        <f>'UK ONS 16-18'!C36</f>
        <v>6.96E-4</v>
      </c>
      <c r="D38" s="27">
        <f>'CDC 2017'!B32</f>
        <v>1.7615470569580793E-3</v>
      </c>
      <c r="E38" s="28">
        <f>'Can LT 16-18'!C36</f>
        <v>9.7000000000000005E-4</v>
      </c>
      <c r="F38" s="27">
        <f>'Nor LT'!C36</f>
        <v>6.96E-4</v>
      </c>
      <c r="G38" s="30">
        <f>'Israel LT'!I40</f>
        <v>5.3864711478353105E-4</v>
      </c>
      <c r="I38" s="1">
        <v>28</v>
      </c>
      <c r="J38" s="27">
        <f>'UK ONS 16-18'!I36</f>
        <v>3.3E-4</v>
      </c>
      <c r="K38" s="32">
        <f>'CDC 2017'!J32</f>
        <v>7.2449375875294209E-4</v>
      </c>
      <c r="L38" s="28">
        <f>'Can LT 16-18'!I36</f>
        <v>4.2999999999999999E-4</v>
      </c>
      <c r="M38" s="27">
        <f>'Nor LT'!I36</f>
        <v>1.3300000000000001E-4</v>
      </c>
      <c r="N38" s="30">
        <f>'Israel LT'!T40</f>
        <v>2.2907582940519608E-4</v>
      </c>
      <c r="P38" s="37" t="s">
        <v>53</v>
      </c>
      <c r="Q38" s="37">
        <v>90</v>
      </c>
      <c r="R38" s="47">
        <f>'UK ONS ageD'!BH21</f>
        <v>10790</v>
      </c>
      <c r="S38" s="46">
        <f>'US CDC ageD'!P15</f>
        <v>18623.5</v>
      </c>
      <c r="T38" s="48">
        <f>'Can ageD'!B28</f>
        <v>3166</v>
      </c>
      <c r="U38" s="8">
        <f>'Nor ageD'!C13</f>
        <v>73</v>
      </c>
      <c r="V38" s="8">
        <f>'Israel ageD'!G16+'Israel ageD'!G17</f>
        <v>263</v>
      </c>
    </row>
    <row r="39" spans="2:22" ht="15.75" customHeight="1">
      <c r="B39" s="1">
        <v>29</v>
      </c>
      <c r="C39" s="27">
        <f>'UK ONS 16-18'!C37</f>
        <v>7.2999999999999996E-4</v>
      </c>
      <c r="D39" s="27">
        <f>'CDC 2017'!B33</f>
        <v>1.81030691601336E-3</v>
      </c>
      <c r="E39" s="28">
        <f>'Can LT 16-18'!C37</f>
        <v>1E-3</v>
      </c>
      <c r="F39" s="27">
        <f>'Nor LT'!C37</f>
        <v>6.1499999999999999E-4</v>
      </c>
      <c r="G39" s="30">
        <f>'Israel LT'!I41</f>
        <v>5.3698370195766581E-4</v>
      </c>
      <c r="I39" s="1">
        <v>29</v>
      </c>
      <c r="J39" s="27">
        <f>'UK ONS 16-18'!I37</f>
        <v>3.1399999999999999E-4</v>
      </c>
      <c r="K39" s="32">
        <f>'CDC 2017'!J33</f>
        <v>7.7376619447022676E-4</v>
      </c>
      <c r="L39" s="28">
        <f>'Can LT 16-18'!I37</f>
        <v>4.4999999999999999E-4</v>
      </c>
      <c r="M39" s="27">
        <f>'Nor LT'!I37</f>
        <v>2.9100000000000003E-4</v>
      </c>
      <c r="N39" s="30">
        <f>'Israel LT'!T41</f>
        <v>2.4163422278563479E-4</v>
      </c>
      <c r="P39" s="33" t="s">
        <v>102</v>
      </c>
      <c r="Q39" s="33"/>
      <c r="R39" s="46">
        <f t="shared" ref="R39:U39" si="10">SUM(R29:R38)</f>
        <v>49607</v>
      </c>
      <c r="S39" s="46">
        <f t="shared" si="10"/>
        <v>112226</v>
      </c>
      <c r="T39" s="44">
        <f t="shared" si="10"/>
        <v>8845.0001130582241</v>
      </c>
      <c r="U39" s="1">
        <f t="shared" si="10"/>
        <v>252</v>
      </c>
      <c r="V39" s="1">
        <f>SUM(V29:V38)</f>
        <v>1075</v>
      </c>
    </row>
    <row r="40" spans="2:22" ht="15.75" customHeight="1">
      <c r="B40" s="1">
        <v>30</v>
      </c>
      <c r="C40" s="27">
        <f>'UK ONS 16-18'!C38</f>
        <v>7.5000000000000002E-4</v>
      </c>
      <c r="D40" s="27">
        <f>'CDC 2017'!B34</f>
        <v>1.8587581580504775E-3</v>
      </c>
      <c r="E40" s="28">
        <f>'Can LT 16-18'!C38</f>
        <v>1.0300000000000001E-3</v>
      </c>
      <c r="F40" s="27">
        <f>'Nor LT'!C38</f>
        <v>6.1799999999999995E-4</v>
      </c>
      <c r="G40" s="30">
        <f>'Israel LT'!I42</f>
        <v>5.3984707218313575E-4</v>
      </c>
      <c r="I40" s="1">
        <v>30</v>
      </c>
      <c r="J40" s="27">
        <f>'UK ONS 16-18'!I38</f>
        <v>3.7399999999999998E-4</v>
      </c>
      <c r="K40" s="32">
        <f>'CDC 2017'!J34</f>
        <v>8.2845939323306084E-4</v>
      </c>
      <c r="L40" s="28">
        <f>'Can LT 16-18'!I38</f>
        <v>4.6999999999999999E-4</v>
      </c>
      <c r="M40" s="27">
        <f>'Nor LT'!I38</f>
        <v>2.13E-4</v>
      </c>
      <c r="N40" s="30">
        <f>'Israel LT'!T42</f>
        <v>2.5610636024937469E-4</v>
      </c>
    </row>
    <row r="41" spans="2:22" ht="15.75" customHeight="1">
      <c r="B41" s="1">
        <v>31</v>
      </c>
      <c r="C41" s="27">
        <f>'UK ONS 16-18'!C39</f>
        <v>8.2899999999999998E-4</v>
      </c>
      <c r="D41" s="27">
        <f>'CDC 2017'!B35</f>
        <v>1.9074579467996955E-3</v>
      </c>
      <c r="E41" s="28">
        <f>'Can LT 16-18'!C39</f>
        <v>1.07E-3</v>
      </c>
      <c r="F41" s="27">
        <f>'Nor LT'!C39</f>
        <v>5.7799999999999995E-4</v>
      </c>
      <c r="G41" s="30">
        <f>'Israel LT'!I43</f>
        <v>5.489860358371399E-4</v>
      </c>
      <c r="I41" s="1">
        <v>31</v>
      </c>
      <c r="J41" s="27">
        <f>'UK ONS 16-18'!I39</f>
        <v>3.9399999999999998E-4</v>
      </c>
      <c r="K41" s="32">
        <f>'CDC 2017'!J35</f>
        <v>8.8473310461267829E-4</v>
      </c>
      <c r="L41" s="28">
        <f>'Can LT 16-18'!I39</f>
        <v>5.0000000000000001E-4</v>
      </c>
      <c r="M41" s="27">
        <f>'Nor LT'!I39</f>
        <v>4.06E-4</v>
      </c>
      <c r="N41" s="30">
        <f>'Israel LT'!T43</f>
        <v>2.7296296629465634E-4</v>
      </c>
    </row>
    <row r="42" spans="2:22" ht="15.75" customHeight="1">
      <c r="B42" s="1">
        <v>32</v>
      </c>
      <c r="C42" s="27">
        <f>'UK ONS 16-18'!C40</f>
        <v>8.5800000000000004E-4</v>
      </c>
      <c r="D42" s="27">
        <f>'CDC 2017'!B36</f>
        <v>1.9591974560171366E-3</v>
      </c>
      <c r="E42" s="28">
        <f>'Can LT 16-18'!C40</f>
        <v>1.1000000000000001E-3</v>
      </c>
      <c r="F42" s="27">
        <f>'Nor LT'!C40</f>
        <v>6.9300000000000004E-4</v>
      </c>
      <c r="G42" s="30">
        <f>'Israel LT'!I44</f>
        <v>5.6471814225685058E-4</v>
      </c>
      <c r="I42" s="1">
        <v>32</v>
      </c>
      <c r="J42" s="27">
        <f>'UK ONS 16-18'!I40</f>
        <v>4.8200000000000001E-4</v>
      </c>
      <c r="K42" s="32">
        <f>'CDC 2017'!J36</f>
        <v>9.3950657173991203E-4</v>
      </c>
      <c r="L42" s="28">
        <f>'Can LT 16-18'!I40</f>
        <v>5.1999999999999995E-4</v>
      </c>
      <c r="M42" s="27">
        <f>'Nor LT'!I40</f>
        <v>3.3300000000000002E-4</v>
      </c>
      <c r="N42" s="30">
        <f>'Israel LT'!T44</f>
        <v>2.9250427707378537E-4</v>
      </c>
    </row>
    <row r="43" spans="2:22" ht="15.75" customHeight="1">
      <c r="B43" s="1">
        <v>33</v>
      </c>
      <c r="C43" s="27">
        <f>'UK ONS 16-18'!C41</f>
        <v>9.1399999999999999E-4</v>
      </c>
      <c r="D43" s="27">
        <f>'CDC 2017'!B37</f>
        <v>2.014129189774394E-3</v>
      </c>
      <c r="E43" s="28">
        <f>'Can LT 16-18'!C41</f>
        <v>1.1299999999999999E-3</v>
      </c>
      <c r="F43" s="27">
        <f>'Nor LT'!C41</f>
        <v>5.0799999999999999E-4</v>
      </c>
      <c r="G43" s="30">
        <f>'Israel LT'!I45</f>
        <v>5.8714966012145926E-4</v>
      </c>
      <c r="I43" s="1">
        <v>33</v>
      </c>
      <c r="J43" s="27">
        <f>'UK ONS 16-18'!I41</f>
        <v>5.0000000000000001E-4</v>
      </c>
      <c r="K43" s="32">
        <f>'CDC 2017'!J37</f>
        <v>9.8923617042601109E-4</v>
      </c>
      <c r="L43" s="28">
        <f>'Can LT 16-18'!I41</f>
        <v>5.4000000000000001E-4</v>
      </c>
      <c r="M43" s="27">
        <f>'Nor LT'!I41</f>
        <v>4.5199999999999998E-4</v>
      </c>
      <c r="N43" s="30">
        <f>'Israel LT'!T45</f>
        <v>3.1501103482418474E-4</v>
      </c>
    </row>
    <row r="44" spans="2:22" ht="15.75" customHeight="1">
      <c r="B44" s="1">
        <v>34</v>
      </c>
      <c r="C44" s="27">
        <f>'UK ONS 16-18'!C42</f>
        <v>9.8200000000000002E-4</v>
      </c>
      <c r="D44" s="27">
        <f>'CDC 2017'!B38</f>
        <v>2.0716269500553608E-3</v>
      </c>
      <c r="E44" s="28">
        <f>'Can LT 16-18'!C42</f>
        <v>1.15E-3</v>
      </c>
      <c r="F44" s="27">
        <f>'Nor LT'!C42</f>
        <v>5.9599999999999996E-4</v>
      </c>
      <c r="G44" s="30">
        <f>'Israel LT'!I46</f>
        <v>6.1656554924090559E-4</v>
      </c>
      <c r="I44" s="1">
        <v>34</v>
      </c>
      <c r="J44" s="27">
        <f>'UK ONS 16-18'!I42</f>
        <v>5.4500000000000002E-4</v>
      </c>
      <c r="K44" s="32">
        <f>'CDC 2017'!J38</f>
        <v>1.0355460690334439E-3</v>
      </c>
      <c r="L44" s="28">
        <f>'Can LT 16-18'!I42</f>
        <v>5.5999999999999995E-4</v>
      </c>
      <c r="M44" s="27">
        <f>'Nor LT'!I42</f>
        <v>3.7100000000000002E-4</v>
      </c>
      <c r="N44" s="30">
        <f>'Israel LT'!T46</f>
        <v>3.4080369634590497E-4</v>
      </c>
      <c r="P44" s="1" t="s">
        <v>119</v>
      </c>
      <c r="Q44" s="1" t="s">
        <v>120</v>
      </c>
    </row>
    <row r="45" spans="2:22" ht="15.75" customHeight="1">
      <c r="B45" s="1">
        <v>35</v>
      </c>
      <c r="C45" s="27">
        <f>'UK ONS 16-18'!C43</f>
        <v>1.0430000000000001E-3</v>
      </c>
      <c r="D45" s="27">
        <f>'CDC 2017'!B39</f>
        <v>2.1390151232481003E-3</v>
      </c>
      <c r="E45" s="28">
        <f>'Can LT 16-18'!C43</f>
        <v>1.16E-3</v>
      </c>
      <c r="F45" s="27">
        <f>'Nor LT'!C43</f>
        <v>6.8099999999999996E-4</v>
      </c>
      <c r="G45" s="30">
        <f>'Israel LT'!I47</f>
        <v>6.534160517827751E-4</v>
      </c>
      <c r="I45" s="1">
        <v>35</v>
      </c>
      <c r="J45" s="27">
        <f>'UK ONS 16-18'!I43</f>
        <v>5.8600000000000004E-4</v>
      </c>
      <c r="K45" s="32">
        <f>'CDC 2017'!J39</f>
        <v>1.0866472730413079E-3</v>
      </c>
      <c r="L45" s="28">
        <f>'Can LT 16-18'!I43</f>
        <v>5.6999999999999998E-4</v>
      </c>
      <c r="M45" s="27">
        <f>'Nor LT'!I43</f>
        <v>3.4699999999999998E-4</v>
      </c>
      <c r="N45" s="30">
        <f>'Israel LT'!T47</f>
        <v>3.7024374991900219E-4</v>
      </c>
      <c r="P45" s="1" t="s">
        <v>66</v>
      </c>
      <c r="Q45" s="1">
        <v>2</v>
      </c>
    </row>
    <row r="46" spans="2:22" ht="15.75" customHeight="1">
      <c r="B46" s="1">
        <v>36</v>
      </c>
      <c r="C46" s="27">
        <f>'UK ONS 16-18'!C44</f>
        <v>1.163E-3</v>
      </c>
      <c r="D46" s="27">
        <f>'CDC 2017'!B40</f>
        <v>2.2113339509814978E-3</v>
      </c>
      <c r="E46" s="28">
        <f>'Can LT 16-18'!C44</f>
        <v>1.1800000000000001E-3</v>
      </c>
      <c r="F46" s="27">
        <f>'Nor LT'!C44</f>
        <v>7.8600000000000002E-4</v>
      </c>
      <c r="G46" s="30">
        <f>'Israel LT'!I48</f>
        <v>6.98308266286461E-4</v>
      </c>
      <c r="I46" s="1">
        <v>36</v>
      </c>
      <c r="J46" s="27">
        <f>'UK ONS 16-18'!I44</f>
        <v>6.5399999999999996E-4</v>
      </c>
      <c r="K46" s="32">
        <f>'CDC 2017'!J40</f>
        <v>1.1441981187090278E-3</v>
      </c>
      <c r="L46" s="28">
        <f>'Can LT 16-18'!I44</f>
        <v>5.9000000000000003E-4</v>
      </c>
      <c r="M46" s="27">
        <f>'Nor LT'!I44</f>
        <v>4.06E-4</v>
      </c>
      <c r="N46" s="30">
        <f>'Israel LT'!T48</f>
        <v>4.0373464056616423E-4</v>
      </c>
      <c r="P46" s="1" t="s">
        <v>67</v>
      </c>
      <c r="Q46" s="1">
        <v>3</v>
      </c>
    </row>
    <row r="47" spans="2:22" ht="15.75" customHeight="1">
      <c r="B47" s="1">
        <v>37</v>
      </c>
      <c r="C47" s="27">
        <f>'UK ONS 16-18'!C45</f>
        <v>1.2470000000000001E-3</v>
      </c>
      <c r="D47" s="27">
        <f>'CDC 2017'!B41</f>
        <v>2.2768150083720684E-3</v>
      </c>
      <c r="E47" s="28">
        <f>'Can LT 16-18'!C45</f>
        <v>1.2099999999999999E-3</v>
      </c>
      <c r="F47" s="27">
        <f>'Nor LT'!C45</f>
        <v>9.3499999999999996E-4</v>
      </c>
      <c r="G47" s="30">
        <f>'Israel LT'!I49</f>
        <v>7.5200052315480112E-4</v>
      </c>
      <c r="I47" s="1">
        <v>37</v>
      </c>
      <c r="J47" s="27">
        <f>'UK ONS 16-18'!I45</f>
        <v>7.3800000000000005E-4</v>
      </c>
      <c r="K47" s="32">
        <f>'CDC 2017'!J41</f>
        <v>1.2029183562844992E-3</v>
      </c>
      <c r="L47" s="28">
        <f>'Can LT 16-18'!I45</f>
        <v>6.2E-4</v>
      </c>
      <c r="M47" s="27">
        <f>'Nor LT'!I45</f>
        <v>3.77E-4</v>
      </c>
      <c r="N47" s="30">
        <f>'Israel LT'!T49</f>
        <v>4.4172202795553293E-4</v>
      </c>
      <c r="P47" s="1" t="s">
        <v>68</v>
      </c>
      <c r="Q47" s="1">
        <v>4</v>
      </c>
    </row>
    <row r="48" spans="2:22" ht="15.75" customHeight="1">
      <c r="B48" s="1">
        <v>38</v>
      </c>
      <c r="C48" s="27">
        <f>'UK ONS 16-18'!C46</f>
        <v>1.2310000000000001E-3</v>
      </c>
      <c r="D48" s="27">
        <f>'CDC 2017'!B42</f>
        <v>2.3329313844442368E-3</v>
      </c>
      <c r="E48" s="28">
        <f>'Can LT 16-18'!C46</f>
        <v>1.2600000000000001E-3</v>
      </c>
      <c r="F48" s="27">
        <f>'Nor LT'!C46</f>
        <v>8.8400000000000002E-4</v>
      </c>
      <c r="G48" s="30">
        <f>'Israel LT'!I50</f>
        <v>8.153975725440503E-4</v>
      </c>
      <c r="I48" s="1">
        <v>38</v>
      </c>
      <c r="J48" s="27">
        <f>'UK ONS 16-18'!I46</f>
        <v>7.2000000000000005E-4</v>
      </c>
      <c r="K48" s="32">
        <f>'CDC 2017'!J42</f>
        <v>1.2640721397474408E-3</v>
      </c>
      <c r="L48" s="28">
        <f>'Can LT 16-18'!I46</f>
        <v>6.6E-4</v>
      </c>
      <c r="M48" s="27">
        <f>'Nor LT'!I46</f>
        <v>3.5E-4</v>
      </c>
      <c r="N48" s="30">
        <f>'Israel LT'!T50</f>
        <v>4.84693052836706E-4</v>
      </c>
      <c r="P48" s="1" t="s">
        <v>5</v>
      </c>
      <c r="Q48" s="1">
        <v>5</v>
      </c>
    </row>
    <row r="49" spans="2:17" ht="15.75" customHeight="1">
      <c r="B49" s="1">
        <v>39</v>
      </c>
      <c r="C49" s="27">
        <f>'UK ONS 16-18'!C47</f>
        <v>1.3940000000000001E-3</v>
      </c>
      <c r="D49" s="27">
        <f>'CDC 2017'!B43</f>
        <v>2.3898361250758171E-3</v>
      </c>
      <c r="E49" s="28">
        <f>'Can LT 16-18'!C47</f>
        <v>1.32E-3</v>
      </c>
      <c r="F49" s="27">
        <f>'Nor LT'!C47</f>
        <v>9.3599999999999998E-4</v>
      </c>
      <c r="G49" s="30">
        <f>'Israel LT'!I51</f>
        <v>8.8954461238466883E-4</v>
      </c>
      <c r="I49" s="1">
        <v>39</v>
      </c>
      <c r="J49" s="27">
        <f>'UK ONS 16-18'!I47</f>
        <v>8.4599999999999996E-4</v>
      </c>
      <c r="K49" s="32">
        <f>'CDC 2017'!J43</f>
        <v>1.3324045576155186E-3</v>
      </c>
      <c r="L49" s="28">
        <f>'Can LT 16-18'!I47</f>
        <v>7.1000000000000002E-4</v>
      </c>
      <c r="M49" s="27">
        <f>'Nor LT'!I47</f>
        <v>3.8099999999999999E-4</v>
      </c>
      <c r="N49" s="30">
        <f>'Israel LT'!T51</f>
        <v>5.3317423477398376E-4</v>
      </c>
      <c r="P49" s="1" t="s">
        <v>69</v>
      </c>
      <c r="Q49" s="1">
        <v>6</v>
      </c>
    </row>
    <row r="50" spans="2:17" ht="15.75" customHeight="1">
      <c r="B50" s="1">
        <v>40</v>
      </c>
      <c r="C50" s="27">
        <f>'UK ONS 16-18'!C48</f>
        <v>1.5280000000000001E-3</v>
      </c>
      <c r="D50" s="27">
        <f>'CDC 2017'!B44</f>
        <v>2.4626462254673243E-3</v>
      </c>
      <c r="E50" s="28">
        <f>'Can LT 16-18'!C48</f>
        <v>1.4E-3</v>
      </c>
      <c r="F50" s="27">
        <f>'Nor LT'!C48</f>
        <v>1.1130000000000001E-3</v>
      </c>
      <c r="G50" s="30">
        <f>'Israel LT'!I52</f>
        <v>9.756180738139822E-4</v>
      </c>
      <c r="I50" s="1">
        <v>40</v>
      </c>
      <c r="J50" s="27">
        <f>'UK ONS 16-18'!I48</f>
        <v>8.8199999999999997E-4</v>
      </c>
      <c r="K50" s="32">
        <f>'CDC 2017'!J44</f>
        <v>1.4142458094283938E-3</v>
      </c>
      <c r="L50" s="28">
        <f>'Can LT 16-18'!I48</f>
        <v>7.6999999999999996E-4</v>
      </c>
      <c r="M50" s="27">
        <f>'Nor LT'!I48</f>
        <v>5.04E-4</v>
      </c>
      <c r="N50" s="30">
        <f>'Israel LT'!T52</f>
        <v>5.8772756928759213E-4</v>
      </c>
    </row>
    <row r="51" spans="2:17" ht="15.75" customHeight="1">
      <c r="B51" s="1">
        <v>41</v>
      </c>
      <c r="C51" s="27">
        <f>'UK ONS 16-18'!C49</f>
        <v>1.732E-3</v>
      </c>
      <c r="D51" s="27">
        <f>'CDC 2017'!B45</f>
        <v>2.5655240751802921E-3</v>
      </c>
      <c r="E51" s="28">
        <f>'Can LT 16-18'!C49</f>
        <v>1.5E-3</v>
      </c>
      <c r="F51" s="27">
        <f>'Nor LT'!C49</f>
        <v>7.9500000000000003E-4</v>
      </c>
      <c r="G51" s="30">
        <f>'Israel LT'!I53</f>
        <v>1.0749108856967801E-3</v>
      </c>
      <c r="I51" s="1">
        <v>41</v>
      </c>
      <c r="J51" s="27">
        <f>'UK ONS 16-18'!I49</f>
        <v>9.9299999999999996E-4</v>
      </c>
      <c r="K51" s="32">
        <f>'CDC 2017'!J45</f>
        <v>1.5130065148696303E-3</v>
      </c>
      <c r="L51" s="28">
        <f>'Can LT 16-18'!I49</f>
        <v>8.4999999999999995E-4</v>
      </c>
      <c r="M51" s="27">
        <f>'Nor LT'!I49</f>
        <v>5.1199999999999998E-4</v>
      </c>
      <c r="N51" s="30">
        <f>'Israel LT'!T53</f>
        <v>6.4894434081127161E-4</v>
      </c>
      <c r="P51" s="1" t="s">
        <v>121</v>
      </c>
      <c r="Q51" s="1">
        <f>VLOOKUP(Results!C5,Country,2,0)</f>
        <v>2</v>
      </c>
    </row>
    <row r="52" spans="2:17" ht="15.75" customHeight="1">
      <c r="B52" s="1">
        <v>42</v>
      </c>
      <c r="C52" s="27">
        <f>'UK ONS 16-18'!C50</f>
        <v>1.843E-3</v>
      </c>
      <c r="D52" s="27">
        <f>'CDC 2017'!B46</f>
        <v>2.7009788900613785E-3</v>
      </c>
      <c r="E52" s="28">
        <f>'Can LT 16-18'!C50</f>
        <v>1.6000000000000001E-3</v>
      </c>
      <c r="F52" s="27">
        <f>'Nor LT'!C50</f>
        <v>9.3800000000000003E-4</v>
      </c>
      <c r="G52" s="30">
        <f>'Israel LT'!I54</f>
        <v>1.1888097032346889E-3</v>
      </c>
      <c r="I52" s="1">
        <v>42</v>
      </c>
      <c r="J52" s="27">
        <f>'UK ONS 16-18'!I50</f>
        <v>1.0510000000000001E-3</v>
      </c>
      <c r="K52" s="32">
        <f>'CDC 2017'!J46</f>
        <v>1.6263265861198306E-3</v>
      </c>
      <c r="L52" s="28">
        <f>'Can LT 16-18'!I50</f>
        <v>9.3999999999999997E-4</v>
      </c>
      <c r="M52" s="27">
        <f>'Nor LT'!I50</f>
        <v>7.2300000000000001E-4</v>
      </c>
      <c r="N52" s="30">
        <f>'Israel LT'!T54</f>
        <v>7.1743612514279013E-4</v>
      </c>
    </row>
    <row r="53" spans="2:17" ht="15.75" customHeight="1">
      <c r="B53" s="1">
        <v>43</v>
      </c>
      <c r="C53" s="27">
        <f>'UK ONS 16-18'!C51</f>
        <v>2.068E-3</v>
      </c>
      <c r="D53" s="27">
        <f>'CDC 2017'!B47</f>
        <v>2.8696933295577765E-3</v>
      </c>
      <c r="E53" s="28">
        <f>'Can LT 16-18'!C51</f>
        <v>1.72E-3</v>
      </c>
      <c r="F53" s="27">
        <f>'Nor LT'!C51</f>
        <v>1.444E-3</v>
      </c>
      <c r="G53" s="30">
        <f>'Israel LT'!I55</f>
        <v>1.3187613604175336E-3</v>
      </c>
      <c r="I53" s="1">
        <v>43</v>
      </c>
      <c r="J53" s="27">
        <f>'UK ONS 16-18'!I51</f>
        <v>1.183E-3</v>
      </c>
      <c r="K53" s="32">
        <f>'CDC 2017'!J47</f>
        <v>1.7503334674984217E-3</v>
      </c>
      <c r="L53" s="28">
        <f>'Can LT 16-18'!I51</f>
        <v>1.0300000000000001E-3</v>
      </c>
      <c r="M53" s="27">
        <f>'Nor LT'!I51</f>
        <v>5.5699999999999999E-4</v>
      </c>
      <c r="N53" s="30">
        <f>'Israel LT'!T55</f>
        <v>7.9382242906268297E-4</v>
      </c>
      <c r="P53" s="1" t="s">
        <v>104</v>
      </c>
      <c r="Q53" s="1">
        <v>1</v>
      </c>
    </row>
    <row r="54" spans="2:17" ht="15.75" customHeight="1">
      <c r="B54" s="1">
        <v>44</v>
      </c>
      <c r="C54" s="27">
        <f>'UK ONS 16-18'!C52</f>
        <v>2.1310000000000001E-3</v>
      </c>
      <c r="D54" s="27">
        <f>'CDC 2017'!B48</f>
        <v>3.0660501215606928E-3</v>
      </c>
      <c r="E54" s="28">
        <f>'Can LT 16-18'!C52</f>
        <v>1.8400000000000001E-3</v>
      </c>
      <c r="F54" s="27">
        <f>'Nor LT'!C52</f>
        <v>1.351E-3</v>
      </c>
      <c r="G54" s="30">
        <f>'Israel LT'!I56</f>
        <v>1.4662256582004076E-3</v>
      </c>
      <c r="I54" s="1">
        <v>44</v>
      </c>
      <c r="J54" s="27">
        <f>'UK ONS 16-18'!I52</f>
        <v>1.328E-3</v>
      </c>
      <c r="K54" s="32">
        <f>'CDC 2017'!J48</f>
        <v>1.8833458889275789E-3</v>
      </c>
      <c r="L54" s="28">
        <f>'Can LT 16-18'!I52</f>
        <v>1.1299999999999999E-3</v>
      </c>
      <c r="M54" s="27">
        <f>'Nor LT'!I52</f>
        <v>5.9299999999999999E-4</v>
      </c>
      <c r="N54" s="30">
        <f>'Israel LT'!T56</f>
        <v>8.7871441511241542E-4</v>
      </c>
      <c r="P54" s="1" t="s">
        <v>105</v>
      </c>
      <c r="Q54" s="5">
        <v>1</v>
      </c>
    </row>
    <row r="55" spans="2:17" ht="15.75" customHeight="1">
      <c r="B55" s="1">
        <v>45</v>
      </c>
      <c r="C55" s="27">
        <f>'UK ONS 16-18'!C53</f>
        <v>2.294E-3</v>
      </c>
      <c r="D55" s="27">
        <f>'CDC 2017'!B49</f>
        <v>3.2801120541989803E-3</v>
      </c>
      <c r="E55" s="28">
        <f>'Can LT 16-18'!C53</f>
        <v>1.98E-3</v>
      </c>
      <c r="F55" s="27">
        <f>'Nor LT'!C53</f>
        <v>1.1069999999999999E-3</v>
      </c>
      <c r="G55" s="30">
        <f>'Israel LT'!I57</f>
        <v>1.6326116124622475E-3</v>
      </c>
      <c r="I55" s="1">
        <v>45</v>
      </c>
      <c r="J55" s="27">
        <f>'UK ONS 16-18'!I53</f>
        <v>1.436E-3</v>
      </c>
      <c r="K55" s="32">
        <f>'CDC 2017'!J49</f>
        <v>2.0247714128345251E-3</v>
      </c>
      <c r="L55" s="28">
        <f>'Can LT 16-18'!I53</f>
        <v>1.24E-3</v>
      </c>
      <c r="M55" s="27">
        <f>'Nor LT'!I53</f>
        <v>1.111E-3</v>
      </c>
      <c r="N55" s="30">
        <f>'Israel LT'!T57</f>
        <v>9.7269419745729039E-4</v>
      </c>
    </row>
    <row r="56" spans="2:17" ht="15.75" customHeight="1">
      <c r="B56" s="1">
        <v>46</v>
      </c>
      <c r="C56" s="27">
        <f>'UK ONS 16-18'!C54</f>
        <v>2.4520000000000002E-3</v>
      </c>
      <c r="D56" s="27">
        <f>'CDC 2017'!B50</f>
        <v>3.5201031714677811E-3</v>
      </c>
      <c r="E56" s="28">
        <f>'Can LT 16-18'!C54</f>
        <v>2.14E-3</v>
      </c>
      <c r="F56" s="27">
        <f>'Nor LT'!C54</f>
        <v>1.6280000000000001E-3</v>
      </c>
      <c r="G56" s="30">
        <f>'Israel LT'!I58</f>
        <v>1.8191945580248307E-3</v>
      </c>
      <c r="I56" s="1">
        <v>46</v>
      </c>
      <c r="J56" s="27">
        <f>'UK ONS 16-18'!I54</f>
        <v>1.5399999999999999E-3</v>
      </c>
      <c r="K56" s="32">
        <f>'CDC 2017'!J50</f>
        <v>2.1826105657964945E-3</v>
      </c>
      <c r="L56" s="28">
        <f>'Can LT 16-18'!I54</f>
        <v>1.3500000000000001E-3</v>
      </c>
      <c r="M56" s="27">
        <f>'Nor LT'!I54</f>
        <v>6.5799999999999995E-4</v>
      </c>
      <c r="N56" s="30">
        <f>'Israel LT'!T58</f>
        <v>1.07628928295342E-3</v>
      </c>
    </row>
    <row r="57" spans="2:17" ht="15.75" customHeight="1">
      <c r="B57" s="1">
        <v>47</v>
      </c>
      <c r="C57" s="27">
        <f>'UK ONS 16-18'!C55</f>
        <v>2.728E-3</v>
      </c>
      <c r="D57" s="27">
        <f>'CDC 2017'!B51</f>
        <v>3.803920466452837E-3</v>
      </c>
      <c r="E57" s="28">
        <f>'Can LT 16-18'!C55</f>
        <v>2.31E-3</v>
      </c>
      <c r="F57" s="27">
        <f>'Nor LT'!C55</f>
        <v>1.5839999999999999E-3</v>
      </c>
      <c r="G57" s="30">
        <f>'Israel LT'!I59</f>
        <v>2.0270121513730728E-3</v>
      </c>
      <c r="I57" s="1">
        <v>47</v>
      </c>
      <c r="J57" s="27">
        <f>'UK ONS 16-18'!I55</f>
        <v>1.6999999999999999E-3</v>
      </c>
      <c r="K57" s="32">
        <f>'CDC 2017'!J51</f>
        <v>2.3659262806177139E-3</v>
      </c>
      <c r="L57" s="28">
        <f>'Can LT 16-18'!I55</f>
        <v>1.48E-3</v>
      </c>
      <c r="M57" s="27">
        <f>'Nor LT'!I55</f>
        <v>1.021E-3</v>
      </c>
      <c r="N57" s="30">
        <f>'Israel LT'!T59</f>
        <v>1.1899418832379532E-3</v>
      </c>
    </row>
    <row r="58" spans="2:17" ht="15.75" customHeight="1">
      <c r="B58" s="1">
        <v>48</v>
      </c>
      <c r="C58" s="27">
        <f>'UK ONS 16-18'!C56</f>
        <v>2.8700000000000002E-3</v>
      </c>
      <c r="D58" s="27">
        <f>'CDC 2017'!B52</f>
        <v>4.1459756903350353E-3</v>
      </c>
      <c r="E58" s="28">
        <f>'Can LT 16-18'!C56</f>
        <v>2.5000000000000001E-3</v>
      </c>
      <c r="F58" s="27">
        <f>'Nor LT'!C56</f>
        <v>1.57E-3</v>
      </c>
      <c r="G58" s="30">
        <f>'Israel LT'!I60</f>
        <v>2.2567384547136082E-3</v>
      </c>
      <c r="I58" s="1">
        <v>48</v>
      </c>
      <c r="J58" s="27">
        <f>'UK ONS 16-18'!I56</f>
        <v>1.823E-3</v>
      </c>
      <c r="K58" s="32">
        <f>'CDC 2017'!J52</f>
        <v>2.5838462170213461E-3</v>
      </c>
      <c r="L58" s="28">
        <f>'Can LT 16-18'!I56</f>
        <v>1.6100000000000001E-3</v>
      </c>
      <c r="M58" s="27">
        <f>'Nor LT'!I56</f>
        <v>1.2409999999999999E-3</v>
      </c>
      <c r="N58" s="30">
        <f>'Israel LT'!T60</f>
        <v>1.313973051548628E-3</v>
      </c>
    </row>
    <row r="59" spans="2:17" ht="15.75" customHeight="1">
      <c r="B59" s="1">
        <v>49</v>
      </c>
      <c r="C59" s="27">
        <f>'UK ONS 16-18'!C57</f>
        <v>3.1540000000000001E-3</v>
      </c>
      <c r="D59" s="27">
        <f>'CDC 2017'!B53</f>
        <v>4.5468863099813461E-3</v>
      </c>
      <c r="E59" s="28">
        <f>'Can LT 16-18'!C57</f>
        <v>2.7100000000000002E-3</v>
      </c>
      <c r="F59" s="27">
        <f>'Nor LT'!C57</f>
        <v>1.616E-3</v>
      </c>
      <c r="G59" s="30">
        <f>'Israel LT'!I61</f>
        <v>2.5085370269668896E-3</v>
      </c>
      <c r="I59" s="1">
        <v>49</v>
      </c>
      <c r="J59" s="27">
        <f>'UK ONS 16-18'!I57</f>
        <v>1.9350000000000001E-3</v>
      </c>
      <c r="K59" s="32">
        <f>'CDC 2017'!J53</f>
        <v>2.8362697921693325E-3</v>
      </c>
      <c r="L59" s="28">
        <f>'Can LT 16-18'!I57</f>
        <v>1.75E-3</v>
      </c>
      <c r="M59" s="27">
        <f>'Nor LT'!I57</f>
        <v>1.238E-3</v>
      </c>
      <c r="N59" s="30">
        <f>'Israel LT'!T61</f>
        <v>1.4485419125008685E-3</v>
      </c>
    </row>
    <row r="60" spans="2:17" ht="15.75" customHeight="1">
      <c r="B60" s="1">
        <v>50</v>
      </c>
      <c r="C60" s="27">
        <f>'UK ONS 16-18'!C58</f>
        <v>3.3760000000000001E-3</v>
      </c>
      <c r="D60" s="27">
        <f>'CDC 2017'!B54</f>
        <v>4.9782963469624519E-3</v>
      </c>
      <c r="E60" s="28">
        <f>'Can LT 16-18'!C58</f>
        <v>2.9499999999999999E-3</v>
      </c>
      <c r="F60" s="27">
        <f>'Nor LT'!C58</f>
        <v>1.9419999999999999E-3</v>
      </c>
      <c r="G60" s="30">
        <f>'Israel LT'!I62</f>
        <v>2.7818963688663709E-3</v>
      </c>
      <c r="I60" s="1">
        <v>50</v>
      </c>
      <c r="J60" s="27">
        <f>'UK ONS 16-18'!I58</f>
        <v>2.1359999999999999E-3</v>
      </c>
      <c r="K60" s="32">
        <f>'CDC 2017'!J54</f>
        <v>3.1050015240907669E-3</v>
      </c>
      <c r="L60" s="28">
        <f>'Can LT 16-18'!I58</f>
        <v>1.9E-3</v>
      </c>
      <c r="M60" s="27">
        <f>'Nor LT'!I58</f>
        <v>1.4469999999999999E-3</v>
      </c>
      <c r="N60" s="30">
        <f>'Israel LT'!T62</f>
        <v>1.5936006602526166E-3</v>
      </c>
    </row>
    <row r="61" spans="2:17" ht="15.75" customHeight="1">
      <c r="B61" s="1">
        <v>51</v>
      </c>
      <c r="C61" s="27">
        <f>'UK ONS 16-18'!C59</f>
        <v>3.545E-3</v>
      </c>
      <c r="D61" s="27">
        <f>'CDC 2017'!B55</f>
        <v>5.4409313015639782E-3</v>
      </c>
      <c r="E61" s="28">
        <f>'Can LT 16-18'!C59</f>
        <v>3.2100000000000002E-3</v>
      </c>
      <c r="F61" s="27">
        <f>'Nor LT'!C59</f>
        <v>2.2669999999999999E-3</v>
      </c>
      <c r="G61" s="30">
        <f>'Israel LT'!I63</f>
        <v>3.0760282854001039E-3</v>
      </c>
      <c r="I61" s="1">
        <v>51</v>
      </c>
      <c r="J61" s="27">
        <f>'UK ONS 16-18'!I59</f>
        <v>2.3630000000000001E-3</v>
      </c>
      <c r="K61" s="32">
        <f>'CDC 2017'!J55</f>
        <v>3.390508471056819E-3</v>
      </c>
      <c r="L61" s="28">
        <f>'Can LT 16-18'!I59</f>
        <v>2.0600000000000002E-3</v>
      </c>
      <c r="M61" s="27">
        <f>'Nor LT'!I59</f>
        <v>1.72E-3</v>
      </c>
      <c r="N61" s="30">
        <f>'Israel LT'!T63</f>
        <v>1.7490875897062505E-3</v>
      </c>
    </row>
    <row r="62" spans="2:17" ht="15.75" customHeight="1">
      <c r="B62" s="1">
        <v>52</v>
      </c>
      <c r="C62" s="27">
        <f>'UK ONS 16-18'!C60</f>
        <v>3.9179999999999996E-3</v>
      </c>
      <c r="D62" s="27">
        <f>'CDC 2017'!B56</f>
        <v>5.9650964103639126E-3</v>
      </c>
      <c r="E62" s="28">
        <f>'Can LT 16-18'!C60</f>
        <v>3.49E-3</v>
      </c>
      <c r="F62" s="27">
        <f>'Nor LT'!C60</f>
        <v>2.5899999999999999E-3</v>
      </c>
      <c r="G62" s="30">
        <f>'Israel LT'!I64</f>
        <v>3.391881733747337E-3</v>
      </c>
      <c r="I62" s="1">
        <v>52</v>
      </c>
      <c r="J62" s="27">
        <f>'UK ONS 16-18'!I60</f>
        <v>2.581E-3</v>
      </c>
      <c r="K62" s="32">
        <f>'CDC 2017'!J56</f>
        <v>3.7114568985998631E-3</v>
      </c>
      <c r="L62" s="28">
        <f>'Can LT 16-18'!I60</f>
        <v>2.2399999999999998E-3</v>
      </c>
      <c r="M62" s="27">
        <f>'Nor LT'!I60</f>
        <v>1.897E-3</v>
      </c>
      <c r="N62" s="30">
        <f>'Israel LT'!T64</f>
        <v>1.9157838024795603E-3</v>
      </c>
    </row>
    <row r="63" spans="2:17" ht="15.75" customHeight="1">
      <c r="B63" s="1">
        <v>53</v>
      </c>
      <c r="C63" s="27">
        <f>'UK ONS 16-18'!C61</f>
        <v>4.0769999999999999E-3</v>
      </c>
      <c r="D63" s="27">
        <f>'CDC 2017'!B57</f>
        <v>6.5485280938446522E-3</v>
      </c>
      <c r="E63" s="28">
        <f>'Can LT 16-18'!C61</f>
        <v>3.81E-3</v>
      </c>
      <c r="F63" s="27">
        <f>'Nor LT'!C61</f>
        <v>2.5869999999999999E-3</v>
      </c>
      <c r="G63" s="30">
        <f>'Israel LT'!I65</f>
        <v>3.7311713566887555E-3</v>
      </c>
      <c r="I63" s="1">
        <v>53</v>
      </c>
      <c r="J63" s="27">
        <f>'UK ONS 16-18'!I61</f>
        <v>2.7560000000000002E-3</v>
      </c>
      <c r="K63" s="32">
        <f>'CDC 2017'!J57</f>
        <v>4.0661734528839588E-3</v>
      </c>
      <c r="L63" s="28">
        <f>'Can LT 16-18'!I61</f>
        <v>2.4399999999999999E-3</v>
      </c>
      <c r="M63" s="27">
        <f>'Nor LT'!I61</f>
        <v>1.673E-3</v>
      </c>
      <c r="N63" s="30">
        <f>'Israel LT'!T65</f>
        <v>2.0949007047471554E-3</v>
      </c>
    </row>
    <row r="64" spans="2:17" ht="15.75" customHeight="1">
      <c r="B64" s="1">
        <v>54</v>
      </c>
      <c r="C64" s="27">
        <f>'UK ONS 16-18'!C62</f>
        <v>4.4299999999999999E-3</v>
      </c>
      <c r="D64" s="27">
        <f>'CDC 2017'!B58</f>
        <v>7.1699204854667187E-3</v>
      </c>
      <c r="E64" s="28">
        <f>'Can LT 16-18'!C62</f>
        <v>4.15E-3</v>
      </c>
      <c r="F64" s="27">
        <f>'Nor LT'!C62</f>
        <v>3.2659999999999998E-3</v>
      </c>
      <c r="G64" s="30">
        <f>'Israel LT'!I66</f>
        <v>4.0959714753958272E-3</v>
      </c>
      <c r="I64" s="1">
        <v>54</v>
      </c>
      <c r="J64" s="27">
        <f>'UK ONS 16-18'!I62</f>
        <v>2.9520000000000002E-3</v>
      </c>
      <c r="K64" s="32">
        <f>'CDC 2017'!J58</f>
        <v>4.4412612915039062E-3</v>
      </c>
      <c r="L64" s="28">
        <f>'Can LT 16-18'!I62</f>
        <v>2.65E-3</v>
      </c>
      <c r="M64" s="27">
        <f>'Nor LT'!I62</f>
        <v>2.333E-3</v>
      </c>
      <c r="N64" s="30">
        <f>'Israel LT'!T66</f>
        <v>2.2879236172858343E-3</v>
      </c>
    </row>
    <row r="65" spans="2:14" ht="15.75" customHeight="1">
      <c r="B65" s="1">
        <v>55</v>
      </c>
      <c r="C65" s="27">
        <f>'UK ONS 16-18'!C63</f>
        <v>4.8859999999999997E-3</v>
      </c>
      <c r="D65" s="27">
        <f>'CDC 2017'!B59</f>
        <v>7.8031821176409721E-3</v>
      </c>
      <c r="E65" s="28">
        <f>'Can LT 16-18'!C63</f>
        <v>4.5300000000000002E-3</v>
      </c>
      <c r="F65" s="27">
        <f>'Nor LT'!C63</f>
        <v>3.3890000000000001E-3</v>
      </c>
      <c r="G65" s="30">
        <f>'Israel LT'!I67</f>
        <v>4.4887870748620048E-3</v>
      </c>
      <c r="I65" s="1">
        <v>55</v>
      </c>
      <c r="J65" s="27">
        <f>'UK ONS 16-18'!I63</f>
        <v>3.2650000000000001E-3</v>
      </c>
      <c r="K65" s="32">
        <f>'CDC 2017'!J59</f>
        <v>4.8293191939592361E-3</v>
      </c>
      <c r="L65" s="28">
        <f>'Can LT 16-18'!I63</f>
        <v>2.8900000000000002E-3</v>
      </c>
      <c r="M65" s="27">
        <f>'Nor LT'!I63</f>
        <v>2.4220000000000001E-3</v>
      </c>
      <c r="N65" s="30">
        <f>'Israel LT'!T67</f>
        <v>2.4966626153897437E-3</v>
      </c>
    </row>
    <row r="66" spans="2:14" ht="15.75" customHeight="1">
      <c r="B66" s="1">
        <v>56</v>
      </c>
      <c r="C66" s="27">
        <f>'UK ONS 16-18'!C64</f>
        <v>5.3810000000000004E-3</v>
      </c>
      <c r="D66" s="27">
        <f>'CDC 2017'!B60</f>
        <v>8.4446631371974945E-3</v>
      </c>
      <c r="E66" s="28">
        <f>'Can LT 16-18'!C64</f>
        <v>4.9399999999999999E-3</v>
      </c>
      <c r="F66" s="27">
        <f>'Nor LT'!C64</f>
        <v>4.0429999999999997E-3</v>
      </c>
      <c r="G66" s="30">
        <f>'Israel LT'!I68</f>
        <v>4.9126356736124031E-3</v>
      </c>
      <c r="I66" s="1">
        <v>56</v>
      </c>
      <c r="J66" s="27">
        <f>'UK ONS 16-18'!I64</f>
        <v>3.6210000000000001E-3</v>
      </c>
      <c r="K66" s="32">
        <f>'CDC 2017'!J60</f>
        <v>5.2210059948265553E-3</v>
      </c>
      <c r="L66" s="28">
        <f>'Can LT 16-18'!I64</f>
        <v>3.15E-3</v>
      </c>
      <c r="M66" s="27">
        <f>'Nor LT'!I64</f>
        <v>2.627E-3</v>
      </c>
      <c r="N66" s="30">
        <f>'Israel LT'!T68</f>
        <v>2.7233131253591608E-3</v>
      </c>
    </row>
    <row r="67" spans="2:14" ht="15.75" customHeight="1">
      <c r="B67" s="1">
        <v>57</v>
      </c>
      <c r="C67" s="27">
        <f>'UK ONS 16-18'!C65</f>
        <v>5.8700000000000002E-3</v>
      </c>
      <c r="D67" s="27">
        <f>'CDC 2017'!B61</f>
        <v>9.1161839663982391E-3</v>
      </c>
      <c r="E67" s="28">
        <f>'Can LT 16-18'!C65</f>
        <v>5.4000000000000003E-3</v>
      </c>
      <c r="F67" s="27">
        <f>'Nor LT'!C65</f>
        <v>4.5840000000000004E-3</v>
      </c>
      <c r="G67" s="30">
        <f>'Israel LT'!I69</f>
        <v>5.3711427957865224E-3</v>
      </c>
      <c r="I67" s="1">
        <v>57</v>
      </c>
      <c r="J67" s="27">
        <f>'UK ONS 16-18'!I65</f>
        <v>3.8960000000000002E-3</v>
      </c>
      <c r="K67" s="32">
        <f>'CDC 2017'!J61</f>
        <v>5.6132902391254902E-3</v>
      </c>
      <c r="L67" s="28">
        <f>'Can LT 16-18'!I65</f>
        <v>3.4399999999999999E-3</v>
      </c>
      <c r="M67" s="27">
        <f>'Nor LT'!I65</f>
        <v>2.9420000000000002E-3</v>
      </c>
      <c r="N67" s="30">
        <f>'Israel LT'!T69</f>
        <v>2.9705290909114498E-3</v>
      </c>
    </row>
    <row r="68" spans="2:14" ht="15.75" customHeight="1">
      <c r="B68" s="1">
        <v>58</v>
      </c>
      <c r="C68" s="27">
        <f>'UK ONS 16-18'!C66</f>
        <v>6.43E-3</v>
      </c>
      <c r="D68" s="27">
        <f>'CDC 2017'!B62</f>
        <v>9.8380874842405319E-3</v>
      </c>
      <c r="E68" s="28">
        <f>'Can LT 16-18'!C66</f>
        <v>5.8999999999999999E-3</v>
      </c>
      <c r="F68" s="27">
        <f>'Nor LT'!C66</f>
        <v>4.215E-3</v>
      </c>
      <c r="G68" s="30">
        <f>'Israel LT'!I70</f>
        <v>5.8686545478524223E-3</v>
      </c>
      <c r="I68" s="1">
        <v>58</v>
      </c>
      <c r="J68" s="27">
        <f>'UK ONS 16-18'!I66</f>
        <v>4.3239999999999997E-3</v>
      </c>
      <c r="K68" s="32">
        <f>'CDC 2017'!J62</f>
        <v>6.0113845393061638E-3</v>
      </c>
      <c r="L68" s="28">
        <f>'Can LT 16-18'!I66</f>
        <v>3.7599999999999999E-3</v>
      </c>
      <c r="M68" s="27">
        <f>'Nor LT'!I66</f>
        <v>2.826E-3</v>
      </c>
      <c r="N68" s="30">
        <f>'Israel LT'!T70</f>
        <v>3.2415123149463474E-3</v>
      </c>
    </row>
    <row r="69" spans="2:14" ht="15.75" customHeight="1">
      <c r="B69" s="1">
        <v>59</v>
      </c>
      <c r="C69" s="27">
        <f>'UK ONS 16-18'!C67</f>
        <v>7.0340000000000003E-3</v>
      </c>
      <c r="D69" s="27">
        <f>'CDC 2017'!B63</f>
        <v>1.0619322769343853E-2</v>
      </c>
      <c r="E69" s="28">
        <f>'Can LT 16-18'!C67</f>
        <v>6.4599999999999996E-3</v>
      </c>
      <c r="F69" s="27">
        <f>'Nor LT'!C67</f>
        <v>5.4780000000000002E-3</v>
      </c>
      <c r="G69" s="30">
        <f>'Israel LT'!I71</f>
        <v>6.4103717768593856E-3</v>
      </c>
      <c r="I69" s="1">
        <v>59</v>
      </c>
      <c r="J69" s="27">
        <f>'UK ONS 16-18'!I67</f>
        <v>4.7299999999999998E-3</v>
      </c>
      <c r="K69" s="32">
        <f>'CDC 2017'!J63</f>
        <v>6.4290929585695267E-3</v>
      </c>
      <c r="L69" s="28">
        <f>'Can LT 16-18'!I67</f>
        <v>4.1200000000000004E-3</v>
      </c>
      <c r="M69" s="27">
        <f>'Nor LT'!I67</f>
        <v>3.1410000000000001E-3</v>
      </c>
      <c r="N69" s="30">
        <f>'Israel LT'!T71</f>
        <v>3.5401226030269549E-3</v>
      </c>
    </row>
    <row r="70" spans="2:14" ht="15.75" customHeight="1">
      <c r="B70" s="1">
        <v>60</v>
      </c>
      <c r="C70" s="27">
        <f>'UK ONS 16-18'!C68</f>
        <v>7.7479999999999997E-3</v>
      </c>
      <c r="D70" s="27">
        <f>'CDC 2017'!B64</f>
        <v>1.146990992128849E-2</v>
      </c>
      <c r="E70" s="28">
        <f>'Can LT 16-18'!C68</f>
        <v>7.0699999999999999E-3</v>
      </c>
      <c r="F70" s="27">
        <f>'Nor LT'!C68</f>
        <v>5.7930000000000004E-3</v>
      </c>
      <c r="G70" s="30">
        <f>'Israel LT'!I72</f>
        <v>7.0025115114069605E-3</v>
      </c>
      <c r="I70" s="1">
        <v>60</v>
      </c>
      <c r="J70" s="27">
        <f>'UK ONS 16-18'!I68</f>
        <v>5.104E-3</v>
      </c>
      <c r="K70" s="32">
        <f>'CDC 2017'!J64</f>
        <v>6.8804412148892879E-3</v>
      </c>
      <c r="L70" s="28">
        <f>'Can LT 16-18'!I68</f>
        <v>4.5100000000000001E-3</v>
      </c>
      <c r="M70" s="27">
        <f>'Nor LT'!I68</f>
        <v>3.0209999999999998E-3</v>
      </c>
      <c r="N70" s="30">
        <f>'Israel LT'!T72</f>
        <v>3.8710146661012595E-3</v>
      </c>
    </row>
    <row r="71" spans="2:14" ht="15.75" customHeight="1">
      <c r="B71" s="1">
        <v>61</v>
      </c>
      <c r="C71" s="27">
        <f>'UK ONS 16-18'!C69</f>
        <v>8.5389999999999997E-3</v>
      </c>
      <c r="D71" s="27">
        <f>'CDC 2017'!B65</f>
        <v>1.2361294589936733E-2</v>
      </c>
      <c r="E71" s="28">
        <f>'Can LT 16-18'!C69</f>
        <v>7.7400000000000004E-3</v>
      </c>
      <c r="F71" s="27">
        <f>'Nor LT'!C69</f>
        <v>6.6439999999999997E-3</v>
      </c>
      <c r="G71" s="30">
        <f>'Israel LT'!I73</f>
        <v>7.6525029404624122E-3</v>
      </c>
      <c r="I71" s="1">
        <v>61</v>
      </c>
      <c r="J71" s="27">
        <f>'UK ONS 16-18'!I69</f>
        <v>5.5999999999999999E-3</v>
      </c>
      <c r="K71" s="32">
        <f>'CDC 2017'!J65</f>
        <v>7.3711993172764778E-3</v>
      </c>
      <c r="L71" s="28">
        <f>'Can LT 16-18'!I69</f>
        <v>4.9399999999999999E-3</v>
      </c>
      <c r="M71" s="27">
        <f>'Nor LT'!I69</f>
        <v>4.4250000000000001E-3</v>
      </c>
      <c r="N71" s="30">
        <f>'Israel LT'!T73</f>
        <v>4.2398094926264741E-3</v>
      </c>
    </row>
    <row r="72" spans="2:14" ht="15.75" customHeight="1">
      <c r="B72" s="1">
        <v>62</v>
      </c>
      <c r="C72" s="27">
        <f>'UK ONS 16-18'!C70</f>
        <v>9.2779999999999998E-3</v>
      </c>
      <c r="D72" s="27">
        <f>'CDC 2017'!B66</f>
        <v>1.3260341249406338E-2</v>
      </c>
      <c r="E72" s="28">
        <f>'Can LT 16-18'!C70</f>
        <v>8.4799999999999997E-3</v>
      </c>
      <c r="F72" s="27">
        <f>'Nor LT'!C70</f>
        <v>7.5380000000000004E-3</v>
      </c>
      <c r="G72" s="30">
        <f>'Israel LT'!I74</f>
        <v>8.369227176811888E-3</v>
      </c>
      <c r="I72" s="1">
        <v>62</v>
      </c>
      <c r="J72" s="27">
        <f>'UK ONS 16-18'!I70</f>
        <v>6.3029999999999996E-3</v>
      </c>
      <c r="K72" s="32">
        <f>'CDC 2017'!J66</f>
        <v>7.9033896327018738E-3</v>
      </c>
      <c r="L72" s="28">
        <f>'Can LT 16-18'!I70</f>
        <v>5.4299999999999999E-3</v>
      </c>
      <c r="M72" s="27">
        <f>'Nor LT'!I70</f>
        <v>5.1739999999999998E-3</v>
      </c>
      <c r="N72" s="30">
        <f>'Israel LT'!T74</f>
        <v>4.653310226976461E-3</v>
      </c>
    </row>
    <row r="73" spans="2:14" ht="15.75" customHeight="1">
      <c r="B73" s="1">
        <v>63</v>
      </c>
      <c r="C73" s="27">
        <f>'UK ONS 16-18'!C71</f>
        <v>1.0397999999999999E-2</v>
      </c>
      <c r="D73" s="27">
        <f>'CDC 2017'!B67</f>
        <v>1.4139737002551556E-2</v>
      </c>
      <c r="E73" s="28">
        <f>'Can LT 16-18'!C71</f>
        <v>9.2999999999999992E-3</v>
      </c>
      <c r="F73" s="27">
        <f>'Nor LT'!C71</f>
        <v>8.6370000000000006E-3</v>
      </c>
      <c r="G73" s="30">
        <f>'Israel LT'!I75</f>
        <v>9.163312626898467E-3</v>
      </c>
      <c r="I73" s="1">
        <v>63</v>
      </c>
      <c r="J73" s="27">
        <f>'UK ONS 16-18'!I71</f>
        <v>6.8320000000000004E-3</v>
      </c>
      <c r="K73" s="32">
        <f>'CDC 2017'!J67</f>
        <v>8.4809288382530212E-3</v>
      </c>
      <c r="L73" s="28">
        <f>'Can LT 16-18'!I71</f>
        <v>5.96E-3</v>
      </c>
      <c r="M73" s="27">
        <f>'Nor LT'!I71</f>
        <v>5.9129999999999999E-3</v>
      </c>
      <c r="N73" s="30">
        <f>'Israel LT'!T75</f>
        <v>5.1197757022909208E-3</v>
      </c>
    </row>
    <row r="74" spans="2:14" ht="15.75" customHeight="1">
      <c r="B74" s="1">
        <v>64</v>
      </c>
      <c r="C74" s="27">
        <f>'UK ONS 16-18'!C72</f>
        <v>1.1117999999999999E-2</v>
      </c>
      <c r="D74" s="27">
        <f>'CDC 2017'!B68</f>
        <v>1.5018866397440434E-2</v>
      </c>
      <c r="E74" s="28">
        <f>'Can LT 16-18'!C72</f>
        <v>1.021E-2</v>
      </c>
      <c r="F74" s="27">
        <f>'Nor LT'!C72</f>
        <v>8.4770000000000002E-3</v>
      </c>
      <c r="G74" s="30">
        <f>'Israel LT'!I76</f>
        <v>1.0047501143829948E-2</v>
      </c>
      <c r="I74" s="1">
        <v>64</v>
      </c>
      <c r="J74" s="27">
        <f>'UK ONS 16-18'!I72</f>
        <v>7.3460000000000001E-3</v>
      </c>
      <c r="K74" s="32">
        <f>'CDC 2017'!J68</f>
        <v>9.1108689084649086E-3</v>
      </c>
      <c r="L74" s="28">
        <f>'Can LT 16-18'!I72</f>
        <v>6.5500000000000003E-3</v>
      </c>
      <c r="M74" s="27">
        <f>'Nor LT'!I72</f>
        <v>5.3249999999999999E-3</v>
      </c>
      <c r="N74" s="30">
        <f>'Israel LT'!T76</f>
        <v>5.6492689638449256E-3</v>
      </c>
    </row>
    <row r="75" spans="2:14" ht="15.75" customHeight="1">
      <c r="B75" s="1">
        <v>65</v>
      </c>
      <c r="C75" s="27">
        <f>'UK ONS 16-18'!C73</f>
        <v>1.2208E-2</v>
      </c>
      <c r="D75" s="27">
        <f>'CDC 2017'!B69</f>
        <v>1.594170555472374E-2</v>
      </c>
      <c r="E75" s="28">
        <f>'Can LT 16-18'!C73</f>
        <v>1.1209999999999999E-2</v>
      </c>
      <c r="F75" s="27">
        <f>'Nor LT'!C73</f>
        <v>1.0345E-2</v>
      </c>
      <c r="G75" s="30">
        <f>'Israel LT'!I77</f>
        <v>1.1037104542155392E-2</v>
      </c>
      <c r="I75" s="1">
        <v>65</v>
      </c>
      <c r="J75" s="27">
        <f>'UK ONS 16-18'!I73</f>
        <v>7.9950000000000004E-3</v>
      </c>
      <c r="K75" s="32">
        <f>'CDC 2017'!J69</f>
        <v>9.7929807379841805E-3</v>
      </c>
      <c r="L75" s="28">
        <f>'Can LT 16-18'!I73</f>
        <v>7.2100000000000003E-3</v>
      </c>
      <c r="M75" s="27">
        <f>'Nor LT'!I73</f>
        <v>6.7279999999999996E-3</v>
      </c>
      <c r="N75" s="30">
        <f>'Israel LT'!T77</f>
        <v>6.2541037915358486E-3</v>
      </c>
    </row>
    <row r="76" spans="2:14" ht="15.75" customHeight="1">
      <c r="B76" s="1">
        <v>66</v>
      </c>
      <c r="C76" s="27">
        <f>'UK ONS 16-18'!C74</f>
        <v>1.3568E-2</v>
      </c>
      <c r="D76" s="27">
        <f>'CDC 2017'!B70</f>
        <v>1.7026431858539581E-2</v>
      </c>
      <c r="E76" s="28">
        <f>'Can LT 16-18'!C74</f>
        <v>1.231E-2</v>
      </c>
      <c r="F76" s="27">
        <f>'Nor LT'!C74</f>
        <v>1.0154E-2</v>
      </c>
      <c r="G76" s="30">
        <f>'Israel LT'!I78</f>
        <v>1.214948031242649E-2</v>
      </c>
      <c r="I76" s="1">
        <v>66</v>
      </c>
      <c r="J76" s="27">
        <f>'UK ONS 16-18'!I74</f>
        <v>8.8599999999999998E-3</v>
      </c>
      <c r="K76" s="32">
        <f>'CDC 2017'!J70</f>
        <v>1.0567729361355305E-2</v>
      </c>
      <c r="L76" s="28">
        <f>'Can LT 16-18'!I74</f>
        <v>7.9500000000000005E-3</v>
      </c>
      <c r="M76" s="27">
        <f>'Nor LT'!I74</f>
        <v>6.8659999999999997E-3</v>
      </c>
      <c r="N76" s="30">
        <f>'Israel LT'!T78</f>
        <v>6.9486192807599201E-3</v>
      </c>
    </row>
    <row r="77" spans="2:14" ht="15.75" customHeight="1">
      <c r="B77" s="1">
        <v>67</v>
      </c>
      <c r="C77" s="27">
        <f>'UK ONS 16-18'!C75</f>
        <v>1.4493000000000001E-2</v>
      </c>
      <c r="D77" s="27">
        <f>'CDC 2017'!B71</f>
        <v>1.8188728019595146E-2</v>
      </c>
      <c r="E77" s="28">
        <f>'Can LT 16-18'!C75</f>
        <v>1.354E-2</v>
      </c>
      <c r="F77" s="27">
        <f>'Nor LT'!C75</f>
        <v>1.1258000000000001E-2</v>
      </c>
      <c r="G77" s="30">
        <f>'Israel LT'!I79</f>
        <v>1.340055670787192E-2</v>
      </c>
      <c r="I77" s="1">
        <v>67</v>
      </c>
      <c r="J77" s="27">
        <f>'UK ONS 16-18'!I75</f>
        <v>9.5230000000000002E-3</v>
      </c>
      <c r="K77" s="32">
        <f>'CDC 2017'!J71</f>
        <v>1.1436491273343563E-2</v>
      </c>
      <c r="L77" s="28">
        <f>'Can LT 16-18'!I75</f>
        <v>8.7600000000000004E-3</v>
      </c>
      <c r="M77" s="27">
        <f>'Nor LT'!I75</f>
        <v>7.6039999999999996E-3</v>
      </c>
      <c r="N77" s="30">
        <f>'Israel LT'!T79</f>
        <v>7.74678448930747E-3</v>
      </c>
    </row>
    <row r="78" spans="2:14" ht="15.75" customHeight="1">
      <c r="B78" s="1">
        <v>68</v>
      </c>
      <c r="C78" s="27">
        <f>'UK ONS 16-18'!C76</f>
        <v>1.5896E-2</v>
      </c>
      <c r="D78" s="27">
        <f>'CDC 2017'!B72</f>
        <v>1.9483163952827454E-2</v>
      </c>
      <c r="E78" s="28">
        <f>'Can LT 16-18'!C76</f>
        <v>1.49E-2</v>
      </c>
      <c r="F78" s="27">
        <f>'Nor LT'!C76</f>
        <v>1.1787000000000001E-2</v>
      </c>
      <c r="G78" s="30">
        <f>'Israel LT'!I80</f>
        <v>1.4807049176730036E-2</v>
      </c>
      <c r="I78" s="1">
        <v>68</v>
      </c>
      <c r="J78" s="27">
        <f>'UK ONS 16-18'!I76</f>
        <v>1.0378999999999999E-2</v>
      </c>
      <c r="K78" s="32">
        <f>'CDC 2017'!J72</f>
        <v>1.247374527156353E-2</v>
      </c>
      <c r="L78" s="28">
        <f>'Can LT 16-18'!I76</f>
        <v>9.6799999999999994E-3</v>
      </c>
      <c r="M78" s="27">
        <f>'Nor LT'!I76</f>
        <v>7.1329999999999996E-3</v>
      </c>
      <c r="N78" s="30">
        <f>'Israel LT'!T80</f>
        <v>8.6638882139277763E-3</v>
      </c>
    </row>
    <row r="79" spans="2:14" ht="15.75" customHeight="1">
      <c r="B79" s="1">
        <v>69</v>
      </c>
      <c r="C79" s="27">
        <f>'UK ONS 16-18'!C77</f>
        <v>1.7208999999999999E-2</v>
      </c>
      <c r="D79" s="27">
        <f>'CDC 2017'!B73</f>
        <v>2.0990420132875443E-2</v>
      </c>
      <c r="E79" s="28">
        <f>'Can LT 16-18'!C77</f>
        <v>1.6400000000000001E-2</v>
      </c>
      <c r="F79" s="27">
        <f>'Nor LT'!C77</f>
        <v>1.481E-2</v>
      </c>
      <c r="G79" s="30">
        <f>'Israel LT'!I81</f>
        <v>1.6387499062380829E-2</v>
      </c>
      <c r="I79" s="1">
        <v>69</v>
      </c>
      <c r="J79" s="27">
        <f>'UK ONS 16-18'!I77</f>
        <v>1.1361E-2</v>
      </c>
      <c r="K79" s="32">
        <f>'CDC 2017'!J73</f>
        <v>1.3659073039889336E-2</v>
      </c>
      <c r="L79" s="28">
        <f>'Can LT 16-18'!I77</f>
        <v>1.069E-2</v>
      </c>
      <c r="M79" s="27">
        <f>'Nor LT'!I77</f>
        <v>9.8720000000000006E-3</v>
      </c>
      <c r="N79" s="30">
        <f>'Israel LT'!T81</f>
        <v>9.7174317364654757E-3</v>
      </c>
    </row>
    <row r="80" spans="2:14" ht="15.75" customHeight="1">
      <c r="B80" s="1">
        <v>70</v>
      </c>
      <c r="C80" s="27">
        <f>'UK ONS 16-18'!C78</f>
        <v>1.8695E-2</v>
      </c>
      <c r="D80" s="27">
        <f>'CDC 2017'!B74</f>
        <v>2.2447997704148293E-2</v>
      </c>
      <c r="E80" s="28">
        <f>'Can LT 16-18'!C78</f>
        <v>1.8069999999999999E-2</v>
      </c>
      <c r="F80" s="27">
        <f>'Nor LT'!C78</f>
        <v>1.5487000000000001E-2</v>
      </c>
      <c r="G80" s="30">
        <f>'Israel LT'!I82</f>
        <v>1.8162401370356733E-2</v>
      </c>
      <c r="I80" s="1">
        <v>70</v>
      </c>
      <c r="J80" s="27">
        <f>'UK ONS 16-18'!I78</f>
        <v>1.2600999999999999E-2</v>
      </c>
      <c r="K80" s="32">
        <f>'CDC 2017'!J74</f>
        <v>1.4881229028105736E-2</v>
      </c>
      <c r="L80" s="28">
        <f>'Can LT 16-18'!I78</f>
        <v>1.183E-2</v>
      </c>
      <c r="M80" s="27">
        <f>'Nor LT'!I78</f>
        <v>1.0153000000000001E-2</v>
      </c>
      <c r="N80" s="30">
        <f>'Israel LT'!T82</f>
        <v>1.092738722705203E-2</v>
      </c>
    </row>
    <row r="81" spans="2:14" ht="15.75" customHeight="1">
      <c r="B81" s="1">
        <v>71</v>
      </c>
      <c r="C81" s="27">
        <f>'UK ONS 16-18'!C79</f>
        <v>2.0663000000000001E-2</v>
      </c>
      <c r="D81" s="27">
        <f>'CDC 2017'!B75</f>
        <v>2.4630911648273468E-2</v>
      </c>
      <c r="E81" s="28">
        <f>'Can LT 16-18'!C79</f>
        <v>1.992E-2</v>
      </c>
      <c r="F81" s="27">
        <f>'Nor LT'!C79</f>
        <v>1.8338E-2</v>
      </c>
      <c r="G81" s="30">
        <f>'Israel LT'!I83</f>
        <v>2.0154323751890971E-2</v>
      </c>
      <c r="I81" s="1">
        <v>71</v>
      </c>
      <c r="J81" s="27">
        <f>'UK ONS 16-18'!I79</f>
        <v>1.3781E-2</v>
      </c>
      <c r="K81" s="32">
        <f>'CDC 2017'!J75</f>
        <v>1.6529232263565063E-2</v>
      </c>
      <c r="L81" s="28">
        <f>'Can LT 16-18'!I79</f>
        <v>1.3100000000000001E-2</v>
      </c>
      <c r="M81" s="27">
        <f>'Nor LT'!I79</f>
        <v>1.2393E-2</v>
      </c>
      <c r="N81" s="30">
        <f>'Israel LT'!T83</f>
        <v>1.2316469287713178E-2</v>
      </c>
    </row>
    <row r="82" spans="2:14" ht="15.75" customHeight="1">
      <c r="B82" s="1">
        <v>72</v>
      </c>
      <c r="C82" s="27">
        <f>'UK ONS 16-18'!C80</f>
        <v>2.3134999999999999E-2</v>
      </c>
      <c r="D82" s="27">
        <f>'CDC 2017'!B76</f>
        <v>2.6569554582238197E-2</v>
      </c>
      <c r="E82" s="28">
        <f>'Can LT 16-18'!C80</f>
        <v>2.197E-2</v>
      </c>
      <c r="F82" s="27">
        <f>'Nor LT'!C80</f>
        <v>1.8721999999999999E-2</v>
      </c>
      <c r="G82" s="30">
        <f>'Israel LT'!I84</f>
        <v>2.2388010903042245E-2</v>
      </c>
      <c r="I82" s="1">
        <v>72</v>
      </c>
      <c r="J82" s="27">
        <f>'UK ONS 16-18'!I80</f>
        <v>1.5916E-2</v>
      </c>
      <c r="K82" s="32">
        <f>'CDC 2017'!J76</f>
        <v>1.8210263922810555E-2</v>
      </c>
      <c r="L82" s="28">
        <f>'Can LT 16-18'!I80</f>
        <v>1.451E-2</v>
      </c>
      <c r="M82" s="27">
        <f>'Nor LT'!I80</f>
        <v>1.4607E-2</v>
      </c>
      <c r="N82" s="30">
        <f>'Israel LT'!T84</f>
        <v>1.3910414383167279E-2</v>
      </c>
    </row>
    <row r="83" spans="2:14" ht="15.75" customHeight="1">
      <c r="B83" s="1">
        <v>73</v>
      </c>
      <c r="C83" s="27">
        <f>'UK ONS 16-18'!C81</f>
        <v>2.5803E-2</v>
      </c>
      <c r="D83" s="27">
        <f>'CDC 2017'!B77</f>
        <v>2.9040491208434105E-2</v>
      </c>
      <c r="E83" s="28">
        <f>'Can LT 16-18'!C81</f>
        <v>2.4250000000000001E-2</v>
      </c>
      <c r="F83" s="27">
        <f>'Nor LT'!C81</f>
        <v>2.2290000000000001E-2</v>
      </c>
      <c r="G83" s="30">
        <f>'Israel LT'!I85</f>
        <v>2.489046733936006E-2</v>
      </c>
      <c r="I83" s="1">
        <v>73</v>
      </c>
      <c r="J83" s="27">
        <f>'UK ONS 16-18'!I81</f>
        <v>1.7545000000000002E-2</v>
      </c>
      <c r="K83" s="32">
        <f>'CDC 2017'!J77</f>
        <v>2.0010983571410179E-2</v>
      </c>
      <c r="L83" s="28">
        <f>'Can LT 16-18'!I81</f>
        <v>1.61E-2</v>
      </c>
      <c r="M83" s="27">
        <f>'Nor LT'!I81</f>
        <v>1.6202000000000001E-2</v>
      </c>
      <c r="N83" s="30">
        <f>'Israel LT'!T85</f>
        <v>1.573826070364447E-2</v>
      </c>
    </row>
    <row r="84" spans="2:14" ht="15.75" customHeight="1">
      <c r="B84" s="1">
        <v>74</v>
      </c>
      <c r="C84" s="27">
        <f>'UK ONS 16-18'!C82</f>
        <v>2.8604999999999998E-2</v>
      </c>
      <c r="D84" s="27">
        <f>'CDC 2017'!B78</f>
        <v>3.153933584690094E-2</v>
      </c>
      <c r="E84" s="28">
        <f>'Can LT 16-18'!C82</f>
        <v>2.6790000000000001E-2</v>
      </c>
      <c r="F84" s="27">
        <f>'Nor LT'!C82</f>
        <v>2.4058E-2</v>
      </c>
      <c r="G84" s="30">
        <f>'Israel LT'!I86</f>
        <v>2.7691010156181042E-2</v>
      </c>
      <c r="I84" s="1">
        <v>74</v>
      </c>
      <c r="J84" s="27">
        <f>'UK ONS 16-18'!I82</f>
        <v>1.9297999999999999E-2</v>
      </c>
      <c r="K84" s="32">
        <f>'CDC 2017'!J78</f>
        <v>2.1903079003095627E-2</v>
      </c>
      <c r="L84" s="28">
        <f>'Can LT 16-18'!I82</f>
        <v>1.788E-2</v>
      </c>
      <c r="M84" s="27">
        <f>'Nor LT'!I82</f>
        <v>1.6188999999999999E-2</v>
      </c>
      <c r="N84" s="30">
        <f>'Israel LT'!T86</f>
        <v>1.7832618341325091E-2</v>
      </c>
    </row>
    <row r="85" spans="2:14" ht="15.75" customHeight="1">
      <c r="B85" s="1">
        <v>75</v>
      </c>
      <c r="C85" s="27">
        <f>'UK ONS 16-18'!C83</f>
        <v>3.2344999999999999E-2</v>
      </c>
      <c r="D85" s="27">
        <f>'CDC 2017'!B79</f>
        <v>3.4644465893507004E-2</v>
      </c>
      <c r="E85" s="28">
        <f>'Can LT 16-18'!C83</f>
        <v>2.9610000000000001E-2</v>
      </c>
      <c r="F85" s="27">
        <f>'Nor LT'!C83</f>
        <v>2.8884E-2</v>
      </c>
      <c r="G85" s="30">
        <f>'Israel LT'!I87</f>
        <v>3.0821281951554983E-2</v>
      </c>
      <c r="I85" s="1">
        <v>75</v>
      </c>
      <c r="J85" s="27">
        <f>'UK ONS 16-18'!I83</f>
        <v>2.2010999999999999E-2</v>
      </c>
      <c r="K85" s="32">
        <f>'CDC 2017'!J79</f>
        <v>2.4321969598531723E-2</v>
      </c>
      <c r="L85" s="28">
        <f>'Can LT 16-18'!I83</f>
        <v>1.9879999999999998E-2</v>
      </c>
      <c r="M85" s="27">
        <f>'Nor LT'!I83</f>
        <v>1.9536999999999999E-2</v>
      </c>
      <c r="N85" s="30">
        <f>'Israel LT'!T87</f>
        <v>2.0229916514965432E-2</v>
      </c>
    </row>
    <row r="86" spans="2:14" ht="15.75" customHeight="1">
      <c r="B86" s="1">
        <v>76</v>
      </c>
      <c r="C86" s="27">
        <f>'UK ONS 16-18'!C84</f>
        <v>3.5822E-2</v>
      </c>
      <c r="D86" s="27">
        <f>'CDC 2017'!B80</f>
        <v>3.8148298859596252E-2</v>
      </c>
      <c r="E86" s="28">
        <f>'Can LT 16-18'!C84</f>
        <v>3.2750000000000001E-2</v>
      </c>
      <c r="F86" s="27">
        <f>'Nor LT'!C84</f>
        <v>2.9142999999999999E-2</v>
      </c>
      <c r="G86" s="30">
        <f>'Israel LT'!I88</f>
        <v>3.4315212614492795E-2</v>
      </c>
      <c r="I86" s="1">
        <v>76</v>
      </c>
      <c r="J86" s="27">
        <f>'UK ONS 16-18'!I84</f>
        <v>2.5052000000000001E-2</v>
      </c>
      <c r="K86" s="32">
        <f>'CDC 2017'!J80</f>
        <v>2.6898579671978951E-2</v>
      </c>
      <c r="L86" s="28">
        <f>'Can LT 16-18'!I84</f>
        <v>2.2120000000000001E-2</v>
      </c>
      <c r="M86" s="27">
        <f>'Nor LT'!I84</f>
        <v>2.0618999999999998E-2</v>
      </c>
      <c r="N86" s="30">
        <f>'Israel LT'!T88</f>
        <v>2.2970610948685757E-2</v>
      </c>
    </row>
    <row r="87" spans="2:14" ht="15.75" customHeight="1">
      <c r="B87" s="1">
        <v>77</v>
      </c>
      <c r="C87" s="27">
        <f>'UK ONS 16-18'!C85</f>
        <v>3.9806000000000001E-2</v>
      </c>
      <c r="D87" s="27">
        <f>'CDC 2017'!B81</f>
        <v>4.2249701917171478E-2</v>
      </c>
      <c r="E87" s="28">
        <f>'Can LT 16-18'!C85</f>
        <v>3.6240000000000001E-2</v>
      </c>
      <c r="F87" s="27">
        <f>'Nor LT'!C85</f>
        <v>3.3099000000000003E-2</v>
      </c>
      <c r="G87" s="30">
        <f>'Israel LT'!I89</f>
        <v>3.8208917224974118E-2</v>
      </c>
      <c r="I87" s="1">
        <v>77</v>
      </c>
      <c r="J87" s="27">
        <f>'UK ONS 16-18'!I85</f>
        <v>2.7786999999999999E-2</v>
      </c>
      <c r="K87" s="32">
        <f>'CDC 2017'!J81</f>
        <v>2.9885623604059219E-2</v>
      </c>
      <c r="L87" s="28">
        <f>'Can LT 16-18'!I85</f>
        <v>2.4639999999999999E-2</v>
      </c>
      <c r="M87" s="27">
        <f>'Nor LT'!I85</f>
        <v>2.4938999999999999E-2</v>
      </c>
      <c r="N87" s="30">
        <f>'Israel LT'!T89</f>
        <v>2.6099330438751046E-2</v>
      </c>
    </row>
    <row r="88" spans="2:14" ht="15.75" customHeight="1">
      <c r="B88" s="1">
        <v>78</v>
      </c>
      <c r="C88" s="27">
        <f>'UK ONS 16-18'!C86</f>
        <v>4.3767E-2</v>
      </c>
      <c r="D88" s="27">
        <f>'CDC 2017'!B82</f>
        <v>4.6521790325641632E-2</v>
      </c>
      <c r="E88" s="28">
        <f>'Can LT 16-18'!C86</f>
        <v>4.0129999999999999E-2</v>
      </c>
      <c r="F88" s="27">
        <f>'Nor LT'!C86</f>
        <v>3.6643000000000002E-2</v>
      </c>
      <c r="G88" s="30">
        <f>'Israel LT'!I90</f>
        <v>4.25405159529334E-2</v>
      </c>
      <c r="I88" s="1">
        <v>78</v>
      </c>
      <c r="J88" s="27">
        <f>'UK ONS 16-18'!I86</f>
        <v>3.1364999999999997E-2</v>
      </c>
      <c r="K88" s="32">
        <f>'CDC 2017'!J82</f>
        <v>3.3412754535675049E-2</v>
      </c>
      <c r="L88" s="28">
        <f>'Can LT 16-18'!I86</f>
        <v>2.7470000000000001E-2</v>
      </c>
      <c r="M88" s="27">
        <f>'Nor LT'!I86</f>
        <v>2.4122000000000001E-2</v>
      </c>
      <c r="N88" s="30">
        <f>'Israel LT'!T90</f>
        <v>2.9664937213182349E-2</v>
      </c>
    </row>
    <row r="89" spans="2:14" ht="15.75" customHeight="1">
      <c r="B89" s="1">
        <v>79</v>
      </c>
      <c r="C89" s="27">
        <f>'UK ONS 16-18'!C87</f>
        <v>4.8675999999999997E-2</v>
      </c>
      <c r="D89" s="27">
        <f>'CDC 2017'!B83</f>
        <v>5.1400776952505112E-2</v>
      </c>
      <c r="E89" s="28">
        <f>'Can LT 16-18'!C87</f>
        <v>4.4470000000000003E-2</v>
      </c>
      <c r="F89" s="27">
        <f>'Nor LT'!C87</f>
        <v>4.3049999999999998E-2</v>
      </c>
      <c r="G89" s="30">
        <f>'Israel LT'!I91</f>
        <v>4.734986068227106E-2</v>
      </c>
      <c r="I89" s="1">
        <v>79</v>
      </c>
      <c r="J89" s="27">
        <f>'UK ONS 16-18'!I87</f>
        <v>3.4408000000000001E-2</v>
      </c>
      <c r="K89" s="32">
        <f>'CDC 2017'!J83</f>
        <v>3.7064902484416962E-2</v>
      </c>
      <c r="L89" s="28">
        <f>'Can LT 16-18'!I87</f>
        <v>3.066E-2</v>
      </c>
      <c r="M89" s="27">
        <f>'Nor LT'!I87</f>
        <v>3.1134999999999999E-2</v>
      </c>
      <c r="N89" s="30">
        <f>'Israel LT'!T91</f>
        <v>3.3720471052875498E-2</v>
      </c>
    </row>
    <row r="90" spans="2:14" ht="15.75" customHeight="1">
      <c r="B90" s="1">
        <v>80</v>
      </c>
      <c r="C90" s="27">
        <f>'UK ONS 16-18'!C88</f>
        <v>5.4456999999999998E-2</v>
      </c>
      <c r="D90" s="27">
        <f>'CDC 2017'!B84</f>
        <v>5.678277462720871E-2</v>
      </c>
      <c r="E90" s="28">
        <f>'Can LT 16-18'!C88</f>
        <v>4.931E-2</v>
      </c>
      <c r="F90" s="27">
        <f>'Nor LT'!C88</f>
        <v>4.5641000000000001E-2</v>
      </c>
      <c r="G90" s="30">
        <f>'Israel LT'!I92</f>
        <v>5.2678152247148315E-2</v>
      </c>
      <c r="I90" s="1">
        <v>80</v>
      </c>
      <c r="J90" s="27">
        <f>'UK ONS 16-18'!I88</f>
        <v>3.8921999999999998E-2</v>
      </c>
      <c r="K90" s="32">
        <f>'CDC 2017'!J84</f>
        <v>4.147796705365181E-2</v>
      </c>
      <c r="L90" s="28">
        <f>'Can LT 16-18'!I88</f>
        <v>3.4250000000000003E-2</v>
      </c>
      <c r="M90" s="27">
        <f>'Nor LT'!I88</f>
        <v>3.3413999999999999E-2</v>
      </c>
      <c r="N90" s="30">
        <f>'Israel LT'!T92</f>
        <v>3.832294252727881E-2</v>
      </c>
    </row>
    <row r="91" spans="2:14" ht="15.75" customHeight="1">
      <c r="B91" s="1">
        <v>81</v>
      </c>
      <c r="C91" s="27">
        <f>'UK ONS 16-18'!C89</f>
        <v>6.0977999999999997E-2</v>
      </c>
      <c r="D91" s="27">
        <f>'CDC 2017'!B85</f>
        <v>6.2514141201972961E-2</v>
      </c>
      <c r="E91" s="28">
        <f>'Can LT 16-18'!C89</f>
        <v>5.4719999999999998E-2</v>
      </c>
      <c r="F91" s="27">
        <f>'Nor LT'!C89</f>
        <v>5.4267000000000003E-2</v>
      </c>
      <c r="G91" s="30">
        <f>'Israel LT'!I93</f>
        <v>5.8567431799203533E-2</v>
      </c>
      <c r="I91" s="1">
        <v>81</v>
      </c>
      <c r="J91" s="27">
        <f>'UK ONS 16-18'!I89</f>
        <v>4.3937999999999998E-2</v>
      </c>
      <c r="K91" s="32">
        <f>'CDC 2017'!J85</f>
        <v>4.6149767935276031E-2</v>
      </c>
      <c r="L91" s="28">
        <f>'Can LT 16-18'!I89</f>
        <v>3.8300000000000001E-2</v>
      </c>
      <c r="M91" s="27">
        <f>'Nor LT'!I89</f>
        <v>3.8626000000000001E-2</v>
      </c>
      <c r="N91" s="30">
        <f>'Israel LT'!T93</f>
        <v>4.3532936422513893E-2</v>
      </c>
    </row>
    <row r="92" spans="2:14" ht="15.75" customHeight="1">
      <c r="B92" s="1">
        <v>82</v>
      </c>
      <c r="C92" s="27">
        <f>'UK ONS 16-18'!C90</f>
        <v>6.7751000000000006E-2</v>
      </c>
      <c r="D92" s="27">
        <f>'CDC 2017'!B86</f>
        <v>6.9451943039894104E-2</v>
      </c>
      <c r="E92" s="28">
        <f>'Can LT 16-18'!C90</f>
        <v>6.0749999999999998E-2</v>
      </c>
      <c r="F92" s="27">
        <f>'Nor LT'!C90</f>
        <v>5.8616000000000001E-2</v>
      </c>
      <c r="G92" s="30">
        <f>'Israel LT'!I94</f>
        <v>6.5059930095693483E-2</v>
      </c>
      <c r="I92" s="1">
        <v>82</v>
      </c>
      <c r="J92" s="27">
        <f>'UK ONS 16-18'!I90</f>
        <v>4.9785999999999997E-2</v>
      </c>
      <c r="K92" s="32">
        <f>'CDC 2017'!J86</f>
        <v>5.1680829375982285E-2</v>
      </c>
      <c r="L92" s="28">
        <f>'Can LT 16-18'!I90</f>
        <v>4.2869999999999998E-2</v>
      </c>
      <c r="M92" s="27">
        <f>'Nor LT'!I90</f>
        <v>4.3622000000000001E-2</v>
      </c>
      <c r="N92" s="30">
        <f>'Israel LT'!T94</f>
        <v>4.9413982929011488E-2</v>
      </c>
    </row>
    <row r="93" spans="2:14" ht="15.75" customHeight="1">
      <c r="B93" s="1">
        <v>83</v>
      </c>
      <c r="C93" s="27">
        <f>'UK ONS 16-18'!C91</f>
        <v>7.689E-2</v>
      </c>
      <c r="D93" s="27">
        <f>'CDC 2017'!B87</f>
        <v>7.7621564269065857E-2</v>
      </c>
      <c r="E93" s="28">
        <f>'Can LT 16-18'!C91</f>
        <v>6.7489999999999994E-2</v>
      </c>
      <c r="F93" s="27">
        <f>'Nor LT'!C91</f>
        <v>7.5734999999999997E-2</v>
      </c>
      <c r="G93" s="30">
        <f>'Israel LT'!I95</f>
        <v>7.2197259597767807E-2</v>
      </c>
      <c r="I93" s="1">
        <v>83</v>
      </c>
      <c r="J93" s="27">
        <f>'UK ONS 16-18'!I91</f>
        <v>5.7500000000000002E-2</v>
      </c>
      <c r="K93" s="32">
        <f>'CDC 2017'!J87</f>
        <v>5.8587189763784409E-2</v>
      </c>
      <c r="L93" s="28">
        <f>'Can LT 16-18'!I91</f>
        <v>4.8039999999999999E-2</v>
      </c>
      <c r="M93" s="27">
        <f>'Nor LT'!I91</f>
        <v>5.2234000000000003E-2</v>
      </c>
      <c r="N93" s="30">
        <f>'Israel LT'!T95</f>
        <v>5.603165194388679E-2</v>
      </c>
    </row>
    <row r="94" spans="2:14" ht="15.75" customHeight="1">
      <c r="B94" s="1">
        <v>84</v>
      </c>
      <c r="C94" s="27">
        <f>'UK ONS 16-18'!C92</f>
        <v>8.6361999999999994E-2</v>
      </c>
      <c r="D94" s="27">
        <f>'CDC 2017'!B88</f>
        <v>8.6155369877815247E-2</v>
      </c>
      <c r="E94" s="28">
        <f>'Can LT 16-18'!C92</f>
        <v>7.5039999999999996E-2</v>
      </c>
      <c r="F94" s="27">
        <f>'Nor LT'!C92</f>
        <v>7.9090999999999995E-2</v>
      </c>
      <c r="G94" s="30">
        <f>'Israel LT'!I96</f>
        <v>8.0019436394626844E-2</v>
      </c>
      <c r="I94" s="1">
        <v>84</v>
      </c>
      <c r="J94" s="27">
        <f>'UK ONS 16-18'!I92</f>
        <v>6.5048999999999996E-2</v>
      </c>
      <c r="K94" s="32">
        <f>'CDC 2017'!J88</f>
        <v>6.5586209297180176E-2</v>
      </c>
      <c r="L94" s="28">
        <f>'Can LT 16-18'!I92</f>
        <v>5.3879999999999997E-2</v>
      </c>
      <c r="M94" s="27">
        <f>'Nor LT'!I92</f>
        <v>6.1438E-2</v>
      </c>
      <c r="N94" s="30">
        <f>'Israel LT'!T96</f>
        <v>6.3452325574084575E-2</v>
      </c>
    </row>
    <row r="95" spans="2:14" ht="15.75" customHeight="1">
      <c r="B95" s="1">
        <v>85</v>
      </c>
      <c r="C95" s="27">
        <f>'UK ONS 16-18'!C93</f>
        <v>9.6079999999999999E-2</v>
      </c>
      <c r="D95" s="27">
        <f>'CDC 2017'!B89</f>
        <v>9.5450498163700104E-2</v>
      </c>
      <c r="E95" s="28">
        <f>'Can LT 16-18'!C93</f>
        <v>8.3479999999999999E-2</v>
      </c>
      <c r="F95" s="27">
        <f>'Nor LT'!C93</f>
        <v>9.1314999999999993E-2</v>
      </c>
      <c r="G95" s="30">
        <f>'Israel LT'!I97</f>
        <v>8.8563722324135605E-2</v>
      </c>
      <c r="I95" s="1">
        <v>85</v>
      </c>
      <c r="J95" s="27">
        <f>'UK ONS 16-18'!I93</f>
        <v>7.3791999999999996E-2</v>
      </c>
      <c r="K95" s="32">
        <f>'CDC 2017'!J89</f>
        <v>7.2854951024055481E-2</v>
      </c>
      <c r="L95" s="28">
        <f>'Can LT 16-18'!I93</f>
        <v>6.0490000000000002E-2</v>
      </c>
      <c r="M95" s="27">
        <f>'Nor LT'!I93</f>
        <v>6.3023999999999997E-2</v>
      </c>
      <c r="N95" s="30">
        <f>'Israel LT'!T97</f>
        <v>7.1741606339392014E-2</v>
      </c>
    </row>
    <row r="96" spans="2:14" ht="15.75" customHeight="1">
      <c r="B96" s="1">
        <v>86</v>
      </c>
      <c r="C96" s="27">
        <f>'UK ONS 16-18'!C94</f>
        <v>0.108379</v>
      </c>
      <c r="D96" s="27">
        <f>'CDC 2017'!B90</f>
        <v>0.10578827559947968</v>
      </c>
      <c r="E96" s="28">
        <f>'Can LT 16-18'!C94</f>
        <v>9.2920000000000003E-2</v>
      </c>
      <c r="F96" s="27">
        <f>'Nor LT'!C94</f>
        <v>9.9890000000000007E-2</v>
      </c>
      <c r="G96" s="30">
        <f>'Israel LT'!I98</f>
        <v>9.7863282432521209E-2</v>
      </c>
      <c r="I96" s="1">
        <v>86</v>
      </c>
      <c r="J96" s="27">
        <f>'UK ONS 16-18'!I94</f>
        <v>8.4250000000000005E-2</v>
      </c>
      <c r="K96" s="32">
        <f>'CDC 2017'!J90</f>
        <v>8.1114701926708221E-2</v>
      </c>
      <c r="L96" s="28">
        <f>'Can LT 16-18'!I94</f>
        <v>6.7979999999999999E-2</v>
      </c>
      <c r="M96" s="27">
        <f>'Nor LT'!I94</f>
        <v>7.3853000000000002E-2</v>
      </c>
      <c r="N96" s="30">
        <f>'Israel LT'!T98</f>
        <v>8.0962324476212363E-2</v>
      </c>
    </row>
    <row r="97" spans="2:14" ht="15.75" customHeight="1">
      <c r="B97" s="1">
        <v>87</v>
      </c>
      <c r="C97" s="27">
        <f>'UK ONS 16-18'!C95</f>
        <v>0.120527</v>
      </c>
      <c r="D97" s="27">
        <f>'CDC 2017'!B91</f>
        <v>0.11852699518203735</v>
      </c>
      <c r="E97" s="28">
        <f>'Can LT 16-18'!C95</f>
        <v>0.10351</v>
      </c>
      <c r="F97" s="27">
        <f>'Nor LT'!C95</f>
        <v>0.117919</v>
      </c>
      <c r="G97" s="30">
        <f>'Israel LT'!I99</f>
        <v>0.10794565926430064</v>
      </c>
      <c r="I97" s="1">
        <v>87</v>
      </c>
      <c r="J97" s="27">
        <f>'UK ONS 16-18'!I95</f>
        <v>9.5302999999999999E-2</v>
      </c>
      <c r="K97" s="32">
        <f>'CDC 2017'!J91</f>
        <v>9.1617569327354431E-2</v>
      </c>
      <c r="L97" s="28">
        <f>'Can LT 16-18'!I95</f>
        <v>7.6469999999999996E-2</v>
      </c>
      <c r="M97" s="27">
        <f>'Nor LT'!I95</f>
        <v>8.5595000000000004E-2</v>
      </c>
      <c r="N97" s="30">
        <f>'Israel LT'!T99</f>
        <v>9.1172117958426835E-2</v>
      </c>
    </row>
    <row r="98" spans="2:14" ht="15.75" customHeight="1">
      <c r="B98" s="1">
        <v>88</v>
      </c>
      <c r="C98" s="27">
        <f>'UK ONS 16-18'!C96</f>
        <v>0.135267</v>
      </c>
      <c r="D98" s="27">
        <f>'CDC 2017'!B92</f>
        <v>0.13243746757507324</v>
      </c>
      <c r="E98" s="28">
        <f>'Can LT 16-18'!C96</f>
        <v>0.11537</v>
      </c>
      <c r="F98" s="27">
        <f>'Nor LT'!C96</f>
        <v>0.13652400000000001</v>
      </c>
      <c r="G98" s="30">
        <f>'Israel LT'!I100</f>
        <v>0.11883107350657646</v>
      </c>
      <c r="I98" s="1">
        <v>88</v>
      </c>
      <c r="J98" s="27">
        <f>'UK ONS 16-18'!I96</f>
        <v>0.108358</v>
      </c>
      <c r="K98" s="32">
        <f>'CDC 2017'!J92</f>
        <v>0.10324060171842575</v>
      </c>
      <c r="L98" s="28">
        <f>'Can LT 16-18'!I96</f>
        <v>8.6099999999999996E-2</v>
      </c>
      <c r="M98" s="27">
        <f>'Nor LT'!I96</f>
        <v>0.101086</v>
      </c>
      <c r="N98" s="30">
        <f>'Israel LT'!T100</f>
        <v>0.10242057415317013</v>
      </c>
    </row>
    <row r="99" spans="2:14" ht="15.75" customHeight="1">
      <c r="B99" s="1">
        <v>89</v>
      </c>
      <c r="C99" s="27">
        <f>'UK ONS 16-18'!C97</f>
        <v>0.151119</v>
      </c>
      <c r="D99" s="27">
        <f>'CDC 2017'!B93</f>
        <v>0.14754107594490051</v>
      </c>
      <c r="E99" s="28">
        <f>'Can LT 16-18'!C97</f>
        <v>0.12867999999999999</v>
      </c>
      <c r="F99" s="27">
        <f>'Nor LT'!C97</f>
        <v>0.141206</v>
      </c>
      <c r="G99" s="30">
        <f>'Israel LT'!I101</f>
        <v>0.13053057026155271</v>
      </c>
      <c r="I99" s="1">
        <v>89</v>
      </c>
      <c r="J99" s="27">
        <f>'UK ONS 16-18'!I97</f>
        <v>0.121616</v>
      </c>
      <c r="K99" s="32">
        <f>'CDC 2017'!J93</f>
        <v>0.11604062467813492</v>
      </c>
      <c r="L99" s="28">
        <f>'Can LT 16-18'!I97</f>
        <v>9.7049999999999997E-2</v>
      </c>
      <c r="M99" s="27">
        <f>'Nor LT'!I97</f>
        <v>0.10517799999999999</v>
      </c>
      <c r="N99" s="30">
        <f>'Israel LT'!T101</f>
        <v>0.11474594304200567</v>
      </c>
    </row>
    <row r="100" spans="2:14" ht="15.75" customHeight="1">
      <c r="B100" s="1">
        <v>90</v>
      </c>
      <c r="C100" s="27">
        <f>'UK ONS 16-18'!C98</f>
        <v>0.164525</v>
      </c>
      <c r="D100" s="27">
        <f>'CDC 2017'!B94</f>
        <v>0.16383889317512512</v>
      </c>
      <c r="E100" s="28">
        <f>'Can LT 16-18'!C98</f>
        <v>0.14362</v>
      </c>
      <c r="F100" s="27">
        <f>'Nor LT'!C98</f>
        <v>0.17013300000000001</v>
      </c>
      <c r="G100" s="30">
        <f>'Israel LT'!I102</f>
        <v>0.14304404161680509</v>
      </c>
      <c r="I100" s="1">
        <v>90</v>
      </c>
      <c r="J100" s="27">
        <f>'UK ONS 16-18'!I98</f>
        <v>0.13697899999999999</v>
      </c>
      <c r="K100" s="32">
        <f>'CDC 2017'!J94</f>
        <v>0.13006128370761871</v>
      </c>
      <c r="L100" s="28">
        <f>'Can LT 16-18'!I98</f>
        <v>0.1095</v>
      </c>
      <c r="M100" s="27">
        <f>'Nor LT'!I98</f>
        <v>0.12664600000000001</v>
      </c>
      <c r="N100" s="30">
        <f>'Israel LT'!T102</f>
        <v>0.12817145902143215</v>
      </c>
    </row>
    <row r="101" spans="2:14" ht="15.75" customHeight="1">
      <c r="B101" s="1">
        <v>91</v>
      </c>
      <c r="C101" s="27">
        <f>'UK ONS 16-18'!C99</f>
        <v>0.18145</v>
      </c>
      <c r="D101" s="27">
        <f>'CDC 2017'!B95</f>
        <v>0.18130825459957123</v>
      </c>
      <c r="E101" s="28">
        <f>'Can LT 16-18'!C99</f>
        <v>0.15998000000000001</v>
      </c>
      <c r="F101" s="27">
        <f>'Nor LT'!C99</f>
        <v>0.18690699999999999</v>
      </c>
      <c r="G101" s="30">
        <f>'Israel LT'!I103</f>
        <v>0.1563614837270379</v>
      </c>
      <c r="I101" s="1">
        <v>91</v>
      </c>
      <c r="J101" s="27">
        <f>'UK ONS 16-18'!I99</f>
        <v>0.153256</v>
      </c>
      <c r="K101" s="32">
        <f>'CDC 2017'!J95</f>
        <v>0.14532890915870667</v>
      </c>
      <c r="L101" s="28">
        <f>'Can LT 16-18'!I99</f>
        <v>0.12333</v>
      </c>
      <c r="M101" s="27">
        <f>'Nor LT'!I99</f>
        <v>0.15173200000000001</v>
      </c>
      <c r="N101" s="30">
        <f>'Israel LT'!T103</f>
        <v>0.14270557561528044</v>
      </c>
    </row>
    <row r="102" spans="2:14" ht="15.75" customHeight="1">
      <c r="B102" s="1">
        <v>92</v>
      </c>
      <c r="C102" s="27">
        <f>'UK ONS 16-18'!C100</f>
        <v>0.20030899999999999</v>
      </c>
      <c r="D102" s="27">
        <f>'CDC 2017'!B96</f>
        <v>0.19989974796772003</v>
      </c>
      <c r="E102" s="28">
        <f>'Can LT 16-18'!C100</f>
        <v>0.1774</v>
      </c>
      <c r="F102" s="27">
        <f>'Nor LT'!C100</f>
        <v>0.219579</v>
      </c>
      <c r="G102" s="30">
        <f>'Israel LT'!I104</f>
        <v>0.1704732516438846</v>
      </c>
      <c r="I102" s="1">
        <v>92</v>
      </c>
      <c r="J102" s="27">
        <f>'UK ONS 16-18'!I100</f>
        <v>0.16942499999999999</v>
      </c>
      <c r="K102" s="32">
        <f>'CDC 2017'!J96</f>
        <v>0.16184815764427185</v>
      </c>
      <c r="L102" s="28">
        <f>'Can LT 16-18'!I100</f>
        <v>0.13830000000000001</v>
      </c>
      <c r="M102" s="27">
        <f>'Nor LT'!I100</f>
        <v>0.15799299999999999</v>
      </c>
      <c r="N102" s="30">
        <f>'Israel LT'!T104</f>
        <v>0.15835416654300119</v>
      </c>
    </row>
    <row r="103" spans="2:14" ht="15.75" customHeight="1">
      <c r="B103" s="1">
        <v>93</v>
      </c>
      <c r="C103" s="27">
        <f>'UK ONS 16-18'!C101</f>
        <v>0.219307</v>
      </c>
      <c r="D103" s="27">
        <f>'CDC 2017'!B97</f>
        <v>0.21953538060188293</v>
      </c>
      <c r="E103" s="28">
        <f>'Can LT 16-18'!C101</f>
        <v>0.19581999999999999</v>
      </c>
      <c r="F103" s="27">
        <f>'Nor LT'!C101</f>
        <v>0.22897600000000001</v>
      </c>
      <c r="G103" s="30">
        <f>'Israel LT'!I105</f>
        <v>0.18536269877153885</v>
      </c>
      <c r="I103" s="1">
        <v>93</v>
      </c>
      <c r="J103" s="27">
        <f>'UK ONS 16-18'!I101</f>
        <v>0.187195</v>
      </c>
      <c r="K103" s="32">
        <f>'CDC 2017'!J97</f>
        <v>0.17959828674793243</v>
      </c>
      <c r="L103" s="28">
        <f>'Can LT 16-18'!I101</f>
        <v>0.15440000000000001</v>
      </c>
      <c r="M103" s="27">
        <f>'Nor LT'!I101</f>
        <v>0.18001200000000001</v>
      </c>
      <c r="N103" s="30">
        <f>'Israel LT'!T105</f>
        <v>0.17511090322818437</v>
      </c>
    </row>
    <row r="104" spans="2:14" ht="15.75" customHeight="1">
      <c r="B104" s="1">
        <v>94</v>
      </c>
      <c r="C104" s="27">
        <f>'UK ONS 16-18'!C102</f>
        <v>0.23877200000000001</v>
      </c>
      <c r="D104" s="27">
        <f>'CDC 2017'!B98</f>
        <v>0.24010759592056274</v>
      </c>
      <c r="E104" s="28">
        <f>'Can LT 16-18'!C102</f>
        <v>0.21517</v>
      </c>
      <c r="F104" s="27">
        <f>'Nor LT'!C102</f>
        <v>0.25034499999999998</v>
      </c>
      <c r="G104" s="30">
        <f>'Israel LT'!I106</f>
        <v>0.20100240983568257</v>
      </c>
      <c r="I104" s="1">
        <v>94</v>
      </c>
      <c r="J104" s="27">
        <f>'UK ONS 16-18'!I102</f>
        <v>0.20628099999999999</v>
      </c>
      <c r="K104" s="32">
        <f>'CDC 2017'!J98</f>
        <v>0.19852951169013977</v>
      </c>
      <c r="L104" s="28">
        <f>'Can LT 16-18'!I102</f>
        <v>0.17161999999999999</v>
      </c>
      <c r="M104" s="27">
        <f>'Nor LT'!I102</f>
        <v>0.19849</v>
      </c>
      <c r="N104" s="30">
        <f>'Israel LT'!T106</f>
        <v>0.19295152804320315</v>
      </c>
    </row>
    <row r="105" spans="2:14" ht="15.75" customHeight="1">
      <c r="B105" s="1">
        <v>95</v>
      </c>
      <c r="C105" s="27">
        <f>'UK ONS 16-18'!C103</f>
        <v>0.26269599999999999</v>
      </c>
      <c r="D105" s="27">
        <f>'CDC 2017'!B99</f>
        <v>0.26148021221160889</v>
      </c>
      <c r="E105" s="28">
        <f>'Can LT 16-18'!C103</f>
        <v>0.23558000000000001</v>
      </c>
      <c r="F105" s="27">
        <f>'Nor LT'!C103</f>
        <v>0.252776</v>
      </c>
      <c r="G105" s="30">
        <f>'Israel LT'!I107</f>
        <v>0.21735327631486584</v>
      </c>
      <c r="I105" s="1">
        <v>95</v>
      </c>
      <c r="J105" s="27">
        <f>'UK ONS 16-18'!I103</f>
        <v>0.23036799999999999</v>
      </c>
      <c r="K105" s="32">
        <f>'CDC 2017'!J99</f>
        <v>0.2185608297586441</v>
      </c>
      <c r="L105" s="28">
        <f>'Can LT 16-18'!I103</f>
        <v>0.19103999999999999</v>
      </c>
      <c r="M105" s="27">
        <f>'Nor LT'!I103</f>
        <v>0.22561</v>
      </c>
      <c r="N105" s="30">
        <f>'Israel LT'!T107</f>
        <v>0.21183162495801186</v>
      </c>
    </row>
    <row r="106" spans="2:14" ht="15.75" customHeight="1">
      <c r="B106" s="1">
        <v>96</v>
      </c>
      <c r="C106" s="27">
        <f>'UK ONS 16-18'!C104</f>
        <v>0.28507100000000002</v>
      </c>
      <c r="D106" s="27">
        <f>'CDC 2017'!B100</f>
        <v>0.28349092602729797</v>
      </c>
      <c r="E106" s="28">
        <f>'Can LT 16-18'!C104</f>
        <v>0.25607000000000002</v>
      </c>
      <c r="F106" s="27">
        <f>'Nor LT'!C104</f>
        <v>0.262409</v>
      </c>
      <c r="G106" s="30">
        <f>'Israel LT'!I108</f>
        <v>0.23436368016978865</v>
      </c>
      <c r="I106" s="1">
        <v>96</v>
      </c>
      <c r="J106" s="27">
        <f>'UK ONS 16-18'!I104</f>
        <v>0.24911</v>
      </c>
      <c r="K106" s="32">
        <f>'CDC 2017'!J100</f>
        <v>0.23957890272140503</v>
      </c>
      <c r="L106" s="28">
        <f>'Can LT 16-18'!I104</f>
        <v>0.21045</v>
      </c>
      <c r="M106" s="27">
        <f>'Nor LT'!I104</f>
        <v>0.26590599999999998</v>
      </c>
      <c r="N106" s="30">
        <f>'Israel LT'!T108</f>
        <v>0.23168457214683438</v>
      </c>
    </row>
    <row r="107" spans="2:14" ht="15.75" customHeight="1">
      <c r="B107" s="1">
        <v>97</v>
      </c>
      <c r="C107" s="27">
        <f>'UK ONS 16-18'!C105</f>
        <v>0.306672</v>
      </c>
      <c r="D107" s="27">
        <f>'CDC 2017'!B101</f>
        <v>0.30595538020133972</v>
      </c>
      <c r="E107" s="28">
        <f>'Can LT 16-18'!C105</f>
        <v>0.2772</v>
      </c>
      <c r="F107" s="27">
        <f>'Nor LT'!C105</f>
        <v>0.33420899999999998</v>
      </c>
      <c r="G107" s="30">
        <f>'Israel LT'!I109</f>
        <v>0.25196882065580722</v>
      </c>
      <c r="I107" s="1">
        <v>97</v>
      </c>
      <c r="J107" s="27">
        <f>'UK ONS 16-18'!I105</f>
        <v>0.27082800000000001</v>
      </c>
      <c r="K107" s="32">
        <f>'CDC 2017'!J101</f>
        <v>0.26143896579742432</v>
      </c>
      <c r="L107" s="28">
        <f>'Can LT 16-18'!I105</f>
        <v>0.23088</v>
      </c>
      <c r="M107" s="27">
        <f>'Nor LT'!I105</f>
        <v>0.29788100000000001</v>
      </c>
      <c r="N107" s="30">
        <f>'Israel LT'!T109</f>
        <v>0.25241977490827655</v>
      </c>
    </row>
    <row r="108" spans="2:14" ht="15.75" customHeight="1">
      <c r="B108" s="1">
        <v>98</v>
      </c>
      <c r="C108" s="27">
        <f>'UK ONS 16-18'!C106</f>
        <v>0.32203500000000002</v>
      </c>
      <c r="D108" s="27">
        <f>'CDC 2017'!B102</f>
        <v>0.32867306470870972</v>
      </c>
      <c r="E108" s="28">
        <f>'Can LT 16-18'!C106</f>
        <v>0.29880000000000001</v>
      </c>
      <c r="F108" s="27">
        <f>'Nor LT'!C106</f>
        <v>0.312801</v>
      </c>
      <c r="G108" s="30">
        <f>'Israel LT'!I110</f>
        <v>0.27009021996976162</v>
      </c>
      <c r="I108" s="1">
        <v>98</v>
      </c>
      <c r="J108" s="27">
        <f>'UK ONS 16-18'!I106</f>
        <v>0.29034399999999999</v>
      </c>
      <c r="K108" s="32">
        <f>'CDC 2017'!J102</f>
        <v>0.28396740555763245</v>
      </c>
      <c r="L108" s="28">
        <f>'Can LT 16-18'!I106</f>
        <v>0.25219000000000003</v>
      </c>
      <c r="M108" s="27">
        <f>'Nor LT'!I106</f>
        <v>0.3</v>
      </c>
      <c r="N108" s="30">
        <f>'Israel LT'!T110</f>
        <v>0.27392128371394292</v>
      </c>
    </row>
    <row r="109" spans="2:14" ht="15.75" customHeight="1">
      <c r="B109" s="1">
        <v>99</v>
      </c>
      <c r="C109" s="27">
        <f>'UK ONS 16-18'!C107</f>
        <v>0.36503600000000003</v>
      </c>
      <c r="D109" s="27">
        <f>'CDC 2017'!B103</f>
        <v>0.35143411159515381</v>
      </c>
      <c r="E109" s="28">
        <f>'Can LT 16-18'!C107</f>
        <v>0.32069999999999999</v>
      </c>
      <c r="F109" s="27">
        <f>'Nor LT'!C107</f>
        <v>0.36642400000000003</v>
      </c>
      <c r="G109" s="30">
        <f>'Israel LT'!I111</f>
        <v>0.28863544340130187</v>
      </c>
      <c r="I109" s="1">
        <v>99</v>
      </c>
      <c r="J109" s="27">
        <f>'UK ONS 16-18'!I107</f>
        <v>0.31644</v>
      </c>
      <c r="K109" s="32">
        <f>'CDC 2017'!J103</f>
        <v>0.306966632604599</v>
      </c>
      <c r="L109" s="28">
        <f>'Can LT 16-18'!I107</f>
        <v>0.27422999999999997</v>
      </c>
      <c r="M109" s="27">
        <f>'Nor LT'!I107</f>
        <v>0.31199900000000003</v>
      </c>
      <c r="N109" s="30">
        <f>'Israel LT'!T111</f>
        <v>0.2960469050617045</v>
      </c>
    </row>
    <row r="110" spans="2:14" ht="15.75" customHeight="1">
      <c r="B110" s="1">
        <v>100</v>
      </c>
      <c r="C110" s="27">
        <f>'UK ONS 16-18'!C108</f>
        <v>0.38819799999999999</v>
      </c>
      <c r="D110" s="49">
        <f>1/'CDC 2017'!G104</f>
        <v>0.50440665410150964</v>
      </c>
      <c r="E110" s="28">
        <f>'Can LT 16-18'!C108</f>
        <v>0.34271000000000001</v>
      </c>
      <c r="F110" s="27">
        <f>'Nor LT'!C108</f>
        <v>0.33546599999999999</v>
      </c>
      <c r="G110" s="30">
        <f>'Israel LT'!I112</f>
        <v>0.30749806836814941</v>
      </c>
      <c r="I110" s="1">
        <v>100</v>
      </c>
      <c r="J110" s="27">
        <f>'UK ONS 16-18'!I108</f>
        <v>0.33968599999999999</v>
      </c>
      <c r="K110" s="49">
        <f>1/'CDC 2017'!O104</f>
        <v>0.44694576694501248</v>
      </c>
      <c r="L110" s="28">
        <f>'Can LT 16-18'!I108</f>
        <v>0.29681000000000002</v>
      </c>
      <c r="M110" s="27">
        <f>'Nor LT'!I108</f>
        <v>0.40027099999999999</v>
      </c>
      <c r="N110" s="30">
        <f>'Israel LT'!T112</f>
        <v>0.31862791122911427</v>
      </c>
    </row>
    <row r="111" spans="2:14" ht="15.75" customHeight="1">
      <c r="B111" s="1">
        <v>101</v>
      </c>
      <c r="C111" s="49">
        <f>1/'UK ONS 16-18'!F108</f>
        <v>0.50251256281407031</v>
      </c>
      <c r="D111" s="1">
        <f>D110</f>
        <v>0.50440665410150964</v>
      </c>
      <c r="E111" s="49">
        <f>1/'Can LT 16-18'!F108</f>
        <v>0.45454545454545453</v>
      </c>
      <c r="F111" s="50">
        <f>1/'Nor LT'!F108</f>
        <v>0.52356020942408377</v>
      </c>
      <c r="G111" s="49">
        <f>1/'Israel LT'!D112</f>
        <v>0.40982359030090415</v>
      </c>
      <c r="I111" s="1">
        <v>101</v>
      </c>
      <c r="J111" s="49">
        <f>1/'UK ONS 16-18'!L108</f>
        <v>0.46511627906976744</v>
      </c>
      <c r="K111" s="1">
        <f>K110</f>
        <v>0.44694576694501248</v>
      </c>
      <c r="L111" s="49">
        <f>1/'Can LT 16-18'!L108</f>
        <v>0.4</v>
      </c>
      <c r="M111" s="50">
        <f>1/'Nor LT'!L108</f>
        <v>0.48076923076923073</v>
      </c>
      <c r="N111" s="49">
        <f>1/'Israel LT'!O112</f>
        <v>0.43130725700263861</v>
      </c>
    </row>
    <row r="112" spans="2:14" ht="15.75" customHeight="1">
      <c r="F112" s="22"/>
      <c r="M112" s="22"/>
    </row>
    <row r="113" spans="6:13" ht="15.75" customHeight="1">
      <c r="F113" s="22"/>
      <c r="M113" s="22"/>
    </row>
    <row r="114" spans="6:13" ht="15.75" customHeight="1">
      <c r="F114" s="22"/>
      <c r="M114" s="22"/>
    </row>
    <row r="115" spans="6:13" ht="15.75" customHeight="1">
      <c r="F115" s="22"/>
      <c r="M115" s="22"/>
    </row>
    <row r="116" spans="6:13" ht="15.75" customHeight="1">
      <c r="F116" s="22"/>
      <c r="M116" s="22"/>
    </row>
    <row r="117" spans="6:13" ht="15.75" customHeight="1">
      <c r="F117" s="22"/>
      <c r="M117" s="22"/>
    </row>
    <row r="118" spans="6:13" ht="15.75" customHeight="1">
      <c r="F118" s="22"/>
      <c r="M118" s="22"/>
    </row>
    <row r="119" spans="6:13" ht="15.75" customHeight="1">
      <c r="F119" s="22"/>
      <c r="M119" s="22"/>
    </row>
    <row r="120" spans="6:13" ht="15.75" customHeight="1">
      <c r="F120" s="22"/>
      <c r="M120" s="22"/>
    </row>
    <row r="121" spans="6:13" ht="15.75" customHeight="1">
      <c r="F121" s="22"/>
      <c r="M121" s="22"/>
    </row>
    <row r="122" spans="6:13" ht="15.75" customHeight="1">
      <c r="F122" s="22"/>
      <c r="M122" s="22"/>
    </row>
    <row r="123" spans="6:13" ht="15.75" customHeight="1">
      <c r="F123" s="22"/>
      <c r="M123" s="22"/>
    </row>
    <row r="124" spans="6:13" ht="15.75" customHeight="1">
      <c r="F124" s="22"/>
      <c r="M124" s="22"/>
    </row>
    <row r="125" spans="6:13" ht="15.75" customHeight="1">
      <c r="F125" s="22"/>
      <c r="M125" s="22"/>
    </row>
    <row r="126" spans="6:13" ht="15.75" customHeight="1">
      <c r="F126" s="22"/>
      <c r="M126" s="22"/>
    </row>
    <row r="127" spans="6:13" ht="15.75" customHeight="1">
      <c r="F127" s="22"/>
      <c r="M127" s="22"/>
    </row>
    <row r="128" spans="6:13" ht="15.75" customHeight="1">
      <c r="F128" s="22"/>
      <c r="M128" s="22"/>
    </row>
    <row r="129" spans="6:13" ht="15.75" customHeight="1">
      <c r="F129" s="22"/>
      <c r="M129" s="22"/>
    </row>
    <row r="130" spans="6:13" ht="15.75" customHeight="1">
      <c r="F130" s="22"/>
      <c r="M130" s="22"/>
    </row>
    <row r="131" spans="6:13" ht="15.75" customHeight="1">
      <c r="F131" s="22"/>
      <c r="M131" s="22"/>
    </row>
    <row r="132" spans="6:13" ht="15.75" customHeight="1">
      <c r="F132" s="22"/>
      <c r="M132" s="22"/>
    </row>
    <row r="133" spans="6:13" ht="15.75" customHeight="1">
      <c r="F133" s="22"/>
      <c r="M133" s="22"/>
    </row>
    <row r="134" spans="6:13" ht="15.75" customHeight="1">
      <c r="F134" s="22"/>
      <c r="M134" s="22"/>
    </row>
    <row r="135" spans="6:13" ht="15.75" customHeight="1">
      <c r="F135" s="22"/>
      <c r="M135" s="22"/>
    </row>
    <row r="136" spans="6:13" ht="15.75" customHeight="1">
      <c r="F136" s="22"/>
      <c r="M136" s="22"/>
    </row>
    <row r="137" spans="6:13" ht="15.75" customHeight="1">
      <c r="F137" s="22"/>
      <c r="M137" s="22"/>
    </row>
    <row r="138" spans="6:13" ht="15.75" customHeight="1">
      <c r="F138" s="22"/>
      <c r="M138" s="22"/>
    </row>
    <row r="139" spans="6:13" ht="15.75" customHeight="1">
      <c r="F139" s="22"/>
      <c r="M139" s="22"/>
    </row>
    <row r="140" spans="6:13" ht="15.75" customHeight="1">
      <c r="F140" s="22"/>
      <c r="M140" s="22"/>
    </row>
    <row r="141" spans="6:13" ht="15.75" customHeight="1">
      <c r="F141" s="22"/>
      <c r="M141" s="22"/>
    </row>
    <row r="142" spans="6:13" ht="15.75" customHeight="1">
      <c r="F142" s="22"/>
      <c r="M142" s="22"/>
    </row>
    <row r="143" spans="6:13" ht="15.75" customHeight="1">
      <c r="F143" s="22"/>
      <c r="M143" s="22"/>
    </row>
    <row r="144" spans="6:13" ht="15.75" customHeight="1">
      <c r="F144" s="22"/>
      <c r="M144" s="22"/>
    </row>
    <row r="145" spans="6:13" ht="15.75" customHeight="1">
      <c r="F145" s="22"/>
      <c r="M145" s="22"/>
    </row>
    <row r="146" spans="6:13" ht="15.75" customHeight="1">
      <c r="F146" s="22"/>
      <c r="M146" s="22"/>
    </row>
    <row r="147" spans="6:13" ht="15.75" customHeight="1">
      <c r="F147" s="22"/>
      <c r="M147" s="22"/>
    </row>
    <row r="148" spans="6:13" ht="15.75" customHeight="1">
      <c r="F148" s="22"/>
      <c r="M148" s="22"/>
    </row>
    <row r="149" spans="6:13" ht="15.75" customHeight="1">
      <c r="F149" s="22"/>
      <c r="M149" s="22"/>
    </row>
    <row r="150" spans="6:13" ht="15.75" customHeight="1">
      <c r="F150" s="22"/>
      <c r="M150" s="22"/>
    </row>
    <row r="151" spans="6:13" ht="15.75" customHeight="1">
      <c r="F151" s="22"/>
      <c r="M151" s="22"/>
    </row>
    <row r="152" spans="6:13" ht="15.75" customHeight="1">
      <c r="F152" s="22"/>
      <c r="M152" s="22"/>
    </row>
    <row r="153" spans="6:13" ht="15.75" customHeight="1">
      <c r="F153" s="22"/>
      <c r="M153" s="22"/>
    </row>
    <row r="154" spans="6:13" ht="15.75" customHeight="1">
      <c r="F154" s="22"/>
      <c r="M154" s="22"/>
    </row>
    <row r="155" spans="6:13" ht="15.75" customHeight="1">
      <c r="F155" s="22"/>
      <c r="M155" s="22"/>
    </row>
    <row r="156" spans="6:13" ht="15.75" customHeight="1">
      <c r="F156" s="22"/>
      <c r="M156" s="22"/>
    </row>
    <row r="157" spans="6:13" ht="15.75" customHeight="1">
      <c r="F157" s="22"/>
      <c r="M157" s="22"/>
    </row>
    <row r="158" spans="6:13" ht="15.75" customHeight="1">
      <c r="F158" s="22"/>
      <c r="M158" s="22"/>
    </row>
    <row r="159" spans="6:13" ht="15.75" customHeight="1">
      <c r="F159" s="22"/>
      <c r="M159" s="22"/>
    </row>
    <row r="160" spans="6:13" ht="15.75" customHeight="1">
      <c r="F160" s="22"/>
      <c r="M160" s="22"/>
    </row>
    <row r="161" spans="6:13" ht="15.75" customHeight="1">
      <c r="F161" s="22"/>
      <c r="M161" s="22"/>
    </row>
    <row r="162" spans="6:13" ht="15.75" customHeight="1">
      <c r="F162" s="22"/>
      <c r="M162" s="22"/>
    </row>
    <row r="163" spans="6:13" ht="15.75" customHeight="1">
      <c r="F163" s="22"/>
      <c r="M163" s="22"/>
    </row>
    <row r="164" spans="6:13" ht="15.75" customHeight="1">
      <c r="F164" s="22"/>
      <c r="M164" s="22"/>
    </row>
    <row r="165" spans="6:13" ht="15.75" customHeight="1">
      <c r="F165" s="22"/>
      <c r="M165" s="22"/>
    </row>
    <row r="166" spans="6:13" ht="15.75" customHeight="1">
      <c r="F166" s="22"/>
      <c r="M166" s="22"/>
    </row>
    <row r="167" spans="6:13" ht="15.75" customHeight="1">
      <c r="F167" s="22"/>
      <c r="M167" s="22"/>
    </row>
    <row r="168" spans="6:13" ht="15.75" customHeight="1">
      <c r="F168" s="22"/>
      <c r="M168" s="22"/>
    </row>
    <row r="169" spans="6:13" ht="15.75" customHeight="1">
      <c r="F169" s="22"/>
      <c r="M169" s="22"/>
    </row>
    <row r="170" spans="6:13" ht="15.75" customHeight="1">
      <c r="F170" s="22"/>
      <c r="M170" s="22"/>
    </row>
    <row r="171" spans="6:13" ht="15.75" customHeight="1">
      <c r="F171" s="22"/>
      <c r="M171" s="22"/>
    </row>
    <row r="172" spans="6:13" ht="15.75" customHeight="1">
      <c r="F172" s="22"/>
      <c r="M172" s="22"/>
    </row>
    <row r="173" spans="6:13" ht="15.75" customHeight="1">
      <c r="F173" s="22"/>
      <c r="M173" s="22"/>
    </row>
    <row r="174" spans="6:13" ht="15.75" customHeight="1">
      <c r="F174" s="22"/>
      <c r="M174" s="22"/>
    </row>
    <row r="175" spans="6:13" ht="15.75" customHeight="1">
      <c r="F175" s="22"/>
      <c r="M175" s="22"/>
    </row>
    <row r="176" spans="6:13" ht="15.75" customHeight="1">
      <c r="F176" s="22"/>
      <c r="M176" s="22"/>
    </row>
    <row r="177" spans="6:13" ht="15.75" customHeight="1">
      <c r="F177" s="22"/>
      <c r="M177" s="22"/>
    </row>
    <row r="178" spans="6:13" ht="15.75" customHeight="1">
      <c r="F178" s="22"/>
      <c r="M178" s="22"/>
    </row>
    <row r="179" spans="6:13" ht="15.75" customHeight="1">
      <c r="F179" s="22"/>
      <c r="M179" s="22"/>
    </row>
    <row r="180" spans="6:13" ht="15.75" customHeight="1">
      <c r="F180" s="22"/>
      <c r="M180" s="22"/>
    </row>
    <row r="181" spans="6:13" ht="15.75" customHeight="1">
      <c r="F181" s="22"/>
      <c r="M181" s="22"/>
    </row>
    <row r="182" spans="6:13" ht="15.75" customHeight="1">
      <c r="F182" s="22"/>
      <c r="M182" s="22"/>
    </row>
    <row r="183" spans="6:13" ht="15.75" customHeight="1">
      <c r="F183" s="22"/>
      <c r="M183" s="22"/>
    </row>
    <row r="184" spans="6:13" ht="15.75" customHeight="1">
      <c r="F184" s="22"/>
      <c r="M184" s="22"/>
    </row>
    <row r="185" spans="6:13" ht="15.75" customHeight="1">
      <c r="F185" s="22"/>
      <c r="M185" s="22"/>
    </row>
    <row r="186" spans="6:13" ht="15.75" customHeight="1">
      <c r="F186" s="22"/>
      <c r="M186" s="22"/>
    </row>
    <row r="187" spans="6:13" ht="15.75" customHeight="1">
      <c r="F187" s="22"/>
      <c r="M187" s="22"/>
    </row>
    <row r="188" spans="6:13" ht="15.75" customHeight="1">
      <c r="F188" s="22"/>
      <c r="M188" s="22"/>
    </row>
    <row r="189" spans="6:13" ht="15.75" customHeight="1">
      <c r="F189" s="22"/>
      <c r="M189" s="22"/>
    </row>
    <row r="190" spans="6:13" ht="15.75" customHeight="1">
      <c r="F190" s="22"/>
      <c r="M190" s="22"/>
    </row>
    <row r="191" spans="6:13" ht="15.75" customHeight="1">
      <c r="F191" s="22"/>
      <c r="M191" s="22"/>
    </row>
    <row r="192" spans="6:13" ht="15.75" customHeight="1">
      <c r="F192" s="22"/>
      <c r="M192" s="22"/>
    </row>
    <row r="193" spans="6:13" ht="15.75" customHeight="1">
      <c r="F193" s="22"/>
      <c r="M193" s="22"/>
    </row>
    <row r="194" spans="6:13" ht="15.75" customHeight="1">
      <c r="F194" s="22"/>
      <c r="M194" s="22"/>
    </row>
    <row r="195" spans="6:13" ht="15.75" customHeight="1">
      <c r="F195" s="22"/>
      <c r="M195" s="22"/>
    </row>
    <row r="196" spans="6:13" ht="15.75" customHeight="1">
      <c r="F196" s="22"/>
      <c r="M196" s="22"/>
    </row>
    <row r="197" spans="6:13" ht="15.75" customHeight="1">
      <c r="F197" s="22"/>
      <c r="M197" s="22"/>
    </row>
    <row r="198" spans="6:13" ht="15.75" customHeight="1">
      <c r="F198" s="22"/>
      <c r="M198" s="22"/>
    </row>
    <row r="199" spans="6:13" ht="15.75" customHeight="1">
      <c r="F199" s="22"/>
      <c r="M199" s="22"/>
    </row>
    <row r="200" spans="6:13" ht="15.75" customHeight="1">
      <c r="F200" s="22"/>
      <c r="M200" s="22"/>
    </row>
    <row r="201" spans="6:13" ht="15.75" customHeight="1">
      <c r="F201" s="22"/>
      <c r="M201" s="22"/>
    </row>
    <row r="202" spans="6:13" ht="15.75" customHeight="1">
      <c r="F202" s="22"/>
      <c r="M202" s="22"/>
    </row>
    <row r="203" spans="6:13" ht="15.75" customHeight="1">
      <c r="F203" s="22"/>
      <c r="M203" s="22"/>
    </row>
    <row r="204" spans="6:13" ht="15.75" customHeight="1">
      <c r="F204" s="22"/>
      <c r="M204" s="22"/>
    </row>
    <row r="205" spans="6:13" ht="15.75" customHeight="1">
      <c r="F205" s="22"/>
      <c r="M205" s="22"/>
    </row>
    <row r="206" spans="6:13" ht="15.75" customHeight="1">
      <c r="F206" s="22"/>
      <c r="M206" s="22"/>
    </row>
    <row r="207" spans="6:13" ht="15.75" customHeight="1">
      <c r="F207" s="22"/>
      <c r="M207" s="22"/>
    </row>
    <row r="208" spans="6:13" ht="15.75" customHeight="1">
      <c r="F208" s="22"/>
      <c r="M208" s="22"/>
    </row>
    <row r="209" spans="6:13" ht="15.75" customHeight="1">
      <c r="F209" s="22"/>
      <c r="M209" s="22"/>
    </row>
    <row r="210" spans="6:13" ht="15.75" customHeight="1">
      <c r="F210" s="22"/>
      <c r="M210" s="22"/>
    </row>
    <row r="211" spans="6:13" ht="15.75" customHeight="1">
      <c r="F211" s="22"/>
      <c r="M211" s="22"/>
    </row>
    <row r="212" spans="6:13" ht="15.75" customHeight="1">
      <c r="F212" s="22"/>
      <c r="M212" s="22"/>
    </row>
    <row r="213" spans="6:13" ht="15.75" customHeight="1">
      <c r="F213" s="22"/>
      <c r="M213" s="22"/>
    </row>
    <row r="214" spans="6:13" ht="15.75" customHeight="1">
      <c r="F214" s="22"/>
      <c r="M214" s="22"/>
    </row>
    <row r="215" spans="6:13" ht="15.75" customHeight="1">
      <c r="F215" s="22"/>
      <c r="M215" s="22"/>
    </row>
    <row r="216" spans="6:13" ht="15.75" customHeight="1">
      <c r="F216" s="22"/>
      <c r="M216" s="22"/>
    </row>
    <row r="217" spans="6:13" ht="15.75" customHeight="1">
      <c r="F217" s="22"/>
      <c r="M217" s="22"/>
    </row>
    <row r="218" spans="6:13" ht="15.75" customHeight="1">
      <c r="F218" s="22"/>
      <c r="M218" s="22"/>
    </row>
    <row r="219" spans="6:13" ht="15.75" customHeight="1">
      <c r="F219" s="22"/>
      <c r="M219" s="22"/>
    </row>
    <row r="220" spans="6:13" ht="15.75" customHeight="1">
      <c r="F220" s="22"/>
      <c r="M220" s="22"/>
    </row>
    <row r="221" spans="6:13" ht="15.75" customHeight="1">
      <c r="F221" s="22"/>
      <c r="M221" s="22"/>
    </row>
    <row r="222" spans="6:13" ht="15.75" customHeight="1">
      <c r="F222" s="22"/>
      <c r="M222" s="22"/>
    </row>
    <row r="223" spans="6:13" ht="15.75" customHeight="1">
      <c r="F223" s="22"/>
      <c r="M223" s="22"/>
    </row>
    <row r="224" spans="6:13" ht="15.75" customHeight="1">
      <c r="F224" s="22"/>
      <c r="M224" s="22"/>
    </row>
    <row r="225" spans="6:13" ht="15.75" customHeight="1">
      <c r="F225" s="22"/>
      <c r="M225" s="22"/>
    </row>
    <row r="226" spans="6:13" ht="15.75" customHeight="1">
      <c r="F226" s="22"/>
      <c r="M226" s="22"/>
    </row>
    <row r="227" spans="6:13" ht="15.75" customHeight="1">
      <c r="F227" s="22"/>
      <c r="M227" s="22"/>
    </row>
    <row r="228" spans="6:13" ht="15.75" customHeight="1">
      <c r="F228" s="22"/>
      <c r="M228" s="22"/>
    </row>
    <row r="229" spans="6:13" ht="15.75" customHeight="1">
      <c r="F229" s="22"/>
      <c r="M229" s="22"/>
    </row>
    <row r="230" spans="6:13" ht="15.75" customHeight="1">
      <c r="F230" s="22"/>
      <c r="M230" s="22"/>
    </row>
    <row r="231" spans="6:13" ht="15.75" customHeight="1">
      <c r="F231" s="22"/>
      <c r="M231" s="22"/>
    </row>
    <row r="232" spans="6:13" ht="15.75" customHeight="1">
      <c r="F232" s="22"/>
      <c r="M232" s="22"/>
    </row>
    <row r="233" spans="6:13" ht="15.75" customHeight="1">
      <c r="F233" s="22"/>
      <c r="M233" s="22"/>
    </row>
    <row r="234" spans="6:13" ht="15.75" customHeight="1">
      <c r="F234" s="22"/>
      <c r="M234" s="22"/>
    </row>
    <row r="235" spans="6:13" ht="15.75" customHeight="1">
      <c r="F235" s="22"/>
      <c r="M235" s="22"/>
    </row>
    <row r="236" spans="6:13" ht="15.75" customHeight="1">
      <c r="F236" s="22"/>
      <c r="M236" s="22"/>
    </row>
    <row r="237" spans="6:13" ht="15.75" customHeight="1">
      <c r="F237" s="22"/>
      <c r="M237" s="22"/>
    </row>
    <row r="238" spans="6:13" ht="15.75" customHeight="1">
      <c r="F238" s="22"/>
      <c r="M238" s="22"/>
    </row>
    <row r="239" spans="6:13" ht="15.75" customHeight="1">
      <c r="F239" s="22"/>
      <c r="M239" s="22"/>
    </row>
    <row r="240" spans="6:13" ht="15.75" customHeight="1">
      <c r="F240" s="22"/>
      <c r="M240" s="22"/>
    </row>
    <row r="241" spans="6:13" ht="15.75" customHeight="1">
      <c r="F241" s="22"/>
      <c r="M241" s="22"/>
    </row>
    <row r="242" spans="6:13" ht="15.75" customHeight="1">
      <c r="F242" s="22"/>
      <c r="M242" s="22"/>
    </row>
    <row r="243" spans="6:13" ht="15.75" customHeight="1">
      <c r="F243" s="22"/>
      <c r="M243" s="22"/>
    </row>
    <row r="244" spans="6:13" ht="15.75" customHeight="1">
      <c r="F244" s="22"/>
      <c r="M244" s="22"/>
    </row>
    <row r="245" spans="6:13" ht="15.75" customHeight="1">
      <c r="F245" s="22"/>
      <c r="M245" s="22"/>
    </row>
    <row r="246" spans="6:13" ht="15.75" customHeight="1">
      <c r="F246" s="22"/>
      <c r="M246" s="22"/>
    </row>
    <row r="247" spans="6:13" ht="15.75" customHeight="1">
      <c r="F247" s="22"/>
      <c r="M247" s="22"/>
    </row>
    <row r="248" spans="6:13" ht="15.75" customHeight="1">
      <c r="F248" s="22"/>
      <c r="M248" s="22"/>
    </row>
    <row r="249" spans="6:13" ht="15.75" customHeight="1">
      <c r="F249" s="22"/>
      <c r="M249" s="22"/>
    </row>
    <row r="250" spans="6:13" ht="15.75" customHeight="1">
      <c r="F250" s="22"/>
      <c r="M250" s="22"/>
    </row>
    <row r="251" spans="6:13" ht="15.75" customHeight="1">
      <c r="F251" s="22"/>
      <c r="M251" s="22"/>
    </row>
    <row r="252" spans="6:13" ht="15.75" customHeight="1">
      <c r="F252" s="22"/>
      <c r="M252" s="22"/>
    </row>
    <row r="253" spans="6:13" ht="15.75" customHeight="1">
      <c r="F253" s="22"/>
      <c r="M253" s="22"/>
    </row>
    <row r="254" spans="6:13" ht="15.75" customHeight="1">
      <c r="F254" s="22"/>
      <c r="M254" s="22"/>
    </row>
    <row r="255" spans="6:13" ht="15.75" customHeight="1">
      <c r="F255" s="22"/>
      <c r="M255" s="22"/>
    </row>
    <row r="256" spans="6:13" ht="15.75" customHeight="1">
      <c r="F256" s="22"/>
      <c r="M256" s="22"/>
    </row>
    <row r="257" spans="6:13" ht="15.75" customHeight="1">
      <c r="F257" s="22"/>
      <c r="M257" s="22"/>
    </row>
    <row r="258" spans="6:13" ht="15.75" customHeight="1">
      <c r="F258" s="22"/>
      <c r="M258" s="22"/>
    </row>
    <row r="259" spans="6:13" ht="15.75" customHeight="1">
      <c r="F259" s="22"/>
      <c r="M259" s="22"/>
    </row>
    <row r="260" spans="6:13" ht="15.75" customHeight="1">
      <c r="F260" s="22"/>
      <c r="M260" s="22"/>
    </row>
    <row r="261" spans="6:13" ht="15.75" customHeight="1">
      <c r="F261" s="22"/>
      <c r="M261" s="22"/>
    </row>
    <row r="262" spans="6:13" ht="15.75" customHeight="1">
      <c r="F262" s="22"/>
      <c r="M262" s="22"/>
    </row>
    <row r="263" spans="6:13" ht="15.75" customHeight="1">
      <c r="F263" s="22"/>
      <c r="M263" s="22"/>
    </row>
    <row r="264" spans="6:13" ht="15.75" customHeight="1">
      <c r="F264" s="22"/>
      <c r="M264" s="22"/>
    </row>
    <row r="265" spans="6:13" ht="15.75" customHeight="1">
      <c r="F265" s="22"/>
      <c r="M265" s="22"/>
    </row>
    <row r="266" spans="6:13" ht="15.75" customHeight="1">
      <c r="F266" s="22"/>
      <c r="M266" s="22"/>
    </row>
    <row r="267" spans="6:13" ht="15.75" customHeight="1">
      <c r="F267" s="22"/>
      <c r="M267" s="22"/>
    </row>
    <row r="268" spans="6:13" ht="15.75" customHeight="1">
      <c r="F268" s="22"/>
      <c r="M268" s="22"/>
    </row>
    <row r="269" spans="6:13" ht="15.75" customHeight="1">
      <c r="F269" s="22"/>
      <c r="M269" s="22"/>
    </row>
    <row r="270" spans="6:13" ht="15.75" customHeight="1">
      <c r="F270" s="22"/>
      <c r="M270" s="22"/>
    </row>
    <row r="271" spans="6:13" ht="15.75" customHeight="1">
      <c r="F271" s="22"/>
      <c r="M271" s="22"/>
    </row>
    <row r="272" spans="6:13" ht="15.75" customHeight="1">
      <c r="F272" s="22"/>
      <c r="M272" s="22"/>
    </row>
    <row r="273" spans="6:13" ht="15.75" customHeight="1">
      <c r="F273" s="22"/>
      <c r="M273" s="22"/>
    </row>
    <row r="274" spans="6:13" ht="15.75" customHeight="1">
      <c r="F274" s="22"/>
      <c r="M274" s="22"/>
    </row>
    <row r="275" spans="6:13" ht="15.75" customHeight="1">
      <c r="F275" s="22"/>
      <c r="M275" s="22"/>
    </row>
    <row r="276" spans="6:13" ht="15.75" customHeight="1">
      <c r="F276" s="22"/>
      <c r="M276" s="22"/>
    </row>
    <row r="277" spans="6:13" ht="15.75" customHeight="1">
      <c r="F277" s="22"/>
      <c r="M277" s="22"/>
    </row>
    <row r="278" spans="6:13" ht="15.75" customHeight="1">
      <c r="F278" s="22"/>
      <c r="M278" s="22"/>
    </row>
    <row r="279" spans="6:13" ht="15.75" customHeight="1">
      <c r="F279" s="22"/>
      <c r="M279" s="22"/>
    </row>
    <row r="280" spans="6:13" ht="15.75" customHeight="1">
      <c r="F280" s="22"/>
      <c r="M280" s="22"/>
    </row>
    <row r="281" spans="6:13" ht="15.75" customHeight="1">
      <c r="F281" s="22"/>
      <c r="M281" s="22"/>
    </row>
    <row r="282" spans="6:13" ht="15.75" customHeight="1">
      <c r="F282" s="22"/>
      <c r="M282" s="22"/>
    </row>
    <row r="283" spans="6:13" ht="15.75" customHeight="1">
      <c r="F283" s="22"/>
      <c r="M283" s="22"/>
    </row>
    <row r="284" spans="6:13" ht="15.75" customHeight="1">
      <c r="F284" s="22"/>
      <c r="M284" s="22"/>
    </row>
    <row r="285" spans="6:13" ht="15.75" customHeight="1">
      <c r="F285" s="22"/>
      <c r="M285" s="22"/>
    </row>
    <row r="286" spans="6:13" ht="15.75" customHeight="1">
      <c r="F286" s="22"/>
      <c r="M286" s="22"/>
    </row>
    <row r="287" spans="6:13" ht="15.75" customHeight="1">
      <c r="F287" s="22"/>
      <c r="M287" s="22"/>
    </row>
    <row r="288" spans="6:13" ht="15.75" customHeight="1">
      <c r="F288" s="22"/>
      <c r="M288" s="22"/>
    </row>
    <row r="289" spans="6:13" ht="15.75" customHeight="1">
      <c r="F289" s="22"/>
      <c r="M289" s="22"/>
    </row>
    <row r="290" spans="6:13" ht="15.75" customHeight="1">
      <c r="F290" s="22"/>
      <c r="M290" s="22"/>
    </row>
    <row r="291" spans="6:13" ht="15.75" customHeight="1">
      <c r="F291" s="22"/>
      <c r="M291" s="22"/>
    </row>
    <row r="292" spans="6:13" ht="15.75" customHeight="1">
      <c r="F292" s="22"/>
      <c r="M292" s="22"/>
    </row>
    <row r="293" spans="6:13" ht="15.75" customHeight="1">
      <c r="F293" s="22"/>
      <c r="M293" s="22"/>
    </row>
    <row r="294" spans="6:13" ht="15.75" customHeight="1">
      <c r="F294" s="22"/>
      <c r="M294" s="22"/>
    </row>
    <row r="295" spans="6:13" ht="15.75" customHeight="1">
      <c r="F295" s="22"/>
      <c r="M295" s="22"/>
    </row>
    <row r="296" spans="6:13" ht="15.75" customHeight="1">
      <c r="F296" s="22"/>
      <c r="M296" s="22"/>
    </row>
    <row r="297" spans="6:13" ht="15.75" customHeight="1">
      <c r="F297" s="22"/>
      <c r="M297" s="22"/>
    </row>
    <row r="298" spans="6:13" ht="15.75" customHeight="1">
      <c r="F298" s="22"/>
      <c r="M298" s="22"/>
    </row>
    <row r="299" spans="6:13" ht="15.75" customHeight="1">
      <c r="F299" s="22"/>
      <c r="M299" s="22"/>
    </row>
    <row r="300" spans="6:13" ht="15.75" customHeight="1">
      <c r="F300" s="22"/>
      <c r="M300" s="22"/>
    </row>
    <row r="301" spans="6:13" ht="15.75" customHeight="1">
      <c r="F301" s="22"/>
      <c r="M301" s="22"/>
    </row>
    <row r="302" spans="6:13" ht="15.75" customHeight="1">
      <c r="F302" s="22"/>
      <c r="M302" s="22"/>
    </row>
    <row r="303" spans="6:13" ht="15.75" customHeight="1">
      <c r="F303" s="22"/>
      <c r="M303" s="22"/>
    </row>
    <row r="304" spans="6:13" ht="15.75" customHeight="1">
      <c r="F304" s="22"/>
      <c r="M304" s="22"/>
    </row>
    <row r="305" spans="6:13" ht="15.75" customHeight="1">
      <c r="F305" s="22"/>
      <c r="M305" s="22"/>
    </row>
    <row r="306" spans="6:13" ht="15.75" customHeight="1">
      <c r="F306" s="22"/>
      <c r="M306" s="22"/>
    </row>
    <row r="307" spans="6:13" ht="15.75" customHeight="1">
      <c r="F307" s="22"/>
      <c r="M307" s="22"/>
    </row>
    <row r="308" spans="6:13" ht="15.75" customHeight="1">
      <c r="F308" s="22"/>
      <c r="M308" s="22"/>
    </row>
    <row r="309" spans="6:13" ht="15.75" customHeight="1">
      <c r="F309" s="22"/>
      <c r="M309" s="22"/>
    </row>
    <row r="310" spans="6:13" ht="15.75" customHeight="1">
      <c r="F310" s="22"/>
      <c r="M310" s="22"/>
    </row>
    <row r="311" spans="6:13" ht="15.75" customHeight="1">
      <c r="F311" s="22"/>
      <c r="M311" s="22"/>
    </row>
    <row r="312" spans="6:13" ht="15.75" customHeight="1">
      <c r="F312" s="22"/>
      <c r="M312" s="22"/>
    </row>
    <row r="313" spans="6:13" ht="15.75" customHeight="1">
      <c r="F313" s="22"/>
      <c r="M313" s="22"/>
    </row>
    <row r="314" spans="6:13" ht="15.75" customHeight="1">
      <c r="F314" s="22"/>
      <c r="M314" s="22"/>
    </row>
    <row r="315" spans="6:13" ht="15.75" customHeight="1">
      <c r="F315" s="22"/>
      <c r="M315" s="22"/>
    </row>
    <row r="316" spans="6:13" ht="15.75" customHeight="1">
      <c r="F316" s="22"/>
      <c r="M316" s="22"/>
    </row>
    <row r="317" spans="6:13" ht="15.75" customHeight="1">
      <c r="F317" s="22"/>
      <c r="M317" s="22"/>
    </row>
    <row r="318" spans="6:13" ht="15.75" customHeight="1">
      <c r="F318" s="22"/>
      <c r="M318" s="22"/>
    </row>
    <row r="319" spans="6:13" ht="15.75" customHeight="1">
      <c r="F319" s="22"/>
      <c r="M319" s="22"/>
    </row>
    <row r="320" spans="6:13" ht="15.75" customHeight="1">
      <c r="F320" s="22"/>
      <c r="M320" s="22"/>
    </row>
    <row r="321" spans="6:13" ht="15.75" customHeight="1">
      <c r="F321" s="22"/>
      <c r="M321" s="22"/>
    </row>
    <row r="322" spans="6:13" ht="15.75" customHeight="1">
      <c r="F322" s="22"/>
      <c r="M322" s="22"/>
    </row>
    <row r="323" spans="6:13" ht="15.75" customHeight="1">
      <c r="F323" s="22"/>
      <c r="M323" s="22"/>
    </row>
    <row r="324" spans="6:13" ht="15.75" customHeight="1">
      <c r="F324" s="22"/>
      <c r="M324" s="22"/>
    </row>
    <row r="325" spans="6:13" ht="15.75" customHeight="1">
      <c r="F325" s="22"/>
      <c r="M325" s="22"/>
    </row>
    <row r="326" spans="6:13" ht="15.75" customHeight="1">
      <c r="F326" s="22"/>
      <c r="M326" s="22"/>
    </row>
    <row r="327" spans="6:13" ht="15.75" customHeight="1">
      <c r="F327" s="22"/>
      <c r="M327" s="22"/>
    </row>
    <row r="328" spans="6:13" ht="15.75" customHeight="1">
      <c r="F328" s="22"/>
      <c r="M328" s="22"/>
    </row>
    <row r="329" spans="6:13" ht="15.75" customHeight="1">
      <c r="F329" s="22"/>
      <c r="M329" s="22"/>
    </row>
    <row r="330" spans="6:13" ht="15.75" customHeight="1">
      <c r="F330" s="22"/>
      <c r="M330" s="22"/>
    </row>
    <row r="331" spans="6:13" ht="15.75" customHeight="1">
      <c r="F331" s="22"/>
      <c r="M331" s="22"/>
    </row>
    <row r="332" spans="6:13" ht="15.75" customHeight="1">
      <c r="F332" s="22"/>
      <c r="M332" s="22"/>
    </row>
    <row r="333" spans="6:13" ht="15.75" customHeight="1">
      <c r="F333" s="22"/>
      <c r="M333" s="22"/>
    </row>
    <row r="334" spans="6:13" ht="15.75" customHeight="1">
      <c r="F334" s="22"/>
      <c r="M334" s="22"/>
    </row>
    <row r="335" spans="6:13" ht="15.75" customHeight="1">
      <c r="F335" s="22"/>
      <c r="M335" s="22"/>
    </row>
    <row r="336" spans="6:13" ht="15.75" customHeight="1">
      <c r="F336" s="22"/>
      <c r="M336" s="22"/>
    </row>
    <row r="337" spans="6:13" ht="15.75" customHeight="1">
      <c r="F337" s="22"/>
      <c r="M337" s="22"/>
    </row>
    <row r="338" spans="6:13" ht="15.75" customHeight="1">
      <c r="F338" s="22"/>
      <c r="M338" s="22"/>
    </row>
    <row r="339" spans="6:13" ht="15.75" customHeight="1">
      <c r="F339" s="22"/>
      <c r="M339" s="22"/>
    </row>
    <row r="340" spans="6:13" ht="15.75" customHeight="1">
      <c r="F340" s="22"/>
      <c r="M340" s="22"/>
    </row>
    <row r="341" spans="6:13" ht="15.75" customHeight="1">
      <c r="F341" s="22"/>
      <c r="M341" s="22"/>
    </row>
    <row r="342" spans="6:13" ht="15.75" customHeight="1">
      <c r="F342" s="22"/>
      <c r="M342" s="22"/>
    </row>
    <row r="343" spans="6:13" ht="15.75" customHeight="1">
      <c r="F343" s="22"/>
      <c r="M343" s="22"/>
    </row>
    <row r="344" spans="6:13" ht="15.75" customHeight="1">
      <c r="F344" s="22"/>
      <c r="M344" s="22"/>
    </row>
    <row r="345" spans="6:13" ht="15.75" customHeight="1">
      <c r="F345" s="22"/>
      <c r="M345" s="22"/>
    </row>
    <row r="346" spans="6:13" ht="15.75" customHeight="1">
      <c r="F346" s="22"/>
      <c r="M346" s="22"/>
    </row>
    <row r="347" spans="6:13" ht="15.75" customHeight="1">
      <c r="F347" s="22"/>
      <c r="M347" s="22"/>
    </row>
    <row r="348" spans="6:13" ht="15.75" customHeight="1">
      <c r="F348" s="22"/>
      <c r="M348" s="22"/>
    </row>
    <row r="349" spans="6:13" ht="15.75" customHeight="1">
      <c r="F349" s="22"/>
      <c r="M349" s="22"/>
    </row>
    <row r="350" spans="6:13" ht="15.75" customHeight="1">
      <c r="F350" s="22"/>
      <c r="M350" s="22"/>
    </row>
    <row r="351" spans="6:13" ht="15.75" customHeight="1">
      <c r="F351" s="22"/>
      <c r="M351" s="22"/>
    </row>
    <row r="352" spans="6:13" ht="15.75" customHeight="1">
      <c r="F352" s="22"/>
      <c r="M352" s="22"/>
    </row>
    <row r="353" spans="6:13" ht="15.75" customHeight="1">
      <c r="F353" s="22"/>
      <c r="M353" s="22"/>
    </row>
    <row r="354" spans="6:13" ht="15.75" customHeight="1">
      <c r="F354" s="22"/>
      <c r="M354" s="22"/>
    </row>
    <row r="355" spans="6:13" ht="15.75" customHeight="1">
      <c r="F355" s="22"/>
      <c r="M355" s="22"/>
    </row>
    <row r="356" spans="6:13" ht="15.75" customHeight="1">
      <c r="F356" s="22"/>
      <c r="M356" s="22"/>
    </row>
    <row r="357" spans="6:13" ht="15.75" customHeight="1">
      <c r="F357" s="22"/>
      <c r="M357" s="22"/>
    </row>
    <row r="358" spans="6:13" ht="15.75" customHeight="1">
      <c r="F358" s="22"/>
      <c r="M358" s="22"/>
    </row>
    <row r="359" spans="6:13" ht="15.75" customHeight="1">
      <c r="F359" s="22"/>
      <c r="M359" s="22"/>
    </row>
    <row r="360" spans="6:13" ht="15.75" customHeight="1">
      <c r="F360" s="22"/>
      <c r="M360" s="22"/>
    </row>
    <row r="361" spans="6:13" ht="15.75" customHeight="1">
      <c r="F361" s="22"/>
      <c r="M361" s="22"/>
    </row>
    <row r="362" spans="6:13" ht="15.75" customHeight="1">
      <c r="F362" s="22"/>
      <c r="M362" s="22"/>
    </row>
    <row r="363" spans="6:13" ht="15.75" customHeight="1">
      <c r="F363" s="22"/>
      <c r="M363" s="22"/>
    </row>
    <row r="364" spans="6:13" ht="15.75" customHeight="1">
      <c r="F364" s="22"/>
      <c r="M364" s="22"/>
    </row>
    <row r="365" spans="6:13" ht="15.75" customHeight="1">
      <c r="F365" s="22"/>
      <c r="M365" s="22"/>
    </row>
    <row r="366" spans="6:13" ht="15.75" customHeight="1">
      <c r="F366" s="22"/>
      <c r="M366" s="22"/>
    </row>
    <row r="367" spans="6:13" ht="15.75" customHeight="1">
      <c r="F367" s="22"/>
      <c r="M367" s="22"/>
    </row>
    <row r="368" spans="6:13" ht="15.75" customHeight="1">
      <c r="F368" s="22"/>
      <c r="M368" s="22"/>
    </row>
    <row r="369" spans="6:13" ht="15.75" customHeight="1">
      <c r="F369" s="22"/>
      <c r="M369" s="22"/>
    </row>
    <row r="370" spans="6:13" ht="15.75" customHeight="1">
      <c r="F370" s="22"/>
      <c r="M370" s="22"/>
    </row>
    <row r="371" spans="6:13" ht="15.75" customHeight="1">
      <c r="F371" s="22"/>
      <c r="M371" s="22"/>
    </row>
    <row r="372" spans="6:13" ht="15.75" customHeight="1">
      <c r="F372" s="22"/>
      <c r="M372" s="22"/>
    </row>
    <row r="373" spans="6:13" ht="15.75" customHeight="1">
      <c r="F373" s="22"/>
      <c r="M373" s="22"/>
    </row>
    <row r="374" spans="6:13" ht="15.75" customHeight="1">
      <c r="F374" s="22"/>
      <c r="M374" s="22"/>
    </row>
    <row r="375" spans="6:13" ht="15.75" customHeight="1">
      <c r="F375" s="22"/>
      <c r="M375" s="22"/>
    </row>
    <row r="376" spans="6:13" ht="15.75" customHeight="1">
      <c r="F376" s="22"/>
      <c r="M376" s="22"/>
    </row>
    <row r="377" spans="6:13" ht="15.75" customHeight="1">
      <c r="F377" s="22"/>
      <c r="M377" s="22"/>
    </row>
    <row r="378" spans="6:13" ht="15.75" customHeight="1">
      <c r="F378" s="22"/>
      <c r="M378" s="22"/>
    </row>
    <row r="379" spans="6:13" ht="15.75" customHeight="1">
      <c r="F379" s="22"/>
      <c r="M379" s="22"/>
    </row>
    <row r="380" spans="6:13" ht="15.75" customHeight="1">
      <c r="F380" s="22"/>
      <c r="M380" s="22"/>
    </row>
    <row r="381" spans="6:13" ht="15.75" customHeight="1">
      <c r="F381" s="22"/>
      <c r="M381" s="22"/>
    </row>
    <row r="382" spans="6:13" ht="15.75" customHeight="1">
      <c r="F382" s="22"/>
      <c r="M382" s="22"/>
    </row>
    <row r="383" spans="6:13" ht="15.75" customHeight="1">
      <c r="F383" s="22"/>
      <c r="M383" s="22"/>
    </row>
    <row r="384" spans="6:13" ht="15.75" customHeight="1">
      <c r="F384" s="22"/>
      <c r="M384" s="22"/>
    </row>
    <row r="385" spans="6:13" ht="15.75" customHeight="1">
      <c r="F385" s="22"/>
      <c r="M385" s="22"/>
    </row>
    <row r="386" spans="6:13" ht="15.75" customHeight="1">
      <c r="F386" s="22"/>
      <c r="M386" s="22"/>
    </row>
    <row r="387" spans="6:13" ht="15.75" customHeight="1">
      <c r="F387" s="22"/>
      <c r="M387" s="22"/>
    </row>
    <row r="388" spans="6:13" ht="15.75" customHeight="1">
      <c r="F388" s="22"/>
      <c r="M388" s="22"/>
    </row>
    <row r="389" spans="6:13" ht="15.75" customHeight="1">
      <c r="F389" s="22"/>
      <c r="M389" s="22"/>
    </row>
    <row r="390" spans="6:13" ht="15.75" customHeight="1">
      <c r="F390" s="22"/>
      <c r="M390" s="22"/>
    </row>
    <row r="391" spans="6:13" ht="15.75" customHeight="1">
      <c r="F391" s="22"/>
      <c r="M391" s="22"/>
    </row>
    <row r="392" spans="6:13" ht="15.75" customHeight="1">
      <c r="F392" s="22"/>
      <c r="M392" s="22"/>
    </row>
    <row r="393" spans="6:13" ht="15.75" customHeight="1">
      <c r="F393" s="22"/>
      <c r="M393" s="22"/>
    </row>
    <row r="394" spans="6:13" ht="15.75" customHeight="1">
      <c r="F394" s="22"/>
      <c r="M394" s="22"/>
    </row>
    <row r="395" spans="6:13" ht="15.75" customHeight="1">
      <c r="F395" s="22"/>
      <c r="M395" s="22"/>
    </row>
    <row r="396" spans="6:13" ht="15.75" customHeight="1">
      <c r="F396" s="22"/>
      <c r="M396" s="22"/>
    </row>
    <row r="397" spans="6:13" ht="15.75" customHeight="1">
      <c r="F397" s="22"/>
      <c r="M397" s="22"/>
    </row>
    <row r="398" spans="6:13" ht="15.75" customHeight="1">
      <c r="F398" s="22"/>
      <c r="M398" s="22"/>
    </row>
    <row r="399" spans="6:13" ht="15.75" customHeight="1">
      <c r="F399" s="22"/>
      <c r="M399" s="22"/>
    </row>
    <row r="400" spans="6:13" ht="15.75" customHeight="1">
      <c r="F400" s="22"/>
      <c r="M400" s="22"/>
    </row>
    <row r="401" spans="6:13" ht="15.75" customHeight="1">
      <c r="F401" s="22"/>
      <c r="M401" s="22"/>
    </row>
    <row r="402" spans="6:13" ht="15.75" customHeight="1">
      <c r="F402" s="22"/>
      <c r="M402" s="22"/>
    </row>
    <row r="403" spans="6:13" ht="15.75" customHeight="1">
      <c r="F403" s="22"/>
      <c r="M403" s="22"/>
    </row>
    <row r="404" spans="6:13" ht="15.75" customHeight="1">
      <c r="F404" s="22"/>
      <c r="M404" s="22"/>
    </row>
    <row r="405" spans="6:13" ht="15.75" customHeight="1">
      <c r="F405" s="22"/>
      <c r="M405" s="22"/>
    </row>
    <row r="406" spans="6:13" ht="15.75" customHeight="1">
      <c r="F406" s="22"/>
      <c r="M406" s="22"/>
    </row>
    <row r="407" spans="6:13" ht="15.75" customHeight="1">
      <c r="F407" s="22"/>
      <c r="M407" s="22"/>
    </row>
    <row r="408" spans="6:13" ht="15.75" customHeight="1">
      <c r="F408" s="22"/>
      <c r="M408" s="22"/>
    </row>
    <row r="409" spans="6:13" ht="15.75" customHeight="1">
      <c r="F409" s="22"/>
      <c r="M409" s="22"/>
    </row>
    <row r="410" spans="6:13" ht="15.75" customHeight="1">
      <c r="F410" s="22"/>
      <c r="M410" s="22"/>
    </row>
    <row r="411" spans="6:13" ht="15.75" customHeight="1">
      <c r="F411" s="22"/>
      <c r="M411" s="22"/>
    </row>
    <row r="412" spans="6:13" ht="15.75" customHeight="1">
      <c r="F412" s="22"/>
      <c r="M412" s="22"/>
    </row>
    <row r="413" spans="6:13" ht="15.75" customHeight="1">
      <c r="F413" s="22"/>
      <c r="M413" s="22"/>
    </row>
    <row r="414" spans="6:13" ht="15.75" customHeight="1">
      <c r="F414" s="22"/>
      <c r="M414" s="22"/>
    </row>
    <row r="415" spans="6:13" ht="15.75" customHeight="1">
      <c r="F415" s="22"/>
      <c r="M415" s="22"/>
    </row>
    <row r="416" spans="6:13" ht="15.75" customHeight="1">
      <c r="F416" s="22"/>
      <c r="M416" s="22"/>
    </row>
    <row r="417" spans="6:13" ht="15.75" customHeight="1">
      <c r="F417" s="22"/>
      <c r="M417" s="22"/>
    </row>
    <row r="418" spans="6:13" ht="15.75" customHeight="1">
      <c r="F418" s="22"/>
      <c r="M418" s="22"/>
    </row>
    <row r="419" spans="6:13" ht="15.75" customHeight="1">
      <c r="F419" s="22"/>
      <c r="M419" s="22"/>
    </row>
    <row r="420" spans="6:13" ht="15.75" customHeight="1">
      <c r="F420" s="22"/>
      <c r="M420" s="22"/>
    </row>
    <row r="421" spans="6:13" ht="15.75" customHeight="1">
      <c r="F421" s="22"/>
      <c r="M421" s="22"/>
    </row>
    <row r="422" spans="6:13" ht="15.75" customHeight="1">
      <c r="F422" s="22"/>
      <c r="M422" s="22"/>
    </row>
    <row r="423" spans="6:13" ht="15.75" customHeight="1">
      <c r="F423" s="22"/>
      <c r="M423" s="22"/>
    </row>
    <row r="424" spans="6:13" ht="15.75" customHeight="1">
      <c r="F424" s="22"/>
      <c r="M424" s="22"/>
    </row>
    <row r="425" spans="6:13" ht="15.75" customHeight="1">
      <c r="F425" s="22"/>
      <c r="M425" s="22"/>
    </row>
    <row r="426" spans="6:13" ht="15.75" customHeight="1">
      <c r="F426" s="22"/>
      <c r="M426" s="22"/>
    </row>
    <row r="427" spans="6:13" ht="15.75" customHeight="1">
      <c r="F427" s="22"/>
      <c r="M427" s="22"/>
    </row>
    <row r="428" spans="6:13" ht="15.75" customHeight="1">
      <c r="F428" s="22"/>
      <c r="M428" s="22"/>
    </row>
    <row r="429" spans="6:13" ht="15.75" customHeight="1">
      <c r="F429" s="22"/>
      <c r="M429" s="22"/>
    </row>
    <row r="430" spans="6:13" ht="15.75" customHeight="1">
      <c r="F430" s="22"/>
      <c r="M430" s="22"/>
    </row>
    <row r="431" spans="6:13" ht="15.75" customHeight="1">
      <c r="F431" s="22"/>
      <c r="M431" s="22"/>
    </row>
    <row r="432" spans="6:13" ht="15.75" customHeight="1">
      <c r="F432" s="22"/>
      <c r="M432" s="22"/>
    </row>
    <row r="433" spans="6:13" ht="15.75" customHeight="1">
      <c r="F433" s="22"/>
      <c r="M433" s="22"/>
    </row>
    <row r="434" spans="6:13" ht="15.75" customHeight="1">
      <c r="F434" s="22"/>
      <c r="M434" s="22"/>
    </row>
    <row r="435" spans="6:13" ht="15.75" customHeight="1">
      <c r="F435" s="22"/>
      <c r="M435" s="22"/>
    </row>
    <row r="436" spans="6:13" ht="15.75" customHeight="1">
      <c r="F436" s="22"/>
      <c r="M436" s="22"/>
    </row>
    <row r="437" spans="6:13" ht="15.75" customHeight="1">
      <c r="F437" s="22"/>
      <c r="M437" s="22"/>
    </row>
    <row r="438" spans="6:13" ht="15.75" customHeight="1">
      <c r="F438" s="22"/>
      <c r="M438" s="22"/>
    </row>
    <row r="439" spans="6:13" ht="15.75" customHeight="1">
      <c r="F439" s="22"/>
      <c r="M439" s="22"/>
    </row>
    <row r="440" spans="6:13" ht="15.75" customHeight="1">
      <c r="F440" s="22"/>
      <c r="M440" s="22"/>
    </row>
    <row r="441" spans="6:13" ht="15.75" customHeight="1">
      <c r="F441" s="22"/>
      <c r="M441" s="22"/>
    </row>
    <row r="442" spans="6:13" ht="15.75" customHeight="1">
      <c r="F442" s="22"/>
      <c r="M442" s="22"/>
    </row>
    <row r="443" spans="6:13" ht="15.75" customHeight="1">
      <c r="F443" s="22"/>
      <c r="M443" s="22"/>
    </row>
    <row r="444" spans="6:13" ht="15.75" customHeight="1">
      <c r="F444" s="22"/>
      <c r="M444" s="22"/>
    </row>
    <row r="445" spans="6:13" ht="15.75" customHeight="1">
      <c r="F445" s="22"/>
      <c r="M445" s="22"/>
    </row>
    <row r="446" spans="6:13" ht="15.75" customHeight="1">
      <c r="F446" s="22"/>
      <c r="M446" s="22"/>
    </row>
    <row r="447" spans="6:13" ht="15.75" customHeight="1">
      <c r="F447" s="22"/>
      <c r="M447" s="22"/>
    </row>
    <row r="448" spans="6:13" ht="15.75" customHeight="1">
      <c r="F448" s="22"/>
      <c r="M448" s="22"/>
    </row>
    <row r="449" spans="6:13" ht="15.75" customHeight="1">
      <c r="F449" s="22"/>
      <c r="M449" s="22"/>
    </row>
    <row r="450" spans="6:13" ht="15.75" customHeight="1">
      <c r="F450" s="22"/>
      <c r="M450" s="22"/>
    </row>
    <row r="451" spans="6:13" ht="15.75" customHeight="1">
      <c r="F451" s="22"/>
      <c r="M451" s="22"/>
    </row>
    <row r="452" spans="6:13" ht="15.75" customHeight="1">
      <c r="F452" s="22"/>
      <c r="M452" s="22"/>
    </row>
    <row r="453" spans="6:13" ht="15.75" customHeight="1">
      <c r="F453" s="22"/>
      <c r="M453" s="22"/>
    </row>
    <row r="454" spans="6:13" ht="15.75" customHeight="1">
      <c r="F454" s="22"/>
      <c r="M454" s="22"/>
    </row>
    <row r="455" spans="6:13" ht="15.75" customHeight="1">
      <c r="F455" s="22"/>
      <c r="M455" s="22"/>
    </row>
    <row r="456" spans="6:13" ht="15.75" customHeight="1">
      <c r="F456" s="22"/>
      <c r="M456" s="22"/>
    </row>
    <row r="457" spans="6:13" ht="15.75" customHeight="1">
      <c r="F457" s="22"/>
      <c r="M457" s="22"/>
    </row>
    <row r="458" spans="6:13" ht="15.75" customHeight="1">
      <c r="F458" s="22"/>
      <c r="M458" s="22"/>
    </row>
    <row r="459" spans="6:13" ht="15.75" customHeight="1">
      <c r="F459" s="22"/>
      <c r="M459" s="22"/>
    </row>
    <row r="460" spans="6:13" ht="15.75" customHeight="1">
      <c r="F460" s="22"/>
      <c r="M460" s="22"/>
    </row>
    <row r="461" spans="6:13" ht="15.75" customHeight="1">
      <c r="F461" s="22"/>
      <c r="M461" s="22"/>
    </row>
    <row r="462" spans="6:13" ht="15.75" customHeight="1">
      <c r="F462" s="22"/>
      <c r="M462" s="22"/>
    </row>
    <row r="463" spans="6:13" ht="15.75" customHeight="1">
      <c r="F463" s="22"/>
      <c r="M463" s="22"/>
    </row>
    <row r="464" spans="6:13" ht="15.75" customHeight="1">
      <c r="F464" s="22"/>
      <c r="M464" s="22"/>
    </row>
    <row r="465" spans="6:13" ht="15.75" customHeight="1">
      <c r="F465" s="22"/>
      <c r="M465" s="22"/>
    </row>
    <row r="466" spans="6:13" ht="15.75" customHeight="1">
      <c r="F466" s="22"/>
      <c r="M466" s="22"/>
    </row>
    <row r="467" spans="6:13" ht="15.75" customHeight="1">
      <c r="F467" s="22"/>
      <c r="M467" s="22"/>
    </row>
    <row r="468" spans="6:13" ht="15.75" customHeight="1">
      <c r="F468" s="22"/>
      <c r="M468" s="22"/>
    </row>
    <row r="469" spans="6:13" ht="15.75" customHeight="1">
      <c r="F469" s="22"/>
      <c r="M469" s="22"/>
    </row>
    <row r="470" spans="6:13" ht="15.75" customHeight="1">
      <c r="F470" s="22"/>
      <c r="M470" s="22"/>
    </row>
    <row r="471" spans="6:13" ht="15.75" customHeight="1">
      <c r="F471" s="22"/>
      <c r="M471" s="22"/>
    </row>
    <row r="472" spans="6:13" ht="15.75" customHeight="1">
      <c r="F472" s="22"/>
      <c r="M472" s="22"/>
    </row>
    <row r="473" spans="6:13" ht="15.75" customHeight="1">
      <c r="F473" s="22"/>
      <c r="M473" s="22"/>
    </row>
    <row r="474" spans="6:13" ht="15.75" customHeight="1">
      <c r="F474" s="22"/>
      <c r="M474" s="22"/>
    </row>
    <row r="475" spans="6:13" ht="15.75" customHeight="1">
      <c r="F475" s="22"/>
      <c r="M475" s="22"/>
    </row>
    <row r="476" spans="6:13" ht="15.75" customHeight="1">
      <c r="F476" s="22"/>
      <c r="M476" s="22"/>
    </row>
    <row r="477" spans="6:13" ht="15.75" customHeight="1">
      <c r="F477" s="22"/>
      <c r="M477" s="22"/>
    </row>
    <row r="478" spans="6:13" ht="15.75" customHeight="1">
      <c r="F478" s="22"/>
      <c r="M478" s="22"/>
    </row>
    <row r="479" spans="6:13" ht="15.75" customHeight="1">
      <c r="F479" s="22"/>
      <c r="M479" s="22"/>
    </row>
    <row r="480" spans="6:13" ht="15.75" customHeight="1">
      <c r="F480" s="22"/>
      <c r="M480" s="22"/>
    </row>
    <row r="481" spans="6:13" ht="15.75" customHeight="1">
      <c r="F481" s="22"/>
      <c r="M481" s="22"/>
    </row>
    <row r="482" spans="6:13" ht="15.75" customHeight="1">
      <c r="F482" s="22"/>
      <c r="M482" s="22"/>
    </row>
    <row r="483" spans="6:13" ht="15.75" customHeight="1">
      <c r="F483" s="22"/>
      <c r="M483" s="22"/>
    </row>
    <row r="484" spans="6:13" ht="15.75" customHeight="1">
      <c r="F484" s="22"/>
      <c r="M484" s="22"/>
    </row>
    <row r="485" spans="6:13" ht="15.75" customHeight="1">
      <c r="F485" s="22"/>
      <c r="M485" s="22"/>
    </row>
    <row r="486" spans="6:13" ht="15.75" customHeight="1">
      <c r="F486" s="22"/>
      <c r="M486" s="22"/>
    </row>
    <row r="487" spans="6:13" ht="15.75" customHeight="1">
      <c r="F487" s="22"/>
      <c r="M487" s="22"/>
    </row>
    <row r="488" spans="6:13" ht="15.75" customHeight="1">
      <c r="F488" s="22"/>
      <c r="M488" s="22"/>
    </row>
    <row r="489" spans="6:13" ht="15.75" customHeight="1">
      <c r="F489" s="22"/>
      <c r="M489" s="22"/>
    </row>
    <row r="490" spans="6:13" ht="15.75" customHeight="1">
      <c r="F490" s="22"/>
      <c r="M490" s="22"/>
    </row>
    <row r="491" spans="6:13" ht="15.75" customHeight="1">
      <c r="F491" s="22"/>
      <c r="M491" s="22"/>
    </row>
    <row r="492" spans="6:13" ht="15.75" customHeight="1">
      <c r="F492" s="22"/>
      <c r="M492" s="22"/>
    </row>
    <row r="493" spans="6:13" ht="15.75" customHeight="1">
      <c r="F493" s="22"/>
      <c r="M493" s="22"/>
    </row>
    <row r="494" spans="6:13" ht="15.75" customHeight="1">
      <c r="F494" s="22"/>
      <c r="M494" s="22"/>
    </row>
    <row r="495" spans="6:13" ht="15.75" customHeight="1">
      <c r="F495" s="22"/>
      <c r="M495" s="22"/>
    </row>
    <row r="496" spans="6:13" ht="15.75" customHeight="1">
      <c r="F496" s="22"/>
      <c r="M496" s="22"/>
    </row>
    <row r="497" spans="6:13" ht="15.75" customHeight="1">
      <c r="F497" s="22"/>
      <c r="M497" s="22"/>
    </row>
    <row r="498" spans="6:13" ht="15.75" customHeight="1">
      <c r="F498" s="22"/>
      <c r="M498" s="22"/>
    </row>
    <row r="499" spans="6:13" ht="15.75" customHeight="1">
      <c r="F499" s="22"/>
      <c r="M499" s="22"/>
    </row>
    <row r="500" spans="6:13" ht="15.75" customHeight="1">
      <c r="F500" s="22"/>
      <c r="M500" s="22"/>
    </row>
    <row r="501" spans="6:13" ht="15.75" customHeight="1">
      <c r="F501" s="22"/>
      <c r="M501" s="22"/>
    </row>
    <row r="502" spans="6:13" ht="15.75" customHeight="1">
      <c r="F502" s="22"/>
      <c r="M502" s="22"/>
    </row>
    <row r="503" spans="6:13" ht="15.75" customHeight="1">
      <c r="F503" s="22"/>
      <c r="M503" s="22"/>
    </row>
    <row r="504" spans="6:13" ht="15.75" customHeight="1">
      <c r="F504" s="22"/>
      <c r="M504" s="22"/>
    </row>
    <row r="505" spans="6:13" ht="15.75" customHeight="1">
      <c r="F505" s="22"/>
      <c r="M505" s="22"/>
    </row>
    <row r="506" spans="6:13" ht="15.75" customHeight="1">
      <c r="F506" s="22"/>
      <c r="M506" s="22"/>
    </row>
    <row r="507" spans="6:13" ht="15.75" customHeight="1">
      <c r="F507" s="22"/>
      <c r="M507" s="22"/>
    </row>
    <row r="508" spans="6:13" ht="15.75" customHeight="1">
      <c r="F508" s="22"/>
      <c r="M508" s="22"/>
    </row>
    <row r="509" spans="6:13" ht="15.75" customHeight="1">
      <c r="F509" s="22"/>
      <c r="M509" s="22"/>
    </row>
    <row r="510" spans="6:13" ht="15.75" customHeight="1">
      <c r="F510" s="22"/>
      <c r="M510" s="22"/>
    </row>
    <row r="511" spans="6:13" ht="15.75" customHeight="1">
      <c r="F511" s="22"/>
      <c r="M511" s="22"/>
    </row>
    <row r="512" spans="6:13" ht="15.75" customHeight="1">
      <c r="F512" s="22"/>
      <c r="M512" s="22"/>
    </row>
    <row r="513" spans="6:13" ht="15.75" customHeight="1">
      <c r="F513" s="22"/>
      <c r="M513" s="22"/>
    </row>
    <row r="514" spans="6:13" ht="15.75" customHeight="1">
      <c r="F514" s="22"/>
      <c r="M514" s="22"/>
    </row>
    <row r="515" spans="6:13" ht="15.75" customHeight="1">
      <c r="F515" s="22"/>
      <c r="M515" s="22"/>
    </row>
    <row r="516" spans="6:13" ht="15.75" customHeight="1">
      <c r="F516" s="22"/>
      <c r="M516" s="22"/>
    </row>
    <row r="517" spans="6:13" ht="15.75" customHeight="1">
      <c r="F517" s="22"/>
      <c r="M517" s="22"/>
    </row>
    <row r="518" spans="6:13" ht="15.75" customHeight="1">
      <c r="F518" s="22"/>
      <c r="M518" s="22"/>
    </row>
    <row r="519" spans="6:13" ht="15.75" customHeight="1">
      <c r="F519" s="22"/>
      <c r="M519" s="22"/>
    </row>
    <row r="520" spans="6:13" ht="15.75" customHeight="1">
      <c r="F520" s="22"/>
      <c r="M520" s="22"/>
    </row>
    <row r="521" spans="6:13" ht="15.75" customHeight="1">
      <c r="F521" s="22"/>
      <c r="M521" s="22"/>
    </row>
    <row r="522" spans="6:13" ht="15.75" customHeight="1">
      <c r="F522" s="22"/>
      <c r="M522" s="22"/>
    </row>
    <row r="523" spans="6:13" ht="15.75" customHeight="1">
      <c r="F523" s="22"/>
      <c r="M523" s="22"/>
    </row>
    <row r="524" spans="6:13" ht="15.75" customHeight="1">
      <c r="F524" s="22"/>
      <c r="M524" s="22"/>
    </row>
    <row r="525" spans="6:13" ht="15.75" customHeight="1">
      <c r="F525" s="22"/>
      <c r="M525" s="22"/>
    </row>
    <row r="526" spans="6:13" ht="15.75" customHeight="1">
      <c r="F526" s="22"/>
      <c r="M526" s="22"/>
    </row>
    <row r="527" spans="6:13" ht="15.75" customHeight="1">
      <c r="F527" s="22"/>
      <c r="M527" s="22"/>
    </row>
    <row r="528" spans="6:13" ht="15.75" customHeight="1">
      <c r="F528" s="22"/>
      <c r="M528" s="22"/>
    </row>
    <row r="529" spans="6:13" ht="15.75" customHeight="1">
      <c r="F529" s="22"/>
      <c r="M529" s="22"/>
    </row>
    <row r="530" spans="6:13" ht="15.75" customHeight="1">
      <c r="F530" s="22"/>
      <c r="M530" s="22"/>
    </row>
    <row r="531" spans="6:13" ht="15.75" customHeight="1">
      <c r="F531" s="22"/>
      <c r="M531" s="22"/>
    </row>
    <row r="532" spans="6:13" ht="15.75" customHeight="1">
      <c r="F532" s="22"/>
      <c r="M532" s="22"/>
    </row>
    <row r="533" spans="6:13" ht="15.75" customHeight="1">
      <c r="F533" s="22"/>
      <c r="M533" s="22"/>
    </row>
    <row r="534" spans="6:13" ht="15.75" customHeight="1">
      <c r="F534" s="22"/>
      <c r="M534" s="22"/>
    </row>
    <row r="535" spans="6:13" ht="15.75" customHeight="1">
      <c r="F535" s="22"/>
      <c r="M535" s="22"/>
    </row>
    <row r="536" spans="6:13" ht="15.75" customHeight="1">
      <c r="F536" s="22"/>
      <c r="M536" s="22"/>
    </row>
    <row r="537" spans="6:13" ht="15.75" customHeight="1">
      <c r="F537" s="22"/>
      <c r="M537" s="22"/>
    </row>
    <row r="538" spans="6:13" ht="15.75" customHeight="1">
      <c r="F538" s="22"/>
      <c r="M538" s="22"/>
    </row>
    <row r="539" spans="6:13" ht="15.75" customHeight="1">
      <c r="F539" s="22"/>
      <c r="M539" s="22"/>
    </row>
    <row r="540" spans="6:13" ht="15.75" customHeight="1">
      <c r="F540" s="22"/>
      <c r="M540" s="22"/>
    </row>
    <row r="541" spans="6:13" ht="15.75" customHeight="1">
      <c r="F541" s="22"/>
      <c r="M541" s="22"/>
    </row>
    <row r="542" spans="6:13" ht="15.75" customHeight="1">
      <c r="F542" s="22"/>
      <c r="M542" s="22"/>
    </row>
    <row r="543" spans="6:13" ht="15.75" customHeight="1">
      <c r="F543" s="22"/>
      <c r="M543" s="22"/>
    </row>
    <row r="544" spans="6:13" ht="15.75" customHeight="1">
      <c r="F544" s="22"/>
      <c r="M544" s="22"/>
    </row>
    <row r="545" spans="6:13" ht="15.75" customHeight="1">
      <c r="F545" s="22"/>
      <c r="M545" s="22"/>
    </row>
    <row r="546" spans="6:13" ht="15.75" customHeight="1">
      <c r="F546" s="22"/>
      <c r="M546" s="22"/>
    </row>
    <row r="547" spans="6:13" ht="15.75" customHeight="1">
      <c r="F547" s="22"/>
      <c r="M547" s="22"/>
    </row>
    <row r="548" spans="6:13" ht="15.75" customHeight="1">
      <c r="F548" s="22"/>
      <c r="M548" s="22"/>
    </row>
    <row r="549" spans="6:13" ht="15.75" customHeight="1">
      <c r="F549" s="22"/>
      <c r="M549" s="22"/>
    </row>
    <row r="550" spans="6:13" ht="15.75" customHeight="1">
      <c r="F550" s="22"/>
      <c r="M550" s="22"/>
    </row>
    <row r="551" spans="6:13" ht="15.75" customHeight="1">
      <c r="F551" s="22"/>
      <c r="M551" s="22"/>
    </row>
    <row r="552" spans="6:13" ht="15.75" customHeight="1">
      <c r="F552" s="22"/>
      <c r="M552" s="22"/>
    </row>
    <row r="553" spans="6:13" ht="15.75" customHeight="1">
      <c r="F553" s="22"/>
      <c r="M553" s="22"/>
    </row>
    <row r="554" spans="6:13" ht="15.75" customHeight="1">
      <c r="F554" s="22"/>
      <c r="M554" s="22"/>
    </row>
    <row r="555" spans="6:13" ht="15.75" customHeight="1">
      <c r="F555" s="22"/>
      <c r="M555" s="22"/>
    </row>
    <row r="556" spans="6:13" ht="15.75" customHeight="1">
      <c r="F556" s="22"/>
      <c r="M556" s="22"/>
    </row>
    <row r="557" spans="6:13" ht="15.75" customHeight="1">
      <c r="F557" s="22"/>
      <c r="M557" s="22"/>
    </row>
    <row r="558" spans="6:13" ht="15.75" customHeight="1">
      <c r="F558" s="22"/>
      <c r="M558" s="22"/>
    </row>
    <row r="559" spans="6:13" ht="15.75" customHeight="1">
      <c r="F559" s="22"/>
      <c r="M559" s="22"/>
    </row>
    <row r="560" spans="6:13" ht="15.75" customHeight="1">
      <c r="F560" s="22"/>
      <c r="M560" s="22"/>
    </row>
    <row r="561" spans="6:13" ht="15.75" customHeight="1">
      <c r="F561" s="22"/>
      <c r="M561" s="22"/>
    </row>
    <row r="562" spans="6:13" ht="15.75" customHeight="1">
      <c r="F562" s="22"/>
      <c r="M562" s="22"/>
    </row>
    <row r="563" spans="6:13" ht="15.75" customHeight="1">
      <c r="F563" s="22"/>
      <c r="M563" s="22"/>
    </row>
    <row r="564" spans="6:13" ht="15.75" customHeight="1">
      <c r="F564" s="22"/>
      <c r="M564" s="22"/>
    </row>
    <row r="565" spans="6:13" ht="15.75" customHeight="1">
      <c r="F565" s="22"/>
      <c r="M565" s="22"/>
    </row>
    <row r="566" spans="6:13" ht="15.75" customHeight="1">
      <c r="F566" s="22"/>
      <c r="M566" s="22"/>
    </row>
    <row r="567" spans="6:13" ht="15.75" customHeight="1">
      <c r="F567" s="22"/>
      <c r="M567" s="22"/>
    </row>
    <row r="568" spans="6:13" ht="15.75" customHeight="1">
      <c r="F568" s="22"/>
      <c r="M568" s="22"/>
    </row>
    <row r="569" spans="6:13" ht="15.75" customHeight="1">
      <c r="F569" s="22"/>
      <c r="M569" s="22"/>
    </row>
    <row r="570" spans="6:13" ht="15.75" customHeight="1">
      <c r="F570" s="22"/>
      <c r="M570" s="22"/>
    </row>
    <row r="571" spans="6:13" ht="15.75" customHeight="1">
      <c r="F571" s="22"/>
      <c r="M571" s="22"/>
    </row>
    <row r="572" spans="6:13" ht="15.75" customHeight="1">
      <c r="F572" s="22"/>
      <c r="M572" s="22"/>
    </row>
    <row r="573" spans="6:13" ht="15.75" customHeight="1">
      <c r="F573" s="22"/>
      <c r="M573" s="22"/>
    </row>
    <row r="574" spans="6:13" ht="15.75" customHeight="1">
      <c r="F574" s="22"/>
      <c r="M574" s="22"/>
    </row>
    <row r="575" spans="6:13" ht="15.75" customHeight="1">
      <c r="F575" s="22"/>
      <c r="M575" s="22"/>
    </row>
    <row r="576" spans="6:13" ht="15.75" customHeight="1">
      <c r="F576" s="22"/>
      <c r="M576" s="22"/>
    </row>
    <row r="577" spans="6:13" ht="15.75" customHeight="1">
      <c r="F577" s="22"/>
      <c r="M577" s="22"/>
    </row>
    <row r="578" spans="6:13" ht="15.75" customHeight="1">
      <c r="F578" s="22"/>
      <c r="M578" s="22"/>
    </row>
    <row r="579" spans="6:13" ht="15.75" customHeight="1">
      <c r="F579" s="22"/>
      <c r="M579" s="22"/>
    </row>
    <row r="580" spans="6:13" ht="15.75" customHeight="1">
      <c r="F580" s="22"/>
      <c r="M580" s="22"/>
    </row>
    <row r="581" spans="6:13" ht="15.75" customHeight="1">
      <c r="F581" s="22"/>
      <c r="M581" s="22"/>
    </row>
    <row r="582" spans="6:13" ht="15.75" customHeight="1">
      <c r="F582" s="22"/>
      <c r="M582" s="22"/>
    </row>
    <row r="583" spans="6:13" ht="15.75" customHeight="1">
      <c r="F583" s="22"/>
      <c r="M583" s="22"/>
    </row>
    <row r="584" spans="6:13" ht="15.75" customHeight="1">
      <c r="F584" s="22"/>
      <c r="M584" s="22"/>
    </row>
    <row r="585" spans="6:13" ht="15.75" customHeight="1">
      <c r="F585" s="22"/>
      <c r="M585" s="22"/>
    </row>
    <row r="586" spans="6:13" ht="15.75" customHeight="1">
      <c r="F586" s="22"/>
      <c r="M586" s="22"/>
    </row>
    <row r="587" spans="6:13" ht="15.75" customHeight="1">
      <c r="F587" s="22"/>
      <c r="M587" s="22"/>
    </row>
    <row r="588" spans="6:13" ht="15.75" customHeight="1">
      <c r="F588" s="22"/>
      <c r="M588" s="22"/>
    </row>
    <row r="589" spans="6:13" ht="15.75" customHeight="1">
      <c r="F589" s="22"/>
      <c r="M589" s="22"/>
    </row>
    <row r="590" spans="6:13" ht="15.75" customHeight="1">
      <c r="F590" s="22"/>
      <c r="M590" s="22"/>
    </row>
    <row r="591" spans="6:13" ht="15.75" customHeight="1">
      <c r="F591" s="22"/>
      <c r="M591" s="22"/>
    </row>
    <row r="592" spans="6:13" ht="15.75" customHeight="1">
      <c r="F592" s="22"/>
      <c r="M592" s="22"/>
    </row>
    <row r="593" spans="6:13" ht="15.75" customHeight="1">
      <c r="F593" s="22"/>
      <c r="M593" s="22"/>
    </row>
    <row r="594" spans="6:13" ht="15.75" customHeight="1">
      <c r="F594" s="22"/>
      <c r="M594" s="22"/>
    </row>
    <row r="595" spans="6:13" ht="15.75" customHeight="1">
      <c r="F595" s="22"/>
      <c r="M595" s="22"/>
    </row>
    <row r="596" spans="6:13" ht="15.75" customHeight="1">
      <c r="F596" s="22"/>
      <c r="M596" s="22"/>
    </row>
    <row r="597" spans="6:13" ht="15.75" customHeight="1">
      <c r="F597" s="22"/>
      <c r="M597" s="22"/>
    </row>
    <row r="598" spans="6:13" ht="15.75" customHeight="1">
      <c r="F598" s="22"/>
      <c r="M598" s="22"/>
    </row>
    <row r="599" spans="6:13" ht="15.75" customHeight="1">
      <c r="F599" s="22"/>
      <c r="M599" s="22"/>
    </row>
    <row r="600" spans="6:13" ht="15.75" customHeight="1">
      <c r="F600" s="22"/>
      <c r="M600" s="22"/>
    </row>
    <row r="601" spans="6:13" ht="15.75" customHeight="1">
      <c r="F601" s="22"/>
      <c r="M601" s="22"/>
    </row>
    <row r="602" spans="6:13" ht="15.75" customHeight="1">
      <c r="F602" s="22"/>
      <c r="M602" s="22"/>
    </row>
    <row r="603" spans="6:13" ht="15.75" customHeight="1">
      <c r="F603" s="22"/>
      <c r="M603" s="22"/>
    </row>
    <row r="604" spans="6:13" ht="15.75" customHeight="1">
      <c r="F604" s="22"/>
      <c r="M604" s="22"/>
    </row>
    <row r="605" spans="6:13" ht="15.75" customHeight="1">
      <c r="F605" s="22"/>
      <c r="M605" s="22"/>
    </row>
    <row r="606" spans="6:13" ht="15.75" customHeight="1">
      <c r="F606" s="22"/>
      <c r="M606" s="22"/>
    </row>
    <row r="607" spans="6:13" ht="15.75" customHeight="1">
      <c r="F607" s="22"/>
      <c r="M607" s="22"/>
    </row>
    <row r="608" spans="6:13" ht="15.75" customHeight="1">
      <c r="F608" s="22"/>
      <c r="M608" s="22"/>
    </row>
    <row r="609" spans="6:13" ht="15.75" customHeight="1">
      <c r="F609" s="22"/>
      <c r="M609" s="22"/>
    </row>
    <row r="610" spans="6:13" ht="15.75" customHeight="1">
      <c r="F610" s="22"/>
      <c r="M610" s="22"/>
    </row>
    <row r="611" spans="6:13" ht="15.75" customHeight="1">
      <c r="F611" s="22"/>
      <c r="M611" s="22"/>
    </row>
    <row r="612" spans="6:13" ht="15.75" customHeight="1">
      <c r="F612" s="22"/>
      <c r="M612" s="22"/>
    </row>
    <row r="613" spans="6:13" ht="15.75" customHeight="1">
      <c r="F613" s="22"/>
      <c r="M613" s="22"/>
    </row>
    <row r="614" spans="6:13" ht="15.75" customHeight="1">
      <c r="F614" s="22"/>
      <c r="M614" s="22"/>
    </row>
    <row r="615" spans="6:13" ht="15.75" customHeight="1">
      <c r="F615" s="22"/>
      <c r="M615" s="22"/>
    </row>
    <row r="616" spans="6:13" ht="15.75" customHeight="1">
      <c r="F616" s="22"/>
      <c r="M616" s="22"/>
    </row>
    <row r="617" spans="6:13" ht="15.75" customHeight="1">
      <c r="F617" s="22"/>
      <c r="M617" s="22"/>
    </row>
    <row r="618" spans="6:13" ht="15.75" customHeight="1">
      <c r="F618" s="22"/>
      <c r="M618" s="22"/>
    </row>
    <row r="619" spans="6:13" ht="15.75" customHeight="1">
      <c r="F619" s="22"/>
      <c r="M619" s="22"/>
    </row>
    <row r="620" spans="6:13" ht="15.75" customHeight="1">
      <c r="F620" s="22"/>
      <c r="M620" s="22"/>
    </row>
    <row r="621" spans="6:13" ht="15.75" customHeight="1">
      <c r="F621" s="22"/>
      <c r="M621" s="22"/>
    </row>
    <row r="622" spans="6:13" ht="15.75" customHeight="1">
      <c r="F622" s="22"/>
      <c r="M622" s="22"/>
    </row>
    <row r="623" spans="6:13" ht="15.75" customHeight="1">
      <c r="F623" s="22"/>
      <c r="M623" s="22"/>
    </row>
    <row r="624" spans="6:13" ht="15.75" customHeight="1">
      <c r="F624" s="22"/>
      <c r="M624" s="22"/>
    </row>
    <row r="625" spans="6:13" ht="15.75" customHeight="1">
      <c r="F625" s="22"/>
      <c r="M625" s="22"/>
    </row>
    <row r="626" spans="6:13" ht="15.75" customHeight="1">
      <c r="F626" s="22"/>
      <c r="M626" s="22"/>
    </row>
    <row r="627" spans="6:13" ht="15.75" customHeight="1">
      <c r="F627" s="22"/>
      <c r="M627" s="22"/>
    </row>
    <row r="628" spans="6:13" ht="15.75" customHeight="1">
      <c r="F628" s="22"/>
      <c r="M628" s="22"/>
    </row>
    <row r="629" spans="6:13" ht="15.75" customHeight="1">
      <c r="F629" s="22"/>
      <c r="M629" s="22"/>
    </row>
    <row r="630" spans="6:13" ht="15.75" customHeight="1">
      <c r="F630" s="22"/>
      <c r="M630" s="22"/>
    </row>
    <row r="631" spans="6:13" ht="15.75" customHeight="1">
      <c r="F631" s="22"/>
      <c r="M631" s="22"/>
    </row>
    <row r="632" spans="6:13" ht="15.75" customHeight="1">
      <c r="F632" s="22"/>
      <c r="M632" s="22"/>
    </row>
    <row r="633" spans="6:13" ht="15.75" customHeight="1">
      <c r="F633" s="22"/>
      <c r="M633" s="22"/>
    </row>
    <row r="634" spans="6:13" ht="15.75" customHeight="1">
      <c r="F634" s="22"/>
      <c r="M634" s="22"/>
    </row>
    <row r="635" spans="6:13" ht="15.75" customHeight="1">
      <c r="F635" s="22"/>
      <c r="M635" s="22"/>
    </row>
    <row r="636" spans="6:13" ht="15.75" customHeight="1">
      <c r="F636" s="22"/>
      <c r="M636" s="22"/>
    </row>
    <row r="637" spans="6:13" ht="15.75" customHeight="1">
      <c r="F637" s="22"/>
      <c r="M637" s="22"/>
    </row>
    <row r="638" spans="6:13" ht="15.75" customHeight="1">
      <c r="F638" s="22"/>
      <c r="M638" s="22"/>
    </row>
    <row r="639" spans="6:13" ht="15.75" customHeight="1">
      <c r="F639" s="22"/>
      <c r="M639" s="22"/>
    </row>
    <row r="640" spans="6:13" ht="15.75" customHeight="1">
      <c r="F640" s="22"/>
      <c r="M640" s="22"/>
    </row>
    <row r="641" spans="6:13" ht="15.75" customHeight="1">
      <c r="F641" s="22"/>
      <c r="M641" s="22"/>
    </row>
    <row r="642" spans="6:13" ht="15.75" customHeight="1">
      <c r="F642" s="22"/>
      <c r="M642" s="22"/>
    </row>
    <row r="643" spans="6:13" ht="15.75" customHeight="1">
      <c r="F643" s="22"/>
      <c r="M643" s="22"/>
    </row>
    <row r="644" spans="6:13" ht="15.75" customHeight="1">
      <c r="F644" s="22"/>
      <c r="M644" s="22"/>
    </row>
    <row r="645" spans="6:13" ht="15.75" customHeight="1">
      <c r="F645" s="22"/>
      <c r="M645" s="22"/>
    </row>
    <row r="646" spans="6:13" ht="15.75" customHeight="1">
      <c r="F646" s="22"/>
      <c r="M646" s="22"/>
    </row>
    <row r="647" spans="6:13" ht="15.75" customHeight="1">
      <c r="F647" s="22"/>
      <c r="M647" s="22"/>
    </row>
    <row r="648" spans="6:13" ht="15.75" customHeight="1">
      <c r="F648" s="22"/>
      <c r="M648" s="22"/>
    </row>
    <row r="649" spans="6:13" ht="15.75" customHeight="1">
      <c r="F649" s="22"/>
      <c r="M649" s="22"/>
    </row>
    <row r="650" spans="6:13" ht="15.75" customHeight="1">
      <c r="F650" s="22"/>
      <c r="M650" s="22"/>
    </row>
    <row r="651" spans="6:13" ht="15.75" customHeight="1">
      <c r="F651" s="22"/>
      <c r="M651" s="22"/>
    </row>
    <row r="652" spans="6:13" ht="15.75" customHeight="1">
      <c r="F652" s="22"/>
      <c r="M652" s="22"/>
    </row>
    <row r="653" spans="6:13" ht="15.75" customHeight="1">
      <c r="F653" s="22"/>
      <c r="M653" s="22"/>
    </row>
    <row r="654" spans="6:13" ht="15.75" customHeight="1">
      <c r="F654" s="22"/>
      <c r="M654" s="22"/>
    </row>
    <row r="655" spans="6:13" ht="15.75" customHeight="1">
      <c r="F655" s="22"/>
      <c r="M655" s="22"/>
    </row>
    <row r="656" spans="6:13" ht="15.75" customHeight="1">
      <c r="F656" s="22"/>
      <c r="M656" s="22"/>
    </row>
    <row r="657" spans="6:13" ht="15.75" customHeight="1">
      <c r="F657" s="22"/>
      <c r="M657" s="22"/>
    </row>
    <row r="658" spans="6:13" ht="15.75" customHeight="1">
      <c r="F658" s="22"/>
      <c r="M658" s="22"/>
    </row>
    <row r="659" spans="6:13" ht="15.75" customHeight="1">
      <c r="F659" s="22"/>
      <c r="M659" s="22"/>
    </row>
    <row r="660" spans="6:13" ht="15.75" customHeight="1">
      <c r="F660" s="22"/>
      <c r="M660" s="22"/>
    </row>
    <row r="661" spans="6:13" ht="15.75" customHeight="1">
      <c r="F661" s="22"/>
      <c r="M661" s="22"/>
    </row>
    <row r="662" spans="6:13" ht="15.75" customHeight="1">
      <c r="F662" s="22"/>
      <c r="M662" s="22"/>
    </row>
    <row r="663" spans="6:13" ht="15.75" customHeight="1">
      <c r="F663" s="22"/>
      <c r="M663" s="22"/>
    </row>
    <row r="664" spans="6:13" ht="15.75" customHeight="1">
      <c r="F664" s="22"/>
      <c r="M664" s="22"/>
    </row>
    <row r="665" spans="6:13" ht="15.75" customHeight="1">
      <c r="F665" s="22"/>
      <c r="M665" s="22"/>
    </row>
    <row r="666" spans="6:13" ht="15.75" customHeight="1">
      <c r="F666" s="22"/>
      <c r="M666" s="22"/>
    </row>
    <row r="667" spans="6:13" ht="15.75" customHeight="1">
      <c r="F667" s="22"/>
      <c r="M667" s="22"/>
    </row>
    <row r="668" spans="6:13" ht="15.75" customHeight="1">
      <c r="F668" s="22"/>
      <c r="M668" s="22"/>
    </row>
    <row r="669" spans="6:13" ht="15.75" customHeight="1">
      <c r="F669" s="22"/>
      <c r="M669" s="22"/>
    </row>
    <row r="670" spans="6:13" ht="15.75" customHeight="1">
      <c r="F670" s="22"/>
      <c r="M670" s="22"/>
    </row>
    <row r="671" spans="6:13" ht="15.75" customHeight="1">
      <c r="F671" s="22"/>
      <c r="M671" s="22"/>
    </row>
    <row r="672" spans="6:13" ht="15.75" customHeight="1">
      <c r="F672" s="22"/>
      <c r="M672" s="22"/>
    </row>
    <row r="673" spans="6:13" ht="15.75" customHeight="1">
      <c r="F673" s="22"/>
      <c r="M673" s="22"/>
    </row>
    <row r="674" spans="6:13" ht="15.75" customHeight="1">
      <c r="F674" s="22"/>
      <c r="M674" s="22"/>
    </row>
    <row r="675" spans="6:13" ht="15.75" customHeight="1">
      <c r="F675" s="22"/>
      <c r="M675" s="22"/>
    </row>
    <row r="676" spans="6:13" ht="15.75" customHeight="1">
      <c r="F676" s="22"/>
      <c r="M676" s="22"/>
    </row>
    <row r="677" spans="6:13" ht="15.75" customHeight="1">
      <c r="F677" s="22"/>
      <c r="M677" s="22"/>
    </row>
    <row r="678" spans="6:13" ht="15.75" customHeight="1">
      <c r="F678" s="22"/>
      <c r="M678" s="22"/>
    </row>
    <row r="679" spans="6:13" ht="15.75" customHeight="1">
      <c r="F679" s="22"/>
      <c r="M679" s="22"/>
    </row>
    <row r="680" spans="6:13" ht="15.75" customHeight="1">
      <c r="F680" s="22"/>
      <c r="M680" s="22"/>
    </row>
    <row r="681" spans="6:13" ht="15.75" customHeight="1">
      <c r="F681" s="22"/>
      <c r="M681" s="22"/>
    </row>
    <row r="682" spans="6:13" ht="15.75" customHeight="1">
      <c r="F682" s="22"/>
      <c r="M682" s="22"/>
    </row>
    <row r="683" spans="6:13" ht="15.75" customHeight="1">
      <c r="F683" s="22"/>
      <c r="M683" s="22"/>
    </row>
    <row r="684" spans="6:13" ht="15.75" customHeight="1">
      <c r="F684" s="22"/>
      <c r="M684" s="22"/>
    </row>
    <row r="685" spans="6:13" ht="15.75" customHeight="1">
      <c r="F685" s="22"/>
      <c r="M685" s="22"/>
    </row>
    <row r="686" spans="6:13" ht="15.75" customHeight="1">
      <c r="F686" s="22"/>
      <c r="M686" s="22"/>
    </row>
    <row r="687" spans="6:13" ht="15.75" customHeight="1">
      <c r="F687" s="22"/>
      <c r="M687" s="22"/>
    </row>
    <row r="688" spans="6:13" ht="15.75" customHeight="1">
      <c r="F688" s="22"/>
      <c r="M688" s="22"/>
    </row>
    <row r="689" spans="6:13" ht="15.75" customHeight="1">
      <c r="F689" s="22"/>
      <c r="M689" s="22"/>
    </row>
    <row r="690" spans="6:13" ht="15.75" customHeight="1">
      <c r="F690" s="22"/>
      <c r="M690" s="22"/>
    </row>
    <row r="691" spans="6:13" ht="15.75" customHeight="1">
      <c r="F691" s="22"/>
      <c r="M691" s="22"/>
    </row>
    <row r="692" spans="6:13" ht="15.75" customHeight="1">
      <c r="F692" s="22"/>
      <c r="M692" s="22"/>
    </row>
    <row r="693" spans="6:13" ht="15.75" customHeight="1">
      <c r="F693" s="22"/>
      <c r="M693" s="22"/>
    </row>
    <row r="694" spans="6:13" ht="15.75" customHeight="1">
      <c r="F694" s="22"/>
      <c r="M694" s="22"/>
    </row>
    <row r="695" spans="6:13" ht="15.75" customHeight="1">
      <c r="F695" s="22"/>
      <c r="M695" s="22"/>
    </row>
    <row r="696" spans="6:13" ht="15.75" customHeight="1">
      <c r="F696" s="22"/>
      <c r="M696" s="22"/>
    </row>
    <row r="697" spans="6:13" ht="15.75" customHeight="1">
      <c r="F697" s="22"/>
      <c r="M697" s="22"/>
    </row>
    <row r="698" spans="6:13" ht="15.75" customHeight="1">
      <c r="F698" s="22"/>
      <c r="M698" s="22"/>
    </row>
    <row r="699" spans="6:13" ht="15.75" customHeight="1">
      <c r="F699" s="22"/>
      <c r="M699" s="22"/>
    </row>
    <row r="700" spans="6:13" ht="15.75" customHeight="1">
      <c r="F700" s="22"/>
      <c r="M700" s="22"/>
    </row>
    <row r="701" spans="6:13" ht="15.75" customHeight="1">
      <c r="F701" s="22"/>
      <c r="M701" s="22"/>
    </row>
    <row r="702" spans="6:13" ht="15.75" customHeight="1">
      <c r="F702" s="22"/>
      <c r="M702" s="22"/>
    </row>
    <row r="703" spans="6:13" ht="15.75" customHeight="1">
      <c r="F703" s="22"/>
      <c r="M703" s="22"/>
    </row>
    <row r="704" spans="6:13" ht="15.75" customHeight="1">
      <c r="F704" s="22"/>
      <c r="M704" s="22"/>
    </row>
    <row r="705" spans="6:13" ht="15.75" customHeight="1">
      <c r="F705" s="22"/>
      <c r="M705" s="22"/>
    </row>
    <row r="706" spans="6:13" ht="15.75" customHeight="1">
      <c r="F706" s="22"/>
      <c r="M706" s="22"/>
    </row>
    <row r="707" spans="6:13" ht="15.75" customHeight="1">
      <c r="F707" s="22"/>
      <c r="M707" s="22"/>
    </row>
    <row r="708" spans="6:13" ht="15.75" customHeight="1">
      <c r="F708" s="22"/>
      <c r="M708" s="22"/>
    </row>
    <row r="709" spans="6:13" ht="15.75" customHeight="1">
      <c r="F709" s="22"/>
      <c r="M709" s="22"/>
    </row>
    <row r="710" spans="6:13" ht="15.75" customHeight="1">
      <c r="F710" s="22"/>
      <c r="M710" s="22"/>
    </row>
    <row r="711" spans="6:13" ht="15.75" customHeight="1">
      <c r="F711" s="22"/>
      <c r="M711" s="22"/>
    </row>
    <row r="712" spans="6:13" ht="15.75" customHeight="1">
      <c r="F712" s="22"/>
      <c r="M712" s="22"/>
    </row>
    <row r="713" spans="6:13" ht="15.75" customHeight="1">
      <c r="F713" s="22"/>
      <c r="M713" s="22"/>
    </row>
    <row r="714" spans="6:13" ht="15.75" customHeight="1">
      <c r="F714" s="22"/>
      <c r="M714" s="22"/>
    </row>
    <row r="715" spans="6:13" ht="15.75" customHeight="1">
      <c r="F715" s="22"/>
      <c r="M715" s="22"/>
    </row>
    <row r="716" spans="6:13" ht="15.75" customHeight="1">
      <c r="F716" s="22"/>
      <c r="M716" s="22"/>
    </row>
    <row r="717" spans="6:13" ht="15.75" customHeight="1">
      <c r="F717" s="22"/>
      <c r="M717" s="22"/>
    </row>
    <row r="718" spans="6:13" ht="15.75" customHeight="1">
      <c r="F718" s="22"/>
      <c r="M718" s="22"/>
    </row>
    <row r="719" spans="6:13" ht="15.75" customHeight="1">
      <c r="F719" s="22"/>
      <c r="M719" s="22"/>
    </row>
    <row r="720" spans="6:13" ht="15.75" customHeight="1">
      <c r="F720" s="22"/>
      <c r="M720" s="22"/>
    </row>
    <row r="721" spans="6:13" ht="15.75" customHeight="1">
      <c r="F721" s="22"/>
      <c r="M721" s="22"/>
    </row>
    <row r="722" spans="6:13" ht="15.75" customHeight="1">
      <c r="F722" s="22"/>
      <c r="M722" s="22"/>
    </row>
    <row r="723" spans="6:13" ht="15.75" customHeight="1">
      <c r="F723" s="22"/>
      <c r="M723" s="22"/>
    </row>
    <row r="724" spans="6:13" ht="15.75" customHeight="1">
      <c r="F724" s="22"/>
      <c r="M724" s="22"/>
    </row>
    <row r="725" spans="6:13" ht="15.75" customHeight="1">
      <c r="F725" s="22"/>
      <c r="M725" s="22"/>
    </row>
    <row r="726" spans="6:13" ht="15.75" customHeight="1">
      <c r="F726" s="22"/>
      <c r="M726" s="22"/>
    </row>
    <row r="727" spans="6:13" ht="15.75" customHeight="1">
      <c r="F727" s="22"/>
      <c r="M727" s="22"/>
    </row>
    <row r="728" spans="6:13" ht="15.75" customHeight="1">
      <c r="F728" s="22"/>
      <c r="M728" s="22"/>
    </row>
    <row r="729" spans="6:13" ht="15.75" customHeight="1">
      <c r="F729" s="22"/>
      <c r="M729" s="22"/>
    </row>
    <row r="730" spans="6:13" ht="15.75" customHeight="1">
      <c r="F730" s="22"/>
      <c r="M730" s="22"/>
    </row>
    <row r="731" spans="6:13" ht="15.75" customHeight="1">
      <c r="F731" s="22"/>
      <c r="M731" s="22"/>
    </row>
    <row r="732" spans="6:13" ht="15.75" customHeight="1">
      <c r="F732" s="22"/>
      <c r="M732" s="22"/>
    </row>
    <row r="733" spans="6:13" ht="15.75" customHeight="1">
      <c r="F733" s="22"/>
      <c r="M733" s="22"/>
    </row>
    <row r="734" spans="6:13" ht="15.75" customHeight="1">
      <c r="F734" s="22"/>
      <c r="M734" s="22"/>
    </row>
    <row r="735" spans="6:13" ht="15.75" customHeight="1">
      <c r="F735" s="22"/>
      <c r="M735" s="22"/>
    </row>
    <row r="736" spans="6:13" ht="15.75" customHeight="1">
      <c r="F736" s="22"/>
      <c r="M736" s="22"/>
    </row>
    <row r="737" spans="6:13" ht="15.75" customHeight="1">
      <c r="F737" s="22"/>
      <c r="M737" s="22"/>
    </row>
    <row r="738" spans="6:13" ht="15.75" customHeight="1">
      <c r="F738" s="22"/>
      <c r="M738" s="22"/>
    </row>
    <row r="739" spans="6:13" ht="15.75" customHeight="1">
      <c r="F739" s="22"/>
      <c r="M739" s="22"/>
    </row>
    <row r="740" spans="6:13" ht="15.75" customHeight="1">
      <c r="F740" s="22"/>
      <c r="M740" s="22"/>
    </row>
    <row r="741" spans="6:13" ht="15.75" customHeight="1">
      <c r="F741" s="22"/>
      <c r="M741" s="22"/>
    </row>
    <row r="742" spans="6:13" ht="15.75" customHeight="1">
      <c r="F742" s="22"/>
      <c r="M742" s="22"/>
    </row>
    <row r="743" spans="6:13" ht="15.75" customHeight="1">
      <c r="F743" s="22"/>
      <c r="M743" s="22"/>
    </row>
    <row r="744" spans="6:13" ht="15.75" customHeight="1">
      <c r="F744" s="22"/>
      <c r="M744" s="22"/>
    </row>
    <row r="745" spans="6:13" ht="15.75" customHeight="1">
      <c r="F745" s="22"/>
      <c r="M745" s="22"/>
    </row>
    <row r="746" spans="6:13" ht="15.75" customHeight="1">
      <c r="F746" s="22"/>
      <c r="M746" s="22"/>
    </row>
    <row r="747" spans="6:13" ht="15.75" customHeight="1">
      <c r="F747" s="22"/>
      <c r="M747" s="22"/>
    </row>
    <row r="748" spans="6:13" ht="15.75" customHeight="1">
      <c r="F748" s="22"/>
      <c r="M748" s="22"/>
    </row>
    <row r="749" spans="6:13" ht="15.75" customHeight="1">
      <c r="F749" s="22"/>
      <c r="M749" s="22"/>
    </row>
    <row r="750" spans="6:13" ht="15.75" customHeight="1">
      <c r="F750" s="22"/>
      <c r="M750" s="22"/>
    </row>
    <row r="751" spans="6:13" ht="15.75" customHeight="1">
      <c r="F751" s="22"/>
      <c r="M751" s="22"/>
    </row>
    <row r="752" spans="6:13" ht="15.75" customHeight="1">
      <c r="F752" s="22"/>
      <c r="M752" s="22"/>
    </row>
    <row r="753" spans="6:13" ht="15.75" customHeight="1">
      <c r="F753" s="22"/>
      <c r="M753" s="22"/>
    </row>
    <row r="754" spans="6:13" ht="15.75" customHeight="1">
      <c r="F754" s="22"/>
      <c r="M754" s="22"/>
    </row>
    <row r="755" spans="6:13" ht="15.75" customHeight="1">
      <c r="F755" s="22"/>
      <c r="M755" s="22"/>
    </row>
    <row r="756" spans="6:13" ht="15.75" customHeight="1">
      <c r="F756" s="22"/>
      <c r="M756" s="22"/>
    </row>
    <row r="757" spans="6:13" ht="15.75" customHeight="1">
      <c r="F757" s="22"/>
      <c r="M757" s="22"/>
    </row>
    <row r="758" spans="6:13" ht="15.75" customHeight="1">
      <c r="F758" s="22"/>
      <c r="M758" s="22"/>
    </row>
    <row r="759" spans="6:13" ht="15.75" customHeight="1">
      <c r="F759" s="22"/>
      <c r="M759" s="22"/>
    </row>
    <row r="760" spans="6:13" ht="15.75" customHeight="1">
      <c r="F760" s="22"/>
      <c r="M760" s="22"/>
    </row>
    <row r="761" spans="6:13" ht="15.75" customHeight="1">
      <c r="F761" s="22"/>
      <c r="M761" s="22"/>
    </row>
    <row r="762" spans="6:13" ht="15.75" customHeight="1">
      <c r="F762" s="22"/>
      <c r="M762" s="22"/>
    </row>
    <row r="763" spans="6:13" ht="15.75" customHeight="1">
      <c r="F763" s="22"/>
      <c r="M763" s="22"/>
    </row>
    <row r="764" spans="6:13" ht="15.75" customHeight="1">
      <c r="F764" s="22"/>
      <c r="M764" s="22"/>
    </row>
    <row r="765" spans="6:13" ht="15.75" customHeight="1">
      <c r="F765" s="22"/>
      <c r="M765" s="22"/>
    </row>
    <row r="766" spans="6:13" ht="15.75" customHeight="1">
      <c r="F766" s="22"/>
      <c r="M766" s="22"/>
    </row>
    <row r="767" spans="6:13" ht="15.75" customHeight="1">
      <c r="F767" s="22"/>
      <c r="M767" s="22"/>
    </row>
    <row r="768" spans="6:13" ht="15.75" customHeight="1">
      <c r="F768" s="22"/>
      <c r="M768" s="22"/>
    </row>
    <row r="769" spans="6:13" ht="15.75" customHeight="1">
      <c r="F769" s="22"/>
      <c r="M769" s="22"/>
    </row>
    <row r="770" spans="6:13" ht="15.75" customHeight="1">
      <c r="F770" s="22"/>
      <c r="M770" s="22"/>
    </row>
    <row r="771" spans="6:13" ht="15.75" customHeight="1">
      <c r="F771" s="22"/>
      <c r="M771" s="22"/>
    </row>
    <row r="772" spans="6:13" ht="15.75" customHeight="1">
      <c r="F772" s="22"/>
      <c r="M772" s="22"/>
    </row>
    <row r="773" spans="6:13" ht="15.75" customHeight="1">
      <c r="F773" s="22"/>
      <c r="M773" s="22"/>
    </row>
    <row r="774" spans="6:13" ht="15.75" customHeight="1">
      <c r="F774" s="22"/>
      <c r="M774" s="22"/>
    </row>
    <row r="775" spans="6:13" ht="15.75" customHeight="1">
      <c r="F775" s="22"/>
      <c r="M775" s="22"/>
    </row>
    <row r="776" spans="6:13" ht="15.75" customHeight="1">
      <c r="F776" s="22"/>
      <c r="M776" s="22"/>
    </row>
    <row r="777" spans="6:13" ht="15.75" customHeight="1">
      <c r="F777" s="22"/>
      <c r="M777" s="22"/>
    </row>
    <row r="778" spans="6:13" ht="15.75" customHeight="1">
      <c r="F778" s="22"/>
      <c r="M778" s="22"/>
    </row>
    <row r="779" spans="6:13" ht="15.75" customHeight="1">
      <c r="F779" s="22"/>
      <c r="M779" s="22"/>
    </row>
    <row r="780" spans="6:13" ht="15.75" customHeight="1">
      <c r="F780" s="22"/>
      <c r="M780" s="22"/>
    </row>
    <row r="781" spans="6:13" ht="15.75" customHeight="1">
      <c r="F781" s="22"/>
      <c r="M781" s="22"/>
    </row>
    <row r="782" spans="6:13" ht="15.75" customHeight="1">
      <c r="F782" s="22"/>
      <c r="M782" s="22"/>
    </row>
    <row r="783" spans="6:13" ht="15.75" customHeight="1">
      <c r="F783" s="22"/>
      <c r="M783" s="22"/>
    </row>
    <row r="784" spans="6:13" ht="15.75" customHeight="1">
      <c r="F784" s="22"/>
      <c r="M784" s="22"/>
    </row>
    <row r="785" spans="6:13" ht="15.75" customHeight="1">
      <c r="F785" s="22"/>
      <c r="M785" s="22"/>
    </row>
    <row r="786" spans="6:13" ht="15.75" customHeight="1">
      <c r="F786" s="22"/>
      <c r="M786" s="22"/>
    </row>
    <row r="787" spans="6:13" ht="15.75" customHeight="1">
      <c r="F787" s="22"/>
      <c r="M787" s="22"/>
    </row>
    <row r="788" spans="6:13" ht="15.75" customHeight="1">
      <c r="F788" s="22"/>
      <c r="M788" s="22"/>
    </row>
    <row r="789" spans="6:13" ht="15.75" customHeight="1">
      <c r="F789" s="22"/>
      <c r="M789" s="22"/>
    </row>
    <row r="790" spans="6:13" ht="15.75" customHeight="1">
      <c r="F790" s="22"/>
      <c r="M790" s="22"/>
    </row>
    <row r="791" spans="6:13" ht="15.75" customHeight="1">
      <c r="F791" s="22"/>
      <c r="M791" s="22"/>
    </row>
    <row r="792" spans="6:13" ht="15.75" customHeight="1">
      <c r="F792" s="22"/>
      <c r="M792" s="22"/>
    </row>
    <row r="793" spans="6:13" ht="15.75" customHeight="1">
      <c r="F793" s="22"/>
      <c r="M793" s="22"/>
    </row>
    <row r="794" spans="6:13" ht="15.75" customHeight="1">
      <c r="F794" s="22"/>
      <c r="M794" s="22"/>
    </row>
    <row r="795" spans="6:13" ht="15.75" customHeight="1">
      <c r="F795" s="22"/>
      <c r="M795" s="22"/>
    </row>
    <row r="796" spans="6:13" ht="15.75" customHeight="1">
      <c r="F796" s="22"/>
      <c r="M796" s="22"/>
    </row>
    <row r="797" spans="6:13" ht="15.75" customHeight="1">
      <c r="F797" s="22"/>
      <c r="M797" s="22"/>
    </row>
    <row r="798" spans="6:13" ht="15.75" customHeight="1">
      <c r="F798" s="22"/>
      <c r="M798" s="22"/>
    </row>
    <row r="799" spans="6:13" ht="15.75" customHeight="1">
      <c r="F799" s="22"/>
      <c r="M799" s="22"/>
    </row>
    <row r="800" spans="6:13" ht="15.75" customHeight="1">
      <c r="F800" s="22"/>
      <c r="M800" s="22"/>
    </row>
    <row r="801" spans="6:13" ht="15.75" customHeight="1">
      <c r="F801" s="22"/>
      <c r="M801" s="22"/>
    </row>
    <row r="802" spans="6:13" ht="15.75" customHeight="1">
      <c r="F802" s="22"/>
      <c r="M802" s="22"/>
    </row>
    <row r="803" spans="6:13" ht="15.75" customHeight="1">
      <c r="F803" s="22"/>
      <c r="M803" s="22"/>
    </row>
    <row r="804" spans="6:13" ht="15.75" customHeight="1">
      <c r="F804" s="22"/>
      <c r="M804" s="22"/>
    </row>
    <row r="805" spans="6:13" ht="15.75" customHeight="1">
      <c r="F805" s="22"/>
      <c r="M805" s="22"/>
    </row>
    <row r="806" spans="6:13" ht="15.75" customHeight="1">
      <c r="F806" s="22"/>
      <c r="M806" s="22"/>
    </row>
    <row r="807" spans="6:13" ht="15.75" customHeight="1">
      <c r="F807" s="22"/>
      <c r="M807" s="22"/>
    </row>
    <row r="808" spans="6:13" ht="15.75" customHeight="1">
      <c r="F808" s="22"/>
      <c r="M808" s="22"/>
    </row>
    <row r="809" spans="6:13" ht="15.75" customHeight="1">
      <c r="F809" s="22"/>
      <c r="M809" s="22"/>
    </row>
    <row r="810" spans="6:13" ht="15.75" customHeight="1">
      <c r="F810" s="22"/>
      <c r="M810" s="22"/>
    </row>
    <row r="811" spans="6:13" ht="15.75" customHeight="1">
      <c r="F811" s="22"/>
      <c r="M811" s="22"/>
    </row>
    <row r="812" spans="6:13" ht="15.75" customHeight="1">
      <c r="F812" s="22"/>
      <c r="M812" s="22"/>
    </row>
    <row r="813" spans="6:13" ht="15.75" customHeight="1">
      <c r="F813" s="22"/>
      <c r="M813" s="22"/>
    </row>
    <row r="814" spans="6:13" ht="15.75" customHeight="1">
      <c r="F814" s="22"/>
      <c r="M814" s="22"/>
    </row>
    <row r="815" spans="6:13" ht="15.75" customHeight="1">
      <c r="F815" s="22"/>
      <c r="M815" s="22"/>
    </row>
    <row r="816" spans="6:13" ht="15.75" customHeight="1">
      <c r="F816" s="22"/>
      <c r="M816" s="22"/>
    </row>
    <row r="817" spans="6:13" ht="15.75" customHeight="1">
      <c r="F817" s="22"/>
      <c r="M817" s="22"/>
    </row>
    <row r="818" spans="6:13" ht="15.75" customHeight="1">
      <c r="F818" s="22"/>
      <c r="M818" s="22"/>
    </row>
    <row r="819" spans="6:13" ht="15.75" customHeight="1">
      <c r="F819" s="22"/>
      <c r="M819" s="22"/>
    </row>
    <row r="820" spans="6:13" ht="15.75" customHeight="1">
      <c r="F820" s="22"/>
      <c r="M820" s="22"/>
    </row>
    <row r="821" spans="6:13" ht="15.75" customHeight="1">
      <c r="F821" s="22"/>
      <c r="M821" s="22"/>
    </row>
    <row r="822" spans="6:13" ht="15.75" customHeight="1">
      <c r="F822" s="22"/>
      <c r="M822" s="22"/>
    </row>
    <row r="823" spans="6:13" ht="15.75" customHeight="1">
      <c r="F823" s="22"/>
      <c r="M823" s="22"/>
    </row>
    <row r="824" spans="6:13" ht="15.75" customHeight="1">
      <c r="F824" s="22"/>
      <c r="M824" s="22"/>
    </row>
    <row r="825" spans="6:13" ht="15.75" customHeight="1">
      <c r="F825" s="22"/>
      <c r="M825" s="22"/>
    </row>
    <row r="826" spans="6:13" ht="15.75" customHeight="1">
      <c r="F826" s="22"/>
      <c r="M826" s="22"/>
    </row>
    <row r="827" spans="6:13" ht="15.75" customHeight="1">
      <c r="F827" s="22"/>
      <c r="M827" s="22"/>
    </row>
    <row r="828" spans="6:13" ht="15.75" customHeight="1">
      <c r="F828" s="22"/>
      <c r="M828" s="22"/>
    </row>
    <row r="829" spans="6:13" ht="15.75" customHeight="1">
      <c r="F829" s="22"/>
      <c r="M829" s="22"/>
    </row>
    <row r="830" spans="6:13" ht="15.75" customHeight="1">
      <c r="F830" s="22"/>
      <c r="M830" s="22"/>
    </row>
    <row r="831" spans="6:13" ht="15.75" customHeight="1">
      <c r="F831" s="22"/>
      <c r="M831" s="22"/>
    </row>
    <row r="832" spans="6:13" ht="15.75" customHeight="1">
      <c r="F832" s="22"/>
      <c r="M832" s="22"/>
    </row>
    <row r="833" spans="6:13" ht="15.75" customHeight="1">
      <c r="F833" s="22"/>
      <c r="M833" s="22"/>
    </row>
    <row r="834" spans="6:13" ht="15.75" customHeight="1">
      <c r="F834" s="22"/>
      <c r="M834" s="22"/>
    </row>
    <row r="835" spans="6:13" ht="15.75" customHeight="1">
      <c r="F835" s="22"/>
      <c r="M835" s="22"/>
    </row>
    <row r="836" spans="6:13" ht="15.75" customHeight="1">
      <c r="F836" s="22"/>
      <c r="M836" s="22"/>
    </row>
    <row r="837" spans="6:13" ht="15.75" customHeight="1">
      <c r="F837" s="22"/>
      <c r="M837" s="22"/>
    </row>
    <row r="838" spans="6:13" ht="15.75" customHeight="1">
      <c r="F838" s="22"/>
      <c r="M838" s="22"/>
    </row>
    <row r="839" spans="6:13" ht="15.75" customHeight="1">
      <c r="F839" s="22"/>
      <c r="M839" s="22"/>
    </row>
    <row r="840" spans="6:13" ht="15.75" customHeight="1">
      <c r="F840" s="22"/>
      <c r="M840" s="22"/>
    </row>
    <row r="841" spans="6:13" ht="15.75" customHeight="1">
      <c r="F841" s="22"/>
      <c r="M841" s="22"/>
    </row>
    <row r="842" spans="6:13" ht="15.75" customHeight="1">
      <c r="F842" s="22"/>
      <c r="M842" s="22"/>
    </row>
    <row r="843" spans="6:13" ht="15.75" customHeight="1">
      <c r="F843" s="22"/>
      <c r="M843" s="22"/>
    </row>
    <row r="844" spans="6:13" ht="15.75" customHeight="1">
      <c r="F844" s="22"/>
      <c r="M844" s="22"/>
    </row>
    <row r="845" spans="6:13" ht="15.75" customHeight="1">
      <c r="F845" s="22"/>
      <c r="M845" s="22"/>
    </row>
    <row r="846" spans="6:13" ht="15.75" customHeight="1">
      <c r="F846" s="22"/>
      <c r="M846" s="22"/>
    </row>
    <row r="847" spans="6:13" ht="15.75" customHeight="1">
      <c r="F847" s="22"/>
      <c r="M847" s="22"/>
    </row>
    <row r="848" spans="6:13" ht="15.75" customHeight="1">
      <c r="F848" s="22"/>
      <c r="M848" s="22"/>
    </row>
    <row r="849" spans="6:13" ht="15.75" customHeight="1">
      <c r="F849" s="22"/>
      <c r="M849" s="22"/>
    </row>
    <row r="850" spans="6:13" ht="15.75" customHeight="1">
      <c r="F850" s="22"/>
      <c r="M850" s="22"/>
    </row>
    <row r="851" spans="6:13" ht="15.75" customHeight="1">
      <c r="F851" s="22"/>
      <c r="M851" s="22"/>
    </row>
    <row r="852" spans="6:13" ht="15.75" customHeight="1">
      <c r="F852" s="22"/>
      <c r="M852" s="22"/>
    </row>
    <row r="853" spans="6:13" ht="15.75" customHeight="1">
      <c r="F853" s="22"/>
      <c r="M853" s="22"/>
    </row>
    <row r="854" spans="6:13" ht="15.75" customHeight="1">
      <c r="F854" s="22"/>
      <c r="M854" s="22"/>
    </row>
    <row r="855" spans="6:13" ht="15.75" customHeight="1">
      <c r="F855" s="22"/>
      <c r="M855" s="22"/>
    </row>
    <row r="856" spans="6:13" ht="15.75" customHeight="1">
      <c r="F856" s="22"/>
      <c r="M856" s="22"/>
    </row>
    <row r="857" spans="6:13" ht="15.75" customHeight="1">
      <c r="F857" s="22"/>
      <c r="M857" s="22"/>
    </row>
    <row r="858" spans="6:13" ht="15.75" customHeight="1">
      <c r="F858" s="22"/>
      <c r="M858" s="22"/>
    </row>
    <row r="859" spans="6:13" ht="15.75" customHeight="1">
      <c r="F859" s="22"/>
      <c r="M859" s="22"/>
    </row>
    <row r="860" spans="6:13" ht="15.75" customHeight="1">
      <c r="F860" s="22"/>
      <c r="M860" s="22"/>
    </row>
    <row r="861" spans="6:13" ht="15.75" customHeight="1">
      <c r="F861" s="22"/>
      <c r="M861" s="22"/>
    </row>
    <row r="862" spans="6:13" ht="15.75" customHeight="1">
      <c r="F862" s="22"/>
      <c r="M862" s="22"/>
    </row>
    <row r="863" spans="6:13" ht="15.75" customHeight="1">
      <c r="F863" s="22"/>
      <c r="M863" s="22"/>
    </row>
    <row r="864" spans="6:13" ht="15.75" customHeight="1">
      <c r="F864" s="22"/>
      <c r="M864" s="22"/>
    </row>
    <row r="865" spans="6:13" ht="15.75" customHeight="1">
      <c r="F865" s="22"/>
      <c r="M865" s="22"/>
    </row>
    <row r="866" spans="6:13" ht="15.75" customHeight="1">
      <c r="F866" s="22"/>
      <c r="M866" s="22"/>
    </row>
    <row r="867" spans="6:13" ht="15.75" customHeight="1">
      <c r="F867" s="22"/>
      <c r="M867" s="22"/>
    </row>
    <row r="868" spans="6:13" ht="15.75" customHeight="1">
      <c r="F868" s="22"/>
      <c r="M868" s="22"/>
    </row>
    <row r="869" spans="6:13" ht="15.75" customHeight="1">
      <c r="F869" s="22"/>
      <c r="M869" s="22"/>
    </row>
    <row r="870" spans="6:13" ht="15.75" customHeight="1">
      <c r="F870" s="22"/>
      <c r="M870" s="22"/>
    </row>
    <row r="871" spans="6:13" ht="15.75" customHeight="1">
      <c r="F871" s="22"/>
      <c r="M871" s="22"/>
    </row>
    <row r="872" spans="6:13" ht="15.75" customHeight="1">
      <c r="F872" s="22"/>
      <c r="M872" s="22"/>
    </row>
    <row r="873" spans="6:13" ht="15.75" customHeight="1">
      <c r="F873" s="22"/>
      <c r="M873" s="22"/>
    </row>
    <row r="874" spans="6:13" ht="15.75" customHeight="1">
      <c r="F874" s="22"/>
      <c r="M874" s="22"/>
    </row>
    <row r="875" spans="6:13" ht="15.75" customHeight="1">
      <c r="F875" s="22"/>
      <c r="M875" s="22"/>
    </row>
    <row r="876" spans="6:13" ht="15.75" customHeight="1">
      <c r="F876" s="22"/>
      <c r="M876" s="22"/>
    </row>
    <row r="877" spans="6:13" ht="15.75" customHeight="1">
      <c r="F877" s="22"/>
      <c r="M877" s="22"/>
    </row>
    <row r="878" spans="6:13" ht="15.75" customHeight="1">
      <c r="F878" s="22"/>
      <c r="M878" s="22"/>
    </row>
    <row r="879" spans="6:13" ht="15.75" customHeight="1">
      <c r="F879" s="22"/>
      <c r="M879" s="22"/>
    </row>
    <row r="880" spans="6:13" ht="15.75" customHeight="1">
      <c r="F880" s="22"/>
      <c r="M880" s="22"/>
    </row>
    <row r="881" spans="6:13" ht="15.75" customHeight="1">
      <c r="F881" s="22"/>
      <c r="M881" s="22"/>
    </row>
    <row r="882" spans="6:13" ht="15.75" customHeight="1">
      <c r="F882" s="22"/>
      <c r="M882" s="22"/>
    </row>
    <row r="883" spans="6:13" ht="15.75" customHeight="1">
      <c r="F883" s="22"/>
      <c r="M883" s="22"/>
    </row>
    <row r="884" spans="6:13" ht="15.75" customHeight="1">
      <c r="F884" s="22"/>
      <c r="M884" s="22"/>
    </row>
    <row r="885" spans="6:13" ht="15.75" customHeight="1">
      <c r="F885" s="22"/>
      <c r="M885" s="22"/>
    </row>
    <row r="886" spans="6:13" ht="15.75" customHeight="1">
      <c r="F886" s="22"/>
      <c r="M886" s="22"/>
    </row>
    <row r="887" spans="6:13" ht="15.75" customHeight="1">
      <c r="F887" s="22"/>
      <c r="M887" s="22"/>
    </row>
    <row r="888" spans="6:13" ht="15.75" customHeight="1">
      <c r="F888" s="22"/>
      <c r="M888" s="22"/>
    </row>
    <row r="889" spans="6:13" ht="15.75" customHeight="1">
      <c r="F889" s="22"/>
      <c r="M889" s="22"/>
    </row>
    <row r="890" spans="6:13" ht="15.75" customHeight="1">
      <c r="F890" s="22"/>
      <c r="M890" s="22"/>
    </row>
    <row r="891" spans="6:13" ht="15.75" customHeight="1">
      <c r="F891" s="22"/>
      <c r="M891" s="22"/>
    </row>
    <row r="892" spans="6:13" ht="15.75" customHeight="1">
      <c r="F892" s="22"/>
      <c r="M892" s="22"/>
    </row>
    <row r="893" spans="6:13" ht="15.75" customHeight="1">
      <c r="F893" s="22"/>
      <c r="M893" s="22"/>
    </row>
    <row r="894" spans="6:13" ht="15.75" customHeight="1">
      <c r="F894" s="22"/>
      <c r="M894" s="22"/>
    </row>
    <row r="895" spans="6:13" ht="15.75" customHeight="1">
      <c r="F895" s="22"/>
      <c r="M895" s="22"/>
    </row>
    <row r="896" spans="6:13" ht="15.75" customHeight="1">
      <c r="F896" s="22"/>
      <c r="M896" s="22"/>
    </row>
    <row r="897" spans="6:13" ht="15.75" customHeight="1">
      <c r="F897" s="22"/>
      <c r="M897" s="22"/>
    </row>
    <row r="898" spans="6:13" ht="15.75" customHeight="1">
      <c r="F898" s="22"/>
      <c r="M898" s="22"/>
    </row>
    <row r="899" spans="6:13" ht="15.75" customHeight="1">
      <c r="F899" s="22"/>
      <c r="M899" s="22"/>
    </row>
    <row r="900" spans="6:13" ht="15.75" customHeight="1">
      <c r="F900" s="22"/>
      <c r="M900" s="22"/>
    </row>
    <row r="901" spans="6:13" ht="15.75" customHeight="1">
      <c r="F901" s="22"/>
      <c r="M901" s="22"/>
    </row>
    <row r="902" spans="6:13" ht="15.75" customHeight="1">
      <c r="F902" s="22"/>
      <c r="M902" s="22"/>
    </row>
    <row r="903" spans="6:13" ht="15.75" customHeight="1">
      <c r="F903" s="22"/>
      <c r="M903" s="22"/>
    </row>
    <row r="904" spans="6:13" ht="15.75" customHeight="1">
      <c r="F904" s="22"/>
      <c r="M904" s="22"/>
    </row>
    <row r="905" spans="6:13" ht="15.75" customHeight="1">
      <c r="F905" s="22"/>
      <c r="M905" s="22"/>
    </row>
    <row r="906" spans="6:13" ht="15.75" customHeight="1">
      <c r="F906" s="22"/>
      <c r="M906" s="22"/>
    </row>
    <row r="907" spans="6:13" ht="15.75" customHeight="1">
      <c r="F907" s="22"/>
      <c r="M907" s="22"/>
    </row>
    <row r="908" spans="6:13" ht="15.75" customHeight="1">
      <c r="F908" s="22"/>
      <c r="M908" s="22"/>
    </row>
    <row r="909" spans="6:13" ht="15.75" customHeight="1">
      <c r="F909" s="22"/>
      <c r="M909" s="22"/>
    </row>
    <row r="910" spans="6:13" ht="15.75" customHeight="1">
      <c r="F910" s="22"/>
      <c r="M910" s="22"/>
    </row>
    <row r="911" spans="6:13" ht="15.75" customHeight="1">
      <c r="F911" s="22"/>
      <c r="M911" s="22"/>
    </row>
    <row r="912" spans="6:13" ht="15.75" customHeight="1">
      <c r="F912" s="22"/>
      <c r="M912" s="22"/>
    </row>
    <row r="913" spans="6:13" ht="15.75" customHeight="1">
      <c r="F913" s="22"/>
      <c r="M913" s="22"/>
    </row>
    <row r="914" spans="6:13" ht="15.75" customHeight="1">
      <c r="F914" s="22"/>
      <c r="M914" s="22"/>
    </row>
    <row r="915" spans="6:13" ht="15.75" customHeight="1">
      <c r="F915" s="22"/>
      <c r="M915" s="22"/>
    </row>
    <row r="916" spans="6:13" ht="15.75" customHeight="1">
      <c r="F916" s="22"/>
      <c r="M916" s="22"/>
    </row>
    <row r="917" spans="6:13" ht="15.75" customHeight="1">
      <c r="F917" s="22"/>
      <c r="M917" s="22"/>
    </row>
    <row r="918" spans="6:13" ht="15.75" customHeight="1">
      <c r="F918" s="22"/>
      <c r="M918" s="22"/>
    </row>
    <row r="919" spans="6:13" ht="15.75" customHeight="1">
      <c r="F919" s="22"/>
      <c r="M919" s="22"/>
    </row>
    <row r="920" spans="6:13" ht="15.75" customHeight="1">
      <c r="F920" s="22"/>
      <c r="M920" s="22"/>
    </row>
    <row r="921" spans="6:13" ht="15.75" customHeight="1">
      <c r="F921" s="22"/>
      <c r="M921" s="22"/>
    </row>
    <row r="922" spans="6:13" ht="15.75" customHeight="1">
      <c r="F922" s="22"/>
      <c r="M922" s="22"/>
    </row>
    <row r="923" spans="6:13" ht="15.75" customHeight="1">
      <c r="F923" s="22"/>
      <c r="M923" s="22"/>
    </row>
    <row r="924" spans="6:13" ht="15.75" customHeight="1">
      <c r="F924" s="22"/>
      <c r="M924" s="22"/>
    </row>
    <row r="925" spans="6:13" ht="15.75" customHeight="1">
      <c r="F925" s="22"/>
      <c r="M925" s="22"/>
    </row>
    <row r="926" spans="6:13" ht="15.75" customHeight="1">
      <c r="F926" s="22"/>
      <c r="M926" s="22"/>
    </row>
    <row r="927" spans="6:13" ht="15.75" customHeight="1">
      <c r="F927" s="22"/>
      <c r="M927" s="22"/>
    </row>
    <row r="928" spans="6:13" ht="15.75" customHeight="1">
      <c r="F928" s="22"/>
      <c r="M928" s="22"/>
    </row>
    <row r="929" spans="6:13" ht="15.75" customHeight="1">
      <c r="F929" s="22"/>
      <c r="M929" s="22"/>
    </row>
    <row r="930" spans="6:13" ht="15.75" customHeight="1">
      <c r="F930" s="22"/>
      <c r="M930" s="22"/>
    </row>
    <row r="931" spans="6:13" ht="15.75" customHeight="1">
      <c r="F931" s="22"/>
      <c r="M931" s="22"/>
    </row>
    <row r="932" spans="6:13" ht="15.75" customHeight="1">
      <c r="F932" s="22"/>
      <c r="M932" s="22"/>
    </row>
    <row r="933" spans="6:13" ht="15.75" customHeight="1">
      <c r="F933" s="22"/>
      <c r="M933" s="22"/>
    </row>
    <row r="934" spans="6:13" ht="15.75" customHeight="1">
      <c r="F934" s="22"/>
      <c r="M934" s="22"/>
    </row>
    <row r="935" spans="6:13" ht="15.75" customHeight="1">
      <c r="F935" s="22"/>
      <c r="M935" s="22"/>
    </row>
    <row r="936" spans="6:13" ht="15.75" customHeight="1">
      <c r="F936" s="22"/>
      <c r="M936" s="22"/>
    </row>
    <row r="937" spans="6:13" ht="15.75" customHeight="1">
      <c r="F937" s="22"/>
      <c r="M937" s="22"/>
    </row>
    <row r="938" spans="6:13" ht="15.75" customHeight="1">
      <c r="F938" s="22"/>
      <c r="M938" s="22"/>
    </row>
    <row r="939" spans="6:13" ht="15.75" customHeight="1">
      <c r="F939" s="22"/>
      <c r="M939" s="22"/>
    </row>
    <row r="940" spans="6:13" ht="15.75" customHeight="1">
      <c r="F940" s="22"/>
      <c r="M940" s="22"/>
    </row>
    <row r="941" spans="6:13" ht="15.75" customHeight="1">
      <c r="F941" s="22"/>
      <c r="M941" s="22"/>
    </row>
    <row r="942" spans="6:13" ht="15.75" customHeight="1">
      <c r="F942" s="22"/>
      <c r="M942" s="22"/>
    </row>
    <row r="943" spans="6:13" ht="15.75" customHeight="1">
      <c r="F943" s="22"/>
      <c r="M943" s="22"/>
    </row>
    <row r="944" spans="6:13" ht="15.75" customHeight="1">
      <c r="F944" s="22"/>
      <c r="M944" s="22"/>
    </row>
    <row r="945" spans="6:13" ht="15.75" customHeight="1">
      <c r="F945" s="22"/>
      <c r="M945" s="22"/>
    </row>
    <row r="946" spans="6:13" ht="15.75" customHeight="1">
      <c r="F946" s="22"/>
      <c r="M946" s="22"/>
    </row>
    <row r="947" spans="6:13" ht="15.75" customHeight="1">
      <c r="F947" s="22"/>
      <c r="M947" s="22"/>
    </row>
    <row r="948" spans="6:13" ht="15.75" customHeight="1">
      <c r="F948" s="22"/>
      <c r="M948" s="22"/>
    </row>
    <row r="949" spans="6:13" ht="15.75" customHeight="1">
      <c r="F949" s="22"/>
      <c r="M949" s="22"/>
    </row>
    <row r="950" spans="6:13" ht="15.75" customHeight="1">
      <c r="F950" s="22"/>
      <c r="M950" s="22"/>
    </row>
    <row r="951" spans="6:13" ht="15.75" customHeight="1">
      <c r="F951" s="22"/>
      <c r="M951" s="22"/>
    </row>
    <row r="952" spans="6:13" ht="15.75" customHeight="1">
      <c r="F952" s="22"/>
      <c r="M952" s="22"/>
    </row>
    <row r="953" spans="6:13" ht="15.75" customHeight="1">
      <c r="F953" s="22"/>
      <c r="M953" s="22"/>
    </row>
    <row r="954" spans="6:13" ht="15.75" customHeight="1">
      <c r="F954" s="22"/>
      <c r="M954" s="22"/>
    </row>
    <row r="955" spans="6:13" ht="15.75" customHeight="1">
      <c r="F955" s="22"/>
      <c r="M955" s="22"/>
    </row>
    <row r="956" spans="6:13" ht="15.75" customHeight="1">
      <c r="F956" s="22"/>
      <c r="M956" s="22"/>
    </row>
    <row r="957" spans="6:13" ht="15.75" customHeight="1">
      <c r="F957" s="22"/>
      <c r="M957" s="22"/>
    </row>
    <row r="958" spans="6:13" ht="15.75" customHeight="1">
      <c r="F958" s="22"/>
      <c r="M958" s="22"/>
    </row>
    <row r="959" spans="6:13" ht="15.75" customHeight="1">
      <c r="F959" s="22"/>
      <c r="M959" s="22"/>
    </row>
    <row r="960" spans="6:13" ht="15.75" customHeight="1">
      <c r="F960" s="22"/>
      <c r="M960" s="22"/>
    </row>
    <row r="961" spans="6:13" ht="15.75" customHeight="1">
      <c r="F961" s="22"/>
      <c r="M961" s="22"/>
    </row>
    <row r="962" spans="6:13" ht="15.75" customHeight="1">
      <c r="F962" s="22"/>
      <c r="M962" s="22"/>
    </row>
    <row r="963" spans="6:13" ht="15.75" customHeight="1">
      <c r="F963" s="22"/>
      <c r="M963" s="22"/>
    </row>
    <row r="964" spans="6:13" ht="15.75" customHeight="1">
      <c r="F964" s="22"/>
      <c r="M964" s="22"/>
    </row>
    <row r="965" spans="6:13" ht="15.75" customHeight="1">
      <c r="F965" s="22"/>
      <c r="M965" s="22"/>
    </row>
    <row r="966" spans="6:13" ht="15.75" customHeight="1">
      <c r="F966" s="22"/>
      <c r="M966" s="22"/>
    </row>
    <row r="967" spans="6:13" ht="15.75" customHeight="1">
      <c r="F967" s="22"/>
      <c r="M967" s="22"/>
    </row>
    <row r="968" spans="6:13" ht="15.75" customHeight="1">
      <c r="F968" s="22"/>
      <c r="M968" s="22"/>
    </row>
    <row r="969" spans="6:13" ht="15.75" customHeight="1">
      <c r="F969" s="22"/>
      <c r="M969" s="22"/>
    </row>
    <row r="970" spans="6:13" ht="15.75" customHeight="1">
      <c r="F970" s="22"/>
      <c r="M970" s="22"/>
    </row>
    <row r="971" spans="6:13" ht="15.75" customHeight="1">
      <c r="F971" s="22"/>
      <c r="M971" s="22"/>
    </row>
    <row r="972" spans="6:13" ht="15.75" customHeight="1">
      <c r="F972" s="22"/>
      <c r="M972" s="22"/>
    </row>
    <row r="973" spans="6:13" ht="15.75" customHeight="1">
      <c r="F973" s="22"/>
      <c r="M973" s="22"/>
    </row>
    <row r="974" spans="6:13" ht="15.75" customHeight="1">
      <c r="F974" s="22"/>
      <c r="M974" s="22"/>
    </row>
    <row r="975" spans="6:13" ht="15.75" customHeight="1">
      <c r="F975" s="22"/>
      <c r="M975" s="22"/>
    </row>
    <row r="976" spans="6:13" ht="15.75" customHeight="1">
      <c r="F976" s="22"/>
      <c r="M976" s="22"/>
    </row>
    <row r="977" spans="6:13" ht="15.75" customHeight="1">
      <c r="F977" s="22"/>
      <c r="M977" s="22"/>
    </row>
    <row r="978" spans="6:13" ht="15.75" customHeight="1">
      <c r="F978" s="22"/>
      <c r="M978" s="22"/>
    </row>
    <row r="979" spans="6:13" ht="15.75" customHeight="1">
      <c r="F979" s="22"/>
      <c r="M979" s="22"/>
    </row>
    <row r="980" spans="6:13" ht="15.75" customHeight="1">
      <c r="F980" s="22"/>
      <c r="M980" s="22"/>
    </row>
    <row r="981" spans="6:13" ht="15.75" customHeight="1">
      <c r="F981" s="22"/>
      <c r="M981" s="22"/>
    </row>
    <row r="982" spans="6:13" ht="15.75" customHeight="1">
      <c r="F982" s="22"/>
      <c r="M982" s="22"/>
    </row>
    <row r="983" spans="6:13" ht="15.75" customHeight="1">
      <c r="F983" s="22"/>
      <c r="M983" s="22"/>
    </row>
    <row r="984" spans="6:13" ht="15.75" customHeight="1">
      <c r="F984" s="22"/>
      <c r="M984" s="22"/>
    </row>
    <row r="985" spans="6:13" ht="15.75" customHeight="1">
      <c r="F985" s="22"/>
      <c r="M985" s="22"/>
    </row>
    <row r="986" spans="6:13" ht="15.75" customHeight="1">
      <c r="F986" s="22"/>
      <c r="M986" s="22"/>
    </row>
    <row r="987" spans="6:13" ht="15.75" customHeight="1">
      <c r="F987" s="22"/>
      <c r="M987" s="22"/>
    </row>
    <row r="988" spans="6:13" ht="15.75" customHeight="1">
      <c r="F988" s="22"/>
      <c r="M988" s="22"/>
    </row>
    <row r="989" spans="6:13" ht="15.75" customHeight="1">
      <c r="F989" s="22"/>
      <c r="M989" s="22"/>
    </row>
    <row r="990" spans="6:13" ht="15.75" customHeight="1">
      <c r="F990" s="22"/>
      <c r="M990" s="22"/>
    </row>
    <row r="991" spans="6:13" ht="15.75" customHeight="1">
      <c r="F991" s="22"/>
      <c r="M991" s="22"/>
    </row>
    <row r="992" spans="6:13" ht="15.75" customHeight="1">
      <c r="F992" s="22"/>
      <c r="M992" s="22"/>
    </row>
    <row r="993" spans="6:13" ht="15.75" customHeight="1">
      <c r="F993" s="22"/>
      <c r="M993" s="22"/>
    </row>
    <row r="994" spans="6:13" ht="15.75" customHeight="1">
      <c r="F994" s="22"/>
      <c r="M994" s="22"/>
    </row>
    <row r="995" spans="6:13" ht="15.75" customHeight="1">
      <c r="F995" s="22"/>
      <c r="M995" s="22"/>
    </row>
    <row r="996" spans="6:13" ht="15.75" customHeight="1">
      <c r="F996" s="22"/>
      <c r="M996" s="22"/>
    </row>
    <row r="997" spans="6:13" ht="15.75" customHeight="1">
      <c r="F997" s="22"/>
      <c r="M997" s="22"/>
    </row>
    <row r="998" spans="6:13" ht="15.75" customHeight="1">
      <c r="F998" s="22"/>
      <c r="M998" s="22"/>
    </row>
    <row r="999" spans="6:13" ht="15.75" customHeight="1">
      <c r="F999" s="22"/>
      <c r="M999" s="22"/>
    </row>
    <row r="1000" spans="6:13" ht="15.75" customHeight="1">
      <c r="F1000" s="22"/>
      <c r="M1000" s="22"/>
    </row>
  </sheetData>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Y1000"/>
  <sheetViews>
    <sheetView workbookViewId="0">
      <selection activeCell="M3" sqref="M3"/>
    </sheetView>
  </sheetViews>
  <sheetFormatPr baseColWidth="10" defaultColWidth="11.28515625" defaultRowHeight="15" customHeight="1"/>
  <cols>
    <col min="1" max="1" width="10.5703125" customWidth="1"/>
    <col min="2" max="2" width="11" customWidth="1"/>
    <col min="3" max="3" width="3.28515625" customWidth="1"/>
    <col min="4" max="5" width="11" customWidth="1"/>
    <col min="6" max="8" width="12.7109375" customWidth="1"/>
    <col min="9" max="9" width="3.28515625" customWidth="1"/>
    <col min="10" max="14" width="11" customWidth="1"/>
    <col min="15" max="15" width="3.7109375" customWidth="1"/>
    <col min="16" max="16" width="10.5703125" customWidth="1"/>
    <col min="17" max="17" width="5.28515625" customWidth="1"/>
    <col min="18" max="24" width="10.5703125" customWidth="1"/>
    <col min="25" max="25" width="3.42578125" customWidth="1"/>
    <col min="26" max="28" width="10.5703125" customWidth="1"/>
    <col min="29" max="29" width="11.7109375" customWidth="1"/>
    <col min="30" max="129" width="10.5703125" customWidth="1"/>
  </cols>
  <sheetData>
    <row r="1" spans="1:129" ht="15.75" customHeight="1">
      <c r="A1" s="1" t="s">
        <v>103</v>
      </c>
    </row>
    <row r="2" spans="1:129" ht="15.75" customHeight="1">
      <c r="D2" s="1" t="s">
        <v>104</v>
      </c>
      <c r="E2" s="1">
        <f>SMR</f>
        <v>1</v>
      </c>
      <c r="AC2" s="1">
        <v>0</v>
      </c>
      <c r="AD2" s="1">
        <v>1</v>
      </c>
      <c r="AE2" s="1">
        <v>2</v>
      </c>
      <c r="AF2" s="1">
        <v>3</v>
      </c>
      <c r="AG2" s="1">
        <v>4</v>
      </c>
      <c r="AH2" s="1">
        <v>5</v>
      </c>
      <c r="AI2" s="1">
        <v>6</v>
      </c>
      <c r="AJ2" s="1">
        <v>7</v>
      </c>
      <c r="AK2" s="1">
        <v>8</v>
      </c>
      <c r="AL2" s="1">
        <v>9</v>
      </c>
      <c r="AM2" s="1">
        <v>10</v>
      </c>
      <c r="AN2" s="1">
        <v>11</v>
      </c>
      <c r="AO2" s="1">
        <v>12</v>
      </c>
      <c r="AP2" s="1">
        <v>13</v>
      </c>
      <c r="AQ2" s="1">
        <v>14</v>
      </c>
      <c r="AR2" s="1">
        <v>15</v>
      </c>
      <c r="AS2" s="1">
        <v>16</v>
      </c>
      <c r="AT2" s="1">
        <v>17</v>
      </c>
      <c r="AU2" s="1">
        <v>18</v>
      </c>
      <c r="AV2" s="1">
        <v>19</v>
      </c>
      <c r="AW2" s="1">
        <v>20</v>
      </c>
      <c r="AX2" s="1">
        <v>21</v>
      </c>
      <c r="AY2" s="1">
        <v>22</v>
      </c>
      <c r="AZ2" s="1">
        <v>23</v>
      </c>
      <c r="BA2" s="1">
        <v>24</v>
      </c>
      <c r="BB2" s="1">
        <v>25</v>
      </c>
      <c r="BC2" s="1">
        <v>26</v>
      </c>
      <c r="BD2" s="1">
        <v>27</v>
      </c>
      <c r="BE2" s="1">
        <v>28</v>
      </c>
      <c r="BF2" s="1">
        <v>29</v>
      </c>
      <c r="BG2" s="1">
        <v>30</v>
      </c>
      <c r="BH2" s="1">
        <v>31</v>
      </c>
      <c r="BI2" s="1">
        <v>32</v>
      </c>
      <c r="BJ2" s="1">
        <v>33</v>
      </c>
      <c r="BK2" s="1">
        <v>34</v>
      </c>
      <c r="BL2" s="1">
        <v>35</v>
      </c>
      <c r="BM2" s="1">
        <v>36</v>
      </c>
      <c r="BN2" s="1">
        <v>37</v>
      </c>
      <c r="BO2" s="1">
        <v>38</v>
      </c>
      <c r="BP2" s="1">
        <v>39</v>
      </c>
      <c r="BQ2" s="1">
        <v>40</v>
      </c>
      <c r="BR2" s="1">
        <v>41</v>
      </c>
      <c r="BS2" s="1">
        <v>42</v>
      </c>
      <c r="BT2" s="1">
        <v>43</v>
      </c>
      <c r="BU2" s="1">
        <v>44</v>
      </c>
      <c r="BV2" s="1">
        <v>45</v>
      </c>
      <c r="BW2" s="1">
        <v>46</v>
      </c>
      <c r="BX2" s="1">
        <v>47</v>
      </c>
      <c r="BY2" s="1">
        <v>48</v>
      </c>
      <c r="BZ2" s="1">
        <v>49</v>
      </c>
      <c r="CA2" s="1">
        <v>50</v>
      </c>
      <c r="CB2" s="1">
        <v>51</v>
      </c>
      <c r="CC2" s="1">
        <v>52</v>
      </c>
      <c r="CD2" s="1">
        <v>53</v>
      </c>
      <c r="CE2" s="1">
        <v>54</v>
      </c>
      <c r="CF2" s="1">
        <v>55</v>
      </c>
      <c r="CG2" s="1">
        <v>56</v>
      </c>
      <c r="CH2" s="1">
        <v>57</v>
      </c>
      <c r="CI2" s="1">
        <v>58</v>
      </c>
      <c r="CJ2" s="1">
        <v>59</v>
      </c>
      <c r="CK2" s="1">
        <v>60</v>
      </c>
      <c r="CL2" s="1">
        <v>61</v>
      </c>
      <c r="CM2" s="1">
        <v>62</v>
      </c>
      <c r="CN2" s="1">
        <v>63</v>
      </c>
      <c r="CO2" s="1">
        <v>64</v>
      </c>
      <c r="CP2" s="1">
        <v>65</v>
      </c>
      <c r="CQ2" s="1">
        <v>66</v>
      </c>
      <c r="CR2" s="1">
        <v>67</v>
      </c>
      <c r="CS2" s="1">
        <v>68</v>
      </c>
      <c r="CT2" s="1">
        <v>69</v>
      </c>
      <c r="CU2" s="1">
        <v>70</v>
      </c>
      <c r="CV2" s="1">
        <v>71</v>
      </c>
      <c r="CW2" s="1">
        <v>72</v>
      </c>
      <c r="CX2" s="1">
        <v>73</v>
      </c>
      <c r="CY2" s="1">
        <v>74</v>
      </c>
      <c r="CZ2" s="1">
        <v>75</v>
      </c>
      <c r="DA2" s="1">
        <v>76</v>
      </c>
      <c r="DB2" s="1">
        <v>77</v>
      </c>
      <c r="DC2" s="1">
        <v>78</v>
      </c>
      <c r="DD2" s="1">
        <v>79</v>
      </c>
      <c r="DE2" s="1">
        <v>80</v>
      </c>
      <c r="DF2" s="1">
        <v>81</v>
      </c>
      <c r="DG2" s="1">
        <v>82</v>
      </c>
      <c r="DH2" s="1">
        <v>83</v>
      </c>
      <c r="DI2" s="1">
        <v>84</v>
      </c>
      <c r="DJ2" s="1">
        <v>85</v>
      </c>
      <c r="DK2" s="1">
        <v>86</v>
      </c>
      <c r="DL2" s="1">
        <v>87</v>
      </c>
      <c r="DM2" s="1">
        <v>88</v>
      </c>
      <c r="DN2" s="1">
        <v>89</v>
      </c>
      <c r="DO2" s="1">
        <v>90</v>
      </c>
      <c r="DP2" s="1">
        <v>91</v>
      </c>
      <c r="DQ2" s="1">
        <v>92</v>
      </c>
      <c r="DR2" s="1">
        <v>93</v>
      </c>
      <c r="DS2" s="1">
        <v>94</v>
      </c>
      <c r="DT2" s="1">
        <v>95</v>
      </c>
      <c r="DU2" s="1">
        <v>96</v>
      </c>
      <c r="DV2" s="1">
        <v>97</v>
      </c>
      <c r="DW2" s="1">
        <v>98</v>
      </c>
      <c r="DX2" s="1">
        <v>99</v>
      </c>
      <c r="DY2" s="1">
        <v>100</v>
      </c>
    </row>
    <row r="3" spans="1:129" ht="15.75" customHeight="1">
      <c r="D3" s="1" t="s">
        <v>105</v>
      </c>
      <c r="E3" s="39">
        <f>qCM</f>
        <v>1</v>
      </c>
    </row>
    <row r="4" spans="1:129" ht="15.75" customHeight="1">
      <c r="S4" s="8"/>
      <c r="W4" s="8"/>
      <c r="X4" s="8"/>
    </row>
    <row r="5" spans="1:129" ht="15.75" customHeight="1">
      <c r="B5" s="40" t="s">
        <v>40</v>
      </c>
      <c r="C5" s="40"/>
      <c r="D5" s="220" t="s">
        <v>106</v>
      </c>
      <c r="E5" s="218"/>
      <c r="F5" s="218"/>
      <c r="G5" s="218"/>
      <c r="H5" s="218"/>
      <c r="I5" s="40"/>
      <c r="J5" s="220" t="s">
        <v>107</v>
      </c>
      <c r="K5" s="218"/>
      <c r="L5" s="218"/>
      <c r="M5" s="218"/>
      <c r="N5" s="218"/>
      <c r="R5" s="41" t="s">
        <v>56</v>
      </c>
      <c r="T5" s="41"/>
      <c r="U5" s="41"/>
      <c r="V5" s="41"/>
    </row>
    <row r="6" spans="1:129" ht="15.75" customHeight="1">
      <c r="B6" s="40" t="s">
        <v>108</v>
      </c>
      <c r="C6" s="40"/>
      <c r="D6" s="40" t="s">
        <v>109</v>
      </c>
      <c r="E6" s="40" t="s">
        <v>110</v>
      </c>
      <c r="F6" s="40" t="s">
        <v>111</v>
      </c>
      <c r="G6" s="40" t="s">
        <v>112</v>
      </c>
      <c r="H6" s="40" t="s">
        <v>113</v>
      </c>
      <c r="I6" s="40"/>
      <c r="J6" s="40" t="s">
        <v>109</v>
      </c>
      <c r="K6" s="40" t="s">
        <v>110</v>
      </c>
      <c r="L6" s="40" t="s">
        <v>111</v>
      </c>
      <c r="M6" s="40" t="s">
        <v>112</v>
      </c>
      <c r="N6" s="40" t="s">
        <v>113</v>
      </c>
      <c r="P6" s="42" t="s">
        <v>114</v>
      </c>
      <c r="R6" s="40" t="s">
        <v>40</v>
      </c>
      <c r="S6" s="40" t="s">
        <v>111</v>
      </c>
      <c r="T6" s="40" t="s">
        <v>112</v>
      </c>
      <c r="U6" s="40" t="s">
        <v>113</v>
      </c>
      <c r="V6" s="40" t="s">
        <v>115</v>
      </c>
      <c r="W6" s="40" t="s">
        <v>42</v>
      </c>
      <c r="X6" s="40" t="s">
        <v>43</v>
      </c>
      <c r="Z6" s="42" t="s">
        <v>116</v>
      </c>
      <c r="AC6" s="1" t="s">
        <v>117</v>
      </c>
    </row>
    <row r="7" spans="1:129" ht="15.75" customHeight="1">
      <c r="B7" s="1">
        <v>0</v>
      </c>
      <c r="D7" s="43">
        <f>VLOOKUP($B7,MaleLT,nat,1)</f>
        <v>4.1999999999999997E-3</v>
      </c>
      <c r="E7" s="43">
        <f t="shared" ref="E7:E127" si="0">-LN(1-D7)</f>
        <v>4.2088447740546821E-3</v>
      </c>
      <c r="F7" s="44">
        <v>100000</v>
      </c>
      <c r="G7" s="44">
        <f t="shared" ref="G7:G127" si="1">(F7+F8)/2</f>
        <v>99790</v>
      </c>
      <c r="H7" s="44">
        <f t="shared" ref="H7:H127" si="2">SUM(G7:G$127)/F7</f>
        <v>79.247140999651307</v>
      </c>
      <c r="J7" s="43">
        <f t="shared" ref="J7:J38" si="3">VLOOKUP($B7,FemaleLT,nat,1)</f>
        <v>3.5479999999999999E-3</v>
      </c>
      <c r="K7" s="43">
        <f t="shared" ref="K7:K127" si="4">-LN(1-J7)</f>
        <v>3.5543090794966561E-3</v>
      </c>
      <c r="L7" s="1">
        <v>100000</v>
      </c>
      <c r="M7" s="44">
        <f t="shared" ref="M7:M127" si="5">(L7+L8)/2</f>
        <v>99822.6</v>
      </c>
      <c r="N7" s="44">
        <f t="shared" ref="N7:N127" si="6">SUM(M7:M$127)/L7</f>
        <v>82.921646166694046</v>
      </c>
      <c r="P7" s="5">
        <f t="shared" ref="P7:P127" si="7">L7/(F7+L7)</f>
        <v>0.5</v>
      </c>
      <c r="R7" s="1">
        <v>0</v>
      </c>
      <c r="S7" s="44">
        <f t="shared" ref="S7:S127" si="8">(1-P7)*F7+P7*L7</f>
        <v>100000</v>
      </c>
      <c r="T7" s="44">
        <f t="shared" ref="T7:T127" si="9">(S7+S8)/2</f>
        <v>99806.305334465724</v>
      </c>
      <c r="U7" s="45">
        <f t="shared" ref="U7:U127" si="10">SUM(T7:T127)/S7</f>
        <v>81.291749967418056</v>
      </c>
      <c r="V7" s="44">
        <f t="shared" ref="V7:V38" si="11">T7*VLOOKUP($B7,qol,nat,1)*qCM</f>
        <v>99806.305334465724</v>
      </c>
      <c r="W7" s="45">
        <f t="shared" ref="W7:W127" si="12">SUM(V7:V$127)/S7</f>
        <v>71.499149010212889</v>
      </c>
      <c r="X7" s="45">
        <f>SUM(AC7:AC127)/S7</f>
        <v>25.884865142674983</v>
      </c>
      <c r="Z7" s="1">
        <f t="shared" ref="Z7:Z127" si="13">(1-P7)*H7+P7*N7</f>
        <v>81.08439358317267</v>
      </c>
      <c r="AA7" s="45">
        <f t="shared" ref="AA7:AA127" si="14">U7-Z7</f>
        <v>0.20735638424538649</v>
      </c>
      <c r="AC7" s="44">
        <f>$V7/(1+r_)^($R7-AC$2)</f>
        <v>99806.305334465724</v>
      </c>
      <c r="AD7" s="44"/>
      <c r="AE7" s="44"/>
      <c r="AF7" s="44"/>
    </row>
    <row r="8" spans="1:129" ht="15.75" customHeight="1">
      <c r="B8" s="1">
        <v>1</v>
      </c>
      <c r="D8" s="43">
        <f t="shared" ref="D8:D39" si="15">VLOOKUP(B8,MaleLT,nat,1)</f>
        <v>2.5700000000000001E-4</v>
      </c>
      <c r="E8" s="43">
        <f t="shared" si="0"/>
        <v>2.5703303015924022E-4</v>
      </c>
      <c r="F8" s="44">
        <f t="shared" ref="F8:F39" si="16">F7*EXP(-E7*SMR)</f>
        <v>99580</v>
      </c>
      <c r="G8" s="44">
        <f t="shared" si="1"/>
        <v>99567.203970000002</v>
      </c>
      <c r="H8" s="44">
        <f t="shared" si="2"/>
        <v>78.579273950242325</v>
      </c>
      <c r="J8" s="43">
        <f t="shared" si="3"/>
        <v>2.24E-4</v>
      </c>
      <c r="K8" s="43">
        <f t="shared" si="4"/>
        <v>2.2402509174710615E-4</v>
      </c>
      <c r="L8" s="44">
        <f t="shared" ref="L8:L39" si="17">L7*EXP(-K7*SMR)</f>
        <v>99645.2</v>
      </c>
      <c r="M8" s="44">
        <f t="shared" si="5"/>
        <v>99634.039737599989</v>
      </c>
      <c r="N8" s="44">
        <f t="shared" si="6"/>
        <v>82.215119410362007</v>
      </c>
      <c r="P8" s="5">
        <f t="shared" si="7"/>
        <v>0.5001636339177975</v>
      </c>
      <c r="R8" s="1">
        <v>1</v>
      </c>
      <c r="S8" s="44">
        <f t="shared" si="8"/>
        <v>99612.610668931447</v>
      </c>
      <c r="T8" s="44">
        <f t="shared" si="9"/>
        <v>99600.6330729115</v>
      </c>
      <c r="U8" s="45">
        <f t="shared" si="10"/>
        <v>80.605945748108482</v>
      </c>
      <c r="V8" s="44">
        <f t="shared" si="11"/>
        <v>99600.6330729115</v>
      </c>
      <c r="W8" s="45">
        <f t="shared" si="12"/>
        <v>70.775261770001052</v>
      </c>
      <c r="X8" s="45">
        <f>SUM(AD8:AD127)/S8</f>
        <v>25.858011339613046</v>
      </c>
      <c r="Z8" s="1">
        <f t="shared" si="13"/>
        <v>80.397791627939313</v>
      </c>
      <c r="AA8" s="45">
        <f t="shared" si="14"/>
        <v>0.20815412016916923</v>
      </c>
      <c r="AC8" s="44">
        <f t="shared" ref="AC8:AC38" si="18">$V8/(1+r_)^($R8-AC$2)</f>
        <v>96232.495722619817</v>
      </c>
      <c r="AD8" s="44">
        <f t="shared" ref="AD8:AD39" si="19">$V8/(1+r_)^($R8-AD$2)</f>
        <v>99600.6330729115</v>
      </c>
      <c r="AE8" s="44"/>
      <c r="AF8" s="44"/>
    </row>
    <row r="9" spans="1:129" ht="15.75" customHeight="1">
      <c r="B9" s="1">
        <v>2</v>
      </c>
      <c r="D9" s="43">
        <f t="shared" si="15"/>
        <v>1.3899999999999999E-4</v>
      </c>
      <c r="E9" s="43">
        <f t="shared" si="0"/>
        <v>1.3900966139529991E-4</v>
      </c>
      <c r="F9" s="44">
        <f t="shared" si="16"/>
        <v>99554.407940000005</v>
      </c>
      <c r="G9" s="44">
        <f t="shared" si="1"/>
        <v>99547.488908648171</v>
      </c>
      <c r="H9" s="44">
        <f t="shared" si="2"/>
        <v>77.599345482031197</v>
      </c>
      <c r="J9" s="43">
        <f t="shared" si="3"/>
        <v>1.27E-4</v>
      </c>
      <c r="K9" s="43">
        <f t="shared" si="4"/>
        <v>1.2700806518284761E-4</v>
      </c>
      <c r="L9" s="44">
        <f t="shared" si="17"/>
        <v>99622.879475199996</v>
      </c>
      <c r="M9" s="44">
        <f t="shared" si="5"/>
        <v>99616.553422353318</v>
      </c>
      <c r="N9" s="44">
        <f t="shared" si="6"/>
        <v>81.233427698166395</v>
      </c>
      <c r="P9" s="5">
        <f t="shared" si="7"/>
        <v>0.50017188590147144</v>
      </c>
      <c r="R9" s="1">
        <v>2</v>
      </c>
      <c r="S9" s="44">
        <f t="shared" si="8"/>
        <v>99588.655476891552</v>
      </c>
      <c r="T9" s="44">
        <f t="shared" si="9"/>
        <v>99582.033141217078</v>
      </c>
      <c r="U9" s="45">
        <f t="shared" si="10"/>
        <v>79.625214542377719</v>
      </c>
      <c r="V9" s="44">
        <f t="shared" si="11"/>
        <v>99582.033141217078</v>
      </c>
      <c r="W9" s="45">
        <f t="shared" si="12"/>
        <v>69.792165878037167</v>
      </c>
      <c r="X9" s="45">
        <f>SUM(AE9:AE127)/S9</f>
        <v>25.734354875174535</v>
      </c>
      <c r="Z9" s="1">
        <f t="shared" si="13"/>
        <v>79.41701123759654</v>
      </c>
      <c r="AA9" s="45">
        <f t="shared" si="14"/>
        <v>0.2082033047811791</v>
      </c>
      <c r="AC9" s="44">
        <f t="shared" si="18"/>
        <v>92960.893501567916</v>
      </c>
      <c r="AD9" s="44">
        <f t="shared" si="19"/>
        <v>96214.524774122794</v>
      </c>
      <c r="AE9" s="44">
        <f t="shared" ref="AE9:AE40" si="20">$V9/(1+r_)^($R9-AE$2)</f>
        <v>99582.033141217078</v>
      </c>
      <c r="AF9" s="44"/>
    </row>
    <row r="10" spans="1:129" ht="15.75" customHeight="1">
      <c r="B10" s="1">
        <v>3</v>
      </c>
      <c r="D10" s="43">
        <f t="shared" si="15"/>
        <v>1.1400000000000001E-4</v>
      </c>
      <c r="E10" s="43">
        <f t="shared" si="0"/>
        <v>1.140064984938377E-4</v>
      </c>
      <c r="F10" s="44">
        <f t="shared" si="16"/>
        <v>99540.569877296351</v>
      </c>
      <c r="G10" s="44">
        <f t="shared" si="1"/>
        <v>99534.896064813351</v>
      </c>
      <c r="H10" s="44">
        <f t="shared" si="2"/>
        <v>76.610063780896738</v>
      </c>
      <c r="J10" s="43">
        <f t="shared" si="3"/>
        <v>9.7999999999999997E-5</v>
      </c>
      <c r="K10" s="43">
        <f t="shared" si="4"/>
        <v>9.800480231379623E-5</v>
      </c>
      <c r="L10" s="44">
        <f t="shared" si="17"/>
        <v>99610.22736950664</v>
      </c>
      <c r="M10" s="44">
        <f t="shared" si="5"/>
        <v>99605.346468365533</v>
      </c>
      <c r="N10" s="44">
        <f t="shared" si="6"/>
        <v>80.243682145798914</v>
      </c>
      <c r="P10" s="5">
        <f t="shared" si="7"/>
        <v>0.50017488630016371</v>
      </c>
      <c r="R10" s="1">
        <v>3</v>
      </c>
      <c r="S10" s="44">
        <f t="shared" si="8"/>
        <v>99575.41080554259</v>
      </c>
      <c r="T10" s="44">
        <f t="shared" si="9"/>
        <v>99570.133729901572</v>
      </c>
      <c r="U10" s="45">
        <f t="shared" si="10"/>
        <v>78.635739103145809</v>
      </c>
      <c r="V10" s="44">
        <f t="shared" si="11"/>
        <v>99570.133729901572</v>
      </c>
      <c r="W10" s="45">
        <f t="shared" si="12"/>
        <v>68.801382530589137</v>
      </c>
      <c r="X10" s="45">
        <f>SUM(AF10:AF127)/S10</f>
        <v>25.6035312303847</v>
      </c>
      <c r="Z10" s="1">
        <f t="shared" si="13"/>
        <v>78.42750843341986</v>
      </c>
      <c r="AA10" s="45">
        <f t="shared" si="14"/>
        <v>0.20823066972594972</v>
      </c>
      <c r="AC10" s="44">
        <f t="shared" si="18"/>
        <v>89806.555820074238</v>
      </c>
      <c r="AD10" s="44">
        <f t="shared" si="19"/>
        <v>92949.785273776826</v>
      </c>
      <c r="AE10" s="44">
        <f t="shared" si="20"/>
        <v>96203.027758359021</v>
      </c>
      <c r="AF10" s="44">
        <f t="shared" ref="AF10:AF41" si="21">$V10/(1+r_)^($R10-AF$2)</f>
        <v>99570.133729901572</v>
      </c>
      <c r="AG10" s="44"/>
      <c r="AH10" s="44"/>
      <c r="AI10" s="44"/>
      <c r="AJ10" s="44"/>
      <c r="AK10" s="44"/>
      <c r="AL10" s="44"/>
      <c r="AM10" s="44"/>
    </row>
    <row r="11" spans="1:129" ht="15.75" customHeight="1">
      <c r="B11" s="1">
        <v>4</v>
      </c>
      <c r="D11" s="43">
        <f t="shared" si="15"/>
        <v>9.8999999999999994E-5</v>
      </c>
      <c r="E11" s="43">
        <f t="shared" si="0"/>
        <v>9.9004900823417247E-5</v>
      </c>
      <c r="F11" s="44">
        <f t="shared" si="16"/>
        <v>99529.22225233035</v>
      </c>
      <c r="G11" s="44">
        <f t="shared" si="1"/>
        <v>99524.295555828867</v>
      </c>
      <c r="H11" s="44">
        <f t="shared" si="2"/>
        <v>75.618741317406915</v>
      </c>
      <c r="J11" s="43">
        <f t="shared" si="3"/>
        <v>7.2999999999999999E-5</v>
      </c>
      <c r="K11" s="43">
        <f t="shared" si="4"/>
        <v>7.3002664629669175E-5</v>
      </c>
      <c r="L11" s="44">
        <f t="shared" si="17"/>
        <v>99600.465567224426</v>
      </c>
      <c r="M11" s="44">
        <f t="shared" si="5"/>
        <v>99596.830150231224</v>
      </c>
      <c r="N11" s="44">
        <f t="shared" si="6"/>
        <v>79.251497792582583</v>
      </c>
      <c r="P11" s="5">
        <f t="shared" si="7"/>
        <v>0.50017888672370803</v>
      </c>
      <c r="R11" s="1">
        <v>4</v>
      </c>
      <c r="S11" s="44">
        <f t="shared" si="8"/>
        <v>99564.856654260569</v>
      </c>
      <c r="T11" s="44">
        <f t="shared" si="9"/>
        <v>99560.576068460679</v>
      </c>
      <c r="U11" s="45">
        <f t="shared" si="10"/>
        <v>77.644021708461949</v>
      </c>
      <c r="V11" s="44">
        <f t="shared" si="11"/>
        <v>99560.576068460679</v>
      </c>
      <c r="W11" s="45">
        <f t="shared" si="12"/>
        <v>67.808622666800076</v>
      </c>
      <c r="X11" s="45">
        <f>SUM(AG11:AG127)/S11</f>
        <v>25.467409004007983</v>
      </c>
      <c r="Z11" s="1">
        <f t="shared" si="13"/>
        <v>77.435769406898629</v>
      </c>
      <c r="AA11" s="45">
        <f t="shared" si="14"/>
        <v>0.20825230156331997</v>
      </c>
      <c r="AC11" s="44">
        <f t="shared" si="18"/>
        <v>86761.29020005255</v>
      </c>
      <c r="AD11" s="44">
        <f t="shared" si="19"/>
        <v>89797.93535705439</v>
      </c>
      <c r="AE11" s="44">
        <f t="shared" si="20"/>
        <v>92940.86309455127</v>
      </c>
      <c r="AF11" s="44">
        <f t="shared" si="21"/>
        <v>96193.793302860562</v>
      </c>
      <c r="AG11" s="44">
        <f t="shared" ref="AG11:AG42" si="22">$V11/(1+r_)^($R11-AG$2)</f>
        <v>99560.576068460679</v>
      </c>
      <c r="AH11" s="44"/>
      <c r="AI11" s="44"/>
      <c r="AJ11" s="44"/>
      <c r="AK11" s="44"/>
      <c r="AL11" s="44"/>
      <c r="AM11" s="44"/>
    </row>
    <row r="12" spans="1:129" ht="15.75" customHeight="1">
      <c r="B12" s="1">
        <v>5</v>
      </c>
      <c r="D12" s="43">
        <f t="shared" si="15"/>
        <v>9.2999999999999997E-5</v>
      </c>
      <c r="E12" s="43">
        <f t="shared" si="0"/>
        <v>9.300432476814744E-5</v>
      </c>
      <c r="F12" s="44">
        <f t="shared" si="16"/>
        <v>99519.368859327369</v>
      </c>
      <c r="G12" s="44">
        <f t="shared" si="1"/>
        <v>99514.741208675405</v>
      </c>
      <c r="H12" s="44">
        <f t="shared" si="2"/>
        <v>74.626178809109021</v>
      </c>
      <c r="J12" s="43">
        <f t="shared" si="3"/>
        <v>8.1000000000000004E-5</v>
      </c>
      <c r="K12" s="43">
        <f t="shared" si="4"/>
        <v>8.1003280677155505E-5</v>
      </c>
      <c r="L12" s="44">
        <f t="shared" si="17"/>
        <v>99593.194733238022</v>
      </c>
      <c r="M12" s="44">
        <f t="shared" si="5"/>
        <v>99589.161208851321</v>
      </c>
      <c r="N12" s="44">
        <f t="shared" si="6"/>
        <v>78.257247071618806</v>
      </c>
      <c r="P12" s="5">
        <f t="shared" si="7"/>
        <v>0.50018538728189377</v>
      </c>
      <c r="R12" s="1">
        <v>5</v>
      </c>
      <c r="S12" s="44">
        <f t="shared" si="8"/>
        <v>99556.295482660789</v>
      </c>
      <c r="T12" s="44">
        <f t="shared" si="9"/>
        <v>99551.965117815882</v>
      </c>
      <c r="U12" s="45">
        <f t="shared" si="10"/>
        <v>76.650655575306274</v>
      </c>
      <c r="V12" s="44">
        <f t="shared" si="11"/>
        <v>99551.965117815882</v>
      </c>
      <c r="W12" s="45">
        <f t="shared" si="12"/>
        <v>66.81441075549904</v>
      </c>
      <c r="X12" s="45">
        <f>SUM(AH12:AH127)/S12</f>
        <v>25.325990494364444</v>
      </c>
      <c r="Z12" s="1">
        <f t="shared" si="13"/>
        <v>76.442386094239481</v>
      </c>
      <c r="AA12" s="45">
        <f t="shared" si="14"/>
        <v>0.20826948106679311</v>
      </c>
      <c r="AC12" s="44">
        <f t="shared" si="18"/>
        <v>83820.083337236763</v>
      </c>
      <c r="AD12" s="44">
        <f t="shared" si="19"/>
        <v>86753.786254040038</v>
      </c>
      <c r="AE12" s="44">
        <f t="shared" si="20"/>
        <v>89790.168772931444</v>
      </c>
      <c r="AF12" s="44">
        <f t="shared" si="21"/>
        <v>92932.824679984027</v>
      </c>
      <c r="AG12" s="44">
        <f>$V12/(1+r_)^($R12-AG$2)</f>
        <v>96185.473543783475</v>
      </c>
      <c r="AH12" s="44">
        <f t="shared" ref="AH12:AH43" si="23">$V12/(1+r_)^($R12-AH$2)</f>
        <v>99551.965117815882</v>
      </c>
      <c r="AI12" s="44"/>
      <c r="AJ12" s="44"/>
      <c r="AK12" s="44"/>
      <c r="AL12" s="44"/>
      <c r="AM12" s="44"/>
    </row>
    <row r="13" spans="1:129" ht="15.75" customHeight="1">
      <c r="B13" s="1">
        <v>6</v>
      </c>
      <c r="D13" s="43">
        <f t="shared" si="15"/>
        <v>8.0000000000000007E-5</v>
      </c>
      <c r="E13" s="43">
        <f t="shared" si="0"/>
        <v>8.0003200170645887E-5</v>
      </c>
      <c r="F13" s="44">
        <f t="shared" si="16"/>
        <v>99510.113558023455</v>
      </c>
      <c r="G13" s="44">
        <f t="shared" si="1"/>
        <v>99506.133153481132</v>
      </c>
      <c r="H13" s="44">
        <f t="shared" si="2"/>
        <v>73.633073184915219</v>
      </c>
      <c r="J13" s="43">
        <f t="shared" si="3"/>
        <v>7.4999999999999993E-5</v>
      </c>
      <c r="K13" s="43">
        <f t="shared" si="4"/>
        <v>7.5002812640680169E-5</v>
      </c>
      <c r="L13" s="44">
        <f t="shared" si="17"/>
        <v>99585.127684464635</v>
      </c>
      <c r="M13" s="44">
        <f t="shared" si="5"/>
        <v>99581.393242176462</v>
      </c>
      <c r="N13" s="44">
        <f t="shared" si="6"/>
        <v>77.263545918838233</v>
      </c>
      <c r="P13" s="5">
        <f t="shared" si="7"/>
        <v>0.50018838754249739</v>
      </c>
      <c r="R13" s="1">
        <v>6</v>
      </c>
      <c r="S13" s="44">
        <f t="shared" si="8"/>
        <v>99547.634752970975</v>
      </c>
      <c r="T13" s="44">
        <f t="shared" si="9"/>
        <v>99543.777423086882</v>
      </c>
      <c r="U13" s="45">
        <f t="shared" si="10"/>
        <v>75.657280747720208</v>
      </c>
      <c r="V13" s="44">
        <f t="shared" si="11"/>
        <v>99543.777423086882</v>
      </c>
      <c r="W13" s="45">
        <f t="shared" si="12"/>
        <v>65.820180166168797</v>
      </c>
      <c r="X13" s="45">
        <f>SUM(AI13:AI127)/S13</f>
        <v>25.17963564004155</v>
      </c>
      <c r="Z13" s="1">
        <f t="shared" si="13"/>
        <v>75.448993487713182</v>
      </c>
      <c r="AA13" s="45">
        <f t="shared" si="14"/>
        <v>0.20828726000702602</v>
      </c>
      <c r="AC13" s="44">
        <f t="shared" si="18"/>
        <v>80978.927070508711</v>
      </c>
      <c r="AD13" s="44">
        <f t="shared" si="19"/>
        <v>83813.189517976527</v>
      </c>
      <c r="AE13" s="44">
        <f t="shared" si="20"/>
        <v>86746.651151105689</v>
      </c>
      <c r="AF13" s="44">
        <f t="shared" si="21"/>
        <v>89782.783941394388</v>
      </c>
      <c r="AG13" s="44">
        <f t="shared" si="22"/>
        <v>92925.181379343179</v>
      </c>
      <c r="AH13" s="44">
        <f t="shared" si="23"/>
        <v>96177.562727620185</v>
      </c>
      <c r="AI13" s="44">
        <f t="shared" ref="AI13:AI44" si="24">$V13/(1+r_)^($R13-AI$2)</f>
        <v>99543.777423086882</v>
      </c>
      <c r="AJ13" s="44"/>
      <c r="AK13" s="44"/>
      <c r="AL13" s="44"/>
      <c r="AM13" s="44"/>
      <c r="AN13" s="44"/>
    </row>
    <row r="14" spans="1:129" ht="15.75" customHeight="1">
      <c r="B14" s="1">
        <v>7</v>
      </c>
      <c r="D14" s="43">
        <f t="shared" si="15"/>
        <v>7.7000000000000001E-5</v>
      </c>
      <c r="E14" s="43">
        <f t="shared" si="0"/>
        <v>7.700296465218019E-5</v>
      </c>
      <c r="F14" s="44">
        <f t="shared" si="16"/>
        <v>99502.15274893881</v>
      </c>
      <c r="G14" s="44">
        <f t="shared" si="1"/>
        <v>99498.321916057976</v>
      </c>
      <c r="H14" s="44">
        <f t="shared" si="2"/>
        <v>72.638924298859123</v>
      </c>
      <c r="J14" s="43">
        <f t="shared" si="3"/>
        <v>6.0000000000000002E-5</v>
      </c>
      <c r="K14" s="43">
        <f t="shared" si="4"/>
        <v>6.0001800071952222E-5</v>
      </c>
      <c r="L14" s="44">
        <f t="shared" si="17"/>
        <v>99577.65879988829</v>
      </c>
      <c r="M14" s="44">
        <f t="shared" si="5"/>
        <v>99574.671470124304</v>
      </c>
      <c r="N14" s="44">
        <f t="shared" si="6"/>
        <v>76.269303616609491</v>
      </c>
      <c r="P14" s="5">
        <f t="shared" si="7"/>
        <v>0.50018963763920121</v>
      </c>
      <c r="R14" s="1">
        <v>7</v>
      </c>
      <c r="S14" s="44">
        <f t="shared" si="8"/>
        <v>99539.920093202789</v>
      </c>
      <c r="T14" s="44">
        <f t="shared" si="9"/>
        <v>99536.511335886782</v>
      </c>
      <c r="U14" s="45">
        <f t="shared" si="10"/>
        <v>74.663105675543406</v>
      </c>
      <c r="V14" s="44">
        <f t="shared" si="11"/>
        <v>99536.511335886782</v>
      </c>
      <c r="W14" s="45">
        <f t="shared" si="12"/>
        <v>64.825242687471871</v>
      </c>
      <c r="X14" s="45">
        <f>SUM(AJ14:AJ127)/S14</f>
        <v>25.027902583797058</v>
      </c>
      <c r="Z14" s="1">
        <f t="shared" si="13"/>
        <v>74.454802414297532</v>
      </c>
      <c r="AA14" s="45">
        <f t="shared" si="14"/>
        <v>0.20830326124587373</v>
      </c>
      <c r="AC14" s="44">
        <f t="shared" si="18"/>
        <v>78234.798168009511</v>
      </c>
      <c r="AD14" s="44">
        <f t="shared" si="19"/>
        <v>80973.016103889837</v>
      </c>
      <c r="AE14" s="44">
        <f t="shared" si="20"/>
        <v>83807.07166752599</v>
      </c>
      <c r="AF14" s="44">
        <f t="shared" si="21"/>
        <v>86740.319175889381</v>
      </c>
      <c r="AG14" s="44">
        <f t="shared" si="22"/>
        <v>89776.230347045508</v>
      </c>
      <c r="AH14" s="44">
        <f t="shared" si="23"/>
        <v>92918.398409192087</v>
      </c>
      <c r="AI14" s="44">
        <f t="shared" si="24"/>
        <v>96170.542353513811</v>
      </c>
      <c r="AJ14" s="44">
        <f t="shared" ref="AJ14:AJ45" si="25">$V14/(1+r_)^($R14-AJ$2)</f>
        <v>99536.511335886782</v>
      </c>
      <c r="AK14" s="44"/>
      <c r="AL14" s="44"/>
      <c r="AM14" s="44"/>
    </row>
    <row r="15" spans="1:129" ht="15.75" customHeight="1">
      <c r="B15" s="1">
        <v>8</v>
      </c>
      <c r="D15" s="43">
        <f t="shared" si="15"/>
        <v>7.1000000000000005E-5</v>
      </c>
      <c r="E15" s="43">
        <f t="shared" si="0"/>
        <v>7.1002520619353274E-5</v>
      </c>
      <c r="F15" s="44">
        <f t="shared" si="16"/>
        <v>99494.491083177141</v>
      </c>
      <c r="G15" s="44">
        <f t="shared" si="1"/>
        <v>99490.959028743688</v>
      </c>
      <c r="H15" s="44">
        <f t="shared" si="2"/>
        <v>71.644479423774754</v>
      </c>
      <c r="J15" s="43">
        <f t="shared" si="3"/>
        <v>6.0000000000000002E-5</v>
      </c>
      <c r="K15" s="43">
        <f t="shared" si="4"/>
        <v>6.0001800071952222E-5</v>
      </c>
      <c r="L15" s="44">
        <f t="shared" si="17"/>
        <v>99571.684140360303</v>
      </c>
      <c r="M15" s="44">
        <f t="shared" si="5"/>
        <v>99568.696989836084</v>
      </c>
      <c r="N15" s="44">
        <f t="shared" si="6"/>
        <v>75.273850047612342</v>
      </c>
      <c r="P15" s="5">
        <f t="shared" si="7"/>
        <v>0.50019388792972108</v>
      </c>
      <c r="R15" s="1">
        <v>8</v>
      </c>
      <c r="S15" s="44">
        <f t="shared" si="8"/>
        <v>99533.102578570775</v>
      </c>
      <c r="T15" s="44">
        <f t="shared" si="9"/>
        <v>99529.843189388208</v>
      </c>
      <c r="U15" s="45">
        <f t="shared" si="10"/>
        <v>73.668185473570389</v>
      </c>
      <c r="V15" s="44">
        <f t="shared" si="11"/>
        <v>99529.843189388208</v>
      </c>
      <c r="W15" s="45">
        <f t="shared" si="12"/>
        <v>63.829648641590339</v>
      </c>
      <c r="X15" s="45">
        <f>SUM(AK15:AK127)/S15</f>
        <v>24.870618012937776</v>
      </c>
      <c r="Z15" s="1">
        <f t="shared" si="13"/>
        <v>73.459868426849994</v>
      </c>
      <c r="AA15" s="45">
        <f t="shared" si="14"/>
        <v>0.20831704672039564</v>
      </c>
      <c r="AC15" s="44">
        <f t="shared" si="18"/>
        <v>75584.113106412682</v>
      </c>
      <c r="AD15" s="44">
        <f t="shared" si="19"/>
        <v>78229.557065137109</v>
      </c>
      <c r="AE15" s="44">
        <f t="shared" si="20"/>
        <v>80967.591562416914</v>
      </c>
      <c r="AF15" s="44">
        <f t="shared" si="21"/>
        <v>83801.457267101505</v>
      </c>
      <c r="AG15" s="44">
        <f t="shared" si="22"/>
        <v>86734.508271450046</v>
      </c>
      <c r="AH15" s="44">
        <f t="shared" si="23"/>
        <v>89770.216060950785</v>
      </c>
      <c r="AI15" s="44">
        <f t="shared" si="24"/>
        <v>92912.173623084062</v>
      </c>
      <c r="AJ15" s="44">
        <f t="shared" si="25"/>
        <v>96164.099699892002</v>
      </c>
      <c r="AK15" s="44">
        <f t="shared" ref="AK15:AK46" si="26">$V15/(1+r_)^($R15-AK$2)</f>
        <v>99529.843189388208</v>
      </c>
      <c r="AL15" s="44"/>
      <c r="AM15" s="44"/>
    </row>
    <row r="16" spans="1:129" ht="15.75" customHeight="1">
      <c r="B16" s="1">
        <v>9</v>
      </c>
      <c r="D16" s="43">
        <f t="shared" si="15"/>
        <v>6.4999999999999994E-5</v>
      </c>
      <c r="E16" s="43">
        <f t="shared" si="0"/>
        <v>6.5002112591527869E-5</v>
      </c>
      <c r="F16" s="44">
        <f t="shared" si="16"/>
        <v>99487.426974310234</v>
      </c>
      <c r="G16" s="44">
        <f t="shared" si="1"/>
        <v>99484.193632933573</v>
      </c>
      <c r="H16" s="44">
        <f t="shared" si="2"/>
        <v>70.649531040478635</v>
      </c>
      <c r="J16" s="43">
        <f t="shared" si="3"/>
        <v>6.2000000000000003E-5</v>
      </c>
      <c r="K16" s="43">
        <f t="shared" si="4"/>
        <v>6.2001922079452849E-5</v>
      </c>
      <c r="L16" s="44">
        <f t="shared" si="17"/>
        <v>99565.709839311879</v>
      </c>
      <c r="M16" s="44">
        <f t="shared" si="5"/>
        <v>99562.623302306863</v>
      </c>
      <c r="N16" s="44">
        <f t="shared" si="6"/>
        <v>74.278336747817207</v>
      </c>
      <c r="P16" s="5">
        <f t="shared" si="7"/>
        <v>0.50019663810943849</v>
      </c>
      <c r="R16" s="1">
        <v>9</v>
      </c>
      <c r="S16" s="44">
        <f t="shared" si="8"/>
        <v>99526.583800205641</v>
      </c>
      <c r="T16" s="44">
        <f t="shared" si="9"/>
        <v>99523.423919350171</v>
      </c>
      <c r="U16" s="45">
        <f t="shared" si="10"/>
        <v>72.672977833222163</v>
      </c>
      <c r="V16" s="44">
        <f t="shared" si="11"/>
        <v>99523.423919350171</v>
      </c>
      <c r="W16" s="45">
        <f t="shared" si="12"/>
        <v>62.833796598122902</v>
      </c>
      <c r="X16" s="45">
        <f>SUM(AL16:AL133)/S16</f>
        <v>24.70774173456245</v>
      </c>
      <c r="Z16" s="1">
        <f t="shared" si="13"/>
        <v>72.464647455641739</v>
      </c>
      <c r="AA16" s="45">
        <f t="shared" si="14"/>
        <v>0.20833037758042394</v>
      </c>
      <c r="AC16" s="44">
        <f t="shared" si="18"/>
        <v>73023.418587983906</v>
      </c>
      <c r="AD16" s="44">
        <f t="shared" si="19"/>
        <v>75579.238238563325</v>
      </c>
      <c r="AE16" s="44">
        <f t="shared" si="20"/>
        <v>78224.511576913035</v>
      </c>
      <c r="AF16" s="44">
        <f t="shared" si="21"/>
        <v>80962.369482104972</v>
      </c>
      <c r="AG16" s="44">
        <f t="shared" si="22"/>
        <v>83796.052413978658</v>
      </c>
      <c r="AH16" s="44">
        <f t="shared" si="23"/>
        <v>86728.914248467903</v>
      </c>
      <c r="AI16" s="44">
        <f t="shared" si="24"/>
        <v>89764.426247164272</v>
      </c>
      <c r="AJ16" s="44">
        <f t="shared" si="25"/>
        <v>92906.181165815011</v>
      </c>
      <c r="AK16" s="44">
        <f t="shared" si="26"/>
        <v>96157.897506618523</v>
      </c>
      <c r="AL16" s="44">
        <f t="shared" ref="AL16:AL47" si="27">$V16/(1+r_)^($R16-AL$2)</f>
        <v>99523.423919350171</v>
      </c>
      <c r="AM16" s="44"/>
    </row>
    <row r="17" spans="2:59" ht="15.75" customHeight="1">
      <c r="B17" s="1">
        <v>10</v>
      </c>
      <c r="D17" s="43">
        <f t="shared" si="15"/>
        <v>7.6000000000000004E-5</v>
      </c>
      <c r="E17" s="43">
        <f t="shared" si="0"/>
        <v>7.6002888146298661E-5</v>
      </c>
      <c r="F17" s="44">
        <f t="shared" si="16"/>
        <v>99480.960291556912</v>
      </c>
      <c r="G17" s="44">
        <f t="shared" si="1"/>
        <v>99477.180015065838</v>
      </c>
      <c r="H17" s="44">
        <f t="shared" si="2"/>
        <v>69.654091056397291</v>
      </c>
      <c r="J17" s="43">
        <f t="shared" si="3"/>
        <v>5.8999999999999998E-5</v>
      </c>
      <c r="K17" s="43">
        <f t="shared" si="4"/>
        <v>5.9001740568493946E-5</v>
      </c>
      <c r="L17" s="44">
        <f t="shared" si="17"/>
        <v>99559.536765301847</v>
      </c>
      <c r="M17" s="44">
        <f t="shared" si="5"/>
        <v>99556.599758967262</v>
      </c>
      <c r="N17" s="44">
        <f t="shared" si="6"/>
        <v>73.282911288317081</v>
      </c>
      <c r="P17" s="5">
        <f t="shared" si="7"/>
        <v>0.50019738815695003</v>
      </c>
      <c r="R17" s="1">
        <v>10</v>
      </c>
      <c r="S17" s="44">
        <f t="shared" si="8"/>
        <v>99520.264038494715</v>
      </c>
      <c r="T17" s="44">
        <f t="shared" si="9"/>
        <v>99516.905734103813</v>
      </c>
      <c r="U17" s="45">
        <f t="shared" si="10"/>
        <v>71.677560980446287</v>
      </c>
      <c r="V17" s="44">
        <f t="shared" si="11"/>
        <v>99516.905734103813</v>
      </c>
      <c r="W17" s="45">
        <f t="shared" si="12"/>
        <v>61.83775493509922</v>
      </c>
      <c r="X17" s="45">
        <f>SUM(AM17:AM127)/S17</f>
        <v>24.539103745209808</v>
      </c>
      <c r="Z17" s="1">
        <f t="shared" si="13"/>
        <v>71.469217458494668</v>
      </c>
      <c r="AA17" s="45">
        <f t="shared" si="14"/>
        <v>0.20834352195161898</v>
      </c>
      <c r="AC17" s="44">
        <f t="shared" si="18"/>
        <v>70549.406757088102</v>
      </c>
      <c r="AD17" s="44">
        <f t="shared" si="19"/>
        <v>73018.635993586184</v>
      </c>
      <c r="AE17" s="44">
        <f t="shared" si="20"/>
        <v>75574.288253361679</v>
      </c>
      <c r="AF17" s="44">
        <f t="shared" si="21"/>
        <v>78219.388342229329</v>
      </c>
      <c r="AG17" s="44">
        <f t="shared" si="22"/>
        <v>80957.066934207352</v>
      </c>
      <c r="AH17" s="44">
        <f t="shared" si="23"/>
        <v>83790.56427690461</v>
      </c>
      <c r="AI17" s="44">
        <f t="shared" si="24"/>
        <v>86723.234026596256</v>
      </c>
      <c r="AJ17" s="44">
        <f t="shared" si="25"/>
        <v>89758.547217527128</v>
      </c>
      <c r="AK17" s="44">
        <f t="shared" si="26"/>
        <v>92900.096370140571</v>
      </c>
      <c r="AL17" s="44">
        <f t="shared" si="27"/>
        <v>96151.599743095474</v>
      </c>
      <c r="AM17" s="44">
        <f t="shared" ref="AM17:AM48" si="28">$V17/(1+r_)^($R17-AM$2)</f>
        <v>99516.905734103813</v>
      </c>
      <c r="AN17" s="44"/>
      <c r="AO17" s="44"/>
      <c r="AP17" s="44"/>
      <c r="AQ17" s="44"/>
      <c r="AR17" s="44"/>
      <c r="AS17" s="44"/>
      <c r="AT17" s="44"/>
      <c r="AU17" s="44"/>
      <c r="AV17" s="44"/>
      <c r="AW17" s="44"/>
    </row>
    <row r="18" spans="2:59" ht="15.75" customHeight="1">
      <c r="B18" s="1">
        <v>11</v>
      </c>
      <c r="D18" s="43">
        <f t="shared" si="15"/>
        <v>8.6000000000000003E-5</v>
      </c>
      <c r="E18" s="43">
        <f t="shared" si="0"/>
        <v>8.6003698212062842E-5</v>
      </c>
      <c r="F18" s="44">
        <f t="shared" si="16"/>
        <v>99473.399738574764</v>
      </c>
      <c r="G18" s="44">
        <f t="shared" si="1"/>
        <v>99469.122382386005</v>
      </c>
      <c r="H18" s="44">
        <f t="shared" si="2"/>
        <v>68.659347166781941</v>
      </c>
      <c r="J18" s="43">
        <f t="shared" si="3"/>
        <v>7.6000000000000004E-5</v>
      </c>
      <c r="K18" s="43">
        <f t="shared" si="4"/>
        <v>7.6002888146298661E-5</v>
      </c>
      <c r="L18" s="44">
        <f t="shared" si="17"/>
        <v>99553.662752632692</v>
      </c>
      <c r="M18" s="44">
        <f t="shared" si="5"/>
        <v>99549.879713448085</v>
      </c>
      <c r="N18" s="44">
        <f t="shared" si="6"/>
        <v>72.287205733455352</v>
      </c>
      <c r="P18" s="5">
        <f t="shared" si="7"/>
        <v>0.50020163844316767</v>
      </c>
      <c r="R18" s="1">
        <v>11</v>
      </c>
      <c r="S18" s="44">
        <f t="shared" si="8"/>
        <v>99513.547429712926</v>
      </c>
      <c r="T18" s="44">
        <f t="shared" si="9"/>
        <v>99509.517433272325</v>
      </c>
      <c r="U18" s="45">
        <f t="shared" si="10"/>
        <v>70.682365068366934</v>
      </c>
      <c r="V18" s="44">
        <f t="shared" si="11"/>
        <v>99509.517433272325</v>
      </c>
      <c r="W18" s="45">
        <f t="shared" si="12"/>
        <v>60.841894891055901</v>
      </c>
      <c r="X18" s="45">
        <f>SUM(AN18:AN135)/S18</f>
        <v>24.364651669248477</v>
      </c>
      <c r="Z18" s="1">
        <f t="shared" si="13"/>
        <v>70.474007965872062</v>
      </c>
      <c r="AA18" s="45">
        <f t="shared" si="14"/>
        <v>0.20835710249487249</v>
      </c>
      <c r="AC18" s="44">
        <f t="shared" si="18"/>
        <v>68158.617441185808</v>
      </c>
      <c r="AD18" s="44">
        <f t="shared" si="19"/>
        <v>70544.169051627308</v>
      </c>
      <c r="AE18" s="44">
        <f t="shared" si="20"/>
        <v>73013.214968434258</v>
      </c>
      <c r="AF18" s="44">
        <f t="shared" si="21"/>
        <v>75568.677492329458</v>
      </c>
      <c r="AG18" s="44">
        <f t="shared" si="22"/>
        <v>78213.581204560964</v>
      </c>
      <c r="AH18" s="44">
        <f t="shared" si="23"/>
        <v>80951.056546720589</v>
      </c>
      <c r="AI18" s="44">
        <f t="shared" si="24"/>
        <v>83784.343525855817</v>
      </c>
      <c r="AJ18" s="44">
        <f t="shared" si="25"/>
        <v>86716.795549260758</v>
      </c>
      <c r="AK18" s="44">
        <f t="shared" si="26"/>
        <v>89751.883393484881</v>
      </c>
      <c r="AL18" s="44">
        <f t="shared" si="27"/>
        <v>92893.199312256838</v>
      </c>
      <c r="AM18" s="44">
        <f t="shared" si="28"/>
        <v>96144.461288185834</v>
      </c>
      <c r="AN18" s="44">
        <f t="shared" ref="AN18:AN49" si="29">$V18/(1+r_)^($R18-AN$2)</f>
        <v>99509.517433272325</v>
      </c>
      <c r="AO18" s="44"/>
      <c r="AP18" s="44"/>
      <c r="AQ18" s="44"/>
      <c r="AR18" s="44"/>
      <c r="AS18" s="44"/>
      <c r="AT18" s="44"/>
      <c r="AU18" s="44"/>
      <c r="AV18" s="44"/>
      <c r="AW18" s="44"/>
    </row>
    <row r="19" spans="2:59" ht="15.75" customHeight="1">
      <c r="B19" s="1">
        <v>12</v>
      </c>
      <c r="D19" s="43">
        <f t="shared" si="15"/>
        <v>9.8999999999999994E-5</v>
      </c>
      <c r="E19" s="43">
        <f t="shared" si="0"/>
        <v>9.9004900823417247E-5</v>
      </c>
      <c r="F19" s="44">
        <f t="shared" si="16"/>
        <v>99464.845026197247</v>
      </c>
      <c r="G19" s="44">
        <f t="shared" si="1"/>
        <v>99459.921516368457</v>
      </c>
      <c r="H19" s="44">
        <f t="shared" si="2"/>
        <v>67.665209374788176</v>
      </c>
      <c r="J19" s="43">
        <f t="shared" si="3"/>
        <v>6.8999999999999997E-5</v>
      </c>
      <c r="K19" s="43">
        <f t="shared" si="4"/>
        <v>6.9002380609494403E-5</v>
      </c>
      <c r="L19" s="44">
        <f t="shared" si="17"/>
        <v>99546.096674263492</v>
      </c>
      <c r="M19" s="44">
        <f t="shared" si="5"/>
        <v>99542.662333928223</v>
      </c>
      <c r="N19" s="44">
        <f t="shared" si="6"/>
        <v>71.292661975765512</v>
      </c>
      <c r="P19" s="5">
        <f t="shared" si="7"/>
        <v>0.50020413864527247</v>
      </c>
      <c r="R19" s="1">
        <v>12</v>
      </c>
      <c r="S19" s="44">
        <f t="shared" si="8"/>
        <v>99505.487436831725</v>
      </c>
      <c r="T19" s="44">
        <f t="shared" si="9"/>
        <v>99501.309131635673</v>
      </c>
      <c r="U19" s="45">
        <f t="shared" si="10"/>
        <v>69.688049874073712</v>
      </c>
      <c r="V19" s="44">
        <f t="shared" si="11"/>
        <v>99501.309131635673</v>
      </c>
      <c r="W19" s="45">
        <f t="shared" si="12"/>
        <v>59.846782613891996</v>
      </c>
      <c r="X19" s="45">
        <f>SUM(AO19:AO127)/S19</f>
        <v>24.184415182758745</v>
      </c>
      <c r="Z19" s="1">
        <f t="shared" si="13"/>
        <v>69.479676178536607</v>
      </c>
      <c r="AA19" s="45">
        <f t="shared" si="14"/>
        <v>0.20837369553710516</v>
      </c>
      <c r="AC19" s="44">
        <f t="shared" si="18"/>
        <v>65848.304541220088</v>
      </c>
      <c r="AD19" s="44">
        <f t="shared" si="19"/>
        <v>68152.995200162783</v>
      </c>
      <c r="AE19" s="44">
        <f t="shared" si="20"/>
        <v>70538.350032168484</v>
      </c>
      <c r="AF19" s="44">
        <f t="shared" si="21"/>
        <v>73007.192283294382</v>
      </c>
      <c r="AG19" s="44">
        <f t="shared" si="22"/>
        <v>75562.444013209664</v>
      </c>
      <c r="AH19" s="44">
        <f t="shared" si="23"/>
        <v>78207.129553671984</v>
      </c>
      <c r="AI19" s="44">
        <f t="shared" si="24"/>
        <v>80944.379088050511</v>
      </c>
      <c r="AJ19" s="44">
        <f t="shared" si="25"/>
        <v>83777.432356132282</v>
      </c>
      <c r="AK19" s="44">
        <f t="shared" si="26"/>
        <v>86709.642488596888</v>
      </c>
      <c r="AL19" s="44">
        <f t="shared" si="27"/>
        <v>89744.479975697788</v>
      </c>
      <c r="AM19" s="44">
        <f t="shared" si="28"/>
        <v>92885.536774847191</v>
      </c>
      <c r="AN19" s="44">
        <f t="shared" si="29"/>
        <v>96136.530561966836</v>
      </c>
      <c r="AO19" s="44">
        <f t="shared" ref="AO19:AO50" si="30">$V19/(1+r_)^($R19-AO$2)</f>
        <v>99501.309131635673</v>
      </c>
      <c r="AP19" s="44"/>
      <c r="AQ19" s="44"/>
      <c r="AR19" s="44"/>
      <c r="AS19" s="44"/>
      <c r="AT19" s="44"/>
      <c r="AU19" s="44"/>
      <c r="AV19" s="44"/>
      <c r="AW19" s="44"/>
    </row>
    <row r="20" spans="2:59" ht="15.75" customHeight="1">
      <c r="B20" s="1">
        <v>13</v>
      </c>
      <c r="D20" s="43">
        <f t="shared" si="15"/>
        <v>1.1E-4</v>
      </c>
      <c r="E20" s="43">
        <f t="shared" si="0"/>
        <v>1.1000605044375778E-4</v>
      </c>
      <c r="F20" s="44">
        <f t="shared" si="16"/>
        <v>99454.998006539652</v>
      </c>
      <c r="G20" s="44">
        <f t="shared" si="1"/>
        <v>99449.527981649298</v>
      </c>
      <c r="H20" s="44">
        <f t="shared" si="2"/>
        <v>66.671859388867688</v>
      </c>
      <c r="J20" s="43">
        <f t="shared" si="3"/>
        <v>7.7999999999999999E-5</v>
      </c>
      <c r="K20" s="43">
        <f t="shared" si="4"/>
        <v>7.8003042158215753E-5</v>
      </c>
      <c r="L20" s="44">
        <f t="shared" si="17"/>
        <v>99539.227993592969</v>
      </c>
      <c r="M20" s="44">
        <f t="shared" si="5"/>
        <v>99535.345963701227</v>
      </c>
      <c r="N20" s="44">
        <f t="shared" si="6"/>
        <v>70.297547006508964</v>
      </c>
      <c r="P20" s="5">
        <f t="shared" si="7"/>
        <v>0.50021163927402912</v>
      </c>
      <c r="R20" s="1">
        <v>13</v>
      </c>
      <c r="S20" s="44">
        <f t="shared" si="8"/>
        <v>99497.130826439621</v>
      </c>
      <c r="T20" s="44">
        <f t="shared" si="9"/>
        <v>99492.455484787381</v>
      </c>
      <c r="U20" s="45">
        <f t="shared" si="10"/>
        <v>68.693860871554591</v>
      </c>
      <c r="V20" s="44">
        <f t="shared" si="11"/>
        <v>99492.455484787381</v>
      </c>
      <c r="W20" s="45">
        <f t="shared" si="12"/>
        <v>58.851767058530847</v>
      </c>
      <c r="X20" s="45">
        <f>SUM(AP20:AP127)/S20</f>
        <v>23.997928554228341</v>
      </c>
      <c r="Z20" s="1">
        <f t="shared" si="13"/>
        <v>68.485470535583573</v>
      </c>
      <c r="AA20" s="45">
        <f t="shared" si="14"/>
        <v>0.20839033597101775</v>
      </c>
      <c r="AC20" s="44">
        <f t="shared" si="18"/>
        <v>63615.889222808648</v>
      </c>
      <c r="AD20" s="44">
        <f t="shared" si="19"/>
        <v>65842.445345606931</v>
      </c>
      <c r="AE20" s="44">
        <f t="shared" si="20"/>
        <v>68146.930932703166</v>
      </c>
      <c r="AF20" s="44">
        <f t="shared" si="21"/>
        <v>70532.073515347787</v>
      </c>
      <c r="AG20" s="44">
        <f t="shared" si="22"/>
        <v>73000.696088384953</v>
      </c>
      <c r="AH20" s="44">
        <f t="shared" si="23"/>
        <v>75555.720451478424</v>
      </c>
      <c r="AI20" s="44">
        <f t="shared" si="24"/>
        <v>78200.170667280152</v>
      </c>
      <c r="AJ20" s="44">
        <f t="shared" si="25"/>
        <v>80937.176640634949</v>
      </c>
      <c r="AK20" s="44">
        <f t="shared" si="26"/>
        <v>83769.977823057168</v>
      </c>
      <c r="AL20" s="44">
        <f t="shared" si="27"/>
        <v>86701.927046864163</v>
      </c>
      <c r="AM20" s="44">
        <f t="shared" si="28"/>
        <v>89736.494493504404</v>
      </c>
      <c r="AN20" s="44">
        <f t="shared" si="29"/>
        <v>92877.271800777045</v>
      </c>
      <c r="AO20" s="44">
        <f t="shared" si="30"/>
        <v>96127.976313804233</v>
      </c>
      <c r="AP20" s="44">
        <f t="shared" ref="AP20:AP51" si="31">$V20/(1+r_)^($R20-AP$2)</f>
        <v>99492.455484787381</v>
      </c>
      <c r="AQ20" s="44"/>
      <c r="AR20" s="44"/>
      <c r="AS20" s="44"/>
      <c r="AT20" s="44"/>
      <c r="AU20" s="44"/>
      <c r="AV20" s="44"/>
      <c r="AW20" s="44"/>
    </row>
    <row r="21" spans="2:59" ht="15.75" customHeight="1">
      <c r="B21" s="1">
        <v>14</v>
      </c>
      <c r="D21" s="43">
        <f t="shared" si="15"/>
        <v>1.3300000000000001E-4</v>
      </c>
      <c r="E21" s="43">
        <f t="shared" si="0"/>
        <v>1.3300884528434032E-4</v>
      </c>
      <c r="F21" s="44">
        <f t="shared" si="16"/>
        <v>99444.05795675893</v>
      </c>
      <c r="G21" s="44">
        <f t="shared" si="1"/>
        <v>99437.444926904805</v>
      </c>
      <c r="H21" s="44">
        <f t="shared" si="2"/>
        <v>65.67913909416805</v>
      </c>
      <c r="J21" s="43">
        <f t="shared" si="3"/>
        <v>1.01E-4</v>
      </c>
      <c r="K21" s="43">
        <f t="shared" si="4"/>
        <v>1.0100510084347743E-4</v>
      </c>
      <c r="L21" s="44">
        <f t="shared" si="17"/>
        <v>99531.463933809471</v>
      </c>
      <c r="M21" s="44">
        <f t="shared" si="5"/>
        <v>99526.437594880816</v>
      </c>
      <c r="N21" s="44">
        <f t="shared" si="6"/>
        <v>69.30299163985687</v>
      </c>
      <c r="P21" s="5">
        <f t="shared" si="7"/>
        <v>0.50021964002461217</v>
      </c>
      <c r="R21" s="1">
        <v>14</v>
      </c>
      <c r="S21" s="44">
        <f t="shared" si="8"/>
        <v>99487.78014313514</v>
      </c>
      <c r="T21" s="44">
        <f t="shared" si="9"/>
        <v>99481.961169604343</v>
      </c>
      <c r="U21" s="45">
        <f t="shared" si="10"/>
        <v>67.700270293851517</v>
      </c>
      <c r="V21" s="44">
        <f t="shared" si="11"/>
        <v>99481.961169604343</v>
      </c>
      <c r="W21" s="45">
        <f t="shared" si="12"/>
        <v>57.857251439559718</v>
      </c>
      <c r="X21" s="45">
        <f>SUM(AQ21:AQ138)/S21</f>
        <v>23.80514188156404</v>
      </c>
      <c r="Z21" s="1">
        <f t="shared" si="13"/>
        <v>67.491861310074796</v>
      </c>
      <c r="AA21" s="45">
        <f t="shared" si="14"/>
        <v>0.2084089837767209</v>
      </c>
      <c r="AC21" s="44">
        <f t="shared" si="18"/>
        <v>61458.144071592636</v>
      </c>
      <c r="AD21" s="44">
        <f t="shared" si="19"/>
        <v>63609.179114098391</v>
      </c>
      <c r="AE21" s="44">
        <f t="shared" si="20"/>
        <v>65835.500383091814</v>
      </c>
      <c r="AF21" s="44">
        <f t="shared" si="21"/>
        <v>68139.742896500029</v>
      </c>
      <c r="AG21" s="44">
        <f t="shared" si="22"/>
        <v>70524.633897877531</v>
      </c>
      <c r="AH21" s="44">
        <f t="shared" si="23"/>
        <v>72992.996084303246</v>
      </c>
      <c r="AI21" s="44">
        <f t="shared" si="24"/>
        <v>75547.750947253837</v>
      </c>
      <c r="AJ21" s="44">
        <f t="shared" si="25"/>
        <v>78191.922230407712</v>
      </c>
      <c r="AK21" s="44">
        <f t="shared" si="26"/>
        <v>80928.63950847197</v>
      </c>
      <c r="AL21" s="44">
        <f t="shared" si="27"/>
        <v>83761.141891268504</v>
      </c>
      <c r="AM21" s="44">
        <f t="shared" si="28"/>
        <v>86692.781857462891</v>
      </c>
      <c r="AN21" s="44">
        <f t="shared" si="29"/>
        <v>89727.029222474084</v>
      </c>
      <c r="AO21" s="44">
        <f t="shared" si="30"/>
        <v>92867.475245260663</v>
      </c>
      <c r="AP21" s="44">
        <f t="shared" si="31"/>
        <v>96117.836878844784</v>
      </c>
      <c r="AQ21" s="44">
        <f t="shared" ref="AQ21:AQ52" si="32">$V21/(1+r_)^($R21-AQ$2)</f>
        <v>99481.961169604343</v>
      </c>
      <c r="AR21" s="44"/>
      <c r="AS21" s="44"/>
      <c r="AT21" s="44"/>
      <c r="AU21" s="44"/>
      <c r="AV21" s="44"/>
      <c r="AW21" s="44"/>
    </row>
    <row r="22" spans="2:59" ht="15.75" customHeight="1">
      <c r="B22" s="1">
        <v>15</v>
      </c>
      <c r="D22" s="43">
        <f t="shared" si="15"/>
        <v>1.7899999999999999E-4</v>
      </c>
      <c r="E22" s="43">
        <f t="shared" si="0"/>
        <v>1.7901602241207661E-4</v>
      </c>
      <c r="F22" s="44">
        <f t="shared" si="16"/>
        <v>99430.831897050681</v>
      </c>
      <c r="G22" s="44">
        <f t="shared" si="1"/>
        <v>99421.932837595901</v>
      </c>
      <c r="H22" s="44">
        <f t="shared" si="2"/>
        <v>64.687809072774726</v>
      </c>
      <c r="J22" s="43">
        <f t="shared" si="3"/>
        <v>1.1900000000000001E-4</v>
      </c>
      <c r="K22" s="43">
        <f t="shared" si="4"/>
        <v>1.1900708106175004E-4</v>
      </c>
      <c r="L22" s="44">
        <f t="shared" si="17"/>
        <v>99521.41125595216</v>
      </c>
      <c r="M22" s="44">
        <f t="shared" si="5"/>
        <v>99515.489731982438</v>
      </c>
      <c r="N22" s="44">
        <f t="shared" si="6"/>
        <v>68.309941443942719</v>
      </c>
      <c r="P22" s="5">
        <f t="shared" si="7"/>
        <v>0.50022764095912153</v>
      </c>
      <c r="R22" s="1">
        <v>15</v>
      </c>
      <c r="S22" s="44">
        <f t="shared" si="8"/>
        <v>99476.142196073546</v>
      </c>
      <c r="T22" s="44">
        <f t="shared" si="9"/>
        <v>99468.733306286289</v>
      </c>
      <c r="U22" s="45">
        <f t="shared" si="10"/>
        <v>66.708132211000077</v>
      </c>
      <c r="V22" s="44">
        <f t="shared" si="11"/>
        <v>99468.733306286289</v>
      </c>
      <c r="W22" s="45">
        <f t="shared" si="12"/>
        <v>56.863961798859087</v>
      </c>
      <c r="X22" s="45">
        <f>SUM(AR22:AR127)/S22</f>
        <v>23.606143798909301</v>
      </c>
      <c r="Z22" s="1">
        <f t="shared" si="13"/>
        <v>66.499699804045761</v>
      </c>
      <c r="AA22" s="45">
        <f t="shared" si="14"/>
        <v>0.20843240695431575</v>
      </c>
      <c r="AC22" s="44">
        <f t="shared" si="18"/>
        <v>59371.953757014962</v>
      </c>
      <c r="AD22" s="44">
        <f t="shared" si="19"/>
        <v>61449.972138510479</v>
      </c>
      <c r="AE22" s="44">
        <f t="shared" si="20"/>
        <v>63600.72116335835</v>
      </c>
      <c r="AF22" s="44">
        <f t="shared" si="21"/>
        <v>65826.746404075879</v>
      </c>
      <c r="AG22" s="44">
        <f t="shared" si="22"/>
        <v>68130.682528218531</v>
      </c>
      <c r="AH22" s="44">
        <f t="shared" si="23"/>
        <v>70515.256416706179</v>
      </c>
      <c r="AI22" s="44">
        <f t="shared" si="24"/>
        <v>72983.290391290895</v>
      </c>
      <c r="AJ22" s="44">
        <f t="shared" si="25"/>
        <v>75537.705554986067</v>
      </c>
      <c r="AK22" s="44">
        <f t="shared" si="26"/>
        <v>78181.525249410566</v>
      </c>
      <c r="AL22" s="44">
        <f t="shared" si="27"/>
        <v>80917.878633139917</v>
      </c>
      <c r="AM22" s="44">
        <f t="shared" si="28"/>
        <v>83750.004385299821</v>
      </c>
      <c r="AN22" s="44">
        <f t="shared" si="29"/>
        <v>86681.254538785302</v>
      </c>
      <c r="AO22" s="44">
        <f t="shared" si="30"/>
        <v>89715.098447642784</v>
      </c>
      <c r="AP22" s="44">
        <f t="shared" si="31"/>
        <v>92855.126893310269</v>
      </c>
      <c r="AQ22" s="44">
        <f t="shared" si="32"/>
        <v>96105.056334576133</v>
      </c>
      <c r="AR22" s="44">
        <f t="shared" ref="AR22:AR53" si="33">$V22/(1+r_)^($R22-AR$2)</f>
        <v>99468.733306286289</v>
      </c>
      <c r="AS22" s="44"/>
      <c r="AT22" s="44"/>
      <c r="AU22" s="44"/>
      <c r="AV22" s="44"/>
      <c r="AW22" s="44"/>
    </row>
    <row r="23" spans="2:59" ht="15.75" customHeight="1">
      <c r="B23" s="1">
        <v>16</v>
      </c>
      <c r="D23" s="43">
        <f t="shared" si="15"/>
        <v>2.33E-4</v>
      </c>
      <c r="E23" s="43">
        <f t="shared" si="0"/>
        <v>2.3302714871722136E-4</v>
      </c>
      <c r="F23" s="44">
        <f t="shared" si="16"/>
        <v>99413.033778141107</v>
      </c>
      <c r="G23" s="44">
        <f t="shared" si="1"/>
        <v>99401.45215970595</v>
      </c>
      <c r="H23" s="44">
        <f t="shared" si="2"/>
        <v>63.69930074760854</v>
      </c>
      <c r="J23" s="43">
        <f t="shared" si="3"/>
        <v>1.5300000000000001E-4</v>
      </c>
      <c r="K23" s="43">
        <f t="shared" si="4"/>
        <v>1.5301170569395473E-4</v>
      </c>
      <c r="L23" s="44">
        <f t="shared" si="17"/>
        <v>99509.568208012701</v>
      </c>
      <c r="M23" s="44">
        <f t="shared" si="5"/>
        <v>99501.955726044791</v>
      </c>
      <c r="N23" s="44">
        <f t="shared" si="6"/>
        <v>67.318011787345412</v>
      </c>
      <c r="P23" s="5">
        <f t="shared" si="7"/>
        <v>0.50024264319113998</v>
      </c>
      <c r="R23" s="1">
        <v>16</v>
      </c>
      <c r="S23" s="44">
        <f t="shared" si="8"/>
        <v>99461.324416499032</v>
      </c>
      <c r="T23" s="44">
        <f t="shared" si="9"/>
        <v>99451.729374309871</v>
      </c>
      <c r="U23" s="45">
        <f t="shared" si="10"/>
        <v>65.717995919480714</v>
      </c>
      <c r="V23" s="44">
        <f t="shared" si="11"/>
        <v>99451.729374309871</v>
      </c>
      <c r="W23" s="45">
        <f t="shared" si="12"/>
        <v>55.872358919717691</v>
      </c>
      <c r="X23" s="45">
        <f>SUM(AS23:AS$127)/S23</f>
        <v>23.400921675104961</v>
      </c>
      <c r="Z23" s="1">
        <f t="shared" si="13"/>
        <v>65.509534323071478</v>
      </c>
      <c r="AA23" s="45">
        <f t="shared" si="14"/>
        <v>0.20846159640923645</v>
      </c>
      <c r="AC23" s="44">
        <f t="shared" si="18"/>
        <v>57354.400260423688</v>
      </c>
      <c r="AD23" s="44">
        <f t="shared" si="19"/>
        <v>59361.804269538501</v>
      </c>
      <c r="AE23" s="44">
        <f t="shared" si="20"/>
        <v>61439.467418972345</v>
      </c>
      <c r="AF23" s="44">
        <f t="shared" si="21"/>
        <v>63589.848778636384</v>
      </c>
      <c r="AG23" s="44">
        <f t="shared" si="22"/>
        <v>65815.493485888641</v>
      </c>
      <c r="AH23" s="44">
        <f t="shared" si="23"/>
        <v>68119.035757894744</v>
      </c>
      <c r="AI23" s="44">
        <f t="shared" si="24"/>
        <v>70503.20200942106</v>
      </c>
      <c r="AJ23" s="44">
        <f t="shared" si="25"/>
        <v>72970.814079750795</v>
      </c>
      <c r="AK23" s="44">
        <f t="shared" si="26"/>
        <v>75524.79257254205</v>
      </c>
      <c r="AL23" s="44">
        <f t="shared" si="27"/>
        <v>78168.160312581007</v>
      </c>
      <c r="AM23" s="44">
        <f t="shared" si="28"/>
        <v>80904.045923521349</v>
      </c>
      <c r="AN23" s="44">
        <f t="shared" si="29"/>
        <v>83735.687530844589</v>
      </c>
      <c r="AO23" s="44">
        <f t="shared" si="30"/>
        <v>86666.436594424144</v>
      </c>
      <c r="AP23" s="44">
        <f t="shared" si="31"/>
        <v>89699.761875228985</v>
      </c>
      <c r="AQ23" s="44">
        <f t="shared" si="32"/>
        <v>92839.253540861988</v>
      </c>
      <c r="AR23" s="44">
        <f t="shared" si="33"/>
        <v>96088.62741479215</v>
      </c>
      <c r="AS23" s="44">
        <f t="shared" ref="AS23:AS54" si="34">$V23/(1+r_)^($R23-AS$2)</f>
        <v>99451.729374309871</v>
      </c>
      <c r="AT23" s="44"/>
      <c r="AU23" s="44"/>
      <c r="AV23" s="44"/>
      <c r="AW23" s="44"/>
    </row>
    <row r="24" spans="2:59" ht="15.75" customHeight="1">
      <c r="B24" s="1">
        <v>17</v>
      </c>
      <c r="D24" s="43">
        <f t="shared" si="15"/>
        <v>3.1700000000000001E-4</v>
      </c>
      <c r="E24" s="43">
        <f t="shared" si="0"/>
        <v>3.1705025512087455E-4</v>
      </c>
      <c r="F24" s="44">
        <f t="shared" si="16"/>
        <v>99389.870541270793</v>
      </c>
      <c r="G24" s="44">
        <f t="shared" si="1"/>
        <v>99374.117246790003</v>
      </c>
      <c r="H24" s="44">
        <f t="shared" si="2"/>
        <v>62.714029616509187</v>
      </c>
      <c r="J24" s="43">
        <f t="shared" si="3"/>
        <v>1.5200000000000001E-4</v>
      </c>
      <c r="K24" s="43">
        <f t="shared" si="4"/>
        <v>1.5201155317077713E-4</v>
      </c>
      <c r="L24" s="44">
        <f t="shared" si="17"/>
        <v>99494.343244076881</v>
      </c>
      <c r="M24" s="44">
        <f t="shared" si="5"/>
        <v>99486.781673990336</v>
      </c>
      <c r="N24" s="44">
        <f t="shared" si="6"/>
        <v>66.328236507531059</v>
      </c>
      <c r="P24" s="5">
        <f t="shared" si="7"/>
        <v>0.5002626470467858</v>
      </c>
      <c r="R24" s="1">
        <v>17</v>
      </c>
      <c r="S24" s="44">
        <f t="shared" si="8"/>
        <v>99442.13433212071</v>
      </c>
      <c r="T24" s="44">
        <f t="shared" si="9"/>
        <v>99430.481544611248</v>
      </c>
      <c r="U24" s="45">
        <f t="shared" si="10"/>
        <v>64.730581518664465</v>
      </c>
      <c r="V24" s="44">
        <f t="shared" si="11"/>
        <v>99430.481544611248</v>
      </c>
      <c r="W24" s="45">
        <f t="shared" si="12"/>
        <v>54.883044533487265</v>
      </c>
      <c r="X24" s="45">
        <f>SUM(AT24:AT$127)/S24</f>
        <v>23.189527971630309</v>
      </c>
      <c r="Z24" s="1">
        <f t="shared" si="13"/>
        <v>64.522082322786531</v>
      </c>
      <c r="AA24" s="45">
        <f t="shared" si="14"/>
        <v>0.20849919587793408</v>
      </c>
      <c r="AC24" s="44">
        <f t="shared" si="18"/>
        <v>55403.040107657376</v>
      </c>
      <c r="AD24" s="44">
        <f t="shared" si="19"/>
        <v>57342.146511425381</v>
      </c>
      <c r="AE24" s="44">
        <f t="shared" si="20"/>
        <v>59349.121639325254</v>
      </c>
      <c r="AF24" s="44">
        <f t="shared" si="21"/>
        <v>61426.340896701629</v>
      </c>
      <c r="AG24" s="44">
        <f t="shared" si="22"/>
        <v>63576.262828086197</v>
      </c>
      <c r="AH24" s="44">
        <f t="shared" si="23"/>
        <v>65801.432027069197</v>
      </c>
      <c r="AI24" s="44">
        <f t="shared" si="24"/>
        <v>68104.482148016614</v>
      </c>
      <c r="AJ24" s="44">
        <f t="shared" si="25"/>
        <v>70488.139023197204</v>
      </c>
      <c r="AK24" s="44">
        <f t="shared" si="26"/>
        <v>72955.223889009096</v>
      </c>
      <c r="AL24" s="44">
        <f t="shared" si="27"/>
        <v>75508.656725124412</v>
      </c>
      <c r="AM24" s="44">
        <f t="shared" si="28"/>
        <v>78151.459710503754</v>
      </c>
      <c r="AN24" s="44">
        <f t="shared" si="29"/>
        <v>80886.760800371369</v>
      </c>
      <c r="AO24" s="44">
        <f t="shared" si="30"/>
        <v>83717.79742838438</v>
      </c>
      <c r="AP24" s="44">
        <f t="shared" si="31"/>
        <v>86647.920338377822</v>
      </c>
      <c r="AQ24" s="44">
        <f t="shared" si="32"/>
        <v>89680.597550221035</v>
      </c>
      <c r="AR24" s="44">
        <f t="shared" si="33"/>
        <v>92819.41846447876</v>
      </c>
      <c r="AS24" s="44">
        <f t="shared" si="34"/>
        <v>96068.098110735518</v>
      </c>
      <c r="AT24" s="44">
        <f t="shared" ref="AT24:AT55" si="35">$V24/(1+r_)^($R24-AT$2)</f>
        <v>99430.481544611248</v>
      </c>
      <c r="AU24" s="44"/>
      <c r="AV24" s="44"/>
      <c r="AW24" s="44"/>
    </row>
    <row r="25" spans="2:59" ht="15.75" customHeight="1">
      <c r="B25" s="1">
        <v>18</v>
      </c>
      <c r="D25" s="43">
        <f t="shared" si="15"/>
        <v>4.06E-4</v>
      </c>
      <c r="E25" s="43">
        <f t="shared" si="0"/>
        <v>4.0608244031461771E-4</v>
      </c>
      <c r="F25" s="44">
        <f t="shared" si="16"/>
        <v>99358.363952309213</v>
      </c>
      <c r="G25" s="44">
        <f t="shared" si="1"/>
        <v>99338.194204426894</v>
      </c>
      <c r="H25" s="44">
        <f t="shared" si="2"/>
        <v>61.7337577177057</v>
      </c>
      <c r="J25" s="43">
        <f t="shared" si="3"/>
        <v>2.1800000000000001E-4</v>
      </c>
      <c r="K25" s="43">
        <f t="shared" si="4"/>
        <v>2.180237654540269E-4</v>
      </c>
      <c r="L25" s="44">
        <f t="shared" si="17"/>
        <v>99479.220103903775</v>
      </c>
      <c r="M25" s="44">
        <f t="shared" si="5"/>
        <v>99468.376868912455</v>
      </c>
      <c r="N25" s="44">
        <f t="shared" si="6"/>
        <v>65.338243920606999</v>
      </c>
      <c r="P25" s="5">
        <f t="shared" si="7"/>
        <v>0.50030390670900626</v>
      </c>
      <c r="R25" s="1">
        <v>18</v>
      </c>
      <c r="S25" s="44">
        <f t="shared" si="8"/>
        <v>99418.828757101786</v>
      </c>
      <c r="T25" s="44">
        <f t="shared" si="9"/>
        <v>99403.328379542276</v>
      </c>
      <c r="U25" s="45">
        <f t="shared" si="10"/>
        <v>63.745638330888134</v>
      </c>
      <c r="V25" s="44">
        <f t="shared" si="11"/>
        <v>93439.128676769731</v>
      </c>
      <c r="W25" s="45">
        <f t="shared" si="12"/>
        <v>53.89579290459541</v>
      </c>
      <c r="X25" s="45">
        <f>SUM(AU25:AU$127)/S25</f>
        <v>22.971666446426404</v>
      </c>
      <c r="Z25" s="1">
        <f t="shared" si="13"/>
        <v>63.537096246695924</v>
      </c>
      <c r="AA25" s="45">
        <f t="shared" si="14"/>
        <v>0.2085420841922101</v>
      </c>
      <c r="AC25" s="44">
        <f t="shared" si="18"/>
        <v>50303.995793014386</v>
      </c>
      <c r="AD25" s="44">
        <f t="shared" si="19"/>
        <v>52064.635645769886</v>
      </c>
      <c r="AE25" s="44">
        <f t="shared" si="20"/>
        <v>53886.897893371832</v>
      </c>
      <c r="AF25" s="44">
        <f t="shared" si="21"/>
        <v>55772.939319639838</v>
      </c>
      <c r="AG25" s="44">
        <f t="shared" si="22"/>
        <v>57724.992195827224</v>
      </c>
      <c r="AH25" s="44">
        <f t="shared" si="23"/>
        <v>59745.366922681183</v>
      </c>
      <c r="AI25" s="44">
        <f t="shared" si="24"/>
        <v>61836.454764975009</v>
      </c>
      <c r="AJ25" s="44">
        <f t="shared" si="25"/>
        <v>64000.730681749134</v>
      </c>
      <c r="AK25" s="44">
        <f t="shared" si="26"/>
        <v>66240.756255610351</v>
      </c>
      <c r="AL25" s="44">
        <f t="shared" si="27"/>
        <v>68559.182724556711</v>
      </c>
      <c r="AM25" s="44">
        <f t="shared" si="28"/>
        <v>70958.754119916193</v>
      </c>
      <c r="AN25" s="44">
        <f t="shared" si="29"/>
        <v>73442.31051411324</v>
      </c>
      <c r="AO25" s="44">
        <f t="shared" si="30"/>
        <v>76012.7913821072</v>
      </c>
      <c r="AP25" s="44">
        <f t="shared" si="31"/>
        <v>78673.239080480955</v>
      </c>
      <c r="AQ25" s="44">
        <f t="shared" si="32"/>
        <v>81426.802448297778</v>
      </c>
      <c r="AR25" s="44">
        <f t="shared" si="33"/>
        <v>84276.740533988195</v>
      </c>
      <c r="AS25" s="44">
        <f t="shared" si="34"/>
        <v>87226.42645267777</v>
      </c>
      <c r="AT25" s="44">
        <f t="shared" si="35"/>
        <v>90279.351378521489</v>
      </c>
      <c r="AU25" s="44">
        <f t="shared" ref="AU25:AU56" si="36">$V25/(1+r_)^($R25-AU$2)</f>
        <v>93439.128676769731</v>
      </c>
      <c r="AV25" s="44"/>
      <c r="AW25" s="44"/>
    </row>
    <row r="26" spans="2:59" ht="15.75" customHeight="1">
      <c r="B26" s="1">
        <v>19</v>
      </c>
      <c r="D26" s="43">
        <f t="shared" si="15"/>
        <v>4.4999999999999999E-4</v>
      </c>
      <c r="E26" s="43">
        <f t="shared" si="0"/>
        <v>4.5010128038520567E-4</v>
      </c>
      <c r="F26" s="44">
        <f t="shared" si="16"/>
        <v>99318.024456544576</v>
      </c>
      <c r="G26" s="44">
        <f t="shared" si="1"/>
        <v>99295.677901041854</v>
      </c>
      <c r="H26" s="44">
        <f t="shared" si="2"/>
        <v>60.758628720966406</v>
      </c>
      <c r="J26" s="43">
        <f t="shared" si="3"/>
        <v>1.9599999999999999E-4</v>
      </c>
      <c r="K26" s="43">
        <f t="shared" si="4"/>
        <v>1.960192105101883E-4</v>
      </c>
      <c r="L26" s="44">
        <f t="shared" si="17"/>
        <v>99457.533633921121</v>
      </c>
      <c r="M26" s="44">
        <f t="shared" si="5"/>
        <v>99447.786795624997</v>
      </c>
      <c r="N26" s="44">
        <f t="shared" si="6"/>
        <v>64.352381739826285</v>
      </c>
      <c r="P26" s="5">
        <f t="shared" si="7"/>
        <v>0.5003509213575269</v>
      </c>
      <c r="R26" s="1">
        <v>19</v>
      </c>
      <c r="S26" s="44">
        <f t="shared" si="8"/>
        <v>99387.828001982765</v>
      </c>
      <c r="T26" s="44">
        <f t="shared" si="9"/>
        <v>99371.790957778256</v>
      </c>
      <c r="U26" s="45">
        <f t="shared" si="10"/>
        <v>62.765365721914364</v>
      </c>
      <c r="V26" s="44">
        <f t="shared" si="11"/>
        <v>93409.483500311559</v>
      </c>
      <c r="W26" s="45">
        <f t="shared" si="12"/>
        <v>52.972457318700954</v>
      </c>
      <c r="X26" s="45">
        <f>SUM(AV26:AV$127)/S26</f>
        <v>22.810039077636656</v>
      </c>
      <c r="Z26" s="1">
        <f t="shared" si="13"/>
        <v>62.556766355084335</v>
      </c>
      <c r="AA26" s="45">
        <f t="shared" si="14"/>
        <v>0.208599366830029</v>
      </c>
      <c r="AC26" s="44">
        <f t="shared" si="18"/>
        <v>48587.474378777006</v>
      </c>
      <c r="AD26" s="44">
        <f t="shared" si="19"/>
        <v>50288.035982034198</v>
      </c>
      <c r="AE26" s="44">
        <f t="shared" si="20"/>
        <v>52048.117241405387</v>
      </c>
      <c r="AF26" s="44">
        <f t="shared" si="21"/>
        <v>53869.801344854575</v>
      </c>
      <c r="AG26" s="44">
        <f t="shared" si="22"/>
        <v>55755.244391924476</v>
      </c>
      <c r="AH26" s="44">
        <f t="shared" si="23"/>
        <v>57706.677945641823</v>
      </c>
      <c r="AI26" s="44">
        <f t="shared" si="24"/>
        <v>59726.411673739298</v>
      </c>
      <c r="AJ26" s="44">
        <f t="shared" si="25"/>
        <v>61816.836082320158</v>
      </c>
      <c r="AK26" s="44">
        <f t="shared" si="26"/>
        <v>63980.425345201358</v>
      </c>
      <c r="AL26" s="44">
        <f t="shared" si="27"/>
        <v>66219.74023228341</v>
      </c>
      <c r="AM26" s="44">
        <f t="shared" si="28"/>
        <v>68537.431140413319</v>
      </c>
      <c r="AN26" s="44">
        <f t="shared" si="29"/>
        <v>70936.241230327782</v>
      </c>
      <c r="AO26" s="44">
        <f t="shared" si="30"/>
        <v>73419.009673389242</v>
      </c>
      <c r="AP26" s="44">
        <f t="shared" si="31"/>
        <v>75988.67501195785</v>
      </c>
      <c r="AQ26" s="44">
        <f t="shared" si="32"/>
        <v>78648.278637376381</v>
      </c>
      <c r="AR26" s="44">
        <f t="shared" si="33"/>
        <v>81400.968389684553</v>
      </c>
      <c r="AS26" s="44">
        <f t="shared" si="34"/>
        <v>84250.002283323498</v>
      </c>
      <c r="AT26" s="44">
        <f t="shared" si="35"/>
        <v>87198.752363239808</v>
      </c>
      <c r="AU26" s="44">
        <f t="shared" si="36"/>
        <v>90250.708695953203</v>
      </c>
      <c r="AV26" s="44">
        <f t="shared" ref="AV26:AV57" si="37">$V26/(1+r_)^($R26-AV$2)</f>
        <v>93409.483500311559</v>
      </c>
      <c r="AW26" s="44"/>
    </row>
    <row r="27" spans="2:59" ht="15.75" customHeight="1">
      <c r="B27" s="1">
        <v>20</v>
      </c>
      <c r="D27" s="43">
        <f t="shared" si="15"/>
        <v>4.8099999999999998E-4</v>
      </c>
      <c r="E27" s="43">
        <f t="shared" si="0"/>
        <v>4.8111571760822111E-4</v>
      </c>
      <c r="F27" s="44">
        <f t="shared" si="16"/>
        <v>99273.331345539133</v>
      </c>
      <c r="G27" s="44">
        <f t="shared" si="1"/>
        <v>99249.456109350533</v>
      </c>
      <c r="H27" s="44">
        <f t="shared" si="2"/>
        <v>59.78575731175669</v>
      </c>
      <c r="J27" s="43">
        <f t="shared" si="3"/>
        <v>1.9699999999999999E-4</v>
      </c>
      <c r="K27" s="43">
        <f t="shared" si="4"/>
        <v>1.9701940704883698E-4</v>
      </c>
      <c r="L27" s="44">
        <f t="shared" si="17"/>
        <v>99438.039957328874</v>
      </c>
      <c r="M27" s="44">
        <f t="shared" si="5"/>
        <v>99428.245310393075</v>
      </c>
      <c r="N27" s="44">
        <f t="shared" si="6"/>
        <v>63.364899260081252</v>
      </c>
      <c r="P27" s="5">
        <f t="shared" si="7"/>
        <v>0.50041444183770112</v>
      </c>
      <c r="R27" s="1">
        <v>20</v>
      </c>
      <c r="S27" s="44">
        <f t="shared" si="8"/>
        <v>99355.753913573761</v>
      </c>
      <c r="T27" s="44">
        <f t="shared" si="9"/>
        <v>99338.931656790766</v>
      </c>
      <c r="U27" s="45">
        <f t="shared" si="10"/>
        <v>61.785466267341462</v>
      </c>
      <c r="V27" s="44">
        <f t="shared" si="11"/>
        <v>93378.595757383315</v>
      </c>
      <c r="W27" s="45">
        <f t="shared" si="12"/>
        <v>52.049406195755367</v>
      </c>
      <c r="X27" s="45">
        <f>SUM(AW27:AW$127)/S27</f>
        <v>22.642954685046345</v>
      </c>
      <c r="Z27" s="1">
        <f t="shared" si="13"/>
        <v>61.57681163208543</v>
      </c>
      <c r="AA27" s="45">
        <f t="shared" si="14"/>
        <v>0.2086546352560319</v>
      </c>
      <c r="AC27" s="44">
        <f t="shared" si="18"/>
        <v>46928.896563796792</v>
      </c>
      <c r="AD27" s="44">
        <f t="shared" si="19"/>
        <v>48571.407943529681</v>
      </c>
      <c r="AE27" s="44">
        <f t="shared" si="20"/>
        <v>50271.407221553214</v>
      </c>
      <c r="AF27" s="44">
        <f t="shared" si="21"/>
        <v>52030.906474307565</v>
      </c>
      <c r="AG27" s="44">
        <f t="shared" si="22"/>
        <v>53851.98820090833</v>
      </c>
      <c r="AH27" s="44">
        <f t="shared" si="23"/>
        <v>55736.80778794011</v>
      </c>
      <c r="AI27" s="44">
        <f t="shared" si="24"/>
        <v>57687.596060518008</v>
      </c>
      <c r="AJ27" s="44">
        <f t="shared" si="25"/>
        <v>59706.661922636144</v>
      </c>
      <c r="AK27" s="44">
        <f t="shared" si="26"/>
        <v>61796.395089928395</v>
      </c>
      <c r="AL27" s="44">
        <f t="shared" si="27"/>
        <v>63959.26891807589</v>
      </c>
      <c r="AM27" s="44">
        <f t="shared" si="28"/>
        <v>66197.843330208547</v>
      </c>
      <c r="AN27" s="44">
        <f t="shared" si="29"/>
        <v>68514.767846765841</v>
      </c>
      <c r="AO27" s="44">
        <f t="shared" si="30"/>
        <v>70912.784721402641</v>
      </c>
      <c r="AP27" s="44">
        <f t="shared" si="31"/>
        <v>73394.732186651716</v>
      </c>
      <c r="AQ27" s="44">
        <f t="shared" si="32"/>
        <v>75963.547813184516</v>
      </c>
      <c r="AR27" s="44">
        <f t="shared" si="33"/>
        <v>78622.271986645981</v>
      </c>
      <c r="AS27" s="44">
        <f t="shared" si="34"/>
        <v>81374.05150617857</v>
      </c>
      <c r="AT27" s="44">
        <f t="shared" si="35"/>
        <v>84222.143308894825</v>
      </c>
      <c r="AU27" s="44">
        <f t="shared" si="36"/>
        <v>87169.91832470613</v>
      </c>
      <c r="AV27" s="44">
        <f t="shared" si="37"/>
        <v>90220.865466070842</v>
      </c>
      <c r="AW27" s="44">
        <f t="shared" ref="AW27:AW58" si="38">$V27/(1+r_)^($R27-AW$2)</f>
        <v>93378.595757383315</v>
      </c>
      <c r="AX27" s="44"/>
      <c r="AY27" s="44"/>
      <c r="AZ27" s="44"/>
      <c r="BA27" s="44"/>
      <c r="BB27" s="44"/>
      <c r="BC27" s="44"/>
      <c r="BD27" s="44"/>
      <c r="BE27" s="44"/>
      <c r="BF27" s="44"/>
      <c r="BG27" s="44"/>
    </row>
    <row r="28" spans="2:59" ht="15.75" customHeight="1">
      <c r="B28" s="1">
        <v>21</v>
      </c>
      <c r="D28" s="43">
        <f t="shared" si="15"/>
        <v>5.0799999999999999E-4</v>
      </c>
      <c r="E28" s="43">
        <f t="shared" si="0"/>
        <v>5.0812907571544624E-4</v>
      </c>
      <c r="F28" s="44">
        <f t="shared" si="16"/>
        <v>99225.580873161933</v>
      </c>
      <c r="G28" s="44">
        <f t="shared" si="1"/>
        <v>99200.37757562015</v>
      </c>
      <c r="H28" s="44">
        <f t="shared" si="2"/>
        <v>58.814287484036498</v>
      </c>
      <c r="J28" s="43">
        <f t="shared" si="3"/>
        <v>2.24E-4</v>
      </c>
      <c r="K28" s="43">
        <f t="shared" si="4"/>
        <v>2.2402509174710615E-4</v>
      </c>
      <c r="L28" s="44">
        <f t="shared" si="17"/>
        <v>99418.450663457275</v>
      </c>
      <c r="M28" s="44">
        <f t="shared" si="5"/>
        <v>99407.315796982963</v>
      </c>
      <c r="N28" s="44">
        <f t="shared" si="6"/>
        <v>62.37728608544009</v>
      </c>
      <c r="P28" s="5">
        <f t="shared" si="7"/>
        <v>0.50048546585770382</v>
      </c>
      <c r="R28" s="1">
        <v>21</v>
      </c>
      <c r="S28" s="44">
        <f t="shared" si="8"/>
        <v>99322.109400007772</v>
      </c>
      <c r="T28" s="44">
        <f t="shared" si="9"/>
        <v>99303.954996342945</v>
      </c>
      <c r="U28" s="45">
        <f t="shared" si="10"/>
        <v>60.806226193944767</v>
      </c>
      <c r="V28" s="44">
        <f t="shared" si="11"/>
        <v>93345.717696562366</v>
      </c>
      <c r="W28" s="45">
        <f t="shared" si="12"/>
        <v>51.126878277671089</v>
      </c>
      <c r="X28" s="45">
        <f>SUM(AX28:AX$127)/S28</f>
        <v>22.470331878889095</v>
      </c>
      <c r="Z28" s="1">
        <f t="shared" si="13"/>
        <v>60.597516498910323</v>
      </c>
      <c r="AA28" s="45">
        <f t="shared" si="14"/>
        <v>0.20870969503444314</v>
      </c>
      <c r="AC28" s="44">
        <f t="shared" si="18"/>
        <v>45325.964417470459</v>
      </c>
      <c r="AD28" s="44">
        <f t="shared" si="19"/>
        <v>46912.373172081912</v>
      </c>
      <c r="AE28" s="44">
        <f t="shared" si="20"/>
        <v>48554.306233104777</v>
      </c>
      <c r="AF28" s="44">
        <f t="shared" si="21"/>
        <v>50253.706951263441</v>
      </c>
      <c r="AG28" s="44">
        <f t="shared" si="22"/>
        <v>52012.586694557656</v>
      </c>
      <c r="AH28" s="44">
        <f t="shared" si="23"/>
        <v>53833.027228867169</v>
      </c>
      <c r="AI28" s="44">
        <f t="shared" si="24"/>
        <v>55717.18318187751</v>
      </c>
      <c r="AJ28" s="44">
        <f t="shared" si="25"/>
        <v>57667.284593243217</v>
      </c>
      <c r="AK28" s="44">
        <f t="shared" si="26"/>
        <v>59685.639554006739</v>
      </c>
      <c r="AL28" s="44">
        <f t="shared" si="27"/>
        <v>61774.636938396958</v>
      </c>
      <c r="AM28" s="44">
        <f t="shared" si="28"/>
        <v>63936.74923124085</v>
      </c>
      <c r="AN28" s="44">
        <f t="shared" si="29"/>
        <v>66174.535454334284</v>
      </c>
      <c r="AO28" s="44">
        <f t="shared" si="30"/>
        <v>68490.644195235975</v>
      </c>
      <c r="AP28" s="44">
        <f t="shared" si="31"/>
        <v>70887.816742069219</v>
      </c>
      <c r="AQ28" s="44">
        <f t="shared" si="32"/>
        <v>73368.890328041627</v>
      </c>
      <c r="AR28" s="44">
        <f t="shared" si="33"/>
        <v>75936.801489523088</v>
      </c>
      <c r="AS28" s="44">
        <f t="shared" si="34"/>
        <v>78594.589541656402</v>
      </c>
      <c r="AT28" s="44">
        <f t="shared" si="35"/>
        <v>81345.400175614355</v>
      </c>
      <c r="AU28" s="44">
        <f t="shared" si="36"/>
        <v>84192.489181760859</v>
      </c>
      <c r="AV28" s="44">
        <f t="shared" si="37"/>
        <v>87139.226303122472</v>
      </c>
      <c r="AW28" s="44">
        <f t="shared" si="38"/>
        <v>90189.099223731755</v>
      </c>
      <c r="AX28" s="44">
        <f t="shared" ref="AX28:AX59" si="39">$V28/(1+r_)^($R28-AX$2)</f>
        <v>93345.717696562366</v>
      </c>
      <c r="AY28" s="44"/>
      <c r="AZ28" s="44"/>
      <c r="BA28" s="44"/>
      <c r="BB28" s="44"/>
      <c r="BC28" s="44"/>
      <c r="BD28" s="44"/>
      <c r="BE28" s="44"/>
      <c r="BF28" s="44"/>
      <c r="BG28" s="44"/>
    </row>
    <row r="29" spans="2:59" ht="15.75" customHeight="1">
      <c r="B29" s="1">
        <v>22</v>
      </c>
      <c r="D29" s="43">
        <f t="shared" si="15"/>
        <v>4.9399999999999997E-4</v>
      </c>
      <c r="E29" s="43">
        <f t="shared" si="0"/>
        <v>4.9412205819948337E-4</v>
      </c>
      <c r="F29" s="44">
        <f t="shared" si="16"/>
        <v>99175.174278078368</v>
      </c>
      <c r="G29" s="44">
        <f t="shared" si="1"/>
        <v>99150.678010031683</v>
      </c>
      <c r="H29" s="44">
        <f t="shared" si="2"/>
        <v>57.843926198545354</v>
      </c>
      <c r="J29" s="43">
        <f t="shared" si="3"/>
        <v>2.1900000000000001E-4</v>
      </c>
      <c r="K29" s="43">
        <f t="shared" si="4"/>
        <v>2.1902398400169736E-4</v>
      </c>
      <c r="L29" s="44">
        <f t="shared" si="17"/>
        <v>99396.180930508664</v>
      </c>
      <c r="M29" s="44">
        <f t="shared" si="5"/>
        <v>99385.297048696782</v>
      </c>
      <c r="N29" s="44">
        <f t="shared" si="6"/>
        <v>61.391149702973564</v>
      </c>
      <c r="P29" s="5">
        <f t="shared" si="7"/>
        <v>0.50055649177646533</v>
      </c>
      <c r="R29" s="1">
        <v>22</v>
      </c>
      <c r="S29" s="44">
        <f t="shared" si="8"/>
        <v>99285.800592678133</v>
      </c>
      <c r="T29" s="44">
        <f t="shared" si="9"/>
        <v>99268.126628916274</v>
      </c>
      <c r="U29" s="45">
        <f t="shared" si="10"/>
        <v>59.828280174822027</v>
      </c>
      <c r="V29" s="44">
        <f t="shared" si="11"/>
        <v>93312.039031181295</v>
      </c>
      <c r="W29" s="45">
        <f t="shared" si="12"/>
        <v>50.205403492982093</v>
      </c>
      <c r="X29" s="45">
        <f>SUM(AY29:AY$127)/S29</f>
        <v>22.292220606984937</v>
      </c>
      <c r="Z29" s="1">
        <f t="shared" si="13"/>
        <v>59.619511951468958</v>
      </c>
      <c r="AA29" s="45">
        <f t="shared" si="14"/>
        <v>0.20876822335306855</v>
      </c>
      <c r="AC29" s="44">
        <f t="shared" si="18"/>
        <v>43777.401968613696</v>
      </c>
      <c r="AD29" s="44">
        <f t="shared" si="19"/>
        <v>45309.611037515177</v>
      </c>
      <c r="AE29" s="44">
        <f t="shared" si="20"/>
        <v>46895.447423828198</v>
      </c>
      <c r="AF29" s="44">
        <f t="shared" si="21"/>
        <v>48536.788083662184</v>
      </c>
      <c r="AG29" s="44">
        <f t="shared" si="22"/>
        <v>50235.575666590354</v>
      </c>
      <c r="AH29" s="44">
        <f t="shared" si="23"/>
        <v>51993.820814921011</v>
      </c>
      <c r="AI29" s="44">
        <f t="shared" si="24"/>
        <v>53813.604543443245</v>
      </c>
      <c r="AJ29" s="44">
        <f t="shared" si="25"/>
        <v>55697.080702463747</v>
      </c>
      <c r="AK29" s="44">
        <f t="shared" si="26"/>
        <v>57646.478527049971</v>
      </c>
      <c r="AL29" s="44">
        <f t="shared" si="27"/>
        <v>59664.105275496724</v>
      </c>
      <c r="AM29" s="44">
        <f t="shared" si="28"/>
        <v>61752.348960139097</v>
      </c>
      <c r="AN29" s="44">
        <f t="shared" si="29"/>
        <v>63913.681173743964</v>
      </c>
      <c r="AO29" s="44">
        <f t="shared" si="30"/>
        <v>66150.660014825</v>
      </c>
      <c r="AP29" s="44">
        <f t="shared" si="31"/>
        <v>68465.933115343869</v>
      </c>
      <c r="AQ29" s="44">
        <f t="shared" si="32"/>
        <v>70862.240774380902</v>
      </c>
      <c r="AR29" s="44">
        <f t="shared" si="33"/>
        <v>73342.419201484212</v>
      </c>
      <c r="AS29" s="44">
        <f t="shared" si="34"/>
        <v>75909.403873536154</v>
      </c>
      <c r="AT29" s="44">
        <f t="shared" si="35"/>
        <v>78566.233009109928</v>
      </c>
      <c r="AU29" s="44">
        <f t="shared" si="36"/>
        <v>81316.051164428762</v>
      </c>
      <c r="AV29" s="44">
        <f t="shared" si="37"/>
        <v>84162.112955183766</v>
      </c>
      <c r="AW29" s="44">
        <f t="shared" si="38"/>
        <v>87107.786908615191</v>
      </c>
      <c r="AX29" s="44">
        <f t="shared" si="39"/>
        <v>90156.559450416724</v>
      </c>
      <c r="AY29" s="44">
        <f t="shared" ref="AY29:AY60" si="40">$V29/(1+r_)^($R29-AY$2)</f>
        <v>93312.039031181295</v>
      </c>
      <c r="AZ29" s="44"/>
      <c r="BA29" s="44"/>
      <c r="BB29" s="44"/>
      <c r="BC29" s="44"/>
      <c r="BD29" s="44"/>
      <c r="BE29" s="44"/>
      <c r="BF29" s="44"/>
      <c r="BG29" s="44"/>
    </row>
    <row r="30" spans="2:59" ht="15.75" customHeight="1">
      <c r="B30" s="1">
        <v>23</v>
      </c>
      <c r="D30" s="43">
        <f t="shared" si="15"/>
        <v>5.2400000000000005E-4</v>
      </c>
      <c r="E30" s="43">
        <f t="shared" si="0"/>
        <v>5.2413733597809944E-4</v>
      </c>
      <c r="F30" s="44">
        <f t="shared" si="16"/>
        <v>99126.181741984998</v>
      </c>
      <c r="G30" s="44">
        <f t="shared" si="1"/>
        <v>99100.210682368604</v>
      </c>
      <c r="H30" s="44">
        <f t="shared" si="2"/>
        <v>56.872268098986247</v>
      </c>
      <c r="J30" s="43">
        <f t="shared" si="3"/>
        <v>2.2000000000000001E-4</v>
      </c>
      <c r="K30" s="43">
        <f t="shared" si="4"/>
        <v>2.2002420354991705E-4</v>
      </c>
      <c r="L30" s="44">
        <f t="shared" si="17"/>
        <v>99374.413166884886</v>
      </c>
      <c r="M30" s="44">
        <f t="shared" si="5"/>
        <v>99363.481981436518</v>
      </c>
      <c r="N30" s="44">
        <f t="shared" si="6"/>
        <v>60.404487785798644</v>
      </c>
      <c r="P30" s="5">
        <f t="shared" si="7"/>
        <v>0.50062526619885916</v>
      </c>
      <c r="R30" s="1">
        <v>23</v>
      </c>
      <c r="S30" s="44">
        <f t="shared" si="8"/>
        <v>99250.452665154415</v>
      </c>
      <c r="T30" s="44">
        <f t="shared" si="9"/>
        <v>99232.021526288692</v>
      </c>
      <c r="U30" s="45">
        <f t="shared" si="10"/>
        <v>58.849409869361573</v>
      </c>
      <c r="V30" s="44">
        <f t="shared" si="11"/>
        <v>93278.100234711368</v>
      </c>
      <c r="W30" s="45">
        <f t="shared" si="12"/>
        <v>49.283116696205092</v>
      </c>
      <c r="X30" s="45">
        <f>SUM(AZ30:AZ$127)/S30</f>
        <v>22.107592303954622</v>
      </c>
      <c r="Z30" s="1">
        <f t="shared" si="13"/>
        <v>58.64058651996956</v>
      </c>
      <c r="AA30" s="45">
        <f t="shared" si="14"/>
        <v>0.20882334939201286</v>
      </c>
      <c r="AC30" s="44">
        <f t="shared" si="18"/>
        <v>42281.622764099251</v>
      </c>
      <c r="AD30" s="44">
        <f t="shared" si="19"/>
        <v>43761.47956084273</v>
      </c>
      <c r="AE30" s="44">
        <f t="shared" si="20"/>
        <v>45293.131345472226</v>
      </c>
      <c r="AF30" s="44">
        <f t="shared" si="21"/>
        <v>46878.390942563747</v>
      </c>
      <c r="AG30" s="44">
        <f t="shared" si="22"/>
        <v>48519.134625553474</v>
      </c>
      <c r="AH30" s="44">
        <f t="shared" si="23"/>
        <v>50217.304337447837</v>
      </c>
      <c r="AI30" s="44">
        <f t="shared" si="24"/>
        <v>51974.909989258507</v>
      </c>
      <c r="AJ30" s="44">
        <f t="shared" si="25"/>
        <v>53794.031838882554</v>
      </c>
      <c r="AK30" s="44">
        <f t="shared" si="26"/>
        <v>55676.822953243427</v>
      </c>
      <c r="AL30" s="44">
        <f t="shared" si="27"/>
        <v>57625.511756606946</v>
      </c>
      <c r="AM30" s="44">
        <f t="shared" si="28"/>
        <v>59642.404668088195</v>
      </c>
      <c r="AN30" s="44">
        <f t="shared" si="29"/>
        <v>61729.888831471268</v>
      </c>
      <c r="AO30" s="44">
        <f t="shared" si="30"/>
        <v>63890.434940572755</v>
      </c>
      <c r="AP30" s="44">
        <f t="shared" si="31"/>
        <v>66126.600163492811</v>
      </c>
      <c r="AQ30" s="44">
        <f t="shared" si="32"/>
        <v>68441.031169215057</v>
      </c>
      <c r="AR30" s="44">
        <f t="shared" si="33"/>
        <v>70836.467260137564</v>
      </c>
      <c r="AS30" s="44">
        <f t="shared" si="34"/>
        <v>73315.743614242368</v>
      </c>
      <c r="AT30" s="44">
        <f t="shared" si="35"/>
        <v>75881.794640740845</v>
      </c>
      <c r="AU30" s="44">
        <f t="shared" si="36"/>
        <v>78537.657453166772</v>
      </c>
      <c r="AV30" s="44">
        <f t="shared" si="37"/>
        <v>81286.475464027608</v>
      </c>
      <c r="AW30" s="44">
        <f t="shared" si="38"/>
        <v>84131.502105268562</v>
      </c>
      <c r="AX30" s="44">
        <f t="shared" si="39"/>
        <v>87076.10467895295</v>
      </c>
      <c r="AY30" s="44">
        <f t="shared" si="40"/>
        <v>90123.768342716299</v>
      </c>
      <c r="AZ30" s="44">
        <f t="shared" ref="AZ30:AZ61" si="41">$V30/(1+r_)^($R30-AZ$2)</f>
        <v>93278.100234711368</v>
      </c>
      <c r="BA30" s="44"/>
      <c r="BB30" s="44"/>
      <c r="BC30" s="44"/>
      <c r="BD30" s="44"/>
      <c r="BE30" s="44"/>
      <c r="BF30" s="44"/>
      <c r="BG30" s="44"/>
    </row>
    <row r="31" spans="2:59" ht="15.75" customHeight="1">
      <c r="B31" s="1">
        <v>24</v>
      </c>
      <c r="D31" s="43">
        <f t="shared" si="15"/>
        <v>5.44E-4</v>
      </c>
      <c r="E31" s="43">
        <f t="shared" si="0"/>
        <v>5.4414802168495434E-4</v>
      </c>
      <c r="F31" s="44">
        <f t="shared" si="16"/>
        <v>99074.239622752197</v>
      </c>
      <c r="G31" s="44">
        <f t="shared" si="1"/>
        <v>99047.291429574805</v>
      </c>
      <c r="H31" s="44">
        <f t="shared" si="2"/>
        <v>55.901822654056978</v>
      </c>
      <c r="J31" s="43">
        <f t="shared" si="3"/>
        <v>2.2599999999999999E-4</v>
      </c>
      <c r="K31" s="43">
        <f t="shared" si="4"/>
        <v>2.2602554184832609E-4</v>
      </c>
      <c r="L31" s="44">
        <f t="shared" si="17"/>
        <v>99352.550795988165</v>
      </c>
      <c r="M31" s="44">
        <f t="shared" si="5"/>
        <v>99341.323957748216</v>
      </c>
      <c r="N31" s="44">
        <f t="shared" si="6"/>
        <v>59.417669673126746</v>
      </c>
      <c r="P31" s="5">
        <f t="shared" si="7"/>
        <v>0.5007012943480279</v>
      </c>
      <c r="R31" s="1">
        <v>24</v>
      </c>
      <c r="S31" s="44">
        <f t="shared" si="8"/>
        <v>99213.59038742297</v>
      </c>
      <c r="T31" s="44">
        <f t="shared" si="9"/>
        <v>99194.526214443758</v>
      </c>
      <c r="U31" s="45">
        <f t="shared" si="10"/>
        <v>57.871089279850295</v>
      </c>
      <c r="V31" s="44">
        <f t="shared" si="11"/>
        <v>93242.854641577127</v>
      </c>
      <c r="W31" s="45">
        <f t="shared" si="12"/>
        <v>48.361252948079134</v>
      </c>
      <c r="X31" s="45">
        <f>SUM(BA31:BA$127)/S31</f>
        <v>21.916778742638346</v>
      </c>
      <c r="Z31" s="1">
        <f t="shared" si="13"/>
        <v>57.662211807234868</v>
      </c>
      <c r="AA31" s="45">
        <f t="shared" si="14"/>
        <v>0.208877472615427</v>
      </c>
      <c r="AC31" s="44">
        <f t="shared" si="18"/>
        <v>40836.373374960851</v>
      </c>
      <c r="AD31" s="44">
        <f t="shared" si="19"/>
        <v>42265.646443084472</v>
      </c>
      <c r="AE31" s="44">
        <f t="shared" si="20"/>
        <v>43744.944068592427</v>
      </c>
      <c r="AF31" s="44">
        <f t="shared" si="21"/>
        <v>45276.017110993162</v>
      </c>
      <c r="AG31" s="44">
        <f t="shared" si="22"/>
        <v>46860.677709877913</v>
      </c>
      <c r="AH31" s="44">
        <f t="shared" si="23"/>
        <v>48500.801429723637</v>
      </c>
      <c r="AI31" s="44">
        <f t="shared" si="24"/>
        <v>50198.329479763961</v>
      </c>
      <c r="AJ31" s="44">
        <f t="shared" si="25"/>
        <v>51955.271011555691</v>
      </c>
      <c r="AK31" s="44">
        <f t="shared" si="26"/>
        <v>53773.705496960145</v>
      </c>
      <c r="AL31" s="44">
        <f t="shared" si="27"/>
        <v>55655.785189353737</v>
      </c>
      <c r="AM31" s="44">
        <f t="shared" si="28"/>
        <v>57603.737670981107</v>
      </c>
      <c r="AN31" s="44">
        <f t="shared" si="29"/>
        <v>59619.868489465451</v>
      </c>
      <c r="AO31" s="44">
        <f t="shared" si="30"/>
        <v>61706.563886596734</v>
      </c>
      <c r="AP31" s="44">
        <f t="shared" si="31"/>
        <v>63866.293622627614</v>
      </c>
      <c r="AQ31" s="44">
        <f t="shared" si="32"/>
        <v>66101.613899419579</v>
      </c>
      <c r="AR31" s="44">
        <f t="shared" si="33"/>
        <v>68415.17038589927</v>
      </c>
      <c r="AS31" s="44">
        <f t="shared" si="34"/>
        <v>70809.701349405732</v>
      </c>
      <c r="AT31" s="44">
        <f t="shared" si="35"/>
        <v>73288.040896634921</v>
      </c>
      <c r="AU31" s="44">
        <f t="shared" si="36"/>
        <v>75853.122328017125</v>
      </c>
      <c r="AV31" s="44">
        <f t="shared" si="37"/>
        <v>78507.981609497729</v>
      </c>
      <c r="AW31" s="44">
        <f t="shared" si="38"/>
        <v>81255.760965830137</v>
      </c>
      <c r="AX31" s="44">
        <f t="shared" si="39"/>
        <v>84099.712599634193</v>
      </c>
      <c r="AY31" s="44">
        <f t="shared" si="40"/>
        <v>87043.20254062138</v>
      </c>
      <c r="AZ31" s="44">
        <f t="shared" si="41"/>
        <v>90089.71462954313</v>
      </c>
      <c r="BA31" s="44">
        <f t="shared" ref="BA31:BA62" si="42">$V31/(1+r_)^($R31-BA$2)</f>
        <v>93242.854641577127</v>
      </c>
      <c r="BB31" s="44"/>
      <c r="BC31" s="44"/>
      <c r="BD31" s="44"/>
      <c r="BE31" s="44"/>
      <c r="BF31" s="44"/>
      <c r="BG31" s="44"/>
    </row>
    <row r="32" spans="2:59" ht="15.75" customHeight="1">
      <c r="B32" s="1">
        <v>25</v>
      </c>
      <c r="D32" s="43">
        <f t="shared" si="15"/>
        <v>5.9900000000000003E-4</v>
      </c>
      <c r="E32" s="43">
        <f t="shared" si="0"/>
        <v>5.9917947217281585E-4</v>
      </c>
      <c r="F32" s="44">
        <f t="shared" si="16"/>
        <v>99020.343236397413</v>
      </c>
      <c r="G32" s="44">
        <f t="shared" si="1"/>
        <v>98990.686643598106</v>
      </c>
      <c r="H32" s="44">
        <f t="shared" si="2"/>
        <v>54.931977649898521</v>
      </c>
      <c r="J32" s="43">
        <f t="shared" si="3"/>
        <v>2.5999999999999998E-4</v>
      </c>
      <c r="K32" s="43">
        <f t="shared" si="4"/>
        <v>2.6003380585984734E-4</v>
      </c>
      <c r="L32" s="44">
        <f t="shared" si="17"/>
        <v>99330.097119508282</v>
      </c>
      <c r="M32" s="44">
        <f t="shared" si="5"/>
        <v>99317.184206882754</v>
      </c>
      <c r="N32" s="44">
        <f t="shared" si="6"/>
        <v>58.430988076432023</v>
      </c>
      <c r="P32" s="5">
        <f t="shared" si="7"/>
        <v>0.50078082479311636</v>
      </c>
      <c r="R32" s="1">
        <v>25</v>
      </c>
      <c r="S32" s="44">
        <f t="shared" si="8"/>
        <v>99175.462041464547</v>
      </c>
      <c r="T32" s="44">
        <f t="shared" si="9"/>
        <v>99154.204913690788</v>
      </c>
      <c r="U32" s="45">
        <f t="shared" si="10"/>
        <v>56.893145791562432</v>
      </c>
      <c r="V32" s="44">
        <f t="shared" si="11"/>
        <v>91915.947954991367</v>
      </c>
      <c r="W32" s="45">
        <f t="shared" si="12"/>
        <v>47.43966490425457</v>
      </c>
      <c r="X32" s="45">
        <f>SUM(BB32:BB$127)/S32</f>
        <v>21.719499871215262</v>
      </c>
      <c r="Z32" s="1">
        <f t="shared" si="13"/>
        <v>56.684214977257682</v>
      </c>
      <c r="AA32" s="45">
        <f t="shared" si="14"/>
        <v>0.20893081430475036</v>
      </c>
      <c r="AC32" s="44">
        <f t="shared" si="18"/>
        <v>38893.956643051584</v>
      </c>
      <c r="AD32" s="44">
        <f t="shared" si="19"/>
        <v>40255.245125558387</v>
      </c>
      <c r="AE32" s="44">
        <f t="shared" si="20"/>
        <v>41664.178704952916</v>
      </c>
      <c r="AF32" s="44">
        <f t="shared" si="21"/>
        <v>43122.424959626274</v>
      </c>
      <c r="AG32" s="44">
        <f t="shared" si="22"/>
        <v>44631.709833213194</v>
      </c>
      <c r="AH32" s="44">
        <f t="shared" si="23"/>
        <v>46193.819677375643</v>
      </c>
      <c r="AI32" s="44">
        <f t="shared" si="24"/>
        <v>47810.603366083786</v>
      </c>
      <c r="AJ32" s="44">
        <f t="shared" si="25"/>
        <v>49483.974483896716</v>
      </c>
      <c r="AK32" s="44">
        <f t="shared" si="26"/>
        <v>51215.913590833094</v>
      </c>
      <c r="AL32" s="44">
        <f t="shared" si="27"/>
        <v>53008.470566512253</v>
      </c>
      <c r="AM32" s="44">
        <f t="shared" si="28"/>
        <v>54863.76703634017</v>
      </c>
      <c r="AN32" s="44">
        <f t="shared" si="29"/>
        <v>56783.998882612068</v>
      </c>
      <c r="AO32" s="44">
        <f t="shared" si="30"/>
        <v>58771.4388435035</v>
      </c>
      <c r="AP32" s="44">
        <f t="shared" si="31"/>
        <v>60828.439203026108</v>
      </c>
      <c r="AQ32" s="44">
        <f t="shared" si="32"/>
        <v>62957.434575132014</v>
      </c>
      <c r="AR32" s="44">
        <f t="shared" si="33"/>
        <v>65160.944785261643</v>
      </c>
      <c r="AS32" s="44">
        <f t="shared" si="34"/>
        <v>67441.577852745788</v>
      </c>
      <c r="AT32" s="44">
        <f t="shared" si="35"/>
        <v>69802.033077591885</v>
      </c>
      <c r="AU32" s="44">
        <f t="shared" si="36"/>
        <v>72245.10423530759</v>
      </c>
      <c r="AV32" s="44">
        <f t="shared" si="37"/>
        <v>74773.682883543341</v>
      </c>
      <c r="AW32" s="44">
        <f t="shared" si="38"/>
        <v>77390.761784467366</v>
      </c>
      <c r="AX32" s="44">
        <f t="shared" si="39"/>
        <v>80099.438446923712</v>
      </c>
      <c r="AY32" s="44">
        <f t="shared" si="40"/>
        <v>82902.918792566037</v>
      </c>
      <c r="AZ32" s="44">
        <f t="shared" si="41"/>
        <v>85804.520950305843</v>
      </c>
      <c r="BA32" s="44">
        <f t="shared" si="42"/>
        <v>88807.67918356655</v>
      </c>
      <c r="BB32" s="44">
        <f t="shared" ref="BB32:BB63" si="43">$V32/(1+r_)^($R32-BB$2)</f>
        <v>91915.947954991367</v>
      </c>
      <c r="BC32" s="44"/>
      <c r="BD32" s="44"/>
      <c r="BE32" s="44"/>
      <c r="BF32" s="44"/>
      <c r="BG32" s="44"/>
    </row>
    <row r="33" spans="2:79" ht="15.75" customHeight="1">
      <c r="B33" s="1">
        <v>26</v>
      </c>
      <c r="D33" s="43">
        <f t="shared" si="15"/>
        <v>5.9699999999999998E-4</v>
      </c>
      <c r="E33" s="43">
        <f t="shared" si="0"/>
        <v>5.9717827545712171E-4</v>
      </c>
      <c r="F33" s="44">
        <f t="shared" si="16"/>
        <v>98961.030050798814</v>
      </c>
      <c r="G33" s="44">
        <f t="shared" si="1"/>
        <v>98931.490183328657</v>
      </c>
      <c r="H33" s="44">
        <f t="shared" si="2"/>
        <v>53.964601946464448</v>
      </c>
      <c r="J33" s="43">
        <f t="shared" si="3"/>
        <v>2.52E-4</v>
      </c>
      <c r="K33" s="43">
        <f t="shared" si="4"/>
        <v>2.5203175733537437E-4</v>
      </c>
      <c r="L33" s="44">
        <f t="shared" si="17"/>
        <v>99304.271294257211</v>
      </c>
      <c r="M33" s="44">
        <f t="shared" si="5"/>
        <v>99291.758956074133</v>
      </c>
      <c r="N33" s="44">
        <f t="shared" si="6"/>
        <v>57.446054050485152</v>
      </c>
      <c r="P33" s="5">
        <f t="shared" si="7"/>
        <v>0.50086561097965654</v>
      </c>
      <c r="R33" s="1">
        <v>26</v>
      </c>
      <c r="S33" s="44">
        <f t="shared" si="8"/>
        <v>99132.947785917029</v>
      </c>
      <c r="T33" s="44">
        <f t="shared" si="9"/>
        <v>99111.952700066016</v>
      </c>
      <c r="U33" s="45">
        <f t="shared" si="10"/>
        <v>55.917330612702706</v>
      </c>
      <c r="V33" s="44">
        <f t="shared" si="11"/>
        <v>91876.780152961204</v>
      </c>
      <c r="W33" s="45">
        <f t="shared" si="12"/>
        <v>46.532811149513961</v>
      </c>
      <c r="X33" s="45">
        <f>SUM(BC33:BC$127)/S33</f>
        <v>21.529672291590973</v>
      </c>
      <c r="Z33" s="1">
        <f t="shared" si="13"/>
        <v>55.708341581641193</v>
      </c>
      <c r="AA33" s="45">
        <f t="shared" si="14"/>
        <v>0.20898903106151323</v>
      </c>
      <c r="AC33" s="44">
        <f t="shared" si="18"/>
        <v>37562.688797629176</v>
      </c>
      <c r="AD33" s="44">
        <f t="shared" si="19"/>
        <v>38877.382905546197</v>
      </c>
      <c r="AE33" s="44">
        <f t="shared" si="20"/>
        <v>40238.091307240313</v>
      </c>
      <c r="AF33" s="44">
        <f t="shared" si="21"/>
        <v>41646.424502993708</v>
      </c>
      <c r="AG33" s="44">
        <f t="shared" si="22"/>
        <v>43104.049360598488</v>
      </c>
      <c r="AH33" s="44">
        <f t="shared" si="23"/>
        <v>44612.691088219442</v>
      </c>
      <c r="AI33" s="44">
        <f t="shared" si="24"/>
        <v>46174.135276307112</v>
      </c>
      <c r="AJ33" s="44">
        <f t="shared" si="25"/>
        <v>47790.230010977859</v>
      </c>
      <c r="AK33" s="44">
        <f t="shared" si="26"/>
        <v>49462.888061362079</v>
      </c>
      <c r="AL33" s="44">
        <f t="shared" si="27"/>
        <v>51194.089143509744</v>
      </c>
      <c r="AM33" s="44">
        <f t="shared" si="28"/>
        <v>52985.882263532585</v>
      </c>
      <c r="AN33" s="44">
        <f t="shared" si="29"/>
        <v>54840.388142756216</v>
      </c>
      <c r="AO33" s="44">
        <f t="shared" si="30"/>
        <v>56759.801727752674</v>
      </c>
      <c r="AP33" s="44">
        <f t="shared" si="31"/>
        <v>58746.394788224025</v>
      </c>
      <c r="AQ33" s="44">
        <f t="shared" si="32"/>
        <v>60802.518605811849</v>
      </c>
      <c r="AR33" s="44">
        <f t="shared" si="33"/>
        <v>62930.606757015259</v>
      </c>
      <c r="AS33" s="44">
        <f t="shared" si="34"/>
        <v>65133.177993510799</v>
      </c>
      <c r="AT33" s="44">
        <f t="shared" si="35"/>
        <v>67412.839223283678</v>
      </c>
      <c r="AU33" s="44">
        <f t="shared" si="36"/>
        <v>69772.288596098588</v>
      </c>
      <c r="AV33" s="44">
        <f t="shared" si="37"/>
        <v>72214.318696962029</v>
      </c>
      <c r="AW33" s="44">
        <f t="shared" si="38"/>
        <v>74741.819851355685</v>
      </c>
      <c r="AX33" s="44">
        <f t="shared" si="39"/>
        <v>77357.78354615315</v>
      </c>
      <c r="AY33" s="44">
        <f t="shared" si="40"/>
        <v>80065.305970268499</v>
      </c>
      <c r="AZ33" s="44">
        <f t="shared" si="41"/>
        <v>82867.591679227888</v>
      </c>
      <c r="BA33" s="44">
        <f t="shared" si="42"/>
        <v>85767.957388000854</v>
      </c>
      <c r="BB33" s="44">
        <f t="shared" si="43"/>
        <v>88769.835896580887</v>
      </c>
      <c r="BC33" s="44">
        <f t="shared" ref="BC33:BC64" si="44">$V33/(1+r_)^($R33-BC$2)</f>
        <v>91876.780152961204</v>
      </c>
      <c r="BD33" s="44"/>
      <c r="BE33" s="44"/>
      <c r="BF33" s="44"/>
      <c r="BG33" s="44"/>
    </row>
    <row r="34" spans="2:79" ht="15.75" customHeight="1">
      <c r="B34" s="1">
        <v>27</v>
      </c>
      <c r="D34" s="43">
        <f t="shared" si="15"/>
        <v>6.0400000000000004E-4</v>
      </c>
      <c r="E34" s="43">
        <f t="shared" si="0"/>
        <v>6.0418248148295906E-4</v>
      </c>
      <c r="F34" s="44">
        <f t="shared" si="16"/>
        <v>98901.950315858485</v>
      </c>
      <c r="G34" s="44">
        <f t="shared" si="1"/>
        <v>98872.081926863088</v>
      </c>
      <c r="H34" s="44">
        <f t="shared" si="2"/>
        <v>52.996539380474594</v>
      </c>
      <c r="J34" s="43">
        <f t="shared" si="3"/>
        <v>2.8600000000000001E-4</v>
      </c>
      <c r="K34" s="43">
        <f t="shared" si="4"/>
        <v>2.8604090579956686E-4</v>
      </c>
      <c r="L34" s="44">
        <f t="shared" si="17"/>
        <v>99279.246617891054</v>
      </c>
      <c r="M34" s="44">
        <f t="shared" si="5"/>
        <v>99265.04968562469</v>
      </c>
      <c r="N34" s="44">
        <f t="shared" si="6"/>
        <v>56.460408073319634</v>
      </c>
      <c r="P34" s="5">
        <f t="shared" si="7"/>
        <v>0.50095189732393908</v>
      </c>
      <c r="R34" s="1">
        <v>27</v>
      </c>
      <c r="S34" s="44">
        <f t="shared" si="8"/>
        <v>99090.957614215004</v>
      </c>
      <c r="T34" s="44">
        <f t="shared" si="9"/>
        <v>99068.956121778378</v>
      </c>
      <c r="U34" s="45">
        <f t="shared" si="10"/>
        <v>54.940813918180041</v>
      </c>
      <c r="V34" s="44">
        <f t="shared" si="11"/>
        <v>91836.922324888554</v>
      </c>
      <c r="W34" s="45">
        <f t="shared" si="12"/>
        <v>45.625333196045126</v>
      </c>
      <c r="X34" s="45">
        <f>SUM(BD34:BD$127)/S34</f>
        <v>21.333005133237187</v>
      </c>
      <c r="Z34" s="1">
        <f t="shared" si="13"/>
        <v>54.731770974236312</v>
      </c>
      <c r="AA34" s="45">
        <f t="shared" si="14"/>
        <v>0.20904294394372869</v>
      </c>
      <c r="AC34" s="44">
        <f t="shared" si="18"/>
        <v>36276.708614528616</v>
      </c>
      <c r="AD34" s="44">
        <f t="shared" si="19"/>
        <v>37546.393416037114</v>
      </c>
      <c r="AE34" s="44">
        <f t="shared" si="20"/>
        <v>38860.517185598415</v>
      </c>
      <c r="AF34" s="44">
        <f t="shared" si="21"/>
        <v>40220.635287094352</v>
      </c>
      <c r="AG34" s="44">
        <f t="shared" si="22"/>
        <v>41628.357522142651</v>
      </c>
      <c r="AH34" s="44">
        <f t="shared" si="23"/>
        <v>43085.350035417643</v>
      </c>
      <c r="AI34" s="44">
        <f t="shared" si="24"/>
        <v>44593.337286657261</v>
      </c>
      <c r="AJ34" s="44">
        <f t="shared" si="25"/>
        <v>46154.104091690257</v>
      </c>
      <c r="AK34" s="44">
        <f t="shared" si="26"/>
        <v>47769.497734899407</v>
      </c>
      <c r="AL34" s="44">
        <f t="shared" si="27"/>
        <v>49441.430155620881</v>
      </c>
      <c r="AM34" s="44">
        <f t="shared" si="28"/>
        <v>51171.880211067612</v>
      </c>
      <c r="AN34" s="44">
        <f t="shared" si="29"/>
        <v>52962.896018454972</v>
      </c>
      <c r="AO34" s="44">
        <f t="shared" si="30"/>
        <v>54816.597379100887</v>
      </c>
      <c r="AP34" s="44">
        <f t="shared" si="31"/>
        <v>56735.17828736941</v>
      </c>
      <c r="AQ34" s="44">
        <f t="shared" si="32"/>
        <v>58720.90952742735</v>
      </c>
      <c r="AR34" s="44">
        <f t="shared" si="33"/>
        <v>60776.14136088729</v>
      </c>
      <c r="AS34" s="44">
        <f t="shared" si="34"/>
        <v>62903.306308518346</v>
      </c>
      <c r="AT34" s="44">
        <f t="shared" si="35"/>
        <v>65104.922029316484</v>
      </c>
      <c r="AU34" s="44">
        <f t="shared" si="36"/>
        <v>67383.594300342564</v>
      </c>
      <c r="AV34" s="44">
        <f t="shared" si="37"/>
        <v>69742.020100854541</v>
      </c>
      <c r="AW34" s="44">
        <f t="shared" si="38"/>
        <v>72182.990804384433</v>
      </c>
      <c r="AX34" s="44">
        <f t="shared" si="39"/>
        <v>74709.39548253789</v>
      </c>
      <c r="AY34" s="44">
        <f t="shared" si="40"/>
        <v>77324.224324426716</v>
      </c>
      <c r="AZ34" s="44">
        <f t="shared" si="41"/>
        <v>80030.572175781635</v>
      </c>
      <c r="BA34" s="44">
        <f t="shared" si="42"/>
        <v>82831.642201933995</v>
      </c>
      <c r="BB34" s="44">
        <f t="shared" si="43"/>
        <v>85730.749679001674</v>
      </c>
      <c r="BC34" s="44">
        <f t="shared" si="44"/>
        <v>88731.325917766721</v>
      </c>
      <c r="BD34" s="44">
        <f t="shared" ref="BD34:BD65" si="45">$V34/(1+r_)^($R34-BD$2)</f>
        <v>91836.922324888554</v>
      </c>
      <c r="BE34" s="44"/>
      <c r="BF34" s="44"/>
      <c r="BG34" s="44"/>
    </row>
    <row r="35" spans="2:79" ht="15.75" customHeight="1">
      <c r="B35" s="1">
        <v>28</v>
      </c>
      <c r="D35" s="43">
        <f t="shared" si="15"/>
        <v>6.96E-4</v>
      </c>
      <c r="E35" s="43">
        <f t="shared" si="0"/>
        <v>6.9624232044323935E-4</v>
      </c>
      <c r="F35" s="44">
        <f t="shared" si="16"/>
        <v>98842.213537867705</v>
      </c>
      <c r="G35" s="44">
        <f t="shared" si="1"/>
        <v>98807.816447556528</v>
      </c>
      <c r="H35" s="44">
        <f t="shared" si="2"/>
        <v>52.028266453412456</v>
      </c>
      <c r="J35" s="43">
        <f t="shared" si="3"/>
        <v>3.3E-4</v>
      </c>
      <c r="K35" s="43">
        <f t="shared" si="4"/>
        <v>3.3005446198201805E-4</v>
      </c>
      <c r="L35" s="44">
        <f t="shared" si="17"/>
        <v>99250.85275335834</v>
      </c>
      <c r="M35" s="44">
        <f t="shared" si="5"/>
        <v>99234.476362654037</v>
      </c>
      <c r="N35" s="44">
        <f t="shared" si="6"/>
        <v>55.47641732867563</v>
      </c>
      <c r="P35" s="5">
        <f t="shared" si="7"/>
        <v>0.50103143240483206</v>
      </c>
      <c r="R35" s="1">
        <v>28</v>
      </c>
      <c r="S35" s="44">
        <f t="shared" si="8"/>
        <v>99046.954629341766</v>
      </c>
      <c r="T35" s="44">
        <f t="shared" si="9"/>
        <v>99021.606830453267</v>
      </c>
      <c r="U35" s="45">
        <f t="shared" si="10"/>
        <v>53.965000005680615</v>
      </c>
      <c r="V35" s="44">
        <f t="shared" si="11"/>
        <v>91793.02953183018</v>
      </c>
      <c r="W35" s="45">
        <f t="shared" si="12"/>
        <v>44.718396967520079</v>
      </c>
      <c r="X35" s="45">
        <f>SUM(BE35:BE$127)/S35</f>
        <v>21.129811385191644</v>
      </c>
      <c r="Z35" s="1">
        <f t="shared" si="13"/>
        <v>53.755898425593543</v>
      </c>
      <c r="AA35" s="45">
        <f t="shared" si="14"/>
        <v>0.20910158008707214</v>
      </c>
      <c r="AC35" s="44">
        <f t="shared" si="18"/>
        <v>35033.208139054412</v>
      </c>
      <c r="AD35" s="44">
        <f t="shared" si="19"/>
        <v>36259.370423921318</v>
      </c>
      <c r="AE35" s="44">
        <f t="shared" si="20"/>
        <v>37528.448388758567</v>
      </c>
      <c r="AF35" s="44">
        <f t="shared" si="21"/>
        <v>38841.944082365109</v>
      </c>
      <c r="AG35" s="44">
        <f t="shared" si="22"/>
        <v>40201.412125247887</v>
      </c>
      <c r="AH35" s="44">
        <f t="shared" si="23"/>
        <v>41608.461549631553</v>
      </c>
      <c r="AI35" s="44">
        <f t="shared" si="24"/>
        <v>43064.757703868658</v>
      </c>
      <c r="AJ35" s="44">
        <f t="shared" si="25"/>
        <v>44572.024223504064</v>
      </c>
      <c r="AK35" s="44">
        <f t="shared" si="26"/>
        <v>46132.045071326698</v>
      </c>
      <c r="AL35" s="44">
        <f t="shared" si="27"/>
        <v>47746.666648823128</v>
      </c>
      <c r="AM35" s="44">
        <f t="shared" si="28"/>
        <v>49417.799981531934</v>
      </c>
      <c r="AN35" s="44">
        <f t="shared" si="29"/>
        <v>51147.422980885545</v>
      </c>
      <c r="AO35" s="44">
        <f t="shared" si="30"/>
        <v>52937.582785216538</v>
      </c>
      <c r="AP35" s="44">
        <f t="shared" si="31"/>
        <v>54790.3981826991</v>
      </c>
      <c r="AQ35" s="44">
        <f t="shared" si="32"/>
        <v>56708.062119093564</v>
      </c>
      <c r="AR35" s="44">
        <f t="shared" si="33"/>
        <v>58692.844293261849</v>
      </c>
      <c r="AS35" s="44">
        <f t="shared" si="34"/>
        <v>60747.093843525996</v>
      </c>
      <c r="AT35" s="44">
        <f t="shared" si="35"/>
        <v>62873.242128049402</v>
      </c>
      <c r="AU35" s="44">
        <f t="shared" si="36"/>
        <v>65073.805602531138</v>
      </c>
      <c r="AV35" s="44">
        <f t="shared" si="37"/>
        <v>67351.388798619722</v>
      </c>
      <c r="AW35" s="44">
        <f t="shared" si="38"/>
        <v>69708.687406571407</v>
      </c>
      <c r="AX35" s="44">
        <f t="shared" si="39"/>
        <v>72148.491465801388</v>
      </c>
      <c r="AY35" s="44">
        <f t="shared" si="40"/>
        <v>74673.688667104434</v>
      </c>
      <c r="AZ35" s="44">
        <f t="shared" si="41"/>
        <v>77287.267770453094</v>
      </c>
      <c r="BA35" s="44">
        <f t="shared" si="42"/>
        <v>79992.32214241894</v>
      </c>
      <c r="BB35" s="44">
        <f t="shared" si="43"/>
        <v>82792.0534174036</v>
      </c>
      <c r="BC35" s="44">
        <f t="shared" si="44"/>
        <v>85689.775287012715</v>
      </c>
      <c r="BD35" s="44">
        <f t="shared" si="45"/>
        <v>88688.917422058148</v>
      </c>
      <c r="BE35" s="44">
        <f t="shared" ref="BE35:BE66" si="46">$V35/(1+r_)^($R35-BE$2)</f>
        <v>91793.02953183018</v>
      </c>
      <c r="BF35" s="44"/>
      <c r="BG35" s="44"/>
    </row>
    <row r="36" spans="2:79" ht="15.75" customHeight="1">
      <c r="B36" s="1">
        <v>29</v>
      </c>
      <c r="D36" s="43">
        <f t="shared" si="15"/>
        <v>7.2999999999999996E-4</v>
      </c>
      <c r="E36" s="43">
        <f t="shared" si="0"/>
        <v>7.3026657974337888E-4</v>
      </c>
      <c r="F36" s="44">
        <f t="shared" si="16"/>
        <v>98773.419357245351</v>
      </c>
      <c r="G36" s="44">
        <f t="shared" si="1"/>
        <v>98737.36705917996</v>
      </c>
      <c r="H36" s="44">
        <f t="shared" si="2"/>
        <v>51.064155105365792</v>
      </c>
      <c r="J36" s="43">
        <f t="shared" si="3"/>
        <v>3.1399999999999999E-4</v>
      </c>
      <c r="K36" s="43">
        <f t="shared" si="4"/>
        <v>3.1404930832218208E-4</v>
      </c>
      <c r="L36" s="44">
        <f t="shared" si="17"/>
        <v>99218.099971949719</v>
      </c>
      <c r="M36" s="44">
        <f t="shared" si="5"/>
        <v>99202.522730254132</v>
      </c>
      <c r="N36" s="44">
        <f t="shared" si="6"/>
        <v>54.494565535302286</v>
      </c>
      <c r="P36" s="5">
        <f t="shared" si="7"/>
        <v>0.50112297894427738</v>
      </c>
      <c r="R36" s="1">
        <v>29</v>
      </c>
      <c r="S36" s="44">
        <f t="shared" si="8"/>
        <v>98996.259031564783</v>
      </c>
      <c r="T36" s="44">
        <f t="shared" si="9"/>
        <v>98970.492520588887</v>
      </c>
      <c r="U36" s="45">
        <f t="shared" si="10"/>
        <v>52.992379223460652</v>
      </c>
      <c r="V36" s="44">
        <f t="shared" si="11"/>
        <v>91745.6465665859</v>
      </c>
      <c r="W36" s="45">
        <f t="shared" si="12"/>
        <v>43.814059727489749</v>
      </c>
      <c r="X36" s="45">
        <f>SUM(BF36:BF$127)/S36</f>
        <v>20.920863330862481</v>
      </c>
      <c r="Z36" s="1">
        <f t="shared" si="13"/>
        <v>52.783212599017091</v>
      </c>
      <c r="AA36" s="45">
        <f t="shared" si="14"/>
        <v>0.20916662444356149</v>
      </c>
      <c r="AC36" s="44">
        <f t="shared" si="18"/>
        <v>33831.037898268638</v>
      </c>
      <c r="AD36" s="44">
        <f t="shared" si="19"/>
        <v>35015.12422470803</v>
      </c>
      <c r="AE36" s="44">
        <f t="shared" si="20"/>
        <v>36240.65357257281</v>
      </c>
      <c r="AF36" s="44">
        <f t="shared" si="21"/>
        <v>37509.076447612861</v>
      </c>
      <c r="AG36" s="44">
        <f t="shared" si="22"/>
        <v>38821.894123279308</v>
      </c>
      <c r="AH36" s="44">
        <f t="shared" si="23"/>
        <v>40180.660417594081</v>
      </c>
      <c r="AI36" s="44">
        <f t="shared" si="24"/>
        <v>41586.983532209866</v>
      </c>
      <c r="AJ36" s="44">
        <f t="shared" si="25"/>
        <v>43042.527955837213</v>
      </c>
      <c r="AK36" s="44">
        <f t="shared" si="26"/>
        <v>44549.016434291516</v>
      </c>
      <c r="AL36" s="44">
        <f t="shared" si="27"/>
        <v>46108.232009491709</v>
      </c>
      <c r="AM36" s="44">
        <f t="shared" si="28"/>
        <v>47722.020129823919</v>
      </c>
      <c r="AN36" s="44">
        <f t="shared" si="29"/>
        <v>49392.290834367748</v>
      </c>
      <c r="AO36" s="44">
        <f t="shared" si="30"/>
        <v>51121.021013570615</v>
      </c>
      <c r="AP36" s="44">
        <f t="shared" si="31"/>
        <v>52910.256749045584</v>
      </c>
      <c r="AQ36" s="44">
        <f t="shared" si="32"/>
        <v>54762.115735262167</v>
      </c>
      <c r="AR36" s="44">
        <f t="shared" si="33"/>
        <v>56678.789785996334</v>
      </c>
      <c r="AS36" s="44">
        <f t="shared" si="34"/>
        <v>58662.547428506216</v>
      </c>
      <c r="AT36" s="44">
        <f t="shared" si="35"/>
        <v>60715.736588503918</v>
      </c>
      <c r="AU36" s="44">
        <f t="shared" si="36"/>
        <v>62840.787369101556</v>
      </c>
      <c r="AV36" s="44">
        <f t="shared" si="37"/>
        <v>65040.214927020112</v>
      </c>
      <c r="AW36" s="44">
        <f t="shared" si="38"/>
        <v>67316.622449465809</v>
      </c>
      <c r="AX36" s="44">
        <f t="shared" si="39"/>
        <v>69672.704235197103</v>
      </c>
      <c r="AY36" s="44">
        <f t="shared" si="40"/>
        <v>72111.248883428983</v>
      </c>
      <c r="AZ36" s="44">
        <f t="shared" si="41"/>
        <v>74635.142594348988</v>
      </c>
      <c r="BA36" s="44">
        <f t="shared" si="42"/>
        <v>77247.372585151214</v>
      </c>
      <c r="BB36" s="44">
        <f t="shared" si="43"/>
        <v>79951.030625631494</v>
      </c>
      <c r="BC36" s="44">
        <f t="shared" si="44"/>
        <v>82749.3166975286</v>
      </c>
      <c r="BD36" s="44">
        <f t="shared" si="45"/>
        <v>85645.542781942087</v>
      </c>
      <c r="BE36" s="44">
        <f t="shared" si="46"/>
        <v>88643.136779310051</v>
      </c>
      <c r="BF36" s="44">
        <f t="shared" ref="BF36:BF67" si="47">$V36/(1+r_)^($R36-BF$2)</f>
        <v>91745.6465665859</v>
      </c>
      <c r="BG36" s="44"/>
    </row>
    <row r="37" spans="2:79" ht="15.75" customHeight="1">
      <c r="B37" s="1">
        <v>30</v>
      </c>
      <c r="D37" s="43">
        <f t="shared" si="15"/>
        <v>7.5000000000000002E-4</v>
      </c>
      <c r="E37" s="43">
        <f t="shared" si="0"/>
        <v>7.5028139070417745E-4</v>
      </c>
      <c r="F37" s="44">
        <f t="shared" si="16"/>
        <v>98701.314761114569</v>
      </c>
      <c r="G37" s="44">
        <f t="shared" si="1"/>
        <v>98664.301768079153</v>
      </c>
      <c r="H37" s="44">
        <f t="shared" si="2"/>
        <v>50.101093903915647</v>
      </c>
      <c r="J37" s="43">
        <f t="shared" si="3"/>
        <v>3.7399999999999998E-4</v>
      </c>
      <c r="K37" s="43">
        <f t="shared" si="4"/>
        <v>3.740699554427529E-4</v>
      </c>
      <c r="L37" s="44">
        <f t="shared" si="17"/>
        <v>99186.945488558529</v>
      </c>
      <c r="M37" s="44">
        <f t="shared" si="5"/>
        <v>99168.397529752168</v>
      </c>
      <c r="N37" s="44">
        <f t="shared" si="6"/>
        <v>53.511525154200704</v>
      </c>
      <c r="P37" s="5">
        <f t="shared" si="7"/>
        <v>0.50122703268711155</v>
      </c>
      <c r="R37" s="1">
        <v>30</v>
      </c>
      <c r="S37" s="44">
        <f t="shared" si="8"/>
        <v>98944.72600961299</v>
      </c>
      <c r="T37" s="44">
        <f t="shared" si="9"/>
        <v>98916.992764901413</v>
      </c>
      <c r="U37" s="45">
        <f t="shared" si="10"/>
        <v>52.019718638504976</v>
      </c>
      <c r="V37" s="44">
        <f t="shared" si="11"/>
        <v>91696.052293063622</v>
      </c>
      <c r="W37" s="45">
        <f t="shared" si="12"/>
        <v>42.909637841919434</v>
      </c>
      <c r="X37" s="45">
        <f>SUM(BG37:BG$127)/S37</f>
        <v>20.704676197313322</v>
      </c>
      <c r="Z37" s="1">
        <f t="shared" si="13"/>
        <v>51.810494239679421</v>
      </c>
      <c r="AA37" s="45">
        <f t="shared" si="14"/>
        <v>0.20922439882555466</v>
      </c>
      <c r="AC37" s="44">
        <f t="shared" si="18"/>
        <v>32669.323769478309</v>
      </c>
      <c r="AD37" s="44">
        <f t="shared" si="19"/>
        <v>33812.750101410049</v>
      </c>
      <c r="AE37" s="44">
        <f t="shared" si="20"/>
        <v>34996.196354959393</v>
      </c>
      <c r="AF37" s="44">
        <f t="shared" si="21"/>
        <v>36221.063227382976</v>
      </c>
      <c r="AG37" s="44">
        <f t="shared" si="22"/>
        <v>37488.80044034138</v>
      </c>
      <c r="AH37" s="44">
        <f t="shared" si="23"/>
        <v>38800.908455753328</v>
      </c>
      <c r="AI37" s="44">
        <f t="shared" si="24"/>
        <v>40158.940251704691</v>
      </c>
      <c r="AJ37" s="44">
        <f t="shared" si="25"/>
        <v>41564.503160514345</v>
      </c>
      <c r="AK37" s="44">
        <f t="shared" si="26"/>
        <v>43019.260771132344</v>
      </c>
      <c r="AL37" s="44">
        <f t="shared" si="27"/>
        <v>44524.934898121981</v>
      </c>
      <c r="AM37" s="44">
        <f t="shared" si="28"/>
        <v>46083.307619556239</v>
      </c>
      <c r="AN37" s="44">
        <f t="shared" si="29"/>
        <v>47696.223386240701</v>
      </c>
      <c r="AO37" s="44">
        <f t="shared" si="30"/>
        <v>49365.591204759126</v>
      </c>
      <c r="AP37" s="44">
        <f t="shared" si="31"/>
        <v>51093.386896925687</v>
      </c>
      <c r="AQ37" s="44">
        <f t="shared" si="32"/>
        <v>52881.655438318085</v>
      </c>
      <c r="AR37" s="44">
        <f t="shared" si="33"/>
        <v>54732.513378659205</v>
      </c>
      <c r="AS37" s="44">
        <f t="shared" si="34"/>
        <v>56648.151346912273</v>
      </c>
      <c r="AT37" s="44">
        <f t="shared" si="35"/>
        <v>58630.836644054209</v>
      </c>
      <c r="AU37" s="44">
        <f t="shared" si="36"/>
        <v>60682.915926596092</v>
      </c>
      <c r="AV37" s="44">
        <f t="shared" si="37"/>
        <v>62806.817984026951</v>
      </c>
      <c r="AW37" s="44">
        <f t="shared" si="38"/>
        <v>65005.056613467896</v>
      </c>
      <c r="AX37" s="44">
        <f t="shared" si="39"/>
        <v>67280.233594939273</v>
      </c>
      <c r="AY37" s="44">
        <f t="shared" si="40"/>
        <v>69635.041770762138</v>
      </c>
      <c r="AZ37" s="44">
        <f t="shared" si="41"/>
        <v>72072.268232738803</v>
      </c>
      <c r="BA37" s="44">
        <f t="shared" si="42"/>
        <v>74594.797620884652</v>
      </c>
      <c r="BB37" s="44">
        <f t="shared" si="43"/>
        <v>77205.615537615609</v>
      </c>
      <c r="BC37" s="44">
        <f t="shared" si="44"/>
        <v>79907.812081432145</v>
      </c>
      <c r="BD37" s="44">
        <f t="shared" si="45"/>
        <v>82704.585504282266</v>
      </c>
      <c r="BE37" s="44">
        <f t="shared" si="46"/>
        <v>85599.245996932135</v>
      </c>
      <c r="BF37" s="44">
        <f t="shared" si="47"/>
        <v>88595.219606824758</v>
      </c>
      <c r="BG37" s="44">
        <f t="shared" ref="BG37:BG68" si="48">$V37/(1+r_)^($R37-BG$2)</f>
        <v>91696.052293063622</v>
      </c>
      <c r="BH37" s="44"/>
      <c r="BI37" s="44"/>
      <c r="BJ37" s="44"/>
      <c r="BK37" s="44"/>
      <c r="BL37" s="44"/>
      <c r="BM37" s="44"/>
      <c r="BN37" s="44"/>
      <c r="BO37" s="44"/>
      <c r="BP37" s="44"/>
      <c r="BQ37" s="44"/>
    </row>
    <row r="38" spans="2:79" ht="15.75" customHeight="1">
      <c r="B38" s="1">
        <v>31</v>
      </c>
      <c r="D38" s="43">
        <f t="shared" si="15"/>
        <v>8.2899999999999998E-4</v>
      </c>
      <c r="E38" s="43">
        <f t="shared" si="0"/>
        <v>8.2934381052571834E-4</v>
      </c>
      <c r="F38" s="44">
        <f t="shared" si="16"/>
        <v>98627.288775043737</v>
      </c>
      <c r="G38" s="44">
        <f t="shared" si="1"/>
        <v>98586.407763846481</v>
      </c>
      <c r="H38" s="44">
        <f t="shared" si="2"/>
        <v>49.138322645900082</v>
      </c>
      <c r="J38" s="43">
        <f t="shared" si="3"/>
        <v>3.9399999999999998E-4</v>
      </c>
      <c r="K38" s="43">
        <f t="shared" si="4"/>
        <v>3.9407763839369327E-4</v>
      </c>
      <c r="L38" s="44">
        <f t="shared" si="17"/>
        <v>99149.849570945807</v>
      </c>
      <c r="M38" s="44">
        <f t="shared" si="5"/>
        <v>99130.317050580328</v>
      </c>
      <c r="N38" s="44">
        <f t="shared" si="6"/>
        <v>52.531358882422737</v>
      </c>
      <c r="P38" s="5">
        <f t="shared" si="7"/>
        <v>0.5013210849349734</v>
      </c>
      <c r="R38" s="1">
        <v>31</v>
      </c>
      <c r="S38" s="44">
        <f t="shared" si="8"/>
        <v>98889.259520189837</v>
      </c>
      <c r="T38" s="44">
        <f t="shared" si="9"/>
        <v>98859.111712043872</v>
      </c>
      <c r="U38" s="45">
        <f t="shared" si="10"/>
        <v>51.048615790155331</v>
      </c>
      <c r="V38" s="44">
        <f t="shared" si="11"/>
        <v>91642.396557064669</v>
      </c>
      <c r="W38" s="45">
        <f t="shared" si="12"/>
        <v>42.006445667633656</v>
      </c>
      <c r="X38" s="45">
        <f>SUM(BH38:BH$127)/S38</f>
        <v>20.481645399470427</v>
      </c>
      <c r="Z38" s="1">
        <f t="shared" si="13"/>
        <v>50.839323253217302</v>
      </c>
      <c r="AA38" s="45">
        <f t="shared" si="14"/>
        <v>0.20929253693802963</v>
      </c>
      <c r="AC38" s="44">
        <f t="shared" si="18"/>
        <v>31546.094095784454</v>
      </c>
      <c r="AD38" s="44">
        <f t="shared" si="19"/>
        <v>32650.207389136904</v>
      </c>
      <c r="AE38" s="44">
        <f t="shared" si="20"/>
        <v>33792.9646477567</v>
      </c>
      <c r="AF38" s="44">
        <f t="shared" si="21"/>
        <v>34975.718410428177</v>
      </c>
      <c r="AG38" s="44">
        <f t="shared" si="22"/>
        <v>36199.86855479316</v>
      </c>
      <c r="AH38" s="44">
        <f t="shared" si="23"/>
        <v>37466.863954210923</v>
      </c>
      <c r="AI38" s="44">
        <f t="shared" si="24"/>
        <v>38778.204192608304</v>
      </c>
      <c r="AJ38" s="44">
        <f t="shared" si="25"/>
        <v>40135.441339349592</v>
      </c>
      <c r="AK38" s="44">
        <f t="shared" si="26"/>
        <v>41540.181786226814</v>
      </c>
      <c r="AL38" s="44">
        <f t="shared" si="27"/>
        <v>42994.088148744755</v>
      </c>
      <c r="AM38" s="44">
        <f t="shared" si="28"/>
        <v>44498.881233950822</v>
      </c>
      <c r="AN38" s="44">
        <f t="shared" si="29"/>
        <v>46056.342077139096</v>
      </c>
      <c r="AO38" s="44">
        <f t="shared" si="30"/>
        <v>47668.314049838955</v>
      </c>
      <c r="AP38" s="44">
        <f t="shared" si="31"/>
        <v>49336.705041583315</v>
      </c>
      <c r="AQ38" s="44">
        <f t="shared" si="32"/>
        <v>51063.489718038727</v>
      </c>
      <c r="AR38" s="44">
        <f t="shared" si="33"/>
        <v>52850.711858170085</v>
      </c>
      <c r="AS38" s="44">
        <f t="shared" si="34"/>
        <v>54700.486773206023</v>
      </c>
      <c r="AT38" s="44">
        <f t="shared" si="35"/>
        <v>56615.003810268223</v>
      </c>
      <c r="AU38" s="44">
        <f t="shared" si="36"/>
        <v>58596.528943627622</v>
      </c>
      <c r="AV38" s="44">
        <f t="shared" si="37"/>
        <v>60647.407456654575</v>
      </c>
      <c r="AW38" s="44">
        <f t="shared" si="38"/>
        <v>62770.066717637485</v>
      </c>
      <c r="AX38" s="44">
        <f t="shared" si="39"/>
        <v>64967.019052754797</v>
      </c>
      <c r="AY38" s="44">
        <f t="shared" si="40"/>
        <v>67240.864719601217</v>
      </c>
      <c r="AZ38" s="44">
        <f t="shared" si="41"/>
        <v>69594.294984787237</v>
      </c>
      <c r="BA38" s="44">
        <f t="shared" si="42"/>
        <v>72030.095309254786</v>
      </c>
      <c r="BB38" s="44">
        <f t="shared" si="43"/>
        <v>74551.148645078691</v>
      </c>
      <c r="BC38" s="44">
        <f t="shared" si="44"/>
        <v>77160.438847656449</v>
      </c>
      <c r="BD38" s="44">
        <f t="shared" si="45"/>
        <v>79861.054207324414</v>
      </c>
      <c r="BE38" s="44">
        <f t="shared" si="46"/>
        <v>82656.191104580765</v>
      </c>
      <c r="BF38" s="44">
        <f t="shared" si="47"/>
        <v>85549.157793241087</v>
      </c>
      <c r="BG38" s="44">
        <f t="shared" si="48"/>
        <v>88543.378316004513</v>
      </c>
      <c r="BH38" s="44">
        <f t="shared" ref="BH38:BH69" si="49">$V38/(1+r_)^($R38-BH$2)</f>
        <v>91642.396557064669</v>
      </c>
      <c r="BI38" s="44"/>
      <c r="BJ38" s="44"/>
      <c r="BK38" s="44"/>
      <c r="BL38" s="44"/>
      <c r="BM38" s="44"/>
      <c r="BN38" s="44"/>
      <c r="BO38" s="44"/>
      <c r="BP38" s="44"/>
      <c r="BQ38" s="44"/>
    </row>
    <row r="39" spans="2:79" ht="15.75" customHeight="1">
      <c r="B39" s="1">
        <v>32</v>
      </c>
      <c r="D39" s="43">
        <f t="shared" si="15"/>
        <v>8.5800000000000004E-4</v>
      </c>
      <c r="E39" s="43">
        <f t="shared" si="0"/>
        <v>8.5836829267850684E-4</v>
      </c>
      <c r="F39" s="44">
        <f t="shared" si="16"/>
        <v>98545.526752649224</v>
      </c>
      <c r="G39" s="44">
        <f t="shared" si="1"/>
        <v>98503.250721672346</v>
      </c>
      <c r="H39" s="44">
        <f t="shared" si="2"/>
        <v>48.178677269356371</v>
      </c>
      <c r="J39" s="43">
        <f t="shared" ref="J39:J70" si="50">VLOOKUP($B39,FemaleLT,nat,1)</f>
        <v>4.8200000000000001E-4</v>
      </c>
      <c r="K39" s="43">
        <f t="shared" si="4"/>
        <v>4.8211619934020389E-4</v>
      </c>
      <c r="L39" s="44">
        <f t="shared" si="17"/>
        <v>99110.784530214849</v>
      </c>
      <c r="M39" s="44">
        <f t="shared" si="5"/>
        <v>99086.898831143073</v>
      </c>
      <c r="N39" s="44">
        <f t="shared" si="6"/>
        <v>51.551867318146101</v>
      </c>
      <c r="P39" s="5">
        <f t="shared" si="7"/>
        <v>0.50142990065406179</v>
      </c>
      <c r="R39" s="1">
        <v>32</v>
      </c>
      <c r="S39" s="44">
        <f t="shared" si="8"/>
        <v>98828.963903897893</v>
      </c>
      <c r="T39" s="44">
        <f t="shared" si="9"/>
        <v>98795.937649752013</v>
      </c>
      <c r="U39" s="45">
        <f t="shared" si="10"/>
        <v>50.079455534106671</v>
      </c>
      <c r="V39" s="44">
        <f t="shared" ref="V39:V70" si="51">T39*VLOOKUP($B39,qol,nat,1)*qCM</f>
        <v>91583.834201320118</v>
      </c>
      <c r="W39" s="45">
        <f t="shared" si="12"/>
        <v>41.10479104628245</v>
      </c>
      <c r="X39" s="45">
        <f>SUM(BI39:BI$127)/S39</f>
        <v>20.251698530141507</v>
      </c>
      <c r="Z39" s="1">
        <f t="shared" si="13"/>
        <v>49.870095620408279</v>
      </c>
      <c r="AA39" s="45">
        <f t="shared" si="14"/>
        <v>0.20935991369839257</v>
      </c>
      <c r="AC39" s="44">
        <f t="shared" ref="AC39:AC70" si="52">$V39/(1+r_)^($R39-AC$2)</f>
        <v>30459.840730109103</v>
      </c>
      <c r="AD39" s="44">
        <f t="shared" si="19"/>
        <v>31525.935155662912</v>
      </c>
      <c r="AE39" s="44">
        <f t="shared" si="20"/>
        <v>32629.34288611111</v>
      </c>
      <c r="AF39" s="44">
        <f t="shared" si="21"/>
        <v>33771.369887125002</v>
      </c>
      <c r="AG39" s="44">
        <f t="shared" si="22"/>
        <v>34953.367833174372</v>
      </c>
      <c r="AH39" s="44">
        <f t="shared" si="23"/>
        <v>36176.735707335472</v>
      </c>
      <c r="AI39" s="44">
        <f t="shared" si="24"/>
        <v>37442.921457092212</v>
      </c>
      <c r="AJ39" s="44">
        <f t="shared" si="25"/>
        <v>38753.423708090442</v>
      </c>
      <c r="AK39" s="44">
        <f t="shared" si="26"/>
        <v>40109.7935378736</v>
      </c>
      <c r="AL39" s="44">
        <f t="shared" si="27"/>
        <v>41513.636311699171</v>
      </c>
      <c r="AM39" s="44">
        <f t="shared" si="28"/>
        <v>42966.613582608639</v>
      </c>
      <c r="AN39" s="44">
        <f t="shared" si="29"/>
        <v>44470.445057999939</v>
      </c>
      <c r="AO39" s="44">
        <f t="shared" si="30"/>
        <v>46026.910635029933</v>
      </c>
      <c r="AP39" s="44">
        <f t="shared" si="31"/>
        <v>47637.852507255979</v>
      </c>
      <c r="AQ39" s="44">
        <f t="shared" si="32"/>
        <v>49305.177345009928</v>
      </c>
      <c r="AR39" s="44">
        <f t="shared" si="33"/>
        <v>51030.858552085272</v>
      </c>
      <c r="AS39" s="44">
        <f t="shared" si="34"/>
        <v>52816.938601408256</v>
      </c>
      <c r="AT39" s="44">
        <f t="shared" si="35"/>
        <v>54665.53145245753</v>
      </c>
      <c r="AU39" s="44">
        <f t="shared" si="36"/>
        <v>56578.825053293542</v>
      </c>
      <c r="AV39" s="44">
        <f t="shared" si="37"/>
        <v>58559.08393015882</v>
      </c>
      <c r="AW39" s="44">
        <f t="shared" si="38"/>
        <v>60608.651867714361</v>
      </c>
      <c r="AX39" s="44">
        <f t="shared" si="39"/>
        <v>62729.954683084361</v>
      </c>
      <c r="AY39" s="44">
        <f t="shared" si="40"/>
        <v>64925.503096992317</v>
      </c>
      <c r="AZ39" s="44">
        <f t="shared" si="41"/>
        <v>67197.89570538704</v>
      </c>
      <c r="BA39" s="44">
        <f t="shared" si="42"/>
        <v>69549.82205507558</v>
      </c>
      <c r="BB39" s="44">
        <f t="shared" si="43"/>
        <v>71984.065827003215</v>
      </c>
      <c r="BC39" s="44">
        <f t="shared" si="44"/>
        <v>74503.508130948321</v>
      </c>
      <c r="BD39" s="44">
        <f t="shared" si="45"/>
        <v>77111.13091553151</v>
      </c>
      <c r="BE39" s="44">
        <f t="shared" si="46"/>
        <v>79810.020497575111</v>
      </c>
      <c r="BF39" s="44">
        <f t="shared" si="47"/>
        <v>82603.371214990228</v>
      </c>
      <c r="BG39" s="44">
        <f t="shared" si="48"/>
        <v>85494.489207514882</v>
      </c>
      <c r="BH39" s="44">
        <f t="shared" si="49"/>
        <v>88486.796329777892</v>
      </c>
      <c r="BI39" s="44">
        <f t="shared" ref="BI39:BI70" si="53">$V39/(1+r_)^($R39-BI$2)</f>
        <v>91583.834201320118</v>
      </c>
      <c r="BJ39" s="44"/>
      <c r="BK39" s="44"/>
      <c r="BL39" s="44"/>
      <c r="BM39" s="44"/>
      <c r="BN39" s="44"/>
      <c r="BO39" s="44"/>
      <c r="BP39" s="44"/>
      <c r="BQ39" s="44"/>
    </row>
    <row r="40" spans="2:79" ht="15.75" customHeight="1">
      <c r="B40" s="1">
        <v>33</v>
      </c>
      <c r="D40" s="43">
        <f t="shared" ref="D40:D71" si="54">VLOOKUP(B40,MaleLT,nat,1)</f>
        <v>9.1399999999999999E-4</v>
      </c>
      <c r="E40" s="43">
        <f t="shared" si="0"/>
        <v>9.1441795269188431E-4</v>
      </c>
      <c r="F40" s="44">
        <f t="shared" ref="F40:F71" si="55">F39*EXP(-E39*SMR)</f>
        <v>98460.974690695453</v>
      </c>
      <c r="G40" s="44">
        <f t="shared" si="1"/>
        <v>98415.978025261807</v>
      </c>
      <c r="H40" s="44">
        <f t="shared" si="2"/>
        <v>47.21962070392032</v>
      </c>
      <c r="J40" s="43">
        <f t="shared" si="50"/>
        <v>5.0000000000000001E-4</v>
      </c>
      <c r="K40" s="43">
        <f t="shared" si="4"/>
        <v>5.0012504168224286E-4</v>
      </c>
      <c r="L40" s="44">
        <f t="shared" ref="L40:L71" si="56">L39*EXP(-K39*SMR)</f>
        <v>99063.013132071283</v>
      </c>
      <c r="M40" s="44">
        <f t="shared" si="5"/>
        <v>99038.247378788277</v>
      </c>
      <c r="N40" s="44">
        <f t="shared" si="6"/>
        <v>50.576486184487017</v>
      </c>
      <c r="P40" s="5">
        <f t="shared" si="7"/>
        <v>0.50152396285638989</v>
      </c>
      <c r="R40" s="1">
        <v>33</v>
      </c>
      <c r="S40" s="44">
        <f t="shared" si="8"/>
        <v>98762.911395606148</v>
      </c>
      <c r="T40" s="44">
        <f t="shared" si="9"/>
        <v>98728.09428998908</v>
      </c>
      <c r="U40" s="45">
        <f t="shared" si="10"/>
        <v>49.112614210288761</v>
      </c>
      <c r="V40" s="44">
        <f t="shared" si="51"/>
        <v>91520.943406819875</v>
      </c>
      <c r="W40" s="45">
        <f t="shared" si="12"/>
        <v>40.204971889535123</v>
      </c>
      <c r="X40" s="45">
        <f>SUM(BJ40:BJ$127)/S40</f>
        <v>20.014760501719387</v>
      </c>
      <c r="Z40" s="1">
        <f t="shared" si="13"/>
        <v>48.903169182509949</v>
      </c>
      <c r="AA40" s="45">
        <f t="shared" si="14"/>
        <v>0.20944502777881269</v>
      </c>
      <c r="AC40" s="44">
        <f t="shared" si="52"/>
        <v>29409.58830830166</v>
      </c>
      <c r="AD40" s="44">
        <f t="shared" ref="AD40:AD71" si="57">$V40/(1+r_)^($R40-AD$2)</f>
        <v>30438.923899092217</v>
      </c>
      <c r="AE40" s="44">
        <f t="shared" si="20"/>
        <v>31504.286235560434</v>
      </c>
      <c r="AF40" s="44">
        <f t="shared" si="21"/>
        <v>32606.936253805048</v>
      </c>
      <c r="AG40" s="44">
        <f t="shared" si="22"/>
        <v>33748.179022688229</v>
      </c>
      <c r="AH40" s="44">
        <f t="shared" si="23"/>
        <v>34929.36528848231</v>
      </c>
      <c r="AI40" s="44">
        <f t="shared" si="24"/>
        <v>36151.893073579187</v>
      </c>
      <c r="AJ40" s="44">
        <f t="shared" si="25"/>
        <v>37417.20933115446</v>
      </c>
      <c r="AK40" s="44">
        <f t="shared" si="26"/>
        <v>38726.811657744867</v>
      </c>
      <c r="AL40" s="44">
        <f t="shared" si="27"/>
        <v>40082.250065765933</v>
      </c>
      <c r="AM40" s="44">
        <f t="shared" si="28"/>
        <v>41485.128818067729</v>
      </c>
      <c r="AN40" s="44">
        <f t="shared" si="29"/>
        <v>42937.108326700101</v>
      </c>
      <c r="AO40" s="44">
        <f t="shared" si="30"/>
        <v>44439.907118134601</v>
      </c>
      <c r="AP40" s="44">
        <f t="shared" si="31"/>
        <v>45995.303867269307</v>
      </c>
      <c r="AQ40" s="44">
        <f t="shared" si="32"/>
        <v>47605.13950262373</v>
      </c>
      <c r="AR40" s="44">
        <f t="shared" si="33"/>
        <v>49271.319385215553</v>
      </c>
      <c r="AS40" s="44">
        <f t="shared" si="34"/>
        <v>50995.815563698096</v>
      </c>
      <c r="AT40" s="44">
        <f t="shared" si="35"/>
        <v>52780.669108427523</v>
      </c>
      <c r="AU40" s="44">
        <f t="shared" si="36"/>
        <v>54627.992527222479</v>
      </c>
      <c r="AV40" s="44">
        <f t="shared" si="37"/>
        <v>56539.972265675256</v>
      </c>
      <c r="AW40" s="44">
        <f t="shared" si="38"/>
        <v>58518.871294973898</v>
      </c>
      <c r="AX40" s="44">
        <f t="shared" si="39"/>
        <v>60567.031790297973</v>
      </c>
      <c r="AY40" s="44">
        <f t="shared" si="40"/>
        <v>62686.877902958397</v>
      </c>
      <c r="AZ40" s="44">
        <f t="shared" si="41"/>
        <v>64880.918629561944</v>
      </c>
      <c r="BA40" s="44">
        <f t="shared" si="42"/>
        <v>67151.750781596609</v>
      </c>
      <c r="BB40" s="44">
        <f t="shared" si="43"/>
        <v>69502.062058952477</v>
      </c>
      <c r="BC40" s="44">
        <f t="shared" si="44"/>
        <v>71934.634231015807</v>
      </c>
      <c r="BD40" s="44">
        <f t="shared" si="45"/>
        <v>74452.346429101352</v>
      </c>
      <c r="BE40" s="44">
        <f t="shared" si="46"/>
        <v>77058.178554119891</v>
      </c>
      <c r="BF40" s="44">
        <f t="shared" si="47"/>
        <v>79755.214803514085</v>
      </c>
      <c r="BG40" s="44">
        <f t="shared" si="48"/>
        <v>82546.64732163708</v>
      </c>
      <c r="BH40" s="44">
        <f t="shared" si="49"/>
        <v>85435.779977894359</v>
      </c>
      <c r="BI40" s="44">
        <f t="shared" si="53"/>
        <v>88426.032277120656</v>
      </c>
      <c r="BJ40" s="44">
        <f t="shared" ref="BJ40:BJ71" si="58">$V40/(1+r_)^($R40-BJ$2)</f>
        <v>91520.943406819875</v>
      </c>
      <c r="BK40" s="44"/>
      <c r="BL40" s="44"/>
      <c r="BM40" s="44"/>
      <c r="BN40" s="44"/>
      <c r="BO40" s="44"/>
      <c r="BP40" s="44"/>
      <c r="BQ40" s="44"/>
    </row>
    <row r="41" spans="2:79" ht="15.75" customHeight="1">
      <c r="B41" s="1">
        <v>34</v>
      </c>
      <c r="D41" s="43">
        <f t="shared" si="54"/>
        <v>9.8200000000000002E-4</v>
      </c>
      <c r="E41" s="43">
        <f t="shared" si="0"/>
        <v>9.8248247788809066E-4</v>
      </c>
      <c r="F41" s="44">
        <f t="shared" si="55"/>
        <v>98370.981359828162</v>
      </c>
      <c r="G41" s="44">
        <f t="shared" si="1"/>
        <v>98322.681207980495</v>
      </c>
      <c r="H41" s="44">
        <f t="shared" si="2"/>
        <v>46.262361502333455</v>
      </c>
      <c r="J41" s="43">
        <f t="shared" si="50"/>
        <v>5.4500000000000002E-4</v>
      </c>
      <c r="K41" s="43">
        <f t="shared" si="4"/>
        <v>5.4514856648162492E-4</v>
      </c>
      <c r="L41" s="44">
        <f t="shared" si="56"/>
        <v>99013.481625505257</v>
      </c>
      <c r="M41" s="44">
        <f t="shared" si="5"/>
        <v>98986.500451762317</v>
      </c>
      <c r="N41" s="44">
        <f t="shared" si="6"/>
        <v>49.601536952963478</v>
      </c>
      <c r="P41" s="5">
        <f t="shared" si="7"/>
        <v>0.50162753505508906</v>
      </c>
      <c r="R41" s="1">
        <v>34</v>
      </c>
      <c r="S41" s="44">
        <f t="shared" si="8"/>
        <v>98693.277184372011</v>
      </c>
      <c r="T41" s="44">
        <f t="shared" si="9"/>
        <v>98655.708672809094</v>
      </c>
      <c r="U41" s="45">
        <f t="shared" si="10"/>
        <v>48.146913416304976</v>
      </c>
      <c r="V41" s="44">
        <f t="shared" si="51"/>
        <v>91453.84193969403</v>
      </c>
      <c r="W41" s="45">
        <f t="shared" si="12"/>
        <v>39.306011955963776</v>
      </c>
      <c r="X41" s="45">
        <f>SUM(BK41:BK$127)/S41</f>
        <v>19.770109554632796</v>
      </c>
      <c r="Z41" s="1">
        <f t="shared" si="13"/>
        <v>47.937383852749463</v>
      </c>
      <c r="AA41" s="45">
        <f t="shared" si="14"/>
        <v>0.20952956355551322</v>
      </c>
      <c r="AC41" s="44">
        <f t="shared" si="52"/>
        <v>28394.227768856916</v>
      </c>
      <c r="AD41" s="44">
        <f t="shared" si="57"/>
        <v>29388.025740766905</v>
      </c>
      <c r="AE41" s="44">
        <f t="shared" ref="AE41:AE72" si="59">$V41/(1+r_)^($R41-AE$2)</f>
        <v>30416.606641693743</v>
      </c>
      <c r="AF41" s="44">
        <f t="shared" si="21"/>
        <v>31481.187874153016</v>
      </c>
      <c r="AG41" s="44">
        <f t="shared" si="22"/>
        <v>32583.02944974837</v>
      </c>
      <c r="AH41" s="44">
        <f t="shared" si="23"/>
        <v>33723.435480489563</v>
      </c>
      <c r="AI41" s="44">
        <f t="shared" si="24"/>
        <v>34903.755722306691</v>
      </c>
      <c r="AJ41" s="44">
        <f t="shared" si="25"/>
        <v>36125.387172587427</v>
      </c>
      <c r="AK41" s="44">
        <f t="shared" si="26"/>
        <v>37389.775723627987</v>
      </c>
      <c r="AL41" s="44">
        <f t="shared" si="27"/>
        <v>38698.417873954961</v>
      </c>
      <c r="AM41" s="44">
        <f t="shared" si="28"/>
        <v>40052.862499543386</v>
      </c>
      <c r="AN41" s="44">
        <f t="shared" si="29"/>
        <v>41454.712687027393</v>
      </c>
      <c r="AO41" s="44">
        <f t="shared" si="30"/>
        <v>42905.627631073352</v>
      </c>
      <c r="AP41" s="44">
        <f t="shared" si="31"/>
        <v>44407.324598160922</v>
      </c>
      <c r="AQ41" s="44">
        <f t="shared" si="32"/>
        <v>45961.580959096544</v>
      </c>
      <c r="AR41" s="44">
        <f t="shared" si="33"/>
        <v>47570.236292664922</v>
      </c>
      <c r="AS41" s="44">
        <f t="shared" si="34"/>
        <v>49235.194562908189</v>
      </c>
      <c r="AT41" s="44">
        <f t="shared" si="35"/>
        <v>50958.426372609967</v>
      </c>
      <c r="AU41" s="44">
        <f t="shared" si="36"/>
        <v>52741.971295651318</v>
      </c>
      <c r="AV41" s="44">
        <f t="shared" si="37"/>
        <v>54587.940290999097</v>
      </c>
      <c r="AW41" s="44">
        <f t="shared" si="38"/>
        <v>56498.518201184059</v>
      </c>
      <c r="AX41" s="44">
        <f t="shared" si="39"/>
        <v>58475.966338225509</v>
      </c>
      <c r="AY41" s="44">
        <f t="shared" si="40"/>
        <v>60522.625160063391</v>
      </c>
      <c r="AZ41" s="44">
        <f t="shared" si="41"/>
        <v>62640.917040665605</v>
      </c>
      <c r="BA41" s="44">
        <f t="shared" si="42"/>
        <v>64833.349137088902</v>
      </c>
      <c r="BB41" s="44">
        <f t="shared" si="43"/>
        <v>67102.516356887005</v>
      </c>
      <c r="BC41" s="44">
        <f t="shared" si="44"/>
        <v>69451.104429378043</v>
      </c>
      <c r="BD41" s="44">
        <f t="shared" si="45"/>
        <v>71881.893084406256</v>
      </c>
      <c r="BE41" s="44">
        <f t="shared" si="46"/>
        <v>74397.75934236047</v>
      </c>
      <c r="BF41" s="44">
        <f t="shared" si="47"/>
        <v>77001.680919343096</v>
      </c>
      <c r="BG41" s="44">
        <f t="shared" si="48"/>
        <v>79696.739751520101</v>
      </c>
      <c r="BH41" s="44">
        <f t="shared" si="49"/>
        <v>82486.125642823288</v>
      </c>
      <c r="BI41" s="44">
        <f t="shared" si="53"/>
        <v>85373.140040322105</v>
      </c>
      <c r="BJ41" s="44">
        <f t="shared" si="58"/>
        <v>88361.199941733372</v>
      </c>
      <c r="BK41" s="44">
        <f t="shared" ref="BK41:BK72" si="60">$V41/(1+r_)^($R41-BK$2)</f>
        <v>91453.84193969403</v>
      </c>
      <c r="BL41" s="44"/>
      <c r="BM41" s="44"/>
      <c r="BN41" s="44"/>
      <c r="BO41" s="44"/>
      <c r="BP41" s="44"/>
      <c r="BQ41" s="44"/>
    </row>
    <row r="42" spans="2:79" ht="15.75" customHeight="1">
      <c r="B42" s="1">
        <v>35</v>
      </c>
      <c r="D42" s="43">
        <f t="shared" si="54"/>
        <v>1.0430000000000001E-3</v>
      </c>
      <c r="E42" s="43">
        <f t="shared" si="0"/>
        <v>1.0435443030049527E-3</v>
      </c>
      <c r="F42" s="44">
        <f t="shared" si="55"/>
        <v>98274.381056132814</v>
      </c>
      <c r="G42" s="44">
        <f t="shared" si="1"/>
        <v>98223.130966412049</v>
      </c>
      <c r="H42" s="44">
        <f t="shared" si="2"/>
        <v>45.307344314450241</v>
      </c>
      <c r="J42" s="43">
        <f t="shared" si="50"/>
        <v>5.8600000000000004E-4</v>
      </c>
      <c r="K42" s="43">
        <f t="shared" si="4"/>
        <v>5.8617176510615478E-4</v>
      </c>
      <c r="L42" s="44">
        <f t="shared" si="56"/>
        <v>98959.519278019361</v>
      </c>
      <c r="M42" s="44">
        <f t="shared" si="5"/>
        <v>98930.524138870911</v>
      </c>
      <c r="N42" s="44">
        <f t="shared" si="6"/>
        <v>48.628311882939691</v>
      </c>
      <c r="P42" s="5">
        <f t="shared" si="7"/>
        <v>0.50173686729493716</v>
      </c>
      <c r="R42" s="1">
        <v>35</v>
      </c>
      <c r="S42" s="44">
        <f t="shared" si="8"/>
        <v>98618.140161246192</v>
      </c>
      <c r="T42" s="44">
        <f t="shared" si="9"/>
        <v>98578.097915296879</v>
      </c>
      <c r="U42" s="45">
        <f t="shared" si="10"/>
        <v>47.183215533028935</v>
      </c>
      <c r="V42" s="44">
        <f t="shared" si="51"/>
        <v>89804.647200835461</v>
      </c>
      <c r="W42" s="45">
        <f t="shared" si="12"/>
        <v>38.408606011523219</v>
      </c>
      <c r="X42" s="45">
        <f>SUM(BL42:BL$127)/S42</f>
        <v>19.517842906634048</v>
      </c>
      <c r="Z42" s="1">
        <f t="shared" si="13"/>
        <v>46.973596178652222</v>
      </c>
      <c r="AA42" s="45">
        <f t="shared" si="14"/>
        <v>0.20961935437671286</v>
      </c>
      <c r="AC42" s="44">
        <f t="shared" si="52"/>
        <v>26939.316229623284</v>
      </c>
      <c r="AD42" s="44">
        <f t="shared" si="57"/>
        <v>27882.192297660094</v>
      </c>
      <c r="AE42" s="44">
        <f t="shared" si="59"/>
        <v>28858.069028078196</v>
      </c>
      <c r="AF42" s="44">
        <f t="shared" ref="AF42:AF73" si="61">$V42/(1+r_)^($R42-AF$2)</f>
        <v>29868.101444060932</v>
      </c>
      <c r="AG42" s="44">
        <f t="shared" si="22"/>
        <v>30913.484994603055</v>
      </c>
      <c r="AH42" s="44">
        <f t="shared" si="23"/>
        <v>31995.456969414157</v>
      </c>
      <c r="AI42" s="44">
        <f t="shared" si="24"/>
        <v>33115.297963343655</v>
      </c>
      <c r="AJ42" s="44">
        <f t="shared" si="25"/>
        <v>34274.333392060675</v>
      </c>
      <c r="AK42" s="44">
        <f t="shared" si="26"/>
        <v>35473.935060782802</v>
      </c>
      <c r="AL42" s="44">
        <f t="shared" si="27"/>
        <v>36715.522787910202</v>
      </c>
      <c r="AM42" s="44">
        <f t="shared" si="28"/>
        <v>38000.566085487058</v>
      </c>
      <c r="AN42" s="44">
        <f t="shared" si="29"/>
        <v>39330.585898479098</v>
      </c>
      <c r="AO42" s="44">
        <f t="shared" si="30"/>
        <v>40707.15640492586</v>
      </c>
      <c r="AP42" s="44">
        <f t="shared" si="31"/>
        <v>42131.906879098264</v>
      </c>
      <c r="AQ42" s="44">
        <f t="shared" si="32"/>
        <v>43606.523619866704</v>
      </c>
      <c r="AR42" s="44">
        <f t="shared" si="33"/>
        <v>45132.751946562028</v>
      </c>
      <c r="AS42" s="44">
        <f t="shared" si="34"/>
        <v>46712.398264691699</v>
      </c>
      <c r="AT42" s="44">
        <f t="shared" si="35"/>
        <v>48347.332203955899</v>
      </c>
      <c r="AU42" s="44">
        <f t="shared" si="36"/>
        <v>50039.48883109435</v>
      </c>
      <c r="AV42" s="44">
        <f t="shared" si="37"/>
        <v>51790.870940182656</v>
      </c>
      <c r="AW42" s="44">
        <f t="shared" si="38"/>
        <v>53603.551423089033</v>
      </c>
      <c r="AX42" s="44">
        <f t="shared" si="39"/>
        <v>55479.67572289714</v>
      </c>
      <c r="AY42" s="44">
        <f t="shared" si="40"/>
        <v>57421.464373198549</v>
      </c>
      <c r="AZ42" s="44">
        <f t="shared" si="41"/>
        <v>59431.215626260484</v>
      </c>
      <c r="BA42" s="44">
        <f t="shared" si="42"/>
        <v>61511.308173179597</v>
      </c>
      <c r="BB42" s="44">
        <f t="shared" si="43"/>
        <v>63664.203959240891</v>
      </c>
      <c r="BC42" s="44">
        <f t="shared" si="44"/>
        <v>65892.451097814323</v>
      </c>
      <c r="BD42" s="44">
        <f t="shared" si="45"/>
        <v>68198.686886237803</v>
      </c>
      <c r="BE42" s="44">
        <f t="shared" si="46"/>
        <v>70585.640927256114</v>
      </c>
      <c r="BF42" s="44">
        <f t="shared" si="47"/>
        <v>73056.138359710079</v>
      </c>
      <c r="BG42" s="44">
        <f t="shared" si="48"/>
        <v>75613.103202299928</v>
      </c>
      <c r="BH42" s="44">
        <f t="shared" si="49"/>
        <v>78259.561814380417</v>
      </c>
      <c r="BI42" s="44">
        <f t="shared" si="53"/>
        <v>80998.646477883725</v>
      </c>
      <c r="BJ42" s="44">
        <f t="shared" si="58"/>
        <v>83833.599104609646</v>
      </c>
      <c r="BK42" s="44">
        <f t="shared" si="60"/>
        <v>86767.775073270983</v>
      </c>
      <c r="BL42" s="44">
        <f t="shared" ref="BL42:BL73" si="62">$V42/(1+r_)^($R42-BL$2)</f>
        <v>89804.647200835461</v>
      </c>
      <c r="BM42" s="44"/>
      <c r="BN42" s="44"/>
      <c r="BO42" s="44"/>
      <c r="BP42" s="44"/>
      <c r="BQ42" s="44"/>
    </row>
    <row r="43" spans="2:79" ht="15.75" customHeight="1">
      <c r="B43" s="1">
        <v>36</v>
      </c>
      <c r="D43" s="43">
        <f t="shared" si="54"/>
        <v>1.163E-3</v>
      </c>
      <c r="E43" s="43">
        <f t="shared" si="0"/>
        <v>1.1636768093037275E-3</v>
      </c>
      <c r="F43" s="44">
        <f t="shared" si="55"/>
        <v>98171.88087669127</v>
      </c>
      <c r="G43" s="44">
        <f t="shared" si="1"/>
        <v>98114.793927961466</v>
      </c>
      <c r="H43" s="44">
        <f t="shared" si="2"/>
        <v>44.354127169087597</v>
      </c>
      <c r="J43" s="43">
        <f t="shared" si="50"/>
        <v>6.5399999999999996E-4</v>
      </c>
      <c r="K43" s="43">
        <f t="shared" si="4"/>
        <v>6.5421395128789064E-4</v>
      </c>
      <c r="L43" s="44">
        <f t="shared" si="56"/>
        <v>98901.528999722446</v>
      </c>
      <c r="M43" s="44">
        <f t="shared" si="5"/>
        <v>98869.188199739525</v>
      </c>
      <c r="N43" s="44">
        <f t="shared" si="6"/>
        <v>47.656531610463404</v>
      </c>
      <c r="P43" s="5">
        <f t="shared" si="7"/>
        <v>0.50185120895682667</v>
      </c>
      <c r="R43" s="1">
        <v>36</v>
      </c>
      <c r="S43" s="44">
        <f t="shared" si="8"/>
        <v>98538.055669347552</v>
      </c>
      <c r="T43" s="44">
        <f t="shared" si="9"/>
        <v>98493.43722244355</v>
      </c>
      <c r="U43" s="45">
        <f t="shared" si="10"/>
        <v>46.221156220723259</v>
      </c>
      <c r="V43" s="44">
        <f t="shared" si="51"/>
        <v>89727.521309646079</v>
      </c>
      <c r="W43" s="45">
        <f t="shared" si="12"/>
        <v>37.528451507613653</v>
      </c>
      <c r="X43" s="45">
        <f>SUM(BM43:BM$127)/S43</f>
        <v>19.274117116651819</v>
      </c>
      <c r="Z43" s="1">
        <f t="shared" si="13"/>
        <v>46.011442830456446</v>
      </c>
      <c r="AA43" s="45">
        <f t="shared" si="14"/>
        <v>0.20971339026681335</v>
      </c>
      <c r="AC43" s="44">
        <f t="shared" si="52"/>
        <v>26005.971252977492</v>
      </c>
      <c r="AD43" s="44">
        <f t="shared" si="57"/>
        <v>26916.180246831704</v>
      </c>
      <c r="AE43" s="44">
        <f t="shared" si="59"/>
        <v>27858.246555470811</v>
      </c>
      <c r="AF43" s="44">
        <f t="shared" si="61"/>
        <v>28833.285184912289</v>
      </c>
      <c r="AG43" s="44">
        <f t="shared" ref="AG43:AG74" si="63">$V43/(1+r_)^($R43-AG$2)</f>
        <v>29842.450166384217</v>
      </c>
      <c r="AH43" s="44">
        <f t="shared" si="23"/>
        <v>30886.935922207656</v>
      </c>
      <c r="AI43" s="44">
        <f t="shared" si="24"/>
        <v>31967.978679484921</v>
      </c>
      <c r="AJ43" s="44">
        <f t="shared" si="25"/>
        <v>33086.857933266896</v>
      </c>
      <c r="AK43" s="44">
        <f t="shared" si="26"/>
        <v>34244.89796093123</v>
      </c>
      <c r="AL43" s="44">
        <f t="shared" si="27"/>
        <v>35443.469389563819</v>
      </c>
      <c r="AM43" s="44">
        <f t="shared" si="28"/>
        <v>36683.990818198552</v>
      </c>
      <c r="AN43" s="44">
        <f t="shared" si="29"/>
        <v>37967.930496835506</v>
      </c>
      <c r="AO43" s="44">
        <f t="shared" si="30"/>
        <v>39296.808064224744</v>
      </c>
      <c r="AP43" s="44">
        <f t="shared" si="31"/>
        <v>40672.1963464726</v>
      </c>
      <c r="AQ43" s="44">
        <f t="shared" si="32"/>
        <v>42095.723218599138</v>
      </c>
      <c r="AR43" s="44">
        <f t="shared" si="33"/>
        <v>43569.073531250113</v>
      </c>
      <c r="AS43" s="44">
        <f t="shared" si="34"/>
        <v>45093.991104843859</v>
      </c>
      <c r="AT43" s="44">
        <f t="shared" si="35"/>
        <v>46672.28079351339</v>
      </c>
      <c r="AU43" s="44">
        <f t="shared" si="36"/>
        <v>48305.810621286349</v>
      </c>
      <c r="AV43" s="44">
        <f t="shared" si="37"/>
        <v>49996.513993031367</v>
      </c>
      <c r="AW43" s="44">
        <f t="shared" si="38"/>
        <v>51746.391982787463</v>
      </c>
      <c r="AX43" s="44">
        <f t="shared" si="39"/>
        <v>53557.515702185017</v>
      </c>
      <c r="AY43" s="44">
        <f t="shared" si="40"/>
        <v>55432.028751761485</v>
      </c>
      <c r="AZ43" s="44">
        <f t="shared" si="41"/>
        <v>57372.149758073145</v>
      </c>
      <c r="BA43" s="44">
        <f t="shared" si="42"/>
        <v>59380.17499960569</v>
      </c>
      <c r="BB43" s="44">
        <f t="shared" si="43"/>
        <v>61458.481124591883</v>
      </c>
      <c r="BC43" s="44">
        <f t="shared" si="44"/>
        <v>63609.527963952605</v>
      </c>
      <c r="BD43" s="44">
        <f t="shared" si="45"/>
        <v>65835.861442690933</v>
      </c>
      <c r="BE43" s="44">
        <f t="shared" si="46"/>
        <v>68140.116593185114</v>
      </c>
      <c r="BF43" s="44">
        <f t="shared" si="47"/>
        <v>70525.020673946579</v>
      </c>
      <c r="BG43" s="44">
        <f t="shared" si="48"/>
        <v>72993.3963975347</v>
      </c>
      <c r="BH43" s="44">
        <f t="shared" si="49"/>
        <v>75548.165271448423</v>
      </c>
      <c r="BI43" s="44">
        <f t="shared" si="53"/>
        <v>78192.351055949111</v>
      </c>
      <c r="BJ43" s="44">
        <f t="shared" si="58"/>
        <v>80929.083342907325</v>
      </c>
      <c r="BK43" s="44">
        <f t="shared" si="60"/>
        <v>83761.601259909061</v>
      </c>
      <c r="BL43" s="44">
        <f t="shared" si="62"/>
        <v>86693.257304005878</v>
      </c>
      <c r="BM43" s="44">
        <f t="shared" ref="BM43:BM74" si="64">$V43/(1+r_)^($R43-BM$2)</f>
        <v>89727.521309646079</v>
      </c>
      <c r="BN43" s="44"/>
      <c r="BO43" s="44"/>
      <c r="BP43" s="44"/>
      <c r="BQ43" s="44"/>
    </row>
    <row r="44" spans="2:79" ht="15.75" customHeight="1">
      <c r="B44" s="1">
        <v>37</v>
      </c>
      <c r="D44" s="43">
        <f t="shared" si="54"/>
        <v>1.2470000000000001E-3</v>
      </c>
      <c r="E44" s="43">
        <f t="shared" si="0"/>
        <v>1.2477781514705227E-3</v>
      </c>
      <c r="F44" s="44">
        <f t="shared" si="55"/>
        <v>98057.706979231676</v>
      </c>
      <c r="G44" s="44">
        <f t="shared" si="1"/>
        <v>97996.567998930128</v>
      </c>
      <c r="H44" s="44">
        <f t="shared" si="2"/>
        <v>43.405188903782687</v>
      </c>
      <c r="J44" s="43">
        <f t="shared" si="50"/>
        <v>7.3800000000000005E-4</v>
      </c>
      <c r="K44" s="43">
        <f t="shared" si="4"/>
        <v>7.3827245605664351E-4</v>
      </c>
      <c r="L44" s="44">
        <f t="shared" si="56"/>
        <v>98836.847399756618</v>
      </c>
      <c r="M44" s="44">
        <f t="shared" si="5"/>
        <v>98800.376603066106</v>
      </c>
      <c r="N44" s="44">
        <f t="shared" si="6"/>
        <v>46.687392164939283</v>
      </c>
      <c r="P44" s="5">
        <f t="shared" si="7"/>
        <v>0.50197857280253988</v>
      </c>
      <c r="R44" s="1">
        <v>37</v>
      </c>
      <c r="S44" s="44">
        <f t="shared" si="8"/>
        <v>98448.818775539548</v>
      </c>
      <c r="T44" s="44">
        <f t="shared" si="9"/>
        <v>98400.115458165368</v>
      </c>
      <c r="U44" s="45">
        <f t="shared" si="10"/>
        <v>45.2625992163142</v>
      </c>
      <c r="V44" s="44">
        <f t="shared" si="51"/>
        <v>89642.505182388661</v>
      </c>
      <c r="W44" s="45">
        <f t="shared" si="12"/>
        <v>36.651055517067306</v>
      </c>
      <c r="X44" s="45">
        <f>SUM(BN44:BN$127)/S44</f>
        <v>19.023480982766625</v>
      </c>
      <c r="Z44" s="1">
        <f t="shared" si="13"/>
        <v>45.052784612465913</v>
      </c>
      <c r="AA44" s="45">
        <f t="shared" si="14"/>
        <v>0.20981460384828665</v>
      </c>
      <c r="AC44" s="44">
        <f t="shared" si="52"/>
        <v>25102.735070397626</v>
      </c>
      <c r="AD44" s="44">
        <f t="shared" si="57"/>
        <v>25981.330797861541</v>
      </c>
      <c r="AE44" s="44">
        <f t="shared" si="59"/>
        <v>26890.677375786694</v>
      </c>
      <c r="AF44" s="44">
        <f t="shared" si="61"/>
        <v>27831.851083939226</v>
      </c>
      <c r="AG44" s="44">
        <f t="shared" si="63"/>
        <v>28805.965871877099</v>
      </c>
      <c r="AH44" s="44">
        <f t="shared" ref="AH44:AH75" si="65">$V44/(1+r_)^($R44-AH$2)</f>
        <v>29814.174677392795</v>
      </c>
      <c r="AI44" s="44">
        <f t="shared" si="24"/>
        <v>30857.670791101533</v>
      </c>
      <c r="AJ44" s="44">
        <f t="shared" si="25"/>
        <v>31937.689268790084</v>
      </c>
      <c r="AK44" s="44">
        <f t="shared" si="26"/>
        <v>33055.508393197742</v>
      </c>
      <c r="AL44" s="44">
        <f t="shared" si="27"/>
        <v>34212.451186959654</v>
      </c>
      <c r="AM44" s="44">
        <f t="shared" si="28"/>
        <v>35409.886978503237</v>
      </c>
      <c r="AN44" s="44">
        <f t="shared" si="29"/>
        <v>36649.23302275085</v>
      </c>
      <c r="AO44" s="44">
        <f t="shared" si="30"/>
        <v>37931.956178547131</v>
      </c>
      <c r="AP44" s="44">
        <f t="shared" si="31"/>
        <v>39259.574644796281</v>
      </c>
      <c r="AQ44" s="44">
        <f t="shared" si="32"/>
        <v>40633.659757364141</v>
      </c>
      <c r="AR44" s="44">
        <f t="shared" si="33"/>
        <v>42055.837848871881</v>
      </c>
      <c r="AS44" s="44">
        <f t="shared" si="34"/>
        <v>43527.792173582398</v>
      </c>
      <c r="AT44" s="44">
        <f t="shared" si="35"/>
        <v>45051.264899657777</v>
      </c>
      <c r="AU44" s="44">
        <f t="shared" si="36"/>
        <v>46628.059171145796</v>
      </c>
      <c r="AV44" s="44">
        <f t="shared" si="37"/>
        <v>48260.041242135892</v>
      </c>
      <c r="AW44" s="44">
        <f t="shared" si="38"/>
        <v>49949.142685610641</v>
      </c>
      <c r="AX44" s="44">
        <f t="shared" si="39"/>
        <v>51697.362679607017</v>
      </c>
      <c r="AY44" s="44">
        <f t="shared" si="40"/>
        <v>53506.77037339325</v>
      </c>
      <c r="AZ44" s="44">
        <f t="shared" si="41"/>
        <v>55379.507336462004</v>
      </c>
      <c r="BA44" s="44">
        <f t="shared" si="42"/>
        <v>57317.790093238182</v>
      </c>
      <c r="BB44" s="44">
        <f t="shared" si="43"/>
        <v>59323.912746501504</v>
      </c>
      <c r="BC44" s="44">
        <f t="shared" si="44"/>
        <v>61400.249692629055</v>
      </c>
      <c r="BD44" s="44">
        <f t="shared" si="45"/>
        <v>63549.258431871072</v>
      </c>
      <c r="BE44" s="44">
        <f t="shared" si="46"/>
        <v>65773.482476986552</v>
      </c>
      <c r="BF44" s="44">
        <f t="shared" si="47"/>
        <v>68075.554363681076</v>
      </c>
      <c r="BG44" s="44">
        <f t="shared" si="48"/>
        <v>70458.1987664099</v>
      </c>
      <c r="BH44" s="44">
        <f t="shared" si="49"/>
        <v>72924.235723234247</v>
      </c>
      <c r="BI44" s="44">
        <f t="shared" si="53"/>
        <v>75476.583973547444</v>
      </c>
      <c r="BJ44" s="44">
        <f t="shared" si="58"/>
        <v>78118.264412621589</v>
      </c>
      <c r="BK44" s="44">
        <f t="shared" si="60"/>
        <v>80852.40366706335</v>
      </c>
      <c r="BL44" s="44">
        <f t="shared" si="62"/>
        <v>83682.237795410561</v>
      </c>
      <c r="BM44" s="44">
        <f t="shared" si="64"/>
        <v>86611.11611824992</v>
      </c>
      <c r="BN44" s="44">
        <f t="shared" ref="BN44:BN75" si="66">$V44/(1+r_)^($R44-BN$2)</f>
        <v>89642.505182388661</v>
      </c>
      <c r="BO44" s="44"/>
      <c r="BP44" s="44"/>
      <c r="BQ44" s="44"/>
    </row>
    <row r="45" spans="2:79" ht="15.75" customHeight="1">
      <c r="B45" s="1">
        <v>38</v>
      </c>
      <c r="D45" s="43">
        <f t="shared" si="54"/>
        <v>1.2310000000000001E-3</v>
      </c>
      <c r="E45" s="43">
        <f t="shared" si="0"/>
        <v>1.2317583028777581E-3</v>
      </c>
      <c r="F45" s="44">
        <f t="shared" si="55"/>
        <v>97935.42901862858</v>
      </c>
      <c r="G45" s="44">
        <f t="shared" si="1"/>
        <v>97875.149762067624</v>
      </c>
      <c r="H45" s="44">
        <f t="shared" si="2"/>
        <v>42.458758475601769</v>
      </c>
      <c r="J45" s="43">
        <f t="shared" si="50"/>
        <v>7.2000000000000005E-4</v>
      </c>
      <c r="K45" s="43">
        <f t="shared" si="4"/>
        <v>7.2025932448327738E-4</v>
      </c>
      <c r="L45" s="44">
        <f t="shared" si="56"/>
        <v>98763.905806375595</v>
      </c>
      <c r="M45" s="44">
        <f t="shared" si="5"/>
        <v>98728.35080028529</v>
      </c>
      <c r="N45" s="44">
        <f t="shared" si="6"/>
        <v>45.721503634621627</v>
      </c>
      <c r="P45" s="5">
        <f t="shared" si="7"/>
        <v>0.50210594710064493</v>
      </c>
      <c r="R45" s="1">
        <v>38</v>
      </c>
      <c r="S45" s="44">
        <f t="shared" si="8"/>
        <v>98351.412140791188</v>
      </c>
      <c r="T45" s="44">
        <f t="shared" si="9"/>
        <v>98303.603208607703</v>
      </c>
      <c r="U45" s="45">
        <f t="shared" si="10"/>
        <v>44.306931819754709</v>
      </c>
      <c r="V45" s="44">
        <f t="shared" si="51"/>
        <v>89554.582523041623</v>
      </c>
      <c r="W45" s="45">
        <f t="shared" si="12"/>
        <v>35.775903373026082</v>
      </c>
      <c r="X45" s="45">
        <f>SUM(BO45:BO$127)/S45</f>
        <v>18.765451068032085</v>
      </c>
      <c r="Z45" s="1">
        <f t="shared" si="13"/>
        <v>44.09700222381948</v>
      </c>
      <c r="AA45" s="45">
        <f t="shared" si="14"/>
        <v>0.20992959593522897</v>
      </c>
      <c r="AC45" s="44">
        <f t="shared" si="52"/>
        <v>24230.061784082929</v>
      </c>
      <c r="AD45" s="44">
        <f t="shared" si="57"/>
        <v>25078.113946525835</v>
      </c>
      <c r="AE45" s="44">
        <f t="shared" si="59"/>
        <v>25955.847934654234</v>
      </c>
      <c r="AF45" s="44">
        <f t="shared" si="61"/>
        <v>26864.302612367133</v>
      </c>
      <c r="AG45" s="44">
        <f t="shared" si="63"/>
        <v>27804.55320379998</v>
      </c>
      <c r="AH45" s="44">
        <f t="shared" si="65"/>
        <v>28777.712565932976</v>
      </c>
      <c r="AI45" s="44">
        <f t="shared" ref="AI45:AI76" si="67">$V45/(1+r_)^($R45-AI$2)</f>
        <v>29784.932505740628</v>
      </c>
      <c r="AJ45" s="44">
        <f t="shared" si="25"/>
        <v>30827.405143441541</v>
      </c>
      <c r="AK45" s="44">
        <f t="shared" si="26"/>
        <v>31906.364323461992</v>
      </c>
      <c r="AL45" s="44">
        <f t="shared" si="27"/>
        <v>33023.087074783165</v>
      </c>
      <c r="AM45" s="44">
        <f t="shared" si="28"/>
        <v>34178.895122400572</v>
      </c>
      <c r="AN45" s="44">
        <f t="shared" si="29"/>
        <v>35375.15645168459</v>
      </c>
      <c r="AO45" s="44">
        <f t="shared" si="30"/>
        <v>36613.286927493551</v>
      </c>
      <c r="AP45" s="44">
        <f t="shared" si="31"/>
        <v>37894.751969955825</v>
      </c>
      <c r="AQ45" s="44">
        <f t="shared" si="32"/>
        <v>39221.068288904273</v>
      </c>
      <c r="AR45" s="44">
        <f t="shared" si="33"/>
        <v>40593.80567901591</v>
      </c>
      <c r="AS45" s="44">
        <f t="shared" si="34"/>
        <v>42014.588877781469</v>
      </c>
      <c r="AT45" s="44">
        <f t="shared" si="35"/>
        <v>43485.099488503824</v>
      </c>
      <c r="AU45" s="44">
        <f t="shared" si="36"/>
        <v>45007.077970601451</v>
      </c>
      <c r="AV45" s="44">
        <f t="shared" si="37"/>
        <v>46582.325699572495</v>
      </c>
      <c r="AW45" s="44">
        <f t="shared" si="38"/>
        <v>48212.70709905753</v>
      </c>
      <c r="AX45" s="44">
        <f t="shared" si="39"/>
        <v>49900.151847524539</v>
      </c>
      <c r="AY45" s="44">
        <f t="shared" si="40"/>
        <v>51646.65716218789</v>
      </c>
      <c r="AZ45" s="44">
        <f t="shared" si="41"/>
        <v>53454.290162864461</v>
      </c>
      <c r="BA45" s="44">
        <f t="shared" si="42"/>
        <v>55325.19031856471</v>
      </c>
      <c r="BB45" s="44">
        <f t="shared" si="43"/>
        <v>57261.571979714477</v>
      </c>
      <c r="BC45" s="44">
        <f t="shared" si="44"/>
        <v>59265.726999004473</v>
      </c>
      <c r="BD45" s="44">
        <f t="shared" si="45"/>
        <v>61340.027443969622</v>
      </c>
      <c r="BE45" s="44">
        <f t="shared" si="46"/>
        <v>63486.928404508566</v>
      </c>
      <c r="BF45" s="44">
        <f t="shared" si="47"/>
        <v>65708.970898666361</v>
      </c>
      <c r="BG45" s="44">
        <f t="shared" si="48"/>
        <v>68008.784880119667</v>
      </c>
      <c r="BH45" s="44">
        <f t="shared" si="49"/>
        <v>70389.092350923849</v>
      </c>
      <c r="BI45" s="44">
        <f t="shared" si="53"/>
        <v>72852.710583206179</v>
      </c>
      <c r="BJ45" s="44">
        <f t="shared" si="58"/>
        <v>75402.555453618392</v>
      </c>
      <c r="BK45" s="44">
        <f t="shared" si="60"/>
        <v>78041.644894495024</v>
      </c>
      <c r="BL45" s="44">
        <f t="shared" si="62"/>
        <v>80773.102465802353</v>
      </c>
      <c r="BM45" s="44">
        <f t="shared" si="64"/>
        <v>83600.161052105424</v>
      </c>
      <c r="BN45" s="44">
        <f t="shared" si="66"/>
        <v>86526.166688929108</v>
      </c>
      <c r="BO45" s="44">
        <f t="shared" ref="BO45:BO76" si="68">$V45/(1+r_)^($R45-BO$2)</f>
        <v>89554.582523041623</v>
      </c>
      <c r="BP45" s="44"/>
      <c r="BQ45" s="44"/>
    </row>
    <row r="46" spans="2:79" ht="15.75" customHeight="1">
      <c r="B46" s="1">
        <v>39</v>
      </c>
      <c r="D46" s="43">
        <f t="shared" si="54"/>
        <v>1.3940000000000001E-3</v>
      </c>
      <c r="E46" s="43">
        <f t="shared" si="0"/>
        <v>1.3949725219020966E-3</v>
      </c>
      <c r="F46" s="44">
        <f t="shared" si="55"/>
        <v>97814.870505506653</v>
      </c>
      <c r="G46" s="44">
        <f t="shared" si="1"/>
        <v>97746.693540764318</v>
      </c>
      <c r="H46" s="44">
        <f t="shared" si="2"/>
        <v>41.510473368318166</v>
      </c>
      <c r="J46" s="43">
        <f t="shared" si="50"/>
        <v>8.4599999999999996E-4</v>
      </c>
      <c r="K46" s="43">
        <f t="shared" si="4"/>
        <v>8.4635805996007452E-4</v>
      </c>
      <c r="L46" s="44">
        <f t="shared" si="56"/>
        <v>98692.795794195001</v>
      </c>
      <c r="M46" s="44">
        <f t="shared" si="5"/>
        <v>98651.04874157405</v>
      </c>
      <c r="N46" s="44">
        <f t="shared" si="6"/>
        <v>44.754086576957036</v>
      </c>
      <c r="P46" s="5">
        <f t="shared" si="7"/>
        <v>0.50223381943620804</v>
      </c>
      <c r="R46" s="1">
        <v>39</v>
      </c>
      <c r="S46" s="44">
        <f t="shared" si="8"/>
        <v>98255.794276424233</v>
      </c>
      <c r="T46" s="44">
        <f t="shared" si="9"/>
        <v>98200.955136311866</v>
      </c>
      <c r="U46" s="45">
        <f t="shared" si="10"/>
        <v>43.349562641640794</v>
      </c>
      <c r="V46" s="44">
        <f t="shared" si="51"/>
        <v>89461.070129180109</v>
      </c>
      <c r="W46" s="45">
        <f t="shared" si="12"/>
        <v>34.899275509183333</v>
      </c>
      <c r="X46" s="45">
        <f>SUM(BP46:BP$127)/S46</f>
        <v>18.497798871741654</v>
      </c>
      <c r="Z46" s="1">
        <f t="shared" si="13"/>
        <v>43.1395256188666</v>
      </c>
      <c r="AA46" s="45">
        <f t="shared" si="14"/>
        <v>0.21003702277419478</v>
      </c>
      <c r="AC46" s="44">
        <f t="shared" si="52"/>
        <v>23386.242405001052</v>
      </c>
      <c r="AD46" s="44">
        <f t="shared" si="57"/>
        <v>24204.760889176083</v>
      </c>
      <c r="AE46" s="44">
        <f t="shared" si="59"/>
        <v>25051.927520297246</v>
      </c>
      <c r="AF46" s="44">
        <f t="shared" si="61"/>
        <v>25928.744983507648</v>
      </c>
      <c r="AG46" s="44">
        <f t="shared" si="63"/>
        <v>26836.251057930414</v>
      </c>
      <c r="AH46" s="44">
        <f t="shared" si="65"/>
        <v>27775.519844957977</v>
      </c>
      <c r="AI46" s="44">
        <f t="shared" si="67"/>
        <v>28747.663039531504</v>
      </c>
      <c r="AJ46" s="44">
        <f t="shared" ref="AJ46:AJ77" si="69">$V46/(1+r_)^($R46-AJ$2)</f>
        <v>29753.831245915106</v>
      </c>
      <c r="AK46" s="44">
        <f t="shared" si="26"/>
        <v>30795.215339522125</v>
      </c>
      <c r="AL46" s="44">
        <f t="shared" si="27"/>
        <v>31873.047876405395</v>
      </c>
      <c r="AM46" s="44">
        <f t="shared" si="28"/>
        <v>32988.604552079589</v>
      </c>
      <c r="AN46" s="44">
        <f t="shared" si="29"/>
        <v>34143.205711402363</v>
      </c>
      <c r="AO46" s="44">
        <f t="shared" si="30"/>
        <v>35338.21791130145</v>
      </c>
      <c r="AP46" s="44">
        <f t="shared" si="31"/>
        <v>36575.055538196997</v>
      </c>
      <c r="AQ46" s="44">
        <f t="shared" si="32"/>
        <v>37855.182482033895</v>
      </c>
      <c r="AR46" s="44">
        <f t="shared" si="33"/>
        <v>39180.113868905079</v>
      </c>
      <c r="AS46" s="44">
        <f t="shared" si="34"/>
        <v>40551.417854316744</v>
      </c>
      <c r="AT46" s="44">
        <f t="shared" si="35"/>
        <v>41970.717479217834</v>
      </c>
      <c r="AU46" s="44">
        <f t="shared" si="36"/>
        <v>43439.692590990453</v>
      </c>
      <c r="AV46" s="44">
        <f t="shared" si="37"/>
        <v>44960.081831675117</v>
      </c>
      <c r="AW46" s="44">
        <f t="shared" si="38"/>
        <v>46533.684695783741</v>
      </c>
      <c r="AX46" s="44">
        <f t="shared" si="39"/>
        <v>48162.363660136165</v>
      </c>
      <c r="AY46" s="44">
        <f t="shared" si="40"/>
        <v>49848.046388240924</v>
      </c>
      <c r="AZ46" s="44">
        <f t="shared" si="41"/>
        <v>51592.728011829357</v>
      </c>
      <c r="BA46" s="44">
        <f t="shared" si="42"/>
        <v>53398.473492243371</v>
      </c>
      <c r="BB46" s="44">
        <f t="shared" si="43"/>
        <v>55267.42006447188</v>
      </c>
      <c r="BC46" s="44">
        <f t="shared" si="44"/>
        <v>57201.779766728403</v>
      </c>
      <c r="BD46" s="44">
        <f t="shared" si="45"/>
        <v>59203.842058563889</v>
      </c>
      <c r="BE46" s="44">
        <f t="shared" si="46"/>
        <v>61275.976530613618</v>
      </c>
      <c r="BF46" s="44">
        <f t="shared" si="47"/>
        <v>63420.635709185095</v>
      </c>
      <c r="BG46" s="44">
        <f t="shared" si="48"/>
        <v>65640.357959006578</v>
      </c>
      <c r="BH46" s="44">
        <f t="shared" si="49"/>
        <v>67937.77048757179</v>
      </c>
      <c r="BI46" s="44">
        <f t="shared" si="53"/>
        <v>70315.59245463679</v>
      </c>
      <c r="BJ46" s="44">
        <f t="shared" si="58"/>
        <v>72776.638190549071</v>
      </c>
      <c r="BK46" s="44">
        <f t="shared" si="60"/>
        <v>75323.820527218297</v>
      </c>
      <c r="BL46" s="44">
        <f t="shared" si="62"/>
        <v>77960.154245670929</v>
      </c>
      <c r="BM46" s="44">
        <f t="shared" si="64"/>
        <v>80688.759644269405</v>
      </c>
      <c r="BN46" s="44">
        <f t="shared" si="66"/>
        <v>83512.866231818829</v>
      </c>
      <c r="BO46" s="44">
        <f t="shared" si="68"/>
        <v>86435.816549932482</v>
      </c>
      <c r="BP46" s="44">
        <f t="shared" ref="BP46:BP77" si="70">$V46/(1+r_)^($R46-BP$2)</f>
        <v>89461.070129180109</v>
      </c>
      <c r="BQ46" s="44"/>
    </row>
    <row r="47" spans="2:79" ht="15.75" customHeight="1">
      <c r="B47" s="1">
        <v>40</v>
      </c>
      <c r="D47" s="43">
        <f t="shared" si="54"/>
        <v>1.5280000000000001E-3</v>
      </c>
      <c r="E47" s="43">
        <f t="shared" si="0"/>
        <v>1.5291685825477633E-3</v>
      </c>
      <c r="F47" s="44">
        <f t="shared" si="55"/>
        <v>97678.516576021982</v>
      </c>
      <c r="G47" s="44">
        <f t="shared" si="1"/>
        <v>97603.890189357902</v>
      </c>
      <c r="H47" s="44">
        <f t="shared" si="2"/>
        <v>40.567721772468985</v>
      </c>
      <c r="J47" s="43">
        <f t="shared" si="50"/>
        <v>8.8199999999999997E-4</v>
      </c>
      <c r="K47" s="43">
        <f t="shared" si="4"/>
        <v>8.8238919086110375E-4</v>
      </c>
      <c r="L47" s="44">
        <f t="shared" si="56"/>
        <v>98609.301688953114</v>
      </c>
      <c r="M47" s="44">
        <f t="shared" si="5"/>
        <v>98565.814986908284</v>
      </c>
      <c r="N47" s="44">
        <f t="shared" si="6"/>
        <v>43.791557234377329</v>
      </c>
      <c r="P47" s="5">
        <f t="shared" si="7"/>
        <v>0.50237097014261634</v>
      </c>
      <c r="R47" s="1">
        <v>40</v>
      </c>
      <c r="S47" s="44">
        <f t="shared" si="8"/>
        <v>98146.1159961995</v>
      </c>
      <c r="T47" s="44">
        <f t="shared" si="9"/>
        <v>98087.213567881496</v>
      </c>
      <c r="U47" s="45">
        <f t="shared" si="10"/>
        <v>42.397447025971402</v>
      </c>
      <c r="V47" s="44">
        <f t="shared" si="51"/>
        <v>89357.45156034005</v>
      </c>
      <c r="W47" s="45">
        <f t="shared" si="12"/>
        <v>34.026766426770337</v>
      </c>
      <c r="X47" s="45">
        <f>SUM(BQ47:BQ$127)/S47</f>
        <v>18.223204779819039</v>
      </c>
      <c r="Z47" s="1">
        <f t="shared" si="13"/>
        <v>42.187283121048054</v>
      </c>
      <c r="AA47" s="45">
        <f t="shared" si="14"/>
        <v>0.21016390492334835</v>
      </c>
      <c r="AC47" s="44">
        <f t="shared" si="52"/>
        <v>22569.232092173366</v>
      </c>
      <c r="AD47" s="44">
        <f t="shared" si="57"/>
        <v>23359.155215399431</v>
      </c>
      <c r="AE47" s="44">
        <f t="shared" si="59"/>
        <v>24176.725647938409</v>
      </c>
      <c r="AF47" s="44">
        <f t="shared" si="61"/>
        <v>25022.911045616253</v>
      </c>
      <c r="AG47" s="44">
        <f t="shared" si="63"/>
        <v>25898.71293221282</v>
      </c>
      <c r="AH47" s="44">
        <f t="shared" si="65"/>
        <v>26805.167884840266</v>
      </c>
      <c r="AI47" s="44">
        <f t="shared" si="67"/>
        <v>27743.348760809673</v>
      </c>
      <c r="AJ47" s="44">
        <f t="shared" si="69"/>
        <v>28714.365967438011</v>
      </c>
      <c r="AK47" s="44">
        <f t="shared" ref="AK47:AK78" si="71">$V47/(1+r_)^($R47-AK$2)</f>
        <v>29719.368776298339</v>
      </c>
      <c r="AL47" s="44">
        <f t="shared" si="27"/>
        <v>30759.546683468772</v>
      </c>
      <c r="AM47" s="44">
        <f t="shared" si="28"/>
        <v>31836.130817390174</v>
      </c>
      <c r="AN47" s="44">
        <f t="shared" si="29"/>
        <v>32950.395395998836</v>
      </c>
      <c r="AO47" s="44">
        <f t="shared" si="30"/>
        <v>34103.659234858787</v>
      </c>
      <c r="AP47" s="44">
        <f t="shared" si="31"/>
        <v>35297.287308078841</v>
      </c>
      <c r="AQ47" s="44">
        <f t="shared" si="32"/>
        <v>36532.692363861599</v>
      </c>
      <c r="AR47" s="44">
        <f t="shared" si="33"/>
        <v>37811.336596596761</v>
      </c>
      <c r="AS47" s="44">
        <f t="shared" si="34"/>
        <v>39134.733377477642</v>
      </c>
      <c r="AT47" s="44">
        <f t="shared" si="35"/>
        <v>40504.449045689347</v>
      </c>
      <c r="AU47" s="44">
        <f t="shared" si="36"/>
        <v>41922.104762288473</v>
      </c>
      <c r="AV47" s="44">
        <f t="shared" si="37"/>
        <v>43389.378428968572</v>
      </c>
      <c r="AW47" s="44">
        <f t="shared" si="38"/>
        <v>44908.006673982469</v>
      </c>
      <c r="AX47" s="44">
        <f t="shared" si="39"/>
        <v>46479.786907571848</v>
      </c>
      <c r="AY47" s="44">
        <f t="shared" si="40"/>
        <v>48106.579449336859</v>
      </c>
      <c r="AZ47" s="44">
        <f t="shared" si="41"/>
        <v>49790.309730063644</v>
      </c>
      <c r="BA47" s="44">
        <f t="shared" si="42"/>
        <v>51532.970570615871</v>
      </c>
      <c r="BB47" s="44">
        <f t="shared" si="43"/>
        <v>53336.624540587414</v>
      </c>
      <c r="BC47" s="44">
        <f t="shared" si="44"/>
        <v>55203.406399507963</v>
      </c>
      <c r="BD47" s="44">
        <f t="shared" si="45"/>
        <v>57135.52562349075</v>
      </c>
      <c r="BE47" s="44">
        <f t="shared" si="46"/>
        <v>59135.269020312917</v>
      </c>
      <c r="BF47" s="44">
        <f t="shared" si="47"/>
        <v>61205.003436023864</v>
      </c>
      <c r="BG47" s="44">
        <f t="shared" si="48"/>
        <v>63347.1785562847</v>
      </c>
      <c r="BH47" s="44">
        <f t="shared" si="49"/>
        <v>65564.329805754664</v>
      </c>
      <c r="BI47" s="44">
        <f t="shared" si="53"/>
        <v>67859.081348956068</v>
      </c>
      <c r="BJ47" s="44">
        <f t="shared" si="58"/>
        <v>70234.149196169514</v>
      </c>
      <c r="BK47" s="44">
        <f t="shared" si="60"/>
        <v>72692.344418035442</v>
      </c>
      <c r="BL47" s="44">
        <f t="shared" si="62"/>
        <v>75236.576472666682</v>
      </c>
      <c r="BM47" s="44">
        <f t="shared" si="64"/>
        <v>77869.856649210007</v>
      </c>
      <c r="BN47" s="44">
        <f t="shared" si="66"/>
        <v>80595.301631932351</v>
      </c>
      <c r="BO47" s="44">
        <f t="shared" si="68"/>
        <v>83416.137189049972</v>
      </c>
      <c r="BP47" s="44">
        <f t="shared" si="70"/>
        <v>86335.701990666726</v>
      </c>
      <c r="BQ47" s="44">
        <f t="shared" ref="BQ47:BQ78" si="72">$V47/(1+r_)^($R47-BQ$2)</f>
        <v>89357.45156034005</v>
      </c>
    </row>
    <row r="48" spans="2:79" ht="15.75" customHeight="1">
      <c r="B48" s="1">
        <v>41</v>
      </c>
      <c r="D48" s="43">
        <f t="shared" si="54"/>
        <v>1.732E-3</v>
      </c>
      <c r="E48" s="43">
        <f t="shared" si="0"/>
        <v>1.7335016461512028E-3</v>
      </c>
      <c r="F48" s="44">
        <f t="shared" si="55"/>
        <v>97529.263802693822</v>
      </c>
      <c r="G48" s="44">
        <f t="shared" si="1"/>
        <v>97444.803460240684</v>
      </c>
      <c r="H48" s="44">
        <f t="shared" si="2"/>
        <v>39.629038943975381</v>
      </c>
      <c r="J48" s="43">
        <f t="shared" si="50"/>
        <v>9.9299999999999996E-4</v>
      </c>
      <c r="K48" s="43">
        <f t="shared" si="4"/>
        <v>9.9349335112550717E-4</v>
      </c>
      <c r="L48" s="44">
        <f t="shared" si="56"/>
        <v>98522.328284863455</v>
      </c>
      <c r="M48" s="44">
        <f t="shared" si="5"/>
        <v>98473.411948870023</v>
      </c>
      <c r="N48" s="44">
        <f t="shared" si="6"/>
        <v>42.829774095129217</v>
      </c>
      <c r="P48" s="5">
        <f t="shared" si="7"/>
        <v>0.5025326611010793</v>
      </c>
      <c r="R48" s="1">
        <v>41</v>
      </c>
      <c r="S48" s="44">
        <f t="shared" si="8"/>
        <v>98028.311139563506</v>
      </c>
      <c r="T48" s="44">
        <f t="shared" si="9"/>
        <v>97961.811253757376</v>
      </c>
      <c r="U48" s="45">
        <f t="shared" si="10"/>
        <v>41.447796998167519</v>
      </c>
      <c r="V48" s="44">
        <f t="shared" si="51"/>
        <v>89243.210052172974</v>
      </c>
      <c r="W48" s="45">
        <f t="shared" si="12"/>
        <v>33.156110468022504</v>
      </c>
      <c r="X48" s="45">
        <f>SUM(BR48:BR$127)/S48</f>
        <v>17.940231493214789</v>
      </c>
      <c r="Z48" s="1">
        <f t="shared" si="13"/>
        <v>41.237512896964482</v>
      </c>
      <c r="AA48" s="45">
        <f t="shared" si="14"/>
        <v>0.21028410120303676</v>
      </c>
      <c r="AC48" s="44">
        <f t="shared" si="52"/>
        <v>21778.142833319169</v>
      </c>
      <c r="AD48" s="44">
        <f t="shared" si="57"/>
        <v>22540.377832485337</v>
      </c>
      <c r="AE48" s="44">
        <f t="shared" si="59"/>
        <v>23329.291056622318</v>
      </c>
      <c r="AF48" s="44">
        <f t="shared" si="61"/>
        <v>24145.816243604095</v>
      </c>
      <c r="AG48" s="44">
        <f t="shared" si="63"/>
        <v>24990.91981213024</v>
      </c>
      <c r="AH48" s="44">
        <f t="shared" si="65"/>
        <v>25865.602005554796</v>
      </c>
      <c r="AI48" s="44">
        <f t="shared" si="67"/>
        <v>26770.898075749214</v>
      </c>
      <c r="AJ48" s="44">
        <f t="shared" si="69"/>
        <v>27707.879508400434</v>
      </c>
      <c r="AK48" s="44">
        <f t="shared" si="71"/>
        <v>28677.655291194445</v>
      </c>
      <c r="AL48" s="44">
        <f t="shared" ref="AL48:AL79" si="73">$V48/(1+r_)^($R48-AL$2)</f>
        <v>29681.373226386251</v>
      </c>
      <c r="AM48" s="44">
        <f t="shared" si="28"/>
        <v>30720.22128930976</v>
      </c>
      <c r="AN48" s="44">
        <f t="shared" si="29"/>
        <v>31795.429034435598</v>
      </c>
      <c r="AO48" s="44">
        <f t="shared" si="30"/>
        <v>32908.269050640847</v>
      </c>
      <c r="AP48" s="44">
        <f t="shared" si="31"/>
        <v>34060.05846741327</v>
      </c>
      <c r="AQ48" s="44">
        <f t="shared" si="32"/>
        <v>35252.160513772731</v>
      </c>
      <c r="AR48" s="44">
        <f t="shared" si="33"/>
        <v>36485.986131754777</v>
      </c>
      <c r="AS48" s="44">
        <f t="shared" si="34"/>
        <v>37762.995646366195</v>
      </c>
      <c r="AT48" s="44">
        <f t="shared" si="35"/>
        <v>39084.70049398901</v>
      </c>
      <c r="AU48" s="44">
        <f t="shared" si="36"/>
        <v>40452.665011278616</v>
      </c>
      <c r="AV48" s="44">
        <f t="shared" si="37"/>
        <v>41868.508286673365</v>
      </c>
      <c r="AW48" s="44">
        <f t="shared" si="38"/>
        <v>43333.906076706939</v>
      </c>
      <c r="AX48" s="44">
        <f t="shared" si="39"/>
        <v>44850.592789391674</v>
      </c>
      <c r="AY48" s="44">
        <f t="shared" si="40"/>
        <v>46420.363537020377</v>
      </c>
      <c r="AZ48" s="44">
        <f t="shared" si="41"/>
        <v>48045.07626081608</v>
      </c>
      <c r="BA48" s="44">
        <f t="shared" si="42"/>
        <v>49726.653929944645</v>
      </c>
      <c r="BB48" s="44">
        <f t="shared" si="43"/>
        <v>51467.086817492702</v>
      </c>
      <c r="BC48" s="44">
        <f t="shared" si="44"/>
        <v>53268.434856104934</v>
      </c>
      <c r="BD48" s="44">
        <f t="shared" si="45"/>
        <v>55132.830076068603</v>
      </c>
      <c r="BE48" s="44">
        <f t="shared" si="46"/>
        <v>57062.479128731007</v>
      </c>
      <c r="BF48" s="44">
        <f t="shared" si="47"/>
        <v>59059.665898236584</v>
      </c>
      <c r="BG48" s="44">
        <f t="shared" si="48"/>
        <v>61126.754204674857</v>
      </c>
      <c r="BH48" s="44">
        <f t="shared" si="49"/>
        <v>63266.190601838483</v>
      </c>
      <c r="BI48" s="44">
        <f t="shared" si="53"/>
        <v>65480.507272902825</v>
      </c>
      <c r="BJ48" s="44">
        <f t="shared" si="58"/>
        <v>67772.325027454412</v>
      </c>
      <c r="BK48" s="44">
        <f t="shared" si="60"/>
        <v>70144.35640341531</v>
      </c>
      <c r="BL48" s="44">
        <f t="shared" si="62"/>
        <v>72599.408877534835</v>
      </c>
      <c r="BM48" s="44">
        <f t="shared" si="64"/>
        <v>75140.388188248558</v>
      </c>
      <c r="BN48" s="44">
        <f t="shared" si="66"/>
        <v>77770.301774837251</v>
      </c>
      <c r="BO48" s="44">
        <f t="shared" si="68"/>
        <v>80492.262336956541</v>
      </c>
      <c r="BP48" s="44">
        <f t="shared" si="70"/>
        <v>83309.491518750016</v>
      </c>
      <c r="BQ48" s="44">
        <f t="shared" si="72"/>
        <v>86225.323721906258</v>
      </c>
      <c r="BR48" s="44">
        <f t="shared" ref="BR48:BR79" si="74">$V48/(1+r_)^($R48-BR$2)</f>
        <v>89243.210052172974</v>
      </c>
      <c r="BS48" s="44"/>
      <c r="BT48" s="44"/>
      <c r="BU48" s="44"/>
      <c r="BV48" s="44"/>
      <c r="BW48" s="44"/>
      <c r="BX48" s="44"/>
      <c r="BY48" s="44"/>
      <c r="BZ48" s="44"/>
      <c r="CA48" s="44"/>
    </row>
    <row r="49" spans="2:89" ht="15.75" customHeight="1">
      <c r="B49" s="1">
        <v>42</v>
      </c>
      <c r="D49" s="43">
        <f t="shared" si="54"/>
        <v>1.843E-3</v>
      </c>
      <c r="E49" s="43">
        <f t="shared" si="0"/>
        <v>1.8447004140633068E-3</v>
      </c>
      <c r="F49" s="44">
        <f t="shared" si="55"/>
        <v>97360.343117787561</v>
      </c>
      <c r="G49" s="44">
        <f t="shared" si="1"/>
        <v>97270.625561604509</v>
      </c>
      <c r="H49" s="44">
        <f t="shared" si="2"/>
        <v>38.696928023311756</v>
      </c>
      <c r="J49" s="43">
        <f t="shared" si="50"/>
        <v>1.0510000000000001E-3</v>
      </c>
      <c r="K49" s="43">
        <f t="shared" si="4"/>
        <v>1.0515526877838671E-3</v>
      </c>
      <c r="L49" s="44">
        <f t="shared" si="56"/>
        <v>98424.495612876577</v>
      </c>
      <c r="M49" s="44">
        <f t="shared" si="5"/>
        <v>98372.773540432012</v>
      </c>
      <c r="N49" s="44">
        <f t="shared" si="6"/>
        <v>41.871849341525362</v>
      </c>
      <c r="P49" s="5">
        <f t="shared" si="7"/>
        <v>0.5027176580729853</v>
      </c>
      <c r="R49" s="1">
        <v>42</v>
      </c>
      <c r="S49" s="44">
        <f t="shared" si="8"/>
        <v>97895.311367951246</v>
      </c>
      <c r="T49" s="44">
        <f t="shared" si="9"/>
        <v>97824.807846555923</v>
      </c>
      <c r="U49" s="45">
        <f t="shared" si="10"/>
        <v>40.503428341208163</v>
      </c>
      <c r="V49" s="44">
        <f t="shared" si="51"/>
        <v>89118.399948212449</v>
      </c>
      <c r="W49" s="45">
        <f t="shared" si="12"/>
        <v>32.289537250705507</v>
      </c>
      <c r="X49" s="45">
        <f>SUM(BS49:BS$127)/S49</f>
        <v>17.649840620558617</v>
      </c>
      <c r="Z49" s="1">
        <f t="shared" si="13"/>
        <v>40.293017032970099</v>
      </c>
      <c r="AA49" s="45">
        <f t="shared" si="14"/>
        <v>0.21041130823806498</v>
      </c>
      <c r="AC49" s="44">
        <f t="shared" si="52"/>
        <v>21012.256282734634</v>
      </c>
      <c r="AD49" s="44">
        <f t="shared" si="57"/>
        <v>21747.685252630348</v>
      </c>
      <c r="AE49" s="44">
        <f t="shared" si="59"/>
        <v>22508.854236472405</v>
      </c>
      <c r="AF49" s="44">
        <f t="shared" si="61"/>
        <v>23296.664134748935</v>
      </c>
      <c r="AG49" s="44">
        <f t="shared" si="63"/>
        <v>24112.047379465141</v>
      </c>
      <c r="AH49" s="44">
        <f t="shared" si="65"/>
        <v>24955.969037746425</v>
      </c>
      <c r="AI49" s="44">
        <f t="shared" si="67"/>
        <v>25829.427954067545</v>
      </c>
      <c r="AJ49" s="44">
        <f t="shared" si="69"/>
        <v>26733.457932459907</v>
      </c>
      <c r="AK49" s="44">
        <f t="shared" si="71"/>
        <v>27669.128960096004</v>
      </c>
      <c r="AL49" s="44">
        <f t="shared" si="73"/>
        <v>28637.54847369936</v>
      </c>
      <c r="AM49" s="44">
        <f t="shared" ref="AM49:AM80" si="75">$V49/(1+r_)^($R49-AM$2)</f>
        <v>29639.862670278839</v>
      </c>
      <c r="AN49" s="44">
        <f t="shared" si="29"/>
        <v>30677.257863738589</v>
      </c>
      <c r="AO49" s="44">
        <f t="shared" si="30"/>
        <v>31750.961888969436</v>
      </c>
      <c r="AP49" s="44">
        <f t="shared" si="31"/>
        <v>32862.245555083369</v>
      </c>
      <c r="AQ49" s="44">
        <f t="shared" si="32"/>
        <v>34012.42414951128</v>
      </c>
      <c r="AR49" s="44">
        <f t="shared" si="33"/>
        <v>35202.858994744172</v>
      </c>
      <c r="AS49" s="44">
        <f t="shared" si="34"/>
        <v>36434.95905956022</v>
      </c>
      <c r="AT49" s="44">
        <f t="shared" si="35"/>
        <v>37710.182626644826</v>
      </c>
      <c r="AU49" s="44">
        <f t="shared" si="36"/>
        <v>39030.039018577394</v>
      </c>
      <c r="AV49" s="44">
        <f t="shared" si="37"/>
        <v>40396.090384227587</v>
      </c>
      <c r="AW49" s="44">
        <f t="shared" si="38"/>
        <v>41809.953547675555</v>
      </c>
      <c r="AX49" s="44">
        <f t="shared" si="39"/>
        <v>43273.301921844199</v>
      </c>
      <c r="AY49" s="44">
        <f t="shared" si="40"/>
        <v>44787.867489108743</v>
      </c>
      <c r="AZ49" s="44">
        <f t="shared" si="41"/>
        <v>46355.442851227541</v>
      </c>
      <c r="BA49" s="44">
        <f t="shared" si="42"/>
        <v>47977.8833510205</v>
      </c>
      <c r="BB49" s="44">
        <f t="shared" si="43"/>
        <v>49657.109268306216</v>
      </c>
      <c r="BC49" s="44">
        <f t="shared" si="44"/>
        <v>51395.10809269693</v>
      </c>
      <c r="BD49" s="44">
        <f t="shared" si="45"/>
        <v>53193.936875941312</v>
      </c>
      <c r="BE49" s="44">
        <f t="shared" si="46"/>
        <v>55055.72466659925</v>
      </c>
      <c r="BF49" s="44">
        <f t="shared" si="47"/>
        <v>56982.675029930229</v>
      </c>
      <c r="BG49" s="44">
        <f t="shared" si="48"/>
        <v>58977.068655977775</v>
      </c>
      <c r="BH49" s="44">
        <f t="shared" si="49"/>
        <v>61041.266058936992</v>
      </c>
      <c r="BI49" s="44">
        <f t="shared" si="53"/>
        <v>63177.71037099979</v>
      </c>
      <c r="BJ49" s="44">
        <f t="shared" si="58"/>
        <v>65388.930233984778</v>
      </c>
      <c r="BK49" s="44">
        <f t="shared" si="60"/>
        <v>67677.542792174238</v>
      </c>
      <c r="BL49" s="44">
        <f t="shared" si="62"/>
        <v>70046.256789900319</v>
      </c>
      <c r="BM49" s="44">
        <f t="shared" si="64"/>
        <v>72497.875777546826</v>
      </c>
      <c r="BN49" s="44">
        <f t="shared" si="66"/>
        <v>75035.301429760977</v>
      </c>
      <c r="BO49" s="44">
        <f t="shared" si="68"/>
        <v>77661.536979802593</v>
      </c>
      <c r="BP49" s="44">
        <f t="shared" si="70"/>
        <v>80379.690774095681</v>
      </c>
      <c r="BQ49" s="44">
        <f t="shared" si="72"/>
        <v>83192.979951189016</v>
      </c>
      <c r="BR49" s="44">
        <f t="shared" si="74"/>
        <v>86104.734249480636</v>
      </c>
      <c r="BS49" s="44">
        <f t="shared" ref="BS49:BS80" si="76">$V49/(1+r_)^($R49-BS$2)</f>
        <v>89118.399948212449</v>
      </c>
      <c r="BT49" s="44"/>
      <c r="BU49" s="44"/>
      <c r="BV49" s="44"/>
      <c r="BW49" s="44"/>
      <c r="BX49" s="44"/>
      <c r="BY49" s="44"/>
      <c r="BZ49" s="44"/>
      <c r="CA49" s="44"/>
    </row>
    <row r="50" spans="2:89" ht="15.75" customHeight="1">
      <c r="B50" s="1">
        <v>43</v>
      </c>
      <c r="D50" s="43">
        <f t="shared" si="54"/>
        <v>2.068E-3</v>
      </c>
      <c r="E50" s="43">
        <f t="shared" si="0"/>
        <v>2.0701412645993916E-3</v>
      </c>
      <c r="F50" s="44">
        <f t="shared" si="55"/>
        <v>97180.908005421472</v>
      </c>
      <c r="G50" s="44">
        <f t="shared" si="1"/>
        <v>97080.422946543869</v>
      </c>
      <c r="H50" s="44">
        <f t="shared" si="2"/>
        <v>37.76745494277128</v>
      </c>
      <c r="J50" s="43">
        <f t="shared" si="50"/>
        <v>1.183E-3</v>
      </c>
      <c r="K50" s="43">
        <f t="shared" si="4"/>
        <v>1.1837002968553138E-3</v>
      </c>
      <c r="L50" s="44">
        <f t="shared" si="56"/>
        <v>98321.051467987447</v>
      </c>
      <c r="M50" s="44">
        <f t="shared" si="5"/>
        <v>98262.894566044124</v>
      </c>
      <c r="N50" s="44">
        <f t="shared" si="6"/>
        <v>40.915376902650046</v>
      </c>
      <c r="P50" s="5">
        <f t="shared" si="7"/>
        <v>0.50291593870884199</v>
      </c>
      <c r="R50" s="1">
        <v>43</v>
      </c>
      <c r="S50" s="44">
        <f t="shared" si="8"/>
        <v>97754.304325160585</v>
      </c>
      <c r="T50" s="44">
        <f t="shared" si="9"/>
        <v>97675.242480173387</v>
      </c>
      <c r="U50" s="45">
        <f t="shared" si="10"/>
        <v>39.561131837446233</v>
      </c>
      <c r="V50" s="44">
        <f t="shared" si="51"/>
        <v>88982.145899437965</v>
      </c>
      <c r="W50" s="45">
        <f t="shared" si="12"/>
        <v>31.424456696235783</v>
      </c>
      <c r="X50" s="45">
        <f>SUM(BT50:BT$127)/S50</f>
        <v>17.350370333221282</v>
      </c>
      <c r="Z50" s="1">
        <f t="shared" si="13"/>
        <v>39.350595070205884</v>
      </c>
      <c r="AA50" s="45">
        <f t="shared" si="14"/>
        <v>0.21053676724034887</v>
      </c>
      <c r="AC50" s="44">
        <f t="shared" si="52"/>
        <v>20270.657415956182</v>
      </c>
      <c r="AD50" s="44">
        <f t="shared" si="57"/>
        <v>20980.13042551465</v>
      </c>
      <c r="AE50" s="44">
        <f t="shared" si="59"/>
        <v>21714.434990407663</v>
      </c>
      <c r="AF50" s="44">
        <f t="shared" si="61"/>
        <v>22474.440215071925</v>
      </c>
      <c r="AG50" s="44">
        <f t="shared" si="63"/>
        <v>23261.045622599439</v>
      </c>
      <c r="AH50" s="44">
        <f t="shared" si="65"/>
        <v>24075.182219390415</v>
      </c>
      <c r="AI50" s="44">
        <f t="shared" si="67"/>
        <v>24917.813597069082</v>
      </c>
      <c r="AJ50" s="44">
        <f t="shared" si="69"/>
        <v>25789.937072966499</v>
      </c>
      <c r="AK50" s="44">
        <f t="shared" si="71"/>
        <v>26692.584870520324</v>
      </c>
      <c r="AL50" s="44">
        <f t="shared" si="73"/>
        <v>27626.825340988533</v>
      </c>
      <c r="AM50" s="44">
        <f t="shared" si="75"/>
        <v>28593.76422792313</v>
      </c>
      <c r="AN50" s="44">
        <f t="shared" ref="AN50:AN81" si="77">$V50/(1+r_)^($R50-AN$2)</f>
        <v>29594.545975900437</v>
      </c>
      <c r="AO50" s="44">
        <f t="shared" si="30"/>
        <v>30630.355085056945</v>
      </c>
      <c r="AP50" s="44">
        <f t="shared" si="31"/>
        <v>31702.417513033932</v>
      </c>
      <c r="AQ50" s="44">
        <f t="shared" si="32"/>
        <v>32812.002125990126</v>
      </c>
      <c r="AR50" s="44">
        <f t="shared" si="33"/>
        <v>33960.422200399771</v>
      </c>
      <c r="AS50" s="44">
        <f t="shared" si="34"/>
        <v>35149.036977413758</v>
      </c>
      <c r="AT50" s="44">
        <f t="shared" si="35"/>
        <v>36379.253271623245</v>
      </c>
      <c r="AU50" s="44">
        <f t="shared" si="36"/>
        <v>37652.527136130055</v>
      </c>
      <c r="AV50" s="44">
        <f t="shared" si="37"/>
        <v>38970.365585894608</v>
      </c>
      <c r="AW50" s="44">
        <f t="shared" si="38"/>
        <v>40334.328381400905</v>
      </c>
      <c r="AX50" s="44">
        <f t="shared" si="39"/>
        <v>41746.02987474994</v>
      </c>
      <c r="AY50" s="44">
        <f t="shared" si="40"/>
        <v>43207.14092036619</v>
      </c>
      <c r="AZ50" s="44">
        <f t="shared" si="41"/>
        <v>44719.390852578996</v>
      </c>
      <c r="BA50" s="44">
        <f t="shared" si="42"/>
        <v>46284.569532419257</v>
      </c>
      <c r="BB50" s="44">
        <f t="shared" si="43"/>
        <v>47904.529466053929</v>
      </c>
      <c r="BC50" s="44">
        <f t="shared" si="44"/>
        <v>49581.187997365807</v>
      </c>
      <c r="BD50" s="44">
        <f t="shared" si="45"/>
        <v>51316.529577273614</v>
      </c>
      <c r="BE50" s="44">
        <f t="shared" si="46"/>
        <v>53112.608112478178</v>
      </c>
      <c r="BF50" s="44">
        <f t="shared" si="47"/>
        <v>54971.549396414906</v>
      </c>
      <c r="BG50" s="44">
        <f t="shared" si="48"/>
        <v>56895.553625289431</v>
      </c>
      <c r="BH50" s="44">
        <f t="shared" si="49"/>
        <v>58886.898002174552</v>
      </c>
      <c r="BI50" s="44">
        <f t="shared" si="53"/>
        <v>60947.939432250656</v>
      </c>
      <c r="BJ50" s="44">
        <f t="shared" si="58"/>
        <v>63081.117312379429</v>
      </c>
      <c r="BK50" s="44">
        <f t="shared" si="60"/>
        <v>65288.956418312708</v>
      </c>
      <c r="BL50" s="44">
        <f t="shared" si="62"/>
        <v>67574.069892953645</v>
      </c>
      <c r="BM50" s="44">
        <f t="shared" si="64"/>
        <v>69939.162339207003</v>
      </c>
      <c r="BN50" s="44">
        <f t="shared" si="66"/>
        <v>72387.033021079245</v>
      </c>
      <c r="BO50" s="44">
        <f t="shared" si="68"/>
        <v>74920.579176817017</v>
      </c>
      <c r="BP50" s="44">
        <f t="shared" si="70"/>
        <v>77542.799448005608</v>
      </c>
      <c r="BQ50" s="44">
        <f t="shared" si="72"/>
        <v>80256.797428685808</v>
      </c>
      <c r="BR50" s="44">
        <f t="shared" si="74"/>
        <v>83065.785338689791</v>
      </c>
      <c r="BS50" s="44">
        <f t="shared" si="76"/>
        <v>85973.087825543931</v>
      </c>
      <c r="BT50" s="44">
        <f t="shared" ref="BT50:BT81" si="78">$V50/(1+r_)^($R50-BT$2)</f>
        <v>88982.145899437965</v>
      </c>
      <c r="BU50" s="44"/>
      <c r="BV50" s="44"/>
      <c r="BW50" s="44"/>
      <c r="BX50" s="44"/>
      <c r="BY50" s="44"/>
      <c r="BZ50" s="44"/>
      <c r="CA50" s="44"/>
    </row>
    <row r="51" spans="2:89" ht="15.75" customHeight="1">
      <c r="B51" s="1">
        <v>44</v>
      </c>
      <c r="D51" s="43">
        <f t="shared" si="54"/>
        <v>2.1310000000000001E-3</v>
      </c>
      <c r="E51" s="43">
        <f t="shared" si="0"/>
        <v>2.1332738114023648E-3</v>
      </c>
      <c r="F51" s="44">
        <f t="shared" si="55"/>
        <v>96979.937887666267</v>
      </c>
      <c r="G51" s="44">
        <f t="shared" si="1"/>
        <v>96876.60576384695</v>
      </c>
      <c r="H51" s="44">
        <f t="shared" si="2"/>
        <v>36.844683748763728</v>
      </c>
      <c r="J51" s="43">
        <f t="shared" si="50"/>
        <v>1.328E-3</v>
      </c>
      <c r="K51" s="43">
        <f t="shared" si="4"/>
        <v>1.3288825734582305E-3</v>
      </c>
      <c r="L51" s="44">
        <f t="shared" si="56"/>
        <v>98204.737664100816</v>
      </c>
      <c r="M51" s="44">
        <f t="shared" si="5"/>
        <v>98139.529718291858</v>
      </c>
      <c r="N51" s="44">
        <f t="shared" si="6"/>
        <v>39.963244921392054</v>
      </c>
      <c r="P51" s="5">
        <f t="shared" si="7"/>
        <v>0.50313754082632811</v>
      </c>
      <c r="R51" s="1">
        <v>44</v>
      </c>
      <c r="S51" s="44">
        <f t="shared" si="8"/>
        <v>97596.180635186174</v>
      </c>
      <c r="T51" s="44">
        <f t="shared" si="9"/>
        <v>97512.161030013347</v>
      </c>
      <c r="U51" s="45">
        <f t="shared" si="10"/>
        <v>38.624418026111769</v>
      </c>
      <c r="V51" s="44">
        <f t="shared" si="51"/>
        <v>88833.578698342157</v>
      </c>
      <c r="W51" s="45">
        <f t="shared" si="12"/>
        <v>30.563632078874694</v>
      </c>
      <c r="X51" s="45">
        <f>SUM(BU51:BU$127)/S51</f>
        <v>17.043079127034289</v>
      </c>
      <c r="Z51" s="1">
        <f t="shared" si="13"/>
        <v>38.413748948076417</v>
      </c>
      <c r="AA51" s="45">
        <f t="shared" si="14"/>
        <v>0.21066907803535173</v>
      </c>
      <c r="AC51" s="44">
        <f t="shared" si="52"/>
        <v>19552.476262504635</v>
      </c>
      <c r="AD51" s="44">
        <f t="shared" si="57"/>
        <v>20236.812931692293</v>
      </c>
      <c r="AE51" s="44">
        <f t="shared" si="59"/>
        <v>20945.101384301524</v>
      </c>
      <c r="AF51" s="44">
        <f t="shared" si="61"/>
        <v>21678.179932752078</v>
      </c>
      <c r="AG51" s="44">
        <f t="shared" si="63"/>
        <v>22436.916230398398</v>
      </c>
      <c r="AH51" s="44">
        <f t="shared" si="65"/>
        <v>23222.208298462338</v>
      </c>
      <c r="AI51" s="44">
        <f t="shared" si="67"/>
        <v>24034.985588908516</v>
      </c>
      <c r="AJ51" s="44">
        <f t="shared" si="69"/>
        <v>24876.210084520313</v>
      </c>
      <c r="AK51" s="44">
        <f t="shared" si="71"/>
        <v>25746.877437478521</v>
      </c>
      <c r="AL51" s="44">
        <f t="shared" si="73"/>
        <v>26648.01814779027</v>
      </c>
      <c r="AM51" s="44">
        <f t="shared" si="75"/>
        <v>27580.698782962925</v>
      </c>
      <c r="AN51" s="44">
        <f t="shared" si="77"/>
        <v>28546.023240366627</v>
      </c>
      <c r="AO51" s="44">
        <f t="shared" ref="AO51:AO82" si="79">$V51/(1+r_)^($R51-AO$2)</f>
        <v>29545.134053779457</v>
      </c>
      <c r="AP51" s="44">
        <f t="shared" si="31"/>
        <v>30579.213745661727</v>
      </c>
      <c r="AQ51" s="44">
        <f t="shared" si="32"/>
        <v>31649.486226759887</v>
      </c>
      <c r="AR51" s="44">
        <f t="shared" si="33"/>
        <v>32757.218244696483</v>
      </c>
      <c r="AS51" s="44">
        <f t="shared" si="34"/>
        <v>33903.720883260852</v>
      </c>
      <c r="AT51" s="44">
        <f t="shared" si="35"/>
        <v>35090.351114174984</v>
      </c>
      <c r="AU51" s="44">
        <f t="shared" si="36"/>
        <v>36318.513403171106</v>
      </c>
      <c r="AV51" s="44">
        <f t="shared" si="37"/>
        <v>37589.661372282098</v>
      </c>
      <c r="AW51" s="44">
        <f t="shared" si="38"/>
        <v>38905.299520311964</v>
      </c>
      <c r="AX51" s="44">
        <f t="shared" si="39"/>
        <v>40266.985003522874</v>
      </c>
      <c r="AY51" s="44">
        <f t="shared" si="40"/>
        <v>41676.329478646177</v>
      </c>
      <c r="AZ51" s="44">
        <f t="shared" si="41"/>
        <v>43135.001010398795</v>
      </c>
      <c r="BA51" s="44">
        <f t="shared" si="42"/>
        <v>44644.726045762742</v>
      </c>
      <c r="BB51" s="44">
        <f t="shared" si="43"/>
        <v>46207.291457364438</v>
      </c>
      <c r="BC51" s="44">
        <f t="shared" si="44"/>
        <v>47824.546658372186</v>
      </c>
      <c r="BD51" s="44">
        <f t="shared" si="45"/>
        <v>49498.405791415207</v>
      </c>
      <c r="BE51" s="44">
        <f t="shared" si="46"/>
        <v>51230.849994114738</v>
      </c>
      <c r="BF51" s="44">
        <f t="shared" si="47"/>
        <v>53023.929743908746</v>
      </c>
      <c r="BG51" s="44">
        <f t="shared" si="48"/>
        <v>54879.767284945541</v>
      </c>
      <c r="BH51" s="44">
        <f t="shared" si="49"/>
        <v>56800.559139918645</v>
      </c>
      <c r="BI51" s="44">
        <f t="shared" si="53"/>
        <v>58788.578709815782</v>
      </c>
      <c r="BJ51" s="44">
        <f t="shared" si="58"/>
        <v>60846.178964659332</v>
      </c>
      <c r="BK51" s="44">
        <f t="shared" si="60"/>
        <v>62975.795228422408</v>
      </c>
      <c r="BL51" s="44">
        <f t="shared" si="62"/>
        <v>65179.948061417192</v>
      </c>
      <c r="BM51" s="44">
        <f t="shared" si="64"/>
        <v>67461.246243566784</v>
      </c>
      <c r="BN51" s="44">
        <f t="shared" si="66"/>
        <v>69822.389862091601</v>
      </c>
      <c r="BO51" s="44">
        <f t="shared" si="68"/>
        <v>72266.173507264801</v>
      </c>
      <c r="BP51" s="44">
        <f t="shared" si="70"/>
        <v>74795.489580019086</v>
      </c>
      <c r="BQ51" s="44">
        <f t="shared" si="72"/>
        <v>77413.331715319742</v>
      </c>
      <c r="BR51" s="44">
        <f t="shared" si="74"/>
        <v>80122.798325355921</v>
      </c>
      <c r="BS51" s="44">
        <f t="shared" si="76"/>
        <v>82927.096266743378</v>
      </c>
      <c r="BT51" s="44">
        <f t="shared" si="78"/>
        <v>85829.544636079387</v>
      </c>
      <c r="BU51" s="44">
        <f t="shared" ref="BU51:BU82" si="80">$V51/(1+r_)^($R51-BU$2)</f>
        <v>88833.578698342157</v>
      </c>
      <c r="BV51" s="44"/>
      <c r="BW51" s="44"/>
      <c r="BX51" s="44"/>
      <c r="BY51" s="44"/>
      <c r="BZ51" s="44"/>
      <c r="CA51" s="44"/>
    </row>
    <row r="52" spans="2:89" ht="15.75" customHeight="1">
      <c r="B52" s="1">
        <v>45</v>
      </c>
      <c r="D52" s="43">
        <f t="shared" si="54"/>
        <v>2.294E-3</v>
      </c>
      <c r="E52" s="43">
        <f t="shared" si="0"/>
        <v>2.2966352489454511E-3</v>
      </c>
      <c r="F52" s="44">
        <f t="shared" si="55"/>
        <v>96773.273640027648</v>
      </c>
      <c r="G52" s="44">
        <f t="shared" si="1"/>
        <v>96662.274695162545</v>
      </c>
      <c r="H52" s="44">
        <f t="shared" si="2"/>
        <v>35.922299669359127</v>
      </c>
      <c r="J52" s="43">
        <f t="shared" si="50"/>
        <v>1.436E-3</v>
      </c>
      <c r="K52" s="43">
        <f t="shared" si="4"/>
        <v>1.4370320361208942E-3</v>
      </c>
      <c r="L52" s="44">
        <f t="shared" si="56"/>
        <v>98074.321772482886</v>
      </c>
      <c r="M52" s="44">
        <f t="shared" si="5"/>
        <v>98003.904409450246</v>
      </c>
      <c r="N52" s="44">
        <f t="shared" si="6"/>
        <v>39.015721799942376</v>
      </c>
      <c r="P52" s="5">
        <f t="shared" si="7"/>
        <v>0.5033386301989019</v>
      </c>
      <c r="R52" s="1">
        <v>45</v>
      </c>
      <c r="S52" s="44">
        <f t="shared" si="8"/>
        <v>97428.14142484052</v>
      </c>
      <c r="T52" s="44">
        <f t="shared" si="9"/>
        <v>97337.717269887929</v>
      </c>
      <c r="U52" s="45">
        <f t="shared" si="10"/>
        <v>37.690173125267975</v>
      </c>
      <c r="V52" s="44">
        <f t="shared" si="51"/>
        <v>82445.04652759507</v>
      </c>
      <c r="W52" s="45">
        <f t="shared" si="12"/>
        <v>29.704561086916172</v>
      </c>
      <c r="X52" s="45">
        <f>SUM(BV52:BV$127)/S52</f>
        <v>16.726312657655793</v>
      </c>
      <c r="Z52" s="1">
        <f t="shared" si="13"/>
        <v>37.479338527193867</v>
      </c>
      <c r="AA52" s="45">
        <f t="shared" si="14"/>
        <v>0.21083459807410776</v>
      </c>
      <c r="AC52" s="44">
        <f t="shared" si="52"/>
        <v>17532.701011106481</v>
      </c>
      <c r="AD52" s="44">
        <f t="shared" si="57"/>
        <v>18146.345546495206</v>
      </c>
      <c r="AE52" s="44">
        <f t="shared" si="59"/>
        <v>18781.467640622537</v>
      </c>
      <c r="AF52" s="44">
        <f t="shared" si="61"/>
        <v>19438.819008044327</v>
      </c>
      <c r="AG52" s="44">
        <f t="shared" si="63"/>
        <v>20119.177673325878</v>
      </c>
      <c r="AH52" s="44">
        <f t="shared" si="65"/>
        <v>20823.348891892281</v>
      </c>
      <c r="AI52" s="44">
        <f t="shared" si="67"/>
        <v>21552.166103108506</v>
      </c>
      <c r="AJ52" s="44">
        <f t="shared" si="69"/>
        <v>22306.491916717299</v>
      </c>
      <c r="AK52" s="44">
        <f t="shared" si="71"/>
        <v>23087.219133802406</v>
      </c>
      <c r="AL52" s="44">
        <f t="shared" si="73"/>
        <v>23895.271803485488</v>
      </c>
      <c r="AM52" s="44">
        <f t="shared" si="75"/>
        <v>24731.606316607478</v>
      </c>
      <c r="AN52" s="44">
        <f t="shared" si="77"/>
        <v>25597.212537688738</v>
      </c>
      <c r="AO52" s="44">
        <f t="shared" si="79"/>
        <v>26493.114976507844</v>
      </c>
      <c r="AP52" s="44">
        <f t="shared" ref="AP52:AP83" si="81">$V52/(1+r_)^($R52-AP$2)</f>
        <v>27420.374000685617</v>
      </c>
      <c r="AQ52" s="44">
        <f t="shared" si="32"/>
        <v>28380.087090709603</v>
      </c>
      <c r="AR52" s="44">
        <f t="shared" si="33"/>
        <v>29373.390138884439</v>
      </c>
      <c r="AS52" s="44">
        <f t="shared" si="34"/>
        <v>30401.458793745394</v>
      </c>
      <c r="AT52" s="44">
        <f t="shared" si="35"/>
        <v>31465.509851526476</v>
      </c>
      <c r="AU52" s="44">
        <f t="shared" si="36"/>
        <v>32566.802696329902</v>
      </c>
      <c r="AV52" s="44">
        <f t="shared" si="37"/>
        <v>33706.640790701451</v>
      </c>
      <c r="AW52" s="44">
        <f t="shared" si="38"/>
        <v>34886.373218376</v>
      </c>
      <c r="AX52" s="44">
        <f t="shared" si="39"/>
        <v>36107.396281019159</v>
      </c>
      <c r="AY52" s="44">
        <f t="shared" si="40"/>
        <v>37371.155150854822</v>
      </c>
      <c r="AZ52" s="44">
        <f t="shared" si="41"/>
        <v>38679.14558113474</v>
      </c>
      <c r="BA52" s="44">
        <f t="shared" si="42"/>
        <v>40032.915676474455</v>
      </c>
      <c r="BB52" s="44">
        <f t="shared" si="43"/>
        <v>41434.067725151057</v>
      </c>
      <c r="BC52" s="44">
        <f t="shared" si="44"/>
        <v>42884.260095531339</v>
      </c>
      <c r="BD52" s="44">
        <f t="shared" si="45"/>
        <v>44385.209198874931</v>
      </c>
      <c r="BE52" s="44">
        <f t="shared" si="46"/>
        <v>45938.691520835549</v>
      </c>
      <c r="BF52" s="44">
        <f t="shared" si="47"/>
        <v>47546.545724064788</v>
      </c>
      <c r="BG52" s="44">
        <f t="shared" si="48"/>
        <v>49210.674824407048</v>
      </c>
      <c r="BH52" s="44">
        <f t="shared" si="49"/>
        <v>50933.048443261287</v>
      </c>
      <c r="BI52" s="44">
        <f t="shared" si="53"/>
        <v>52715.70513877544</v>
      </c>
      <c r="BJ52" s="44">
        <f t="shared" si="58"/>
        <v>54560.754818632566</v>
      </c>
      <c r="BK52" s="44">
        <f t="shared" si="60"/>
        <v>56470.381237284702</v>
      </c>
      <c r="BL52" s="44">
        <f t="shared" si="62"/>
        <v>58446.84458058967</v>
      </c>
      <c r="BM52" s="44">
        <f t="shared" si="64"/>
        <v>60492.484140910303</v>
      </c>
      <c r="BN52" s="44">
        <f t="shared" si="66"/>
        <v>62609.721085842153</v>
      </c>
      <c r="BO52" s="44">
        <f t="shared" si="68"/>
        <v>64801.061323846618</v>
      </c>
      <c r="BP52" s="44">
        <f t="shared" si="70"/>
        <v>67069.098470181241</v>
      </c>
      <c r="BQ52" s="44">
        <f t="shared" si="72"/>
        <v>69416.5169166376</v>
      </c>
      <c r="BR52" s="44">
        <f t="shared" si="74"/>
        <v>71846.095008719902</v>
      </c>
      <c r="BS52" s="44">
        <f t="shared" si="76"/>
        <v>74360.708334025097</v>
      </c>
      <c r="BT52" s="44">
        <f t="shared" si="78"/>
        <v>76963.333125715959</v>
      </c>
      <c r="BU52" s="44">
        <f t="shared" si="80"/>
        <v>79657.049785116018</v>
      </c>
      <c r="BV52" s="44">
        <f t="shared" ref="BV52:BV83" si="82">$V52/(1+r_)^($R52-BV$2)</f>
        <v>82445.04652759507</v>
      </c>
      <c r="BW52" s="44"/>
      <c r="BX52" s="44"/>
      <c r="BY52" s="44"/>
      <c r="BZ52" s="44"/>
      <c r="CA52" s="44"/>
    </row>
    <row r="53" spans="2:89" ht="15.75" customHeight="1">
      <c r="B53" s="1">
        <v>46</v>
      </c>
      <c r="D53" s="43">
        <f t="shared" si="54"/>
        <v>2.4520000000000002E-3</v>
      </c>
      <c r="E53" s="43">
        <f t="shared" si="0"/>
        <v>2.455011075111192E-3</v>
      </c>
      <c r="F53" s="44">
        <f t="shared" si="55"/>
        <v>96551.275750297427</v>
      </c>
      <c r="G53" s="44">
        <f t="shared" si="1"/>
        <v>96432.903886227563</v>
      </c>
      <c r="H53" s="44">
        <f t="shared" si="2"/>
        <v>35.003745260987834</v>
      </c>
      <c r="J53" s="43">
        <f t="shared" si="50"/>
        <v>1.5399999999999999E-3</v>
      </c>
      <c r="K53" s="43">
        <f t="shared" si="4"/>
        <v>1.5411870188291753E-3</v>
      </c>
      <c r="L53" s="44">
        <f t="shared" si="56"/>
        <v>97933.487046417606</v>
      </c>
      <c r="M53" s="44">
        <f t="shared" si="5"/>
        <v>97858.078261391871</v>
      </c>
      <c r="N53" s="44">
        <f t="shared" si="6"/>
        <v>38.071109913778564</v>
      </c>
      <c r="P53" s="5">
        <f t="shared" si="7"/>
        <v>0.50355352079063631</v>
      </c>
      <c r="R53" s="1">
        <v>46</v>
      </c>
      <c r="S53" s="44">
        <f t="shared" si="8"/>
        <v>97247.293114935339</v>
      </c>
      <c r="T53" s="44">
        <f t="shared" si="9"/>
        <v>97150.723153970714</v>
      </c>
      <c r="U53" s="45">
        <f t="shared" si="10"/>
        <v>36.759334741384492</v>
      </c>
      <c r="V53" s="44">
        <f t="shared" si="51"/>
        <v>82286.662511413189</v>
      </c>
      <c r="W53" s="45">
        <f t="shared" si="12"/>
        <v>28.91201432916262</v>
      </c>
      <c r="X53" s="45">
        <f>SUM(BW53:BW$127)/S53</f>
        <v>16.466467652801061</v>
      </c>
      <c r="Z53" s="1">
        <f t="shared" si="13"/>
        <v>36.54832753144936</v>
      </c>
      <c r="AA53" s="45">
        <f t="shared" si="14"/>
        <v>0.21100720993513278</v>
      </c>
      <c r="AC53" s="44">
        <f t="shared" si="52"/>
        <v>16907.264914447755</v>
      </c>
      <c r="AD53" s="44">
        <f t="shared" si="57"/>
        <v>17499.019186453428</v>
      </c>
      <c r="AE53" s="44">
        <f t="shared" si="59"/>
        <v>18111.4848579793</v>
      </c>
      <c r="AF53" s="44">
        <f t="shared" si="61"/>
        <v>18745.38682800857</v>
      </c>
      <c r="AG53" s="44">
        <f t="shared" si="63"/>
        <v>19401.475366988871</v>
      </c>
      <c r="AH53" s="44">
        <f t="shared" si="65"/>
        <v>20080.527004833482</v>
      </c>
      <c r="AI53" s="44">
        <f t="shared" si="67"/>
        <v>20783.345450002653</v>
      </c>
      <c r="AJ53" s="44">
        <f t="shared" si="69"/>
        <v>21510.762540752741</v>
      </c>
      <c r="AK53" s="44">
        <f t="shared" si="71"/>
        <v>22263.639229679084</v>
      </c>
      <c r="AL53" s="44">
        <f t="shared" si="73"/>
        <v>23042.866602717851</v>
      </c>
      <c r="AM53" s="44">
        <f t="shared" si="75"/>
        <v>23849.366933812973</v>
      </c>
      <c r="AN53" s="44">
        <f t="shared" si="77"/>
        <v>24684.094776496426</v>
      </c>
      <c r="AO53" s="44">
        <f t="shared" si="79"/>
        <v>25548.0380936738</v>
      </c>
      <c r="AP53" s="44">
        <f t="shared" si="81"/>
        <v>26442.219426952382</v>
      </c>
      <c r="AQ53" s="44">
        <f t="shared" ref="AQ53:AQ84" si="83">$V53/(1+r_)^($R53-AQ$2)</f>
        <v>27367.697106895714</v>
      </c>
      <c r="AR53" s="44">
        <f t="shared" si="33"/>
        <v>28325.566505637053</v>
      </c>
      <c r="AS53" s="44">
        <f t="shared" si="34"/>
        <v>29316.961333334348</v>
      </c>
      <c r="AT53" s="44">
        <f t="shared" si="35"/>
        <v>30343.054980001052</v>
      </c>
      <c r="AU53" s="44">
        <f t="shared" si="36"/>
        <v>31405.061904301081</v>
      </c>
      <c r="AV53" s="44">
        <f t="shared" si="37"/>
        <v>32504.239070951618</v>
      </c>
      <c r="AW53" s="44">
        <f t="shared" si="38"/>
        <v>33641.887438434926</v>
      </c>
      <c r="AX53" s="44">
        <f t="shared" si="39"/>
        <v>34819.353498780147</v>
      </c>
      <c r="AY53" s="44">
        <f t="shared" si="40"/>
        <v>36038.030871237454</v>
      </c>
      <c r="AZ53" s="44">
        <f t="shared" si="41"/>
        <v>37299.361951730752</v>
      </c>
      <c r="BA53" s="44">
        <f t="shared" si="42"/>
        <v>38604.839620041326</v>
      </c>
      <c r="BB53" s="44">
        <f t="shared" si="43"/>
        <v>39956.009006742774</v>
      </c>
      <c r="BC53" s="44">
        <f t="shared" si="44"/>
        <v>41354.469321978766</v>
      </c>
      <c r="BD53" s="44">
        <f t="shared" si="45"/>
        <v>42801.875748248021</v>
      </c>
      <c r="BE53" s="44">
        <f t="shared" si="46"/>
        <v>44299.941399436699</v>
      </c>
      <c r="BF53" s="44">
        <f t="shared" si="47"/>
        <v>45850.439348416978</v>
      </c>
      <c r="BG53" s="44">
        <f t="shared" si="48"/>
        <v>47455.204725611569</v>
      </c>
      <c r="BH53" s="44">
        <f t="shared" si="49"/>
        <v>49116.136891007962</v>
      </c>
      <c r="BI53" s="44">
        <f t="shared" si="53"/>
        <v>50835.201682193234</v>
      </c>
      <c r="BJ53" s="44">
        <f t="shared" si="58"/>
        <v>52614.433741070003</v>
      </c>
      <c r="BK53" s="44">
        <f t="shared" si="60"/>
        <v>54455.938922007444</v>
      </c>
      <c r="BL53" s="44">
        <f t="shared" si="62"/>
        <v>56361.896784277698</v>
      </c>
      <c r="BM53" s="44">
        <f t="shared" si="64"/>
        <v>58334.563171727423</v>
      </c>
      <c r="BN53" s="44">
        <f t="shared" si="66"/>
        <v>60376.272882737881</v>
      </c>
      <c r="BO53" s="44">
        <f t="shared" si="68"/>
        <v>62489.442433633696</v>
      </c>
      <c r="BP53" s="44">
        <f t="shared" si="70"/>
        <v>64676.57291881086</v>
      </c>
      <c r="BQ53" s="44">
        <f t="shared" si="72"/>
        <v>66940.252970969232</v>
      </c>
      <c r="BR53" s="44">
        <f t="shared" si="74"/>
        <v>69283.16182495316</v>
      </c>
      <c r="BS53" s="44">
        <f t="shared" si="76"/>
        <v>71708.07248882651</v>
      </c>
      <c r="BT53" s="44">
        <f t="shared" si="78"/>
        <v>74217.855025935438</v>
      </c>
      <c r="BU53" s="44">
        <f t="shared" si="80"/>
        <v>76815.479951843168</v>
      </c>
      <c r="BV53" s="44">
        <f t="shared" si="82"/>
        <v>79504.02175015767</v>
      </c>
      <c r="BW53" s="44">
        <f t="shared" ref="BW53:BW84" si="84">$V53/(1+r_)^($R53-BW$2)</f>
        <v>82286.662511413189</v>
      </c>
      <c r="BX53" s="44"/>
      <c r="BY53" s="44"/>
      <c r="BZ53" s="44"/>
      <c r="CA53" s="44"/>
    </row>
    <row r="54" spans="2:89" ht="15.75" customHeight="1">
      <c r="B54" s="1">
        <v>47</v>
      </c>
      <c r="D54" s="43">
        <f t="shared" si="54"/>
        <v>2.728E-3</v>
      </c>
      <c r="E54" s="43">
        <f t="shared" si="0"/>
        <v>2.7317277731201371E-3</v>
      </c>
      <c r="F54" s="44">
        <f t="shared" si="55"/>
        <v>96314.532022157699</v>
      </c>
      <c r="G54" s="44">
        <f t="shared" si="1"/>
        <v>96183.159000479471</v>
      </c>
      <c r="H54" s="44">
        <f t="shared" si="2"/>
        <v>34.088556401283789</v>
      </c>
      <c r="J54" s="43">
        <f t="shared" si="50"/>
        <v>1.6999999999999999E-3</v>
      </c>
      <c r="K54" s="43">
        <f t="shared" si="4"/>
        <v>1.7014466397575704E-3</v>
      </c>
      <c r="L54" s="44">
        <f t="shared" si="56"/>
        <v>97782.669476366122</v>
      </c>
      <c r="M54" s="44">
        <f t="shared" si="5"/>
        <v>97699.554207311216</v>
      </c>
      <c r="N54" s="44">
        <f t="shared" si="6"/>
        <v>37.129058664121303</v>
      </c>
      <c r="P54" s="5">
        <f t="shared" si="7"/>
        <v>0.50378196450766344</v>
      </c>
      <c r="R54" s="1">
        <v>47</v>
      </c>
      <c r="S54" s="44">
        <f t="shared" si="8"/>
        <v>97054.153193006088</v>
      </c>
      <c r="T54" s="44">
        <f t="shared" si="9"/>
        <v>96947.293048468622</v>
      </c>
      <c r="U54" s="45">
        <f t="shared" si="10"/>
        <v>35.831491623400979</v>
      </c>
      <c r="V54" s="44">
        <f t="shared" si="51"/>
        <v>82114.357212052913</v>
      </c>
      <c r="W54" s="45">
        <f t="shared" si="12"/>
        <v>28.121707105848564</v>
      </c>
      <c r="X54" s="45">
        <f>SUM(BX54:BX$127)/S54</f>
        <v>16.199192288017521</v>
      </c>
      <c r="Z54" s="1">
        <f t="shared" si="13"/>
        <v>35.620306604346069</v>
      </c>
      <c r="AA54" s="45">
        <f t="shared" si="14"/>
        <v>0.21118501905490916</v>
      </c>
      <c r="AC54" s="44">
        <f t="shared" si="52"/>
        <v>16301.315664110911</v>
      </c>
      <c r="AD54" s="44">
        <f t="shared" si="57"/>
        <v>16871.861712354788</v>
      </c>
      <c r="AE54" s="44">
        <f t="shared" si="59"/>
        <v>17462.376872287208</v>
      </c>
      <c r="AF54" s="44">
        <f t="shared" si="61"/>
        <v>18073.560062817258</v>
      </c>
      <c r="AG54" s="44">
        <f t="shared" si="63"/>
        <v>18706.134665015859</v>
      </c>
      <c r="AH54" s="44">
        <f t="shared" si="65"/>
        <v>19360.849378291416</v>
      </c>
      <c r="AI54" s="44">
        <f t="shared" si="67"/>
        <v>20038.479106531617</v>
      </c>
      <c r="AJ54" s="44">
        <f t="shared" si="69"/>
        <v>20739.82587526022</v>
      </c>
      <c r="AK54" s="44">
        <f t="shared" si="71"/>
        <v>21465.719780894324</v>
      </c>
      <c r="AL54" s="44">
        <f t="shared" si="73"/>
        <v>22217.019973225619</v>
      </c>
      <c r="AM54" s="44">
        <f t="shared" si="75"/>
        <v>22994.615672288517</v>
      </c>
      <c r="AN54" s="44">
        <f t="shared" si="77"/>
        <v>23799.427220818616</v>
      </c>
      <c r="AO54" s="44">
        <f t="shared" si="79"/>
        <v>24632.407173547264</v>
      </c>
      <c r="AP54" s="44">
        <f t="shared" si="81"/>
        <v>25494.541424621417</v>
      </c>
      <c r="AQ54" s="44">
        <f t="shared" si="83"/>
        <v>26386.850374483165</v>
      </c>
      <c r="AR54" s="44">
        <f t="shared" ref="AR54:AR85" si="85">$V54/(1+r_)^($R54-AR$2)</f>
        <v>27310.390137590071</v>
      </c>
      <c r="AS54" s="44">
        <f t="shared" si="34"/>
        <v>28266.253792405718</v>
      </c>
      <c r="AT54" s="44">
        <f t="shared" si="35"/>
        <v>29255.572675139916</v>
      </c>
      <c r="AU54" s="44">
        <f t="shared" si="36"/>
        <v>30279.517718769814</v>
      </c>
      <c r="AV54" s="44">
        <f t="shared" si="37"/>
        <v>31339.300838926752</v>
      </c>
      <c r="AW54" s="44">
        <f t="shared" si="38"/>
        <v>32436.176368289187</v>
      </c>
      <c r="AX54" s="44">
        <f t="shared" si="39"/>
        <v>33571.442541179305</v>
      </c>
      <c r="AY54" s="44">
        <f t="shared" si="40"/>
        <v>34746.443030120587</v>
      </c>
      <c r="AZ54" s="44">
        <f t="shared" si="41"/>
        <v>35962.568536174804</v>
      </c>
      <c r="BA54" s="44">
        <f t="shared" si="42"/>
        <v>37221.258434940908</v>
      </c>
      <c r="BB54" s="44">
        <f t="shared" si="43"/>
        <v>38524.002480163843</v>
      </c>
      <c r="BC54" s="44">
        <f t="shared" si="44"/>
        <v>39872.342566969579</v>
      </c>
      <c r="BD54" s="44">
        <f t="shared" si="45"/>
        <v>41267.874556813505</v>
      </c>
      <c r="BE54" s="44">
        <f t="shared" si="46"/>
        <v>42712.250166301972</v>
      </c>
      <c r="BF54" s="44">
        <f t="shared" si="47"/>
        <v>44207.178922122541</v>
      </c>
      <c r="BG54" s="44">
        <f t="shared" si="48"/>
        <v>45754.430184396821</v>
      </c>
      <c r="BH54" s="44">
        <f t="shared" si="49"/>
        <v>47355.835240850713</v>
      </c>
      <c r="BI54" s="44">
        <f t="shared" si="53"/>
        <v>49013.289474280478</v>
      </c>
      <c r="BJ54" s="44">
        <f t="shared" si="58"/>
        <v>50728.754605880284</v>
      </c>
      <c r="BK54" s="44">
        <f t="shared" si="60"/>
        <v>52504.261017086101</v>
      </c>
      <c r="BL54" s="44">
        <f t="shared" si="62"/>
        <v>54341.910152684104</v>
      </c>
      <c r="BM54" s="44">
        <f t="shared" si="64"/>
        <v>56243.877008028045</v>
      </c>
      <c r="BN54" s="44">
        <f t="shared" si="66"/>
        <v>58212.412703309026</v>
      </c>
      <c r="BO54" s="44">
        <f t="shared" si="68"/>
        <v>60249.84714792484</v>
      </c>
      <c r="BP54" s="44">
        <f t="shared" si="70"/>
        <v>62358.591798102199</v>
      </c>
      <c r="BQ54" s="44">
        <f t="shared" si="72"/>
        <v>64541.142511035767</v>
      </c>
      <c r="BR54" s="44">
        <f t="shared" si="74"/>
        <v>66800.082498922013</v>
      </c>
      <c r="BS54" s="44">
        <f t="shared" si="76"/>
        <v>69138.085386384279</v>
      </c>
      <c r="BT54" s="44">
        <f t="shared" si="78"/>
        <v>71557.91837490772</v>
      </c>
      <c r="BU54" s="44">
        <f t="shared" si="80"/>
        <v>74062.44551802949</v>
      </c>
      <c r="BV54" s="44">
        <f t="shared" si="82"/>
        <v>76654.631111160517</v>
      </c>
      <c r="BW54" s="44">
        <f t="shared" si="84"/>
        <v>79337.543200051135</v>
      </c>
      <c r="BX54" s="44">
        <f t="shared" ref="BX54:BX85" si="86">$V54/(1+r_)^($R54-BX$2)</f>
        <v>82114.357212052913</v>
      </c>
      <c r="BY54" s="44"/>
      <c r="BZ54" s="44"/>
      <c r="CA54" s="44"/>
    </row>
    <row r="55" spans="2:89" ht="15.75" customHeight="1">
      <c r="B55" s="1">
        <v>48</v>
      </c>
      <c r="D55" s="43">
        <f t="shared" si="54"/>
        <v>2.8700000000000002E-3</v>
      </c>
      <c r="E55" s="43">
        <f t="shared" si="0"/>
        <v>2.8741263469683736E-3</v>
      </c>
      <c r="F55" s="44">
        <f t="shared" si="55"/>
        <v>96051.785978801257</v>
      </c>
      <c r="G55" s="44">
        <f t="shared" si="1"/>
        <v>95913.951665921675</v>
      </c>
      <c r="H55" s="44">
        <f t="shared" si="2"/>
        <v>33.18043663241702</v>
      </c>
      <c r="J55" s="43">
        <f t="shared" si="50"/>
        <v>1.823E-3</v>
      </c>
      <c r="K55" s="43">
        <f t="shared" si="4"/>
        <v>1.8246636867414365E-3</v>
      </c>
      <c r="L55" s="44">
        <f t="shared" si="56"/>
        <v>97616.438938256295</v>
      </c>
      <c r="M55" s="44">
        <f t="shared" si="5"/>
        <v>97527.461554164067</v>
      </c>
      <c r="N55" s="44">
        <f t="shared" si="6"/>
        <v>36.191434102094867</v>
      </c>
      <c r="P55" s="5">
        <f t="shared" si="7"/>
        <v>0.50403951902828958</v>
      </c>
      <c r="R55" s="1">
        <v>48</v>
      </c>
      <c r="S55" s="44">
        <f t="shared" si="8"/>
        <v>96840.432903931156</v>
      </c>
      <c r="T55" s="44">
        <f t="shared" si="9"/>
        <v>96727.442472748211</v>
      </c>
      <c r="U55" s="45">
        <f t="shared" si="10"/>
        <v>34.909465837030247</v>
      </c>
      <c r="V55" s="44">
        <f t="shared" si="51"/>
        <v>81928.143774417738</v>
      </c>
      <c r="W55" s="45">
        <f t="shared" si="12"/>
        <v>27.335835176552173</v>
      </c>
      <c r="X55" s="45">
        <f>SUM(BY55:BY$127)/S55</f>
        <v>15.925553460578174</v>
      </c>
      <c r="Z55" s="1">
        <f t="shared" si="13"/>
        <v>34.698098348828836</v>
      </c>
      <c r="AA55" s="45">
        <f t="shared" si="14"/>
        <v>0.21136748820141094</v>
      </c>
      <c r="AC55" s="44">
        <f t="shared" si="52"/>
        <v>15714.346504960084</v>
      </c>
      <c r="AD55" s="44">
        <f t="shared" si="57"/>
        <v>16264.348632633684</v>
      </c>
      <c r="AE55" s="44">
        <f t="shared" si="59"/>
        <v>16833.600834775858</v>
      </c>
      <c r="AF55" s="44">
        <f t="shared" si="61"/>
        <v>17422.776863993015</v>
      </c>
      <c r="AG55" s="44">
        <f t="shared" si="63"/>
        <v>18032.574054232769</v>
      </c>
      <c r="AH55" s="44">
        <f t="shared" si="65"/>
        <v>18663.714146130915</v>
      </c>
      <c r="AI55" s="44">
        <f t="shared" si="67"/>
        <v>19316.944141245498</v>
      </c>
      <c r="AJ55" s="44">
        <f t="shared" si="69"/>
        <v>19993.037186189089</v>
      </c>
      <c r="AK55" s="44">
        <f t="shared" si="71"/>
        <v>20692.793487705705</v>
      </c>
      <c r="AL55" s="44">
        <f t="shared" si="73"/>
        <v>21417.0412597754</v>
      </c>
      <c r="AM55" s="44">
        <f t="shared" si="75"/>
        <v>22166.637703867535</v>
      </c>
      <c r="AN55" s="44">
        <f t="shared" si="77"/>
        <v>22942.470023502901</v>
      </c>
      <c r="AO55" s="44">
        <f t="shared" si="79"/>
        <v>23745.4564743255</v>
      </c>
      <c r="AP55" s="44">
        <f t="shared" si="81"/>
        <v>24576.54745092689</v>
      </c>
      <c r="AQ55" s="44">
        <f t="shared" si="83"/>
        <v>25436.726611709328</v>
      </c>
      <c r="AR55" s="44">
        <f t="shared" si="85"/>
        <v>26327.012043119154</v>
      </c>
      <c r="AS55" s="44">
        <f t="shared" ref="AS55:AS86" si="87">$V55/(1+r_)^($R55-AS$2)</f>
        <v>27248.457464628322</v>
      </c>
      <c r="AT55" s="44">
        <f t="shared" si="35"/>
        <v>28202.153475890307</v>
      </c>
      <c r="AU55" s="44">
        <f t="shared" si="36"/>
        <v>29189.228847546463</v>
      </c>
      <c r="AV55" s="44">
        <f t="shared" si="37"/>
        <v>30210.851857210593</v>
      </c>
      <c r="AW55" s="44">
        <f t="shared" si="38"/>
        <v>31268.231672212954</v>
      </c>
      <c r="AX55" s="44">
        <f t="shared" si="39"/>
        <v>32362.61978074041</v>
      </c>
      <c r="AY55" s="44">
        <f t="shared" si="40"/>
        <v>33495.311473066322</v>
      </c>
      <c r="AZ55" s="44">
        <f t="shared" si="41"/>
        <v>34667.647374623644</v>
      </c>
      <c r="BA55" s="44">
        <f t="shared" si="42"/>
        <v>35881.015032735471</v>
      </c>
      <c r="BB55" s="44">
        <f t="shared" si="43"/>
        <v>37136.850558881204</v>
      </c>
      <c r="BC55" s="44">
        <f t="shared" si="44"/>
        <v>38436.640328442045</v>
      </c>
      <c r="BD55" s="44">
        <f t="shared" si="45"/>
        <v>39781.922739937516</v>
      </c>
      <c r="BE55" s="44">
        <f t="shared" si="46"/>
        <v>41174.290035835322</v>
      </c>
      <c r="BF55" s="44">
        <f t="shared" si="47"/>
        <v>42615.390187089557</v>
      </c>
      <c r="BG55" s="44">
        <f t="shared" si="48"/>
        <v>44106.928843637681</v>
      </c>
      <c r="BH55" s="44">
        <f t="shared" si="49"/>
        <v>45650.671353165002</v>
      </c>
      <c r="BI55" s="44">
        <f t="shared" si="53"/>
        <v>47248.444850525775</v>
      </c>
      <c r="BJ55" s="44">
        <f t="shared" si="58"/>
        <v>48902.140420294163</v>
      </c>
      <c r="BK55" s="44">
        <f t="shared" si="60"/>
        <v>50613.715335004454</v>
      </c>
      <c r="BL55" s="44">
        <f t="shared" si="62"/>
        <v>52385.195371729613</v>
      </c>
      <c r="BM55" s="44">
        <f t="shared" si="64"/>
        <v>54218.677209740141</v>
      </c>
      <c r="BN55" s="44">
        <f t="shared" si="66"/>
        <v>56116.330912081045</v>
      </c>
      <c r="BO55" s="44">
        <f t="shared" si="68"/>
        <v>58080.40249400388</v>
      </c>
      <c r="BP55" s="44">
        <f t="shared" si="70"/>
        <v>60113.216581294015</v>
      </c>
      <c r="BQ55" s="44">
        <f t="shared" si="72"/>
        <v>62217.179161639295</v>
      </c>
      <c r="BR55" s="44">
        <f t="shared" si="74"/>
        <v>64394.780432296655</v>
      </c>
      <c r="BS55" s="44">
        <f t="shared" si="76"/>
        <v>66648.597747427033</v>
      </c>
      <c r="BT55" s="44">
        <f t="shared" si="78"/>
        <v>68981.298668586984</v>
      </c>
      <c r="BU55" s="44">
        <f t="shared" si="80"/>
        <v>71395.644121987512</v>
      </c>
      <c r="BV55" s="44">
        <f t="shared" si="82"/>
        <v>73894.491666257076</v>
      </c>
      <c r="BW55" s="44">
        <f t="shared" si="84"/>
        <v>76480.798874576067</v>
      </c>
      <c r="BX55" s="44">
        <f t="shared" si="86"/>
        <v>79157.626835186224</v>
      </c>
      <c r="BY55" s="44">
        <f t="shared" ref="BY55:BY86" si="88">$V55/(1+r_)^($R55-BY$2)</f>
        <v>81928.143774417738</v>
      </c>
      <c r="BZ55" s="44"/>
      <c r="CA55" s="44"/>
    </row>
    <row r="56" spans="2:89" ht="15.75" customHeight="1">
      <c r="B56" s="1">
        <v>49</v>
      </c>
      <c r="D56" s="43">
        <f t="shared" si="54"/>
        <v>3.1540000000000001E-3</v>
      </c>
      <c r="E56" s="43">
        <f t="shared" si="0"/>
        <v>3.1589843411672616E-3</v>
      </c>
      <c r="F56" s="44">
        <f t="shared" si="55"/>
        <v>95776.117353042093</v>
      </c>
      <c r="G56" s="44">
        <f t="shared" si="1"/>
        <v>95625.078415976343</v>
      </c>
      <c r="H56" s="44">
        <f t="shared" si="2"/>
        <v>32.274499445826535</v>
      </c>
      <c r="J56" s="43">
        <f t="shared" si="50"/>
        <v>1.9350000000000001E-3</v>
      </c>
      <c r="K56" s="43">
        <f t="shared" si="4"/>
        <v>1.9368745310353844E-3</v>
      </c>
      <c r="L56" s="44">
        <f t="shared" si="56"/>
        <v>97438.484170071853</v>
      </c>
      <c r="M56" s="44">
        <f t="shared" si="5"/>
        <v>97344.212436637317</v>
      </c>
      <c r="N56" s="44">
        <f t="shared" si="6"/>
        <v>35.256618417469916</v>
      </c>
      <c r="P56" s="5">
        <f t="shared" si="7"/>
        <v>0.50430186643226049</v>
      </c>
      <c r="R56" s="1">
        <v>49</v>
      </c>
      <c r="S56" s="44">
        <f t="shared" si="8"/>
        <v>96614.452041565266</v>
      </c>
      <c r="T56" s="44">
        <f t="shared" si="9"/>
        <v>96492.312182989175</v>
      </c>
      <c r="U56" s="45">
        <f t="shared" si="10"/>
        <v>33.989949456189585</v>
      </c>
      <c r="V56" s="44">
        <f t="shared" si="51"/>
        <v>81728.988418991823</v>
      </c>
      <c r="W56" s="45">
        <f t="shared" si="12"/>
        <v>26.551783033554567</v>
      </c>
      <c r="X56" s="45">
        <f>SUM(BZ56:BZ$127)/S56</f>
        <v>15.643831153726616</v>
      </c>
      <c r="Z56" s="1">
        <f t="shared" si="13"/>
        <v>33.778387609149348</v>
      </c>
      <c r="AA56" s="45">
        <f t="shared" si="14"/>
        <v>0.21156184704023673</v>
      </c>
      <c r="AC56" s="44">
        <f t="shared" si="52"/>
        <v>15146.035964263285</v>
      </c>
      <c r="AD56" s="44">
        <f t="shared" si="57"/>
        <v>15676.147223012498</v>
      </c>
      <c r="AE56" s="44">
        <f t="shared" si="59"/>
        <v>16224.812375817932</v>
      </c>
      <c r="AF56" s="44">
        <f t="shared" si="61"/>
        <v>16792.680808971556</v>
      </c>
      <c r="AG56" s="44">
        <f t="shared" si="63"/>
        <v>17380.424637285563</v>
      </c>
      <c r="AH56" s="44">
        <f t="shared" si="65"/>
        <v>17988.739499590556</v>
      </c>
      <c r="AI56" s="44">
        <f t="shared" si="67"/>
        <v>18618.345382076222</v>
      </c>
      <c r="AJ56" s="44">
        <f t="shared" si="69"/>
        <v>19269.98747044889</v>
      </c>
      <c r="AK56" s="44">
        <f t="shared" si="71"/>
        <v>19944.437031914604</v>
      </c>
      <c r="AL56" s="44">
        <f t="shared" si="73"/>
        <v>20642.492328031611</v>
      </c>
      <c r="AM56" s="44">
        <f t="shared" si="75"/>
        <v>21364.979559512714</v>
      </c>
      <c r="AN56" s="44">
        <f t="shared" si="77"/>
        <v>22112.753844095652</v>
      </c>
      <c r="AO56" s="44">
        <f t="shared" si="79"/>
        <v>22886.700228639002</v>
      </c>
      <c r="AP56" s="44">
        <f t="shared" si="81"/>
        <v>23687.734736641367</v>
      </c>
      <c r="AQ56" s="44">
        <f t="shared" si="83"/>
        <v>24516.805452423814</v>
      </c>
      <c r="AR56" s="44">
        <f t="shared" si="85"/>
        <v>25374.893643258645</v>
      </c>
      <c r="AS56" s="44">
        <f t="shared" si="87"/>
        <v>26263.014920772694</v>
      </c>
      <c r="AT56" s="44">
        <f t="shared" ref="AT56:AT87" si="89">$V56/(1+r_)^($R56-AT$2)</f>
        <v>27182.220442999736</v>
      </c>
      <c r="AU56" s="44">
        <f t="shared" si="36"/>
        <v>28133.598158504719</v>
      </c>
      <c r="AV56" s="44">
        <f t="shared" si="37"/>
        <v>29118.274094052384</v>
      </c>
      <c r="AW56" s="44">
        <f t="shared" si="38"/>
        <v>30137.413687344218</v>
      </c>
      <c r="AX56" s="44">
        <f t="shared" si="39"/>
        <v>31192.223166401258</v>
      </c>
      <c r="AY56" s="44">
        <f t="shared" si="40"/>
        <v>32283.9509772253</v>
      </c>
      <c r="AZ56" s="44">
        <f t="shared" si="41"/>
        <v>33413.889261428187</v>
      </c>
      <c r="BA56" s="44">
        <f t="shared" si="42"/>
        <v>34583.375385578176</v>
      </c>
      <c r="BB56" s="44">
        <f t="shared" si="43"/>
        <v>35793.793524073408</v>
      </c>
      <c r="BC56" s="44">
        <f t="shared" si="44"/>
        <v>37046.576297415966</v>
      </c>
      <c r="BD56" s="44">
        <f t="shared" si="45"/>
        <v>38343.206467825526</v>
      </c>
      <c r="BE56" s="44">
        <f t="shared" si="46"/>
        <v>39685.218694199422</v>
      </c>
      <c r="BF56" s="44">
        <f t="shared" si="47"/>
        <v>41074.20134849639</v>
      </c>
      <c r="BG56" s="44">
        <f t="shared" si="48"/>
        <v>42511.798395693761</v>
      </c>
      <c r="BH56" s="44">
        <f t="shared" si="49"/>
        <v>43999.711339543042</v>
      </c>
      <c r="BI56" s="44">
        <f t="shared" si="53"/>
        <v>45539.701236427041</v>
      </c>
      <c r="BJ56" s="44">
        <f t="shared" si="58"/>
        <v>47133.59077970199</v>
      </c>
      <c r="BK56" s="44">
        <f t="shared" si="60"/>
        <v>48783.266456991543</v>
      </c>
      <c r="BL56" s="44">
        <f t="shared" si="62"/>
        <v>50490.680782986245</v>
      </c>
      <c r="BM56" s="44">
        <f t="shared" si="64"/>
        <v>52257.854610390772</v>
      </c>
      <c r="BN56" s="44">
        <f t="shared" si="66"/>
        <v>54086.879521754432</v>
      </c>
      <c r="BO56" s="44">
        <f t="shared" si="68"/>
        <v>55979.920305015839</v>
      </c>
      <c r="BP56" s="44">
        <f t="shared" si="70"/>
        <v>57939.217515691395</v>
      </c>
      <c r="BQ56" s="44">
        <f t="shared" si="72"/>
        <v>59967.090128740587</v>
      </c>
      <c r="BR56" s="44">
        <f t="shared" si="74"/>
        <v>62065.938283246498</v>
      </c>
      <c r="BS56" s="44">
        <f t="shared" si="76"/>
        <v>64238.246123160112</v>
      </c>
      <c r="BT56" s="44">
        <f t="shared" si="78"/>
        <v>66486.584737470708</v>
      </c>
      <c r="BU56" s="44">
        <f t="shared" si="80"/>
        <v>68813.615203282185</v>
      </c>
      <c r="BV56" s="44">
        <f t="shared" si="82"/>
        <v>71222.091735397058</v>
      </c>
      <c r="BW56" s="44">
        <f t="shared" si="84"/>
        <v>73714.864946135946</v>
      </c>
      <c r="BX56" s="44">
        <f t="shared" si="86"/>
        <v>76294.885219250704</v>
      </c>
      <c r="BY56" s="44">
        <f t="shared" si="88"/>
        <v>78965.206201924477</v>
      </c>
      <c r="BZ56" s="44">
        <f t="shared" ref="BZ56:BZ87" si="90">$V56/(1+r_)^($R56-BZ$2)</f>
        <v>81728.988418991823</v>
      </c>
      <c r="CA56" s="44"/>
    </row>
    <row r="57" spans="2:89" ht="15.75" customHeight="1">
      <c r="B57" s="1">
        <v>50</v>
      </c>
      <c r="D57" s="43">
        <f t="shared" si="54"/>
        <v>3.3760000000000001E-3</v>
      </c>
      <c r="E57" s="43">
        <f t="shared" si="0"/>
        <v>3.3817115464101722E-3</v>
      </c>
      <c r="F57" s="44">
        <f t="shared" si="55"/>
        <v>95474.039478910592</v>
      </c>
      <c r="G57" s="44">
        <f t="shared" si="1"/>
        <v>95312.879300270186</v>
      </c>
      <c r="H57" s="44">
        <f t="shared" si="2"/>
        <v>31.375033300857449</v>
      </c>
      <c r="J57" s="43">
        <f t="shared" si="50"/>
        <v>2.1359999999999999E-3</v>
      </c>
      <c r="K57" s="43">
        <f t="shared" si="4"/>
        <v>2.1382845017101798E-3</v>
      </c>
      <c r="L57" s="44">
        <f t="shared" si="56"/>
        <v>97249.940703202767</v>
      </c>
      <c r="M57" s="44">
        <f t="shared" si="5"/>
        <v>97146.077766531744</v>
      </c>
      <c r="N57" s="44">
        <f t="shared" si="6"/>
        <v>34.324002863009838</v>
      </c>
      <c r="P57" s="5">
        <f t="shared" si="7"/>
        <v>0.5046073696242005</v>
      </c>
      <c r="R57" s="1">
        <v>50</v>
      </c>
      <c r="S57" s="44">
        <f t="shared" si="8"/>
        <v>96370.17232441307</v>
      </c>
      <c r="T57" s="44">
        <f t="shared" si="9"/>
        <v>96238.218566344818</v>
      </c>
      <c r="U57" s="45">
        <f t="shared" si="10"/>
        <v>33.074839990089011</v>
      </c>
      <c r="V57" s="44">
        <f t="shared" si="51"/>
        <v>81513.771125694053</v>
      </c>
      <c r="W57" s="45">
        <f t="shared" si="12"/>
        <v>25.771013169240362</v>
      </c>
      <c r="X57" s="45">
        <f>SUM(CA57:CA$127)/S57</f>
        <v>15.354651155643271</v>
      </c>
      <c r="Z57" s="1">
        <f t="shared" si="13"/>
        <v>32.863105074716998</v>
      </c>
      <c r="AA57" s="45">
        <f t="shared" si="14"/>
        <v>0.21173491537201272</v>
      </c>
      <c r="AC57" s="44">
        <f t="shared" si="52"/>
        <v>14595.315790579438</v>
      </c>
      <c r="AD57" s="44">
        <f t="shared" si="57"/>
        <v>15106.151843249718</v>
      </c>
      <c r="AE57" s="44">
        <f t="shared" si="59"/>
        <v>15634.867157763456</v>
      </c>
      <c r="AF57" s="44">
        <f t="shared" si="61"/>
        <v>16182.087508285174</v>
      </c>
      <c r="AG57" s="44">
        <f t="shared" si="63"/>
        <v>16748.460571075153</v>
      </c>
      <c r="AH57" s="44">
        <f t="shared" si="65"/>
        <v>17334.656691062784</v>
      </c>
      <c r="AI57" s="44">
        <f t="shared" si="67"/>
        <v>17941.369675249982</v>
      </c>
      <c r="AJ57" s="44">
        <f t="shared" si="69"/>
        <v>18569.317613883726</v>
      </c>
      <c r="AK57" s="44">
        <f t="shared" si="71"/>
        <v>19219.243730369657</v>
      </c>
      <c r="AL57" s="44">
        <f t="shared" si="73"/>
        <v>19891.917260932598</v>
      </c>
      <c r="AM57" s="44">
        <f t="shared" si="75"/>
        <v>20588.134365065234</v>
      </c>
      <c r="AN57" s="44">
        <f t="shared" si="77"/>
        <v>21308.719067842514</v>
      </c>
      <c r="AO57" s="44">
        <f t="shared" si="79"/>
        <v>22054.524235216999</v>
      </c>
      <c r="AP57" s="44">
        <f t="shared" si="81"/>
        <v>22826.432583449594</v>
      </c>
      <c r="AQ57" s="44">
        <f t="shared" si="83"/>
        <v>23625.357723870326</v>
      </c>
      <c r="AR57" s="44">
        <f t="shared" si="85"/>
        <v>24452.245244205787</v>
      </c>
      <c r="AS57" s="44">
        <f t="shared" si="87"/>
        <v>25308.073827752989</v>
      </c>
      <c r="AT57" s="44">
        <f t="shared" si="89"/>
        <v>26193.85641172434</v>
      </c>
      <c r="AU57" s="44">
        <f t="shared" ref="AU57:AU88" si="91">$V57/(1+r_)^($R57-AU$2)</f>
        <v>27110.641386134692</v>
      </c>
      <c r="AV57" s="44">
        <f t="shared" si="37"/>
        <v>28059.513834649399</v>
      </c>
      <c r="AW57" s="44">
        <f t="shared" si="38"/>
        <v>29041.596818862123</v>
      </c>
      <c r="AX57" s="44">
        <f t="shared" si="39"/>
        <v>30058.0527075223</v>
      </c>
      <c r="AY57" s="44">
        <f t="shared" si="40"/>
        <v>31110.084552285574</v>
      </c>
      <c r="AZ57" s="44">
        <f t="shared" si="41"/>
        <v>32198.937511615568</v>
      </c>
      <c r="BA57" s="44">
        <f t="shared" si="42"/>
        <v>33325.90032452211</v>
      </c>
      <c r="BB57" s="44">
        <f t="shared" si="43"/>
        <v>34492.306835880387</v>
      </c>
      <c r="BC57" s="44">
        <f t="shared" si="44"/>
        <v>35699.537575136193</v>
      </c>
      <c r="BD57" s="44">
        <f t="shared" si="45"/>
        <v>36949.021390265953</v>
      </c>
      <c r="BE57" s="44">
        <f t="shared" si="46"/>
        <v>38242.237138925266</v>
      </c>
      <c r="BF57" s="44">
        <f t="shared" si="47"/>
        <v>39580.715438787651</v>
      </c>
      <c r="BG57" s="44">
        <f t="shared" si="48"/>
        <v>40966.040479145209</v>
      </c>
      <c r="BH57" s="44">
        <f t="shared" si="49"/>
        <v>42399.851895915286</v>
      </c>
      <c r="BI57" s="44">
        <f t="shared" si="53"/>
        <v>43883.846712272316</v>
      </c>
      <c r="BJ57" s="44">
        <f t="shared" si="58"/>
        <v>45419.781347201846</v>
      </c>
      <c r="BK57" s="44">
        <f t="shared" si="60"/>
        <v>47009.47369435391</v>
      </c>
      <c r="BL57" s="44">
        <f t="shared" si="62"/>
        <v>48654.805273656282</v>
      </c>
      <c r="BM57" s="44">
        <f t="shared" si="64"/>
        <v>50357.72345823425</v>
      </c>
      <c r="BN57" s="44">
        <f t="shared" si="66"/>
        <v>52120.243779272452</v>
      </c>
      <c r="BO57" s="44">
        <f t="shared" si="68"/>
        <v>53944.452311546978</v>
      </c>
      <c r="BP57" s="44">
        <f t="shared" si="70"/>
        <v>55832.508142451115</v>
      </c>
      <c r="BQ57" s="44">
        <f t="shared" si="72"/>
        <v>57786.645927436912</v>
      </c>
      <c r="BR57" s="44">
        <f t="shared" si="74"/>
        <v>59809.178534897197</v>
      </c>
      <c r="BS57" s="44">
        <f t="shared" si="76"/>
        <v>61902.499783618594</v>
      </c>
      <c r="BT57" s="44">
        <f t="shared" si="78"/>
        <v>64069.087276045226</v>
      </c>
      <c r="BU57" s="44">
        <f t="shared" si="80"/>
        <v>66311.505330706801</v>
      </c>
      <c r="BV57" s="44">
        <f t="shared" si="82"/>
        <v>68632.408017281545</v>
      </c>
      <c r="BW57" s="44">
        <f t="shared" si="84"/>
        <v>71034.542297886393</v>
      </c>
      <c r="BX57" s="44">
        <f t="shared" si="86"/>
        <v>73520.751278312411</v>
      </c>
      <c r="BY57" s="44">
        <f t="shared" si="88"/>
        <v>76093.977573053344</v>
      </c>
      <c r="BZ57" s="44">
        <f t="shared" si="90"/>
        <v>78757.266788110195</v>
      </c>
      <c r="CA57" s="44">
        <f t="shared" ref="CA57:CA88" si="92">$V57/(1+r_)^($R57-CA$2)</f>
        <v>81513.771125694053</v>
      </c>
    </row>
    <row r="58" spans="2:89" ht="15.75" customHeight="1">
      <c r="B58" s="1">
        <v>51</v>
      </c>
      <c r="D58" s="43">
        <f t="shared" si="54"/>
        <v>3.545E-3</v>
      </c>
      <c r="E58" s="43">
        <f t="shared" si="0"/>
        <v>3.5512984021293958E-3</v>
      </c>
      <c r="F58" s="44">
        <f t="shared" si="55"/>
        <v>95151.71912162978</v>
      </c>
      <c r="G58" s="44">
        <f t="shared" si="1"/>
        <v>94983.062699486691</v>
      </c>
      <c r="H58" s="44">
        <f t="shared" si="2"/>
        <v>30.479620499664318</v>
      </c>
      <c r="J58" s="43">
        <f t="shared" si="50"/>
        <v>2.3630000000000001E-3</v>
      </c>
      <c r="K58" s="43">
        <f t="shared" si="4"/>
        <v>2.3657962904581028E-3</v>
      </c>
      <c r="L58" s="44">
        <f t="shared" si="56"/>
        <v>97042.214829860721</v>
      </c>
      <c r="M58" s="44">
        <f t="shared" si="5"/>
        <v>96927.559453039241</v>
      </c>
      <c r="N58" s="44">
        <f t="shared" si="6"/>
        <v>33.396405585340126</v>
      </c>
      <c r="P58" s="5">
        <f t="shared" si="7"/>
        <v>0.50491819816932437</v>
      </c>
      <c r="R58" s="1">
        <v>51</v>
      </c>
      <c r="S58" s="44">
        <f t="shared" si="8"/>
        <v>96106.264808276581</v>
      </c>
      <c r="T58" s="44">
        <f t="shared" si="9"/>
        <v>95965.170619141209</v>
      </c>
      <c r="U58" s="45">
        <f t="shared" si="10"/>
        <v>32.164290403415109</v>
      </c>
      <c r="V58" s="44">
        <f t="shared" si="51"/>
        <v>81282.499514412601</v>
      </c>
      <c r="W58" s="45">
        <f t="shared" si="12"/>
        <v>24.993617364701255</v>
      </c>
      <c r="X58" s="45">
        <f>SUM(CB58:CB$127)/S58</f>
        <v>15.057854873948243</v>
      </c>
      <c r="Z58" s="1">
        <f t="shared" si="13"/>
        <v>31.952358369570906</v>
      </c>
      <c r="AA58" s="45">
        <f t="shared" si="14"/>
        <v>0.211932033844203</v>
      </c>
      <c r="AC58" s="44">
        <f t="shared" si="52"/>
        <v>14061.7447614946</v>
      </c>
      <c r="AD58" s="44">
        <f t="shared" si="57"/>
        <v>14553.905828146908</v>
      </c>
      <c r="AE58" s="44">
        <f t="shared" si="59"/>
        <v>15063.292532132049</v>
      </c>
      <c r="AF58" s="44">
        <f t="shared" si="61"/>
        <v>15590.507770756669</v>
      </c>
      <c r="AG58" s="44">
        <f t="shared" si="63"/>
        <v>16136.17554273315</v>
      </c>
      <c r="AH58" s="44">
        <f t="shared" si="65"/>
        <v>16700.941686728806</v>
      </c>
      <c r="AI58" s="44">
        <f t="shared" si="67"/>
        <v>17285.474645764316</v>
      </c>
      <c r="AJ58" s="44">
        <f t="shared" si="69"/>
        <v>17890.466258366065</v>
      </c>
      <c r="AK58" s="44">
        <f t="shared" si="71"/>
        <v>18516.632577408873</v>
      </c>
      <c r="AL58" s="44">
        <f t="shared" si="73"/>
        <v>19164.714717618186</v>
      </c>
      <c r="AM58" s="44">
        <f t="shared" si="75"/>
        <v>19835.479732734824</v>
      </c>
      <c r="AN58" s="44">
        <f t="shared" si="77"/>
        <v>20529.72152338054</v>
      </c>
      <c r="AO58" s="44">
        <f t="shared" si="79"/>
        <v>21248.261776698855</v>
      </c>
      <c r="AP58" s="44">
        <f t="shared" si="81"/>
        <v>21991.95093888331</v>
      </c>
      <c r="AQ58" s="44">
        <f t="shared" si="83"/>
        <v>22761.669221744225</v>
      </c>
      <c r="AR58" s="44">
        <f t="shared" si="85"/>
        <v>23558.327644505272</v>
      </c>
      <c r="AS58" s="44">
        <f t="shared" si="87"/>
        <v>24382.869112062956</v>
      </c>
      <c r="AT58" s="44">
        <f t="shared" si="89"/>
        <v>25236.269530985155</v>
      </c>
      <c r="AU58" s="44">
        <f t="shared" si="91"/>
        <v>26119.538964569634</v>
      </c>
      <c r="AV58" s="44">
        <f t="shared" ref="AV58:AV89" si="93">$V58/(1+r_)^($R58-AV$2)</f>
        <v>27033.72282832957</v>
      </c>
      <c r="AW58" s="44">
        <f t="shared" si="38"/>
        <v>27979.903127321097</v>
      </c>
      <c r="AX58" s="44">
        <f t="shared" si="39"/>
        <v>28959.199736777333</v>
      </c>
      <c r="AY58" s="44">
        <f t="shared" si="40"/>
        <v>29972.771727564545</v>
      </c>
      <c r="AZ58" s="44">
        <f t="shared" si="41"/>
        <v>31021.818738029295</v>
      </c>
      <c r="BA58" s="44">
        <f t="shared" si="42"/>
        <v>32107.582393860321</v>
      </c>
      <c r="BB58" s="44">
        <f t="shared" si="43"/>
        <v>33231.347777645431</v>
      </c>
      <c r="BC58" s="44">
        <f t="shared" si="44"/>
        <v>34394.44494986302</v>
      </c>
      <c r="BD58" s="44">
        <f t="shared" si="45"/>
        <v>35598.250523108225</v>
      </c>
      <c r="BE58" s="44">
        <f t="shared" si="46"/>
        <v>36844.189291417002</v>
      </c>
      <c r="BF58" s="44">
        <f t="shared" si="47"/>
        <v>38133.735916616599</v>
      </c>
      <c r="BG58" s="44">
        <f t="shared" si="48"/>
        <v>39468.416673698179</v>
      </c>
      <c r="BH58" s="44">
        <f t="shared" si="49"/>
        <v>40849.811257277608</v>
      </c>
      <c r="BI58" s="44">
        <f t="shared" si="53"/>
        <v>42279.55465128232</v>
      </c>
      <c r="BJ58" s="44">
        <f t="shared" si="58"/>
        <v>43759.339064077198</v>
      </c>
      <c r="BK58" s="44">
        <f t="shared" si="60"/>
        <v>45290.915931319898</v>
      </c>
      <c r="BL58" s="44">
        <f t="shared" si="62"/>
        <v>46876.097988916088</v>
      </c>
      <c r="BM58" s="44">
        <f t="shared" si="64"/>
        <v>48516.761418528142</v>
      </c>
      <c r="BN58" s="44">
        <f t="shared" si="66"/>
        <v>50214.848068176623</v>
      </c>
      <c r="BO58" s="44">
        <f t="shared" si="68"/>
        <v>51972.367750562807</v>
      </c>
      <c r="BP58" s="44">
        <f t="shared" si="70"/>
        <v>53791.400621832494</v>
      </c>
      <c r="BQ58" s="44">
        <f t="shared" si="72"/>
        <v>55674.09964359663</v>
      </c>
      <c r="BR58" s="44">
        <f t="shared" si="74"/>
        <v>57622.693131122513</v>
      </c>
      <c r="BS58" s="44">
        <f t="shared" si="76"/>
        <v>59639.487390711802</v>
      </c>
      <c r="BT58" s="44">
        <f t="shared" si="78"/>
        <v>61726.869449386701</v>
      </c>
      <c r="BU58" s="44">
        <f t="shared" si="80"/>
        <v>63887.309880115223</v>
      </c>
      <c r="BV58" s="44">
        <f t="shared" si="82"/>
        <v>66123.365725919255</v>
      </c>
      <c r="BW58" s="44">
        <f t="shared" si="84"/>
        <v>68437.683526326437</v>
      </c>
      <c r="BX58" s="44">
        <f t="shared" si="86"/>
        <v>70833.002449747844</v>
      </c>
      <c r="BY58" s="44">
        <f t="shared" si="88"/>
        <v>73312.157535489023</v>
      </c>
      <c r="BZ58" s="44">
        <f t="shared" si="90"/>
        <v>75878.083049231122</v>
      </c>
      <c r="CA58" s="44">
        <f t="shared" si="92"/>
        <v>78533.815955954211</v>
      </c>
      <c r="CB58" s="44">
        <f t="shared" ref="CB58:CB89" si="94">$V58/(1+r_)^($R58-CB$2)</f>
        <v>81282.499514412601</v>
      </c>
      <c r="CC58" s="44"/>
      <c r="CD58" s="44"/>
      <c r="CE58" s="44"/>
      <c r="CF58" s="44"/>
      <c r="CG58" s="44"/>
      <c r="CH58" s="44"/>
      <c r="CI58" s="44"/>
      <c r="CJ58" s="44"/>
      <c r="CK58" s="44"/>
    </row>
    <row r="59" spans="2:89" ht="15.75" customHeight="1">
      <c r="B59" s="1">
        <v>52</v>
      </c>
      <c r="D59" s="43">
        <f t="shared" si="54"/>
        <v>3.9179999999999996E-3</v>
      </c>
      <c r="E59" s="43">
        <f t="shared" si="0"/>
        <v>3.9256954691419587E-3</v>
      </c>
      <c r="F59" s="44">
        <f t="shared" si="55"/>
        <v>94814.406277343602</v>
      </c>
      <c r="G59" s="44">
        <f t="shared" si="1"/>
        <v>94628.664855446288</v>
      </c>
      <c r="H59" s="44">
        <f t="shared" si="2"/>
        <v>29.58627634932267</v>
      </c>
      <c r="J59" s="43">
        <f t="shared" si="50"/>
        <v>2.581E-3</v>
      </c>
      <c r="K59" s="43">
        <f t="shared" si="4"/>
        <v>2.5843365227799799E-3</v>
      </c>
      <c r="L59" s="44">
        <f t="shared" si="56"/>
        <v>96812.904076217761</v>
      </c>
      <c r="M59" s="44">
        <f t="shared" si="5"/>
        <v>96687.967023507401</v>
      </c>
      <c r="N59" s="44">
        <f t="shared" si="6"/>
        <v>32.474323912745938</v>
      </c>
      <c r="P59" s="5">
        <f t="shared" si="7"/>
        <v>0.50521454325896142</v>
      </c>
      <c r="R59" s="1">
        <v>52</v>
      </c>
      <c r="S59" s="44">
        <f t="shared" si="8"/>
        <v>95824.076430005836</v>
      </c>
      <c r="T59" s="44">
        <f t="shared" si="9"/>
        <v>95669.409696496063</v>
      </c>
      <c r="U59" s="45">
        <f t="shared" si="10"/>
        <v>31.257537268826439</v>
      </c>
      <c r="V59" s="44">
        <f t="shared" si="51"/>
        <v>81031.990012932161</v>
      </c>
      <c r="W59" s="45">
        <f t="shared" si="12"/>
        <v>24.218972891948432</v>
      </c>
      <c r="X59" s="45">
        <f>SUM(CC59:CC$127)/S59</f>
        <v>14.752839267635126</v>
      </c>
      <c r="Z59" s="1">
        <f t="shared" si="13"/>
        <v>31.045359979987715</v>
      </c>
      <c r="AA59" s="45">
        <f t="shared" si="14"/>
        <v>0.21217728883872411</v>
      </c>
      <c r="AC59" s="44">
        <f t="shared" si="52"/>
        <v>13544.354600159113</v>
      </c>
      <c r="AD59" s="44">
        <f t="shared" si="57"/>
        <v>14018.407011164682</v>
      </c>
      <c r="AE59" s="44">
        <f t="shared" si="59"/>
        <v>14509.051256555444</v>
      </c>
      <c r="AF59" s="44">
        <f t="shared" si="61"/>
        <v>15016.868050534884</v>
      </c>
      <c r="AG59" s="44">
        <f t="shared" si="63"/>
        <v>15542.458432303603</v>
      </c>
      <c r="AH59" s="44">
        <f t="shared" si="65"/>
        <v>16086.444477434226</v>
      </c>
      <c r="AI59" s="44">
        <f t="shared" si="67"/>
        <v>16649.470034144419</v>
      </c>
      <c r="AJ59" s="44">
        <f t="shared" si="69"/>
        <v>17232.201485339476</v>
      </c>
      <c r="AK59" s="44">
        <f t="shared" si="71"/>
        <v>17835.328537326357</v>
      </c>
      <c r="AL59" s="44">
        <f t="shared" si="73"/>
        <v>18459.565036132775</v>
      </c>
      <c r="AM59" s="44">
        <f t="shared" si="75"/>
        <v>19105.649812397423</v>
      </c>
      <c r="AN59" s="44">
        <f t="shared" si="77"/>
        <v>19774.347555831337</v>
      </c>
      <c r="AO59" s="44">
        <f t="shared" si="79"/>
        <v>20466.449720285429</v>
      </c>
      <c r="AP59" s="44">
        <f t="shared" si="81"/>
        <v>21182.775460495413</v>
      </c>
      <c r="AQ59" s="44">
        <f t="shared" si="83"/>
        <v>21924.17260161275</v>
      </c>
      <c r="AR59" s="44">
        <f t="shared" si="85"/>
        <v>22691.518642669198</v>
      </c>
      <c r="AS59" s="44">
        <f t="shared" si="87"/>
        <v>23485.721795162619</v>
      </c>
      <c r="AT59" s="44">
        <f t="shared" si="89"/>
        <v>24307.722057993309</v>
      </c>
      <c r="AU59" s="44">
        <f t="shared" si="91"/>
        <v>25158.492330023069</v>
      </c>
      <c r="AV59" s="44">
        <f t="shared" si="93"/>
        <v>26039.039561573878</v>
      </c>
      <c r="AW59" s="44">
        <f t="shared" ref="AW59:AW90" si="95">$V59/(1+r_)^($R59-AW$2)</f>
        <v>26950.405946228962</v>
      </c>
      <c r="AX59" s="44">
        <f t="shared" si="39"/>
        <v>27893.670154346968</v>
      </c>
      <c r="AY59" s="44">
        <f t="shared" si="40"/>
        <v>28869.948609749106</v>
      </c>
      <c r="AZ59" s="44">
        <f t="shared" si="41"/>
        <v>29880.39681109033</v>
      </c>
      <c r="BA59" s="44">
        <f t="shared" si="42"/>
        <v>30926.210699478484</v>
      </c>
      <c r="BB59" s="44">
        <f t="shared" si="43"/>
        <v>32008.62807396023</v>
      </c>
      <c r="BC59" s="44">
        <f t="shared" si="44"/>
        <v>33128.930056548837</v>
      </c>
      <c r="BD59" s="44">
        <f t="shared" si="45"/>
        <v>34288.44260852805</v>
      </c>
      <c r="BE59" s="44">
        <f t="shared" si="46"/>
        <v>35488.538099826525</v>
      </c>
      <c r="BF59" s="44">
        <f t="shared" si="47"/>
        <v>36730.636933320442</v>
      </c>
      <c r="BG59" s="44">
        <f t="shared" si="48"/>
        <v>38016.209225986662</v>
      </c>
      <c r="BH59" s="44">
        <f t="shared" si="49"/>
        <v>39346.776548896196</v>
      </c>
      <c r="BI59" s="44">
        <f t="shared" si="53"/>
        <v>40723.913728107553</v>
      </c>
      <c r="BJ59" s="44">
        <f t="shared" si="58"/>
        <v>42149.250708591317</v>
      </c>
      <c r="BK59" s="44">
        <f t="shared" si="60"/>
        <v>43624.474483392005</v>
      </c>
      <c r="BL59" s="44">
        <f t="shared" si="62"/>
        <v>45151.331090310719</v>
      </c>
      <c r="BM59" s="44">
        <f t="shared" si="64"/>
        <v>46731.627678471596</v>
      </c>
      <c r="BN59" s="44">
        <f t="shared" si="66"/>
        <v>48367.234647218094</v>
      </c>
      <c r="BO59" s="44">
        <f t="shared" si="68"/>
        <v>50060.08785987072</v>
      </c>
      <c r="BP59" s="44">
        <f t="shared" si="70"/>
        <v>51812.190934966202</v>
      </c>
      <c r="BQ59" s="44">
        <f t="shared" si="72"/>
        <v>53625.617617690004</v>
      </c>
      <c r="BR59" s="44">
        <f t="shared" si="74"/>
        <v>55502.51423430915</v>
      </c>
      <c r="BS59" s="44">
        <f t="shared" si="76"/>
        <v>57445.102232509977</v>
      </c>
      <c r="BT59" s="44">
        <f t="shared" si="78"/>
        <v>59455.68081064782</v>
      </c>
      <c r="BU59" s="44">
        <f t="shared" si="80"/>
        <v>61536.629639020488</v>
      </c>
      <c r="BV59" s="44">
        <f t="shared" si="82"/>
        <v>63690.411676386189</v>
      </c>
      <c r="BW59" s="44">
        <f t="shared" si="84"/>
        <v>65919.5760850597</v>
      </c>
      <c r="BX59" s="44">
        <f t="shared" si="86"/>
        <v>68226.761248036797</v>
      </c>
      <c r="BY59" s="44">
        <f t="shared" si="88"/>
        <v>70614.697891718068</v>
      </c>
      <c r="BZ59" s="44">
        <f t="shared" si="90"/>
        <v>73086.212317928206</v>
      </c>
      <c r="CA59" s="44">
        <f t="shared" si="92"/>
        <v>75644.229749055681</v>
      </c>
      <c r="CB59" s="44">
        <f t="shared" si="94"/>
        <v>78291.777790272623</v>
      </c>
      <c r="CC59" s="44">
        <f t="shared" ref="CC59:CC90" si="96">$V59/(1+r_)^($R59-CC$2)</f>
        <v>81031.990012932161</v>
      </c>
      <c r="CD59" s="44"/>
      <c r="CE59" s="44"/>
      <c r="CF59" s="44"/>
      <c r="CG59" s="44"/>
      <c r="CH59" s="44"/>
      <c r="CI59" s="44"/>
      <c r="CJ59" s="44"/>
      <c r="CK59" s="44"/>
    </row>
    <row r="60" spans="2:89" ht="15.75" customHeight="1">
      <c r="B60" s="1">
        <v>53</v>
      </c>
      <c r="D60" s="43">
        <f t="shared" si="54"/>
        <v>4.0769999999999999E-3</v>
      </c>
      <c r="E60" s="43">
        <f t="shared" si="0"/>
        <v>4.0853336229996927E-3</v>
      </c>
      <c r="F60" s="44">
        <f t="shared" si="55"/>
        <v>94442.923433548975</v>
      </c>
      <c r="G60" s="44">
        <f t="shared" si="1"/>
        <v>94250.401534129691</v>
      </c>
      <c r="H60" s="44">
        <f t="shared" si="2"/>
        <v>28.700684631709702</v>
      </c>
      <c r="J60" s="43">
        <f t="shared" si="50"/>
        <v>2.7560000000000002E-3</v>
      </c>
      <c r="K60" s="43">
        <f t="shared" si="4"/>
        <v>2.7598047602206341E-3</v>
      </c>
      <c r="L60" s="44">
        <f t="shared" si="56"/>
        <v>96563.029970797055</v>
      </c>
      <c r="M60" s="44">
        <f t="shared" si="5"/>
        <v>96429.9661154973</v>
      </c>
      <c r="N60" s="44">
        <f t="shared" si="6"/>
        <v>31.557063192846673</v>
      </c>
      <c r="P60" s="5">
        <f t="shared" si="7"/>
        <v>0.50554984412648118</v>
      </c>
      <c r="R60" s="1">
        <v>53</v>
      </c>
      <c r="S60" s="44">
        <f t="shared" si="8"/>
        <v>95514.742962986275</v>
      </c>
      <c r="T60" s="44">
        <f t="shared" si="9"/>
        <v>95352.651006153261</v>
      </c>
      <c r="U60" s="45">
        <f t="shared" si="10"/>
        <v>30.357148442402401</v>
      </c>
      <c r="V60" s="44">
        <f t="shared" si="51"/>
        <v>80763.695402211815</v>
      </c>
      <c r="W60" s="45">
        <f t="shared" si="12"/>
        <v>23.449036766076091</v>
      </c>
      <c r="X60" s="45">
        <f>SUM(CD60:CD$127)/S60</f>
        <v>14.440574795102837</v>
      </c>
      <c r="Z60" s="1">
        <f t="shared" si="13"/>
        <v>30.14472636805872</v>
      </c>
      <c r="AA60" s="45">
        <f t="shared" si="14"/>
        <v>0.21242207434368154</v>
      </c>
      <c r="AC60" s="44">
        <f t="shared" si="52"/>
        <v>13043.004471392893</v>
      </c>
      <c r="AD60" s="44">
        <f t="shared" si="57"/>
        <v>13499.509627891641</v>
      </c>
      <c r="AE60" s="44">
        <f t="shared" si="59"/>
        <v>13971.992464867848</v>
      </c>
      <c r="AF60" s="44">
        <f t="shared" si="61"/>
        <v>14461.012201138221</v>
      </c>
      <c r="AG60" s="44">
        <f t="shared" si="63"/>
        <v>14967.147628178058</v>
      </c>
      <c r="AH60" s="44">
        <f t="shared" si="65"/>
        <v>15490.997795164289</v>
      </c>
      <c r="AI60" s="44">
        <f t="shared" si="67"/>
        <v>16033.182717995036</v>
      </c>
      <c r="AJ60" s="44">
        <f t="shared" si="69"/>
        <v>16594.344113124858</v>
      </c>
      <c r="AK60" s="44">
        <f t="shared" si="71"/>
        <v>17175.146157084229</v>
      </c>
      <c r="AL60" s="44">
        <f t="shared" si="73"/>
        <v>17776.276272582178</v>
      </c>
      <c r="AM60" s="44">
        <f t="shared" si="75"/>
        <v>18398.445942122551</v>
      </c>
      <c r="AN60" s="44">
        <f t="shared" si="77"/>
        <v>19042.39155009684</v>
      </c>
      <c r="AO60" s="44">
        <f t="shared" si="79"/>
        <v>19708.875254350231</v>
      </c>
      <c r="AP60" s="44">
        <f t="shared" si="81"/>
        <v>20398.685888252483</v>
      </c>
      <c r="AQ60" s="44">
        <f t="shared" si="83"/>
        <v>21112.639894341319</v>
      </c>
      <c r="AR60" s="44">
        <f t="shared" si="85"/>
        <v>21851.582290643259</v>
      </c>
      <c r="AS60" s="44">
        <f t="shared" si="87"/>
        <v>22616.387670815777</v>
      </c>
      <c r="AT60" s="44">
        <f t="shared" si="89"/>
        <v>23407.961239294324</v>
      </c>
      <c r="AU60" s="44">
        <f t="shared" si="91"/>
        <v>24227.239882669626</v>
      </c>
      <c r="AV60" s="44">
        <f t="shared" si="93"/>
        <v>25075.19327856306</v>
      </c>
      <c r="AW60" s="44">
        <f t="shared" si="95"/>
        <v>25952.825043312765</v>
      </c>
      <c r="AX60" s="44">
        <f t="shared" ref="AX60:AX91" si="97">$V60/(1+r_)^($R60-AX$2)</f>
        <v>26861.17391982871</v>
      </c>
      <c r="AY60" s="44">
        <f t="shared" si="40"/>
        <v>27801.315007022706</v>
      </c>
      <c r="AZ60" s="44">
        <f t="shared" si="41"/>
        <v>28774.361032268498</v>
      </c>
      <c r="BA60" s="44">
        <f t="shared" si="42"/>
        <v>29781.463668397901</v>
      </c>
      <c r="BB60" s="44">
        <f t="shared" si="43"/>
        <v>30823.814896791821</v>
      </c>
      <c r="BC60" s="44">
        <f t="shared" si="44"/>
        <v>31902.648418179531</v>
      </c>
      <c r="BD60" s="44">
        <f t="shared" si="45"/>
        <v>33019.241112815813</v>
      </c>
      <c r="BE60" s="44">
        <f t="shared" si="46"/>
        <v>34174.91455176437</v>
      </c>
      <c r="BF60" s="44">
        <f t="shared" si="47"/>
        <v>35371.036561076122</v>
      </c>
      <c r="BG60" s="44">
        <f t="shared" si="48"/>
        <v>36609.022840713777</v>
      </c>
      <c r="BH60" s="44">
        <f t="shared" si="49"/>
        <v>37890.338640138754</v>
      </c>
      <c r="BI60" s="44">
        <f t="shared" si="53"/>
        <v>39216.500492543615</v>
      </c>
      <c r="BJ60" s="44">
        <f t="shared" si="58"/>
        <v>40589.078009782635</v>
      </c>
      <c r="BK60" s="44">
        <f t="shared" si="60"/>
        <v>42009.695740125018</v>
      </c>
      <c r="BL60" s="44">
        <f t="shared" si="62"/>
        <v>43480.035091029393</v>
      </c>
      <c r="BM60" s="44">
        <f t="shared" si="64"/>
        <v>45001.836319215414</v>
      </c>
      <c r="BN60" s="44">
        <f t="shared" si="66"/>
        <v>46576.900590387959</v>
      </c>
      <c r="BO60" s="44">
        <f t="shared" si="68"/>
        <v>48207.092111051526</v>
      </c>
      <c r="BP60" s="44">
        <f t="shared" si="70"/>
        <v>49894.340334938322</v>
      </c>
      <c r="BQ60" s="44">
        <f t="shared" si="72"/>
        <v>51640.642246661169</v>
      </c>
      <c r="BR60" s="44">
        <f t="shared" si="74"/>
        <v>53448.064725294294</v>
      </c>
      <c r="BS60" s="44">
        <f t="shared" si="76"/>
        <v>55318.746990679596</v>
      </c>
      <c r="BT60" s="44">
        <f t="shared" si="78"/>
        <v>57254.903135353379</v>
      </c>
      <c r="BU60" s="44">
        <f t="shared" si="80"/>
        <v>59258.824745090744</v>
      </c>
      <c r="BV60" s="44">
        <f t="shared" si="82"/>
        <v>61332.883611168916</v>
      </c>
      <c r="BW60" s="44">
        <f t="shared" si="84"/>
        <v>63479.534537559812</v>
      </c>
      <c r="BX60" s="44">
        <f t="shared" si="86"/>
        <v>65701.318246374401</v>
      </c>
      <c r="BY60" s="44">
        <f t="shared" si="88"/>
        <v>68000.864384997505</v>
      </c>
      <c r="BZ60" s="44">
        <f t="shared" si="90"/>
        <v>70380.894638472411</v>
      </c>
      <c r="CA60" s="44">
        <f t="shared" si="92"/>
        <v>72844.225950818945</v>
      </c>
      <c r="CB60" s="44">
        <f t="shared" si="94"/>
        <v>75393.773859097593</v>
      </c>
      <c r="CC60" s="44">
        <f t="shared" si="96"/>
        <v>78032.555944166015</v>
      </c>
      <c r="CD60" s="44">
        <f t="shared" ref="CD60:CD91" si="98">$V60/(1+r_)^($R60-CD$2)</f>
        <v>80763.695402211815</v>
      </c>
      <c r="CE60" s="44"/>
      <c r="CF60" s="44"/>
      <c r="CG60" s="44"/>
      <c r="CH60" s="44"/>
      <c r="CI60" s="44"/>
      <c r="CJ60" s="44"/>
      <c r="CK60" s="44"/>
    </row>
    <row r="61" spans="2:89" ht="15.75" customHeight="1">
      <c r="B61" s="1">
        <v>54</v>
      </c>
      <c r="D61" s="43">
        <f t="shared" si="54"/>
        <v>4.4299999999999999E-3</v>
      </c>
      <c r="E61" s="43">
        <f t="shared" si="0"/>
        <v>4.4398415260623828E-3</v>
      </c>
      <c r="F61" s="44">
        <f t="shared" si="55"/>
        <v>94057.879634710393</v>
      </c>
      <c r="G61" s="44">
        <f t="shared" si="1"/>
        <v>93849.541431319507</v>
      </c>
      <c r="H61" s="44">
        <f t="shared" si="2"/>
        <v>27.816129491647146</v>
      </c>
      <c r="J61" s="43">
        <f t="shared" si="50"/>
        <v>2.9520000000000002E-3</v>
      </c>
      <c r="K61" s="43">
        <f t="shared" si="4"/>
        <v>2.9563657459048091E-3</v>
      </c>
      <c r="L61" s="44">
        <f t="shared" si="56"/>
        <v>96296.902260197545</v>
      </c>
      <c r="M61" s="44">
        <f t="shared" si="5"/>
        <v>96154.768032461492</v>
      </c>
      <c r="N61" s="44">
        <f t="shared" si="6"/>
        <v>30.642893005971125</v>
      </c>
      <c r="P61" s="5">
        <f t="shared" si="7"/>
        <v>0.50588118302886476</v>
      </c>
      <c r="R61" s="1">
        <v>54</v>
      </c>
      <c r="S61" s="44">
        <f t="shared" si="8"/>
        <v>95190.559049320233</v>
      </c>
      <c r="T61" s="44">
        <f t="shared" si="9"/>
        <v>95016.151871676135</v>
      </c>
      <c r="U61" s="45">
        <f t="shared" si="10"/>
        <v>29.458830871097359</v>
      </c>
      <c r="V61" s="44">
        <f t="shared" si="51"/>
        <v>80478.680635309691</v>
      </c>
      <c r="W61" s="45">
        <f t="shared" si="12"/>
        <v>22.680453246635054</v>
      </c>
      <c r="X61" s="45">
        <f>SUM(CE61:CE$127)/S61</f>
        <v>14.118757691055436</v>
      </c>
      <c r="Z61" s="1">
        <f t="shared" si="13"/>
        <v>29.24613596241619</v>
      </c>
      <c r="AA61" s="45">
        <f t="shared" si="14"/>
        <v>0.21269490868116847</v>
      </c>
      <c r="AC61" s="44">
        <f t="shared" si="52"/>
        <v>12557.464501788287</v>
      </c>
      <c r="AD61" s="44">
        <f t="shared" si="57"/>
        <v>12996.975759350878</v>
      </c>
      <c r="AE61" s="44">
        <f t="shared" si="59"/>
        <v>13451.869910928155</v>
      </c>
      <c r="AF61" s="44">
        <f t="shared" si="61"/>
        <v>13922.68535781064</v>
      </c>
      <c r="AG61" s="44">
        <f t="shared" si="63"/>
        <v>14409.979345334012</v>
      </c>
      <c r="AH61" s="44">
        <f t="shared" si="65"/>
        <v>14914.3286224207</v>
      </c>
      <c r="AI61" s="44">
        <f t="shared" si="67"/>
        <v>15436.330124205424</v>
      </c>
      <c r="AJ61" s="44">
        <f t="shared" si="69"/>
        <v>15976.601678552612</v>
      </c>
      <c r="AK61" s="44">
        <f t="shared" si="71"/>
        <v>16535.78273730195</v>
      </c>
      <c r="AL61" s="44">
        <f t="shared" si="73"/>
        <v>17114.535133107518</v>
      </c>
      <c r="AM61" s="44">
        <f t="shared" si="75"/>
        <v>17713.543862766281</v>
      </c>
      <c r="AN61" s="44">
        <f t="shared" si="77"/>
        <v>18333.517897963098</v>
      </c>
      <c r="AO61" s="44">
        <f t="shared" si="79"/>
        <v>18975.191024391806</v>
      </c>
      <c r="AP61" s="44">
        <f t="shared" si="81"/>
        <v>19639.32271024552</v>
      </c>
      <c r="AQ61" s="44">
        <f t="shared" si="83"/>
        <v>20326.69900510411</v>
      </c>
      <c r="AR61" s="44">
        <f t="shared" si="85"/>
        <v>21038.133470282752</v>
      </c>
      <c r="AS61" s="44">
        <f t="shared" si="87"/>
        <v>21774.468141742644</v>
      </c>
      <c r="AT61" s="44">
        <f t="shared" si="89"/>
        <v>22536.574526703636</v>
      </c>
      <c r="AU61" s="44">
        <f t="shared" si="91"/>
        <v>23325.354635138261</v>
      </c>
      <c r="AV61" s="44">
        <f t="shared" si="93"/>
        <v>24141.742047368098</v>
      </c>
      <c r="AW61" s="44">
        <f t="shared" si="95"/>
        <v>24986.703019025979</v>
      </c>
      <c r="AX61" s="44">
        <f t="shared" si="97"/>
        <v>25861.237624691887</v>
      </c>
      <c r="AY61" s="44">
        <f t="shared" ref="AY61:AY92" si="99">$V61/(1+r_)^($R61-AY$2)</f>
        <v>26766.380941556101</v>
      </c>
      <c r="AZ61" s="44">
        <f t="shared" si="41"/>
        <v>27703.204274510557</v>
      </c>
      <c r="BA61" s="44">
        <f t="shared" si="42"/>
        <v>28672.816424118424</v>
      </c>
      <c r="BB61" s="44">
        <f t="shared" si="43"/>
        <v>29676.364998962574</v>
      </c>
      <c r="BC61" s="44">
        <f t="shared" si="44"/>
        <v>30715.037773926255</v>
      </c>
      <c r="BD61" s="44">
        <f t="shared" si="45"/>
        <v>31790.064096013673</v>
      </c>
      <c r="BE61" s="44">
        <f t="shared" si="46"/>
        <v>32902.71633937415</v>
      </c>
      <c r="BF61" s="44">
        <f t="shared" si="47"/>
        <v>34054.311411252245</v>
      </c>
      <c r="BG61" s="44">
        <f t="shared" si="48"/>
        <v>35246.212310646071</v>
      </c>
      <c r="BH61" s="44">
        <f t="shared" si="49"/>
        <v>36479.829741518675</v>
      </c>
      <c r="BI61" s="44">
        <f t="shared" si="53"/>
        <v>37756.623782471834</v>
      </c>
      <c r="BJ61" s="44">
        <f t="shared" si="58"/>
        <v>39078.105614858345</v>
      </c>
      <c r="BK61" s="44">
        <f t="shared" si="60"/>
        <v>40445.839311378382</v>
      </c>
      <c r="BL61" s="44">
        <f t="shared" si="62"/>
        <v>41861.443687276624</v>
      </c>
      <c r="BM61" s="44">
        <f t="shared" si="64"/>
        <v>43326.594216331294</v>
      </c>
      <c r="BN61" s="44">
        <f t="shared" si="66"/>
        <v>44843.025013902887</v>
      </c>
      <c r="BO61" s="44">
        <f t="shared" si="68"/>
        <v>46412.530889389491</v>
      </c>
      <c r="BP61" s="44">
        <f t="shared" si="70"/>
        <v>48036.96947051811</v>
      </c>
      <c r="BQ61" s="44">
        <f t="shared" si="72"/>
        <v>49718.263401986238</v>
      </c>
      <c r="BR61" s="44">
        <f t="shared" si="74"/>
        <v>51458.402621055764</v>
      </c>
      <c r="BS61" s="44">
        <f t="shared" si="76"/>
        <v>53259.446712792698</v>
      </c>
      <c r="BT61" s="44">
        <f t="shared" si="78"/>
        <v>55123.527347740441</v>
      </c>
      <c r="BU61" s="44">
        <f t="shared" si="80"/>
        <v>57052.850804911359</v>
      </c>
      <c r="BV61" s="44">
        <f t="shared" si="82"/>
        <v>59049.700583083257</v>
      </c>
      <c r="BW61" s="44">
        <f t="shared" si="84"/>
        <v>61116.440103491157</v>
      </c>
      <c r="BX61" s="44">
        <f t="shared" si="86"/>
        <v>63255.515507113341</v>
      </c>
      <c r="BY61" s="44">
        <f t="shared" si="88"/>
        <v>65469.458549862298</v>
      </c>
      <c r="BZ61" s="44">
        <f t="shared" si="90"/>
        <v>67760.889599107482</v>
      </c>
      <c r="CA61" s="44">
        <f t="shared" si="92"/>
        <v>70132.520735076236</v>
      </c>
      <c r="CB61" s="44">
        <f t="shared" si="94"/>
        <v>72587.158960803907</v>
      </c>
      <c r="CC61" s="44">
        <f t="shared" si="96"/>
        <v>75127.709524432023</v>
      </c>
      <c r="CD61" s="44">
        <f t="shared" si="98"/>
        <v>77757.179357787143</v>
      </c>
      <c r="CE61" s="44">
        <f t="shared" ref="CE61:CE92" si="100">$V61/(1+r_)^($R61-CE$2)</f>
        <v>80478.680635309691</v>
      </c>
      <c r="CF61" s="44"/>
      <c r="CG61" s="44"/>
      <c r="CH61" s="44"/>
      <c r="CI61" s="44"/>
      <c r="CJ61" s="44"/>
      <c r="CK61" s="44"/>
    </row>
    <row r="62" spans="2:89" ht="15.75" customHeight="1">
      <c r="B62" s="1">
        <v>55</v>
      </c>
      <c r="D62" s="43">
        <f t="shared" si="54"/>
        <v>4.8859999999999997E-3</v>
      </c>
      <c r="E62" s="43">
        <f t="shared" si="0"/>
        <v>4.8979755221919517E-3</v>
      </c>
      <c r="F62" s="44">
        <f t="shared" si="55"/>
        <v>93641.203227928621</v>
      </c>
      <c r="G62" s="44">
        <f t="shared" si="1"/>
        <v>93412.437768442789</v>
      </c>
      <c r="H62" s="44">
        <f t="shared" si="2"/>
        <v>26.937678406990116</v>
      </c>
      <c r="J62" s="43">
        <f t="shared" si="50"/>
        <v>3.2650000000000001E-3</v>
      </c>
      <c r="K62" s="43">
        <f t="shared" si="4"/>
        <v>3.2703417428626793E-3</v>
      </c>
      <c r="L62" s="44">
        <f t="shared" si="56"/>
        <v>96012.633804725439</v>
      </c>
      <c r="M62" s="44">
        <f t="shared" si="5"/>
        <v>95855.893180039217</v>
      </c>
      <c r="N62" s="44">
        <f t="shared" si="6"/>
        <v>29.732138278168282</v>
      </c>
      <c r="P62" s="5">
        <f t="shared" si="7"/>
        <v>0.50625199735977</v>
      </c>
      <c r="R62" s="1">
        <v>55</v>
      </c>
      <c r="S62" s="44">
        <f t="shared" si="8"/>
        <v>94841.744694032037</v>
      </c>
      <c r="T62" s="44">
        <f t="shared" si="9"/>
        <v>94649.953650763011</v>
      </c>
      <c r="U62" s="45">
        <f t="shared" si="10"/>
        <v>28.565337304027178</v>
      </c>
      <c r="V62" s="44">
        <f t="shared" si="51"/>
        <v>75625.312966959653</v>
      </c>
      <c r="W62" s="45">
        <f t="shared" si="12"/>
        <v>21.915311133396319</v>
      </c>
      <c r="X62" s="45">
        <f>SUM(CF62:CF$127)/S62</f>
        <v>13.78840132869753</v>
      </c>
      <c r="Z62" s="1">
        <f t="shared" si="13"/>
        <v>28.352379298315789</v>
      </c>
      <c r="AA62" s="45">
        <f t="shared" si="14"/>
        <v>0.21295800571138912</v>
      </c>
      <c r="AC62" s="44">
        <f t="shared" si="52"/>
        <v>11401.131276927959</v>
      </c>
      <c r="AD62" s="44">
        <f t="shared" si="57"/>
        <v>11800.170871620439</v>
      </c>
      <c r="AE62" s="44">
        <f t="shared" si="59"/>
        <v>12213.176852127155</v>
      </c>
      <c r="AF62" s="44">
        <f t="shared" si="61"/>
        <v>12640.638041951603</v>
      </c>
      <c r="AG62" s="44">
        <f t="shared" si="63"/>
        <v>13083.060373419909</v>
      </c>
      <c r="AH62" s="44">
        <f t="shared" si="65"/>
        <v>13540.967486489602</v>
      </c>
      <c r="AI62" s="44">
        <f t="shared" si="67"/>
        <v>14014.90134851674</v>
      </c>
      <c r="AJ62" s="44">
        <f t="shared" si="69"/>
        <v>14505.422895714823</v>
      </c>
      <c r="AK62" s="44">
        <f t="shared" si="71"/>
        <v>15013.11269706484</v>
      </c>
      <c r="AL62" s="44">
        <f t="shared" si="73"/>
        <v>15538.571641462106</v>
      </c>
      <c r="AM62" s="44">
        <f t="shared" si="75"/>
        <v>16082.42164891328</v>
      </c>
      <c r="AN62" s="44">
        <f t="shared" si="77"/>
        <v>16645.306406625245</v>
      </c>
      <c r="AO62" s="44">
        <f t="shared" si="79"/>
        <v>17227.892130857123</v>
      </c>
      <c r="AP62" s="44">
        <f t="shared" si="81"/>
        <v>17830.868355437124</v>
      </c>
      <c r="AQ62" s="44">
        <f t="shared" si="83"/>
        <v>18454.948747877424</v>
      </c>
      <c r="AR62" s="44">
        <f t="shared" si="85"/>
        <v>19100.871954053131</v>
      </c>
      <c r="AS62" s="44">
        <f t="shared" si="87"/>
        <v>19769.402472444988</v>
      </c>
      <c r="AT62" s="44">
        <f t="shared" si="89"/>
        <v>20461.331558980557</v>
      </c>
      <c r="AU62" s="44">
        <f t="shared" si="91"/>
        <v>21177.478163544878</v>
      </c>
      <c r="AV62" s="44">
        <f t="shared" si="93"/>
        <v>21918.689899268949</v>
      </c>
      <c r="AW62" s="44">
        <f t="shared" si="95"/>
        <v>22685.844045743361</v>
      </c>
      <c r="AX62" s="44">
        <f t="shared" si="97"/>
        <v>23479.848587344375</v>
      </c>
      <c r="AY62" s="44">
        <f t="shared" si="99"/>
        <v>24301.643287901428</v>
      </c>
      <c r="AZ62" s="44">
        <f t="shared" ref="AZ62:AZ93" si="101">$V62/(1+r_)^($R62-AZ$2)</f>
        <v>25152.200802977975</v>
      </c>
      <c r="BA62" s="44">
        <f t="shared" si="42"/>
        <v>26032.527831082196</v>
      </c>
      <c r="BB62" s="44">
        <f t="shared" si="43"/>
        <v>26943.666305170071</v>
      </c>
      <c r="BC62" s="44">
        <f t="shared" si="44"/>
        <v>27886.694625851025</v>
      </c>
      <c r="BD62" s="44">
        <f t="shared" si="45"/>
        <v>28862.728937755805</v>
      </c>
      <c r="BE62" s="44">
        <f t="shared" si="46"/>
        <v>29872.924450577259</v>
      </c>
      <c r="BF62" s="44">
        <f t="shared" si="47"/>
        <v>30918.476806347462</v>
      </c>
      <c r="BG62" s="44">
        <f t="shared" si="48"/>
        <v>32000.623494569623</v>
      </c>
      <c r="BH62" s="44">
        <f t="shared" si="49"/>
        <v>33120.645316879556</v>
      </c>
      <c r="BI62" s="44">
        <f t="shared" si="53"/>
        <v>34279.867902970334</v>
      </c>
      <c r="BJ62" s="44">
        <f t="shared" si="58"/>
        <v>35479.663279574292</v>
      </c>
      <c r="BK62" s="44">
        <f t="shared" si="60"/>
        <v>36721.451494359397</v>
      </c>
      <c r="BL62" s="44">
        <f t="shared" si="62"/>
        <v>38006.70229666197</v>
      </c>
      <c r="BM62" s="44">
        <f t="shared" si="64"/>
        <v>39336.936877045133</v>
      </c>
      <c r="BN62" s="44">
        <f t="shared" si="66"/>
        <v>40713.729667741711</v>
      </c>
      <c r="BO62" s="44">
        <f t="shared" si="68"/>
        <v>42138.710206112664</v>
      </c>
      <c r="BP62" s="44">
        <f t="shared" si="70"/>
        <v>43613.565063326605</v>
      </c>
      <c r="BQ62" s="44">
        <f t="shared" si="72"/>
        <v>45140.039840543031</v>
      </c>
      <c r="BR62" s="44">
        <f t="shared" si="74"/>
        <v>46719.941234962025</v>
      </c>
      <c r="BS62" s="44">
        <f t="shared" si="76"/>
        <v>48355.139178185709</v>
      </c>
      <c r="BT62" s="44">
        <f t="shared" si="78"/>
        <v>50047.569049422193</v>
      </c>
      <c r="BU62" s="44">
        <f t="shared" si="80"/>
        <v>51799.233966151965</v>
      </c>
      <c r="BV62" s="44">
        <f t="shared" si="82"/>
        <v>53612.207154967291</v>
      </c>
      <c r="BW62" s="44">
        <f t="shared" si="84"/>
        <v>55488.634405391138</v>
      </c>
      <c r="BX62" s="44">
        <f t="shared" si="86"/>
        <v>57430.736609579821</v>
      </c>
      <c r="BY62" s="44">
        <f t="shared" si="88"/>
        <v>59440.812390915104</v>
      </c>
      <c r="BZ62" s="44">
        <f t="shared" si="90"/>
        <v>61521.240824597131</v>
      </c>
      <c r="CA62" s="44">
        <f t="shared" si="92"/>
        <v>63674.484253458031</v>
      </c>
      <c r="CB62" s="44">
        <f t="shared" si="94"/>
        <v>65903.091202329058</v>
      </c>
      <c r="CC62" s="44">
        <f t="shared" si="96"/>
        <v>68209.699394410563</v>
      </c>
      <c r="CD62" s="44">
        <f t="shared" si="98"/>
        <v>70597.038873214929</v>
      </c>
      <c r="CE62" s="44">
        <f t="shared" si="100"/>
        <v>73067.935233777447</v>
      </c>
      <c r="CF62" s="44">
        <f t="shared" ref="CF62:CF93" si="102">$V62/(1+r_)^($R62-CF$2)</f>
        <v>75625.312966959653</v>
      </c>
      <c r="CG62" s="44"/>
      <c r="CH62" s="44"/>
      <c r="CI62" s="44"/>
      <c r="CJ62" s="44"/>
      <c r="CK62" s="44"/>
    </row>
    <row r="63" spans="2:89" ht="15.75" customHeight="1">
      <c r="B63" s="1">
        <v>56</v>
      </c>
      <c r="D63" s="43">
        <f t="shared" si="54"/>
        <v>5.3810000000000004E-3</v>
      </c>
      <c r="E63" s="43">
        <f t="shared" si="0"/>
        <v>5.3955297269137718E-3</v>
      </c>
      <c r="F63" s="44">
        <f t="shared" si="55"/>
        <v>93183.672308956971</v>
      </c>
      <c r="G63" s="44">
        <f t="shared" si="1"/>
        <v>92932.961638609733</v>
      </c>
      <c r="H63" s="44">
        <f t="shared" si="2"/>
        <v>26.067487149201106</v>
      </c>
      <c r="J63" s="43">
        <f t="shared" si="50"/>
        <v>3.6210000000000001E-3</v>
      </c>
      <c r="K63" s="43">
        <f t="shared" si="4"/>
        <v>3.6275716893543323E-3</v>
      </c>
      <c r="L63" s="44">
        <f t="shared" si="56"/>
        <v>95699.152555353008</v>
      </c>
      <c r="M63" s="44">
        <f t="shared" si="5"/>
        <v>95525.889239651544</v>
      </c>
      <c r="N63" s="44">
        <f t="shared" si="6"/>
        <v>28.827893851593732</v>
      </c>
      <c r="P63" s="5">
        <f t="shared" si="7"/>
        <v>0.50665883795470312</v>
      </c>
      <c r="R63" s="1">
        <v>56</v>
      </c>
      <c r="S63" s="44">
        <f t="shared" si="8"/>
        <v>94458.162607493985</v>
      </c>
      <c r="T63" s="44">
        <f t="shared" si="9"/>
        <v>94247.281350945399</v>
      </c>
      <c r="U63" s="45">
        <f t="shared" si="10"/>
        <v>27.679306921319089</v>
      </c>
      <c r="V63" s="44">
        <f t="shared" si="51"/>
        <v>75303.577799405379</v>
      </c>
      <c r="W63" s="45">
        <f t="shared" si="12"/>
        <v>21.203683992451406</v>
      </c>
      <c r="X63" s="45">
        <f>SUM(CG63:CG$127)/S63</f>
        <v>13.500303899439173</v>
      </c>
      <c r="Z63" s="1">
        <f t="shared" si="13"/>
        <v>27.466071601317729</v>
      </c>
      <c r="AA63" s="45">
        <f t="shared" si="14"/>
        <v>0.2132353200013597</v>
      </c>
      <c r="AC63" s="44">
        <f t="shared" si="52"/>
        <v>10968.721818867847</v>
      </c>
      <c r="AD63" s="44">
        <f t="shared" si="57"/>
        <v>11352.627082528219</v>
      </c>
      <c r="AE63" s="44">
        <f t="shared" si="59"/>
        <v>11749.969030416707</v>
      </c>
      <c r="AF63" s="44">
        <f t="shared" si="61"/>
        <v>12161.217946481293</v>
      </c>
      <c r="AG63" s="44">
        <f t="shared" si="63"/>
        <v>12586.860574608134</v>
      </c>
      <c r="AH63" s="44">
        <f t="shared" si="65"/>
        <v>13027.400694719419</v>
      </c>
      <c r="AI63" s="44">
        <f t="shared" si="67"/>
        <v>13483.359719034597</v>
      </c>
      <c r="AJ63" s="44">
        <f t="shared" si="69"/>
        <v>13955.277309200806</v>
      </c>
      <c r="AK63" s="44">
        <f t="shared" si="71"/>
        <v>14443.712015022833</v>
      </c>
      <c r="AL63" s="44">
        <f t="shared" si="73"/>
        <v>14949.241935548631</v>
      </c>
      <c r="AM63" s="44">
        <f t="shared" si="75"/>
        <v>15472.465403292828</v>
      </c>
      <c r="AN63" s="44">
        <f t="shared" si="77"/>
        <v>16014.001692408079</v>
      </c>
      <c r="AO63" s="44">
        <f t="shared" si="79"/>
        <v>16574.491751642359</v>
      </c>
      <c r="AP63" s="44">
        <f t="shared" si="81"/>
        <v>17154.59896294984</v>
      </c>
      <c r="AQ63" s="44">
        <f t="shared" si="83"/>
        <v>17755.009926653085</v>
      </c>
      <c r="AR63" s="44">
        <f t="shared" si="85"/>
        <v>18376.435274085947</v>
      </c>
      <c r="AS63" s="44">
        <f t="shared" si="87"/>
        <v>19019.61050867895</v>
      </c>
      <c r="AT63" s="44">
        <f t="shared" si="89"/>
        <v>19685.296876482709</v>
      </c>
      <c r="AU63" s="44">
        <f t="shared" si="91"/>
        <v>20374.2822671596</v>
      </c>
      <c r="AV63" s="44">
        <f t="shared" si="93"/>
        <v>21087.382146510186</v>
      </c>
      <c r="AW63" s="44">
        <f t="shared" si="95"/>
        <v>21825.44052163804</v>
      </c>
      <c r="AX63" s="44">
        <f t="shared" si="97"/>
        <v>22589.330939895372</v>
      </c>
      <c r="AY63" s="44">
        <f t="shared" si="99"/>
        <v>23379.957522791708</v>
      </c>
      <c r="AZ63" s="44">
        <f t="shared" si="101"/>
        <v>24198.256036089417</v>
      </c>
      <c r="BA63" s="44">
        <f t="shared" ref="BA63:BA94" si="103">$V63/(1+r_)^($R63-BA$2)</f>
        <v>25045.194997352544</v>
      </c>
      <c r="BB63" s="44">
        <f t="shared" si="43"/>
        <v>25921.776822259875</v>
      </c>
      <c r="BC63" s="44">
        <f t="shared" si="44"/>
        <v>26829.039011038971</v>
      </c>
      <c r="BD63" s="44">
        <f t="shared" si="45"/>
        <v>27768.055376425335</v>
      </c>
      <c r="BE63" s="44">
        <f t="shared" si="46"/>
        <v>28739.937314600214</v>
      </c>
      <c r="BF63" s="44">
        <f t="shared" si="47"/>
        <v>29745.835120611224</v>
      </c>
      <c r="BG63" s="44">
        <f t="shared" si="48"/>
        <v>30786.939349832617</v>
      </c>
      <c r="BH63" s="44">
        <f t="shared" si="49"/>
        <v>31864.482227076758</v>
      </c>
      <c r="BI63" s="44">
        <f t="shared" si="53"/>
        <v>32979.739105024441</v>
      </c>
      <c r="BJ63" s="44">
        <f t="shared" si="58"/>
        <v>34134.029973700286</v>
      </c>
      <c r="BK63" s="44">
        <f t="shared" si="60"/>
        <v>35328.721022779799</v>
      </c>
      <c r="BL63" s="44">
        <f t="shared" si="62"/>
        <v>36565.226258577095</v>
      </c>
      <c r="BM63" s="44">
        <f t="shared" si="64"/>
        <v>37845.009177627282</v>
      </c>
      <c r="BN63" s="44">
        <f t="shared" si="66"/>
        <v>39169.584498844233</v>
      </c>
      <c r="BO63" s="44">
        <f t="shared" si="68"/>
        <v>40540.519956303775</v>
      </c>
      <c r="BP63" s="44">
        <f t="shared" si="70"/>
        <v>41959.438154774405</v>
      </c>
      <c r="BQ63" s="44">
        <f t="shared" si="72"/>
        <v>43428.018490191513</v>
      </c>
      <c r="BR63" s="44">
        <f t="shared" si="74"/>
        <v>44947.999137348204</v>
      </c>
      <c r="BS63" s="44">
        <f t="shared" si="76"/>
        <v>46521.179107155382</v>
      </c>
      <c r="BT63" s="44">
        <f t="shared" si="78"/>
        <v>48149.420375905829</v>
      </c>
      <c r="BU63" s="44">
        <f t="shared" si="80"/>
        <v>49834.650089062518</v>
      </c>
      <c r="BV63" s="44">
        <f t="shared" si="82"/>
        <v>51578.862842179704</v>
      </c>
      <c r="BW63" s="44">
        <f t="shared" si="84"/>
        <v>53384.123041655999</v>
      </c>
      <c r="BX63" s="44">
        <f t="shared" si="86"/>
        <v>55252.567348113953</v>
      </c>
      <c r="BY63" s="44">
        <f t="shared" si="88"/>
        <v>57186.407205297932</v>
      </c>
      <c r="BZ63" s="44">
        <f t="shared" si="90"/>
        <v>59187.931457483348</v>
      </c>
      <c r="CA63" s="44">
        <f t="shared" si="92"/>
        <v>61259.509058495263</v>
      </c>
      <c r="CB63" s="44">
        <f t="shared" si="94"/>
        <v>63403.591875542603</v>
      </c>
      <c r="CC63" s="44">
        <f t="shared" si="96"/>
        <v>65622.717591186578</v>
      </c>
      <c r="CD63" s="44">
        <f t="shared" si="98"/>
        <v>67919.512706878115</v>
      </c>
      <c r="CE63" s="44">
        <f t="shared" si="100"/>
        <v>70296.695651618837</v>
      </c>
      <c r="CF63" s="44">
        <f t="shared" si="102"/>
        <v>72757.079999425492</v>
      </c>
      <c r="CG63" s="44">
        <f t="shared" ref="CG63:CG94" si="104">$V63/(1+r_)^($R63-CG$2)</f>
        <v>75303.577799405379</v>
      </c>
      <c r="CH63" s="44"/>
      <c r="CI63" s="44"/>
      <c r="CJ63" s="44"/>
      <c r="CK63" s="44"/>
    </row>
    <row r="64" spans="2:89" ht="15.75" customHeight="1">
      <c r="B64" s="1">
        <v>57</v>
      </c>
      <c r="D64" s="43">
        <f t="shared" si="54"/>
        <v>5.8700000000000002E-3</v>
      </c>
      <c r="E64" s="43">
        <f t="shared" si="0"/>
        <v>5.8872961688879151E-3</v>
      </c>
      <c r="F64" s="44">
        <f t="shared" si="55"/>
        <v>92682.25096826248</v>
      </c>
      <c r="G64" s="44">
        <f t="shared" si="1"/>
        <v>92410.228561670636</v>
      </c>
      <c r="H64" s="44">
        <f t="shared" si="2"/>
        <v>25.205810113421428</v>
      </c>
      <c r="J64" s="43">
        <f t="shared" si="50"/>
        <v>3.8960000000000002E-3</v>
      </c>
      <c r="K64" s="43">
        <f t="shared" si="4"/>
        <v>3.9036091780016127E-3</v>
      </c>
      <c r="L64" s="44">
        <f t="shared" si="56"/>
        <v>95352.62592395008</v>
      </c>
      <c r="M64" s="44">
        <f t="shared" si="5"/>
        <v>95166.879008650227</v>
      </c>
      <c r="N64" s="44">
        <f t="shared" si="6"/>
        <v>27.930841930223067</v>
      </c>
      <c r="P64" s="5">
        <f t="shared" si="7"/>
        <v>0.50710074375515546</v>
      </c>
      <c r="R64" s="1">
        <v>57</v>
      </c>
      <c r="S64" s="44">
        <f t="shared" si="8"/>
        <v>94036.400094396813</v>
      </c>
      <c r="T64" s="44">
        <f t="shared" si="9"/>
        <v>93808.83283567577</v>
      </c>
      <c r="U64" s="45">
        <f t="shared" si="10"/>
        <v>26.801208788892367</v>
      </c>
      <c r="V64" s="44">
        <f t="shared" si="51"/>
        <v>74953.257435704945</v>
      </c>
      <c r="W64" s="45">
        <f t="shared" si="12"/>
        <v>20.49799280600428</v>
      </c>
      <c r="X64" s="45">
        <f>SUM(CH64:CH$127)/S64</f>
        <v>13.206664475130832</v>
      </c>
      <c r="Z64" s="1">
        <f t="shared" si="13"/>
        <v>26.587675774478001</v>
      </c>
      <c r="AA64" s="45">
        <f t="shared" si="14"/>
        <v>0.21353301441436656</v>
      </c>
      <c r="AC64" s="44">
        <f t="shared" si="52"/>
        <v>10548.496755786842</v>
      </c>
      <c r="AD64" s="44">
        <f t="shared" si="57"/>
        <v>10917.694142239381</v>
      </c>
      <c r="AE64" s="44">
        <f t="shared" si="59"/>
        <v>11299.813437217756</v>
      </c>
      <c r="AF64" s="44">
        <f t="shared" si="61"/>
        <v>11695.306907520377</v>
      </c>
      <c r="AG64" s="44">
        <f t="shared" si="63"/>
        <v>12104.642649283591</v>
      </c>
      <c r="AH64" s="44">
        <f t="shared" si="65"/>
        <v>12528.305142008514</v>
      </c>
      <c r="AI64" s="44">
        <f t="shared" si="67"/>
        <v>12966.795821978812</v>
      </c>
      <c r="AJ64" s="44">
        <f t="shared" si="69"/>
        <v>13420.633675748068</v>
      </c>
      <c r="AK64" s="44">
        <f t="shared" si="71"/>
        <v>13890.355854399249</v>
      </c>
      <c r="AL64" s="44">
        <f t="shared" si="73"/>
        <v>14376.518309303221</v>
      </c>
      <c r="AM64" s="44">
        <f t="shared" si="75"/>
        <v>14879.696450128833</v>
      </c>
      <c r="AN64" s="44">
        <f t="shared" si="77"/>
        <v>15400.485825883337</v>
      </c>
      <c r="AO64" s="44">
        <f t="shared" si="79"/>
        <v>15939.502829789257</v>
      </c>
      <c r="AP64" s="44">
        <f t="shared" si="81"/>
        <v>16497.38542883188</v>
      </c>
      <c r="AQ64" s="44">
        <f t="shared" si="83"/>
        <v>17074.793918840991</v>
      </c>
      <c r="AR64" s="44">
        <f t="shared" si="85"/>
        <v>17672.411706000428</v>
      </c>
      <c r="AS64" s="44">
        <f t="shared" si="87"/>
        <v>18290.946115710445</v>
      </c>
      <c r="AT64" s="44">
        <f t="shared" si="89"/>
        <v>18931.129229760307</v>
      </c>
      <c r="AU64" s="44">
        <f t="shared" si="91"/>
        <v>19593.718752801913</v>
      </c>
      <c r="AV64" s="44">
        <f t="shared" si="93"/>
        <v>20279.498909149977</v>
      </c>
      <c r="AW64" s="44">
        <f t="shared" si="95"/>
        <v>20989.281370970228</v>
      </c>
      <c r="AX64" s="44">
        <f t="shared" si="97"/>
        <v>21723.90621895418</v>
      </c>
      <c r="AY64" s="44">
        <f t="shared" si="99"/>
        <v>22484.242936617578</v>
      </c>
      <c r="AZ64" s="44">
        <f t="shared" si="101"/>
        <v>23271.19143939919</v>
      </c>
      <c r="BA64" s="44">
        <f t="shared" si="103"/>
        <v>24085.683139778161</v>
      </c>
      <c r="BB64" s="44">
        <f t="shared" ref="BB64:BB95" si="105">$V64/(1+r_)^($R64-BB$2)</f>
        <v>24928.682049670395</v>
      </c>
      <c r="BC64" s="44">
        <f t="shared" si="44"/>
        <v>25801.185921408851</v>
      </c>
      <c r="BD64" s="44">
        <f t="shared" si="45"/>
        <v>26704.22742865816</v>
      </c>
      <c r="BE64" s="44">
        <f t="shared" si="46"/>
        <v>27638.875388661196</v>
      </c>
      <c r="BF64" s="44">
        <f t="shared" si="47"/>
        <v>28606.236027264331</v>
      </c>
      <c r="BG64" s="44">
        <f t="shared" si="48"/>
        <v>29607.454288218581</v>
      </c>
      <c r="BH64" s="44">
        <f t="shared" si="49"/>
        <v>30643.715188306232</v>
      </c>
      <c r="BI64" s="44">
        <f t="shared" si="53"/>
        <v>31716.245219896951</v>
      </c>
      <c r="BJ64" s="44">
        <f t="shared" si="58"/>
        <v>32826.313802593344</v>
      </c>
      <c r="BK64" s="44">
        <f t="shared" si="60"/>
        <v>33975.234785684101</v>
      </c>
      <c r="BL64" s="44">
        <f t="shared" si="62"/>
        <v>35164.368003183044</v>
      </c>
      <c r="BM64" s="44">
        <f t="shared" si="64"/>
        <v>36395.120883294454</v>
      </c>
      <c r="BN64" s="44">
        <f t="shared" si="66"/>
        <v>37668.950114209751</v>
      </c>
      <c r="BO64" s="44">
        <f t="shared" si="68"/>
        <v>38987.363368207087</v>
      </c>
      <c r="BP64" s="44">
        <f t="shared" si="70"/>
        <v>40351.921086094335</v>
      </c>
      <c r="BQ64" s="44">
        <f t="shared" si="72"/>
        <v>41764.238324107631</v>
      </c>
      <c r="BR64" s="44">
        <f t="shared" si="74"/>
        <v>43225.986665451397</v>
      </c>
      <c r="BS64" s="44">
        <f t="shared" si="76"/>
        <v>44738.896198742186</v>
      </c>
      <c r="BT64" s="44">
        <f t="shared" si="78"/>
        <v>46304.757565698157</v>
      </c>
      <c r="BU64" s="44">
        <f t="shared" si="80"/>
        <v>47925.4240804976</v>
      </c>
      <c r="BV64" s="44">
        <f t="shared" si="82"/>
        <v>49602.813923315</v>
      </c>
      <c r="BW64" s="44">
        <f t="shared" si="84"/>
        <v>51338.912410631026</v>
      </c>
      <c r="BX64" s="44">
        <f t="shared" si="86"/>
        <v>53135.774345003112</v>
      </c>
      <c r="BY64" s="44">
        <f t="shared" si="88"/>
        <v>54995.52644707822</v>
      </c>
      <c r="BZ64" s="44">
        <f t="shared" si="90"/>
        <v>56920.369872725947</v>
      </c>
      <c r="CA64" s="44">
        <f t="shared" si="92"/>
        <v>58912.582818271345</v>
      </c>
      <c r="CB64" s="44">
        <f t="shared" si="94"/>
        <v>60974.523216910835</v>
      </c>
      <c r="CC64" s="44">
        <f t="shared" si="96"/>
        <v>63108.631529502716</v>
      </c>
      <c r="CD64" s="44">
        <f t="shared" si="98"/>
        <v>65317.433633035304</v>
      </c>
      <c r="CE64" s="44">
        <f t="shared" si="100"/>
        <v>67603.543810191535</v>
      </c>
      <c r="CF64" s="44">
        <f t="shared" si="102"/>
        <v>69969.667843548232</v>
      </c>
      <c r="CG64" s="44">
        <f t="shared" si="104"/>
        <v>72418.606218072411</v>
      </c>
      <c r="CH64" s="44">
        <f t="shared" ref="CH64:CH95" si="106">$V64/(1+r_)^($R64-CH$2)</f>
        <v>74953.257435704945</v>
      </c>
      <c r="CI64" s="44"/>
      <c r="CJ64" s="44"/>
      <c r="CK64" s="44"/>
    </row>
    <row r="65" spans="2:109" ht="15.75" customHeight="1">
      <c r="B65" s="1">
        <v>58</v>
      </c>
      <c r="D65" s="43">
        <f t="shared" si="54"/>
        <v>6.43E-3</v>
      </c>
      <c r="E65" s="43">
        <f t="shared" si="0"/>
        <v>6.4507614954627032E-3</v>
      </c>
      <c r="F65" s="44">
        <f t="shared" si="55"/>
        <v>92138.206155078777</v>
      </c>
      <c r="G65" s="44">
        <f t="shared" si="1"/>
        <v>91841.981822290196</v>
      </c>
      <c r="H65" s="44">
        <f t="shared" si="2"/>
        <v>24.351689530968216</v>
      </c>
      <c r="J65" s="43">
        <f t="shared" si="50"/>
        <v>4.3239999999999997E-3</v>
      </c>
      <c r="K65" s="43">
        <f t="shared" si="4"/>
        <v>4.3333755242723716E-3</v>
      </c>
      <c r="L65" s="44">
        <f t="shared" si="56"/>
        <v>94981.132093350374</v>
      </c>
      <c r="M65" s="44">
        <f t="shared" si="5"/>
        <v>94775.782885764551</v>
      </c>
      <c r="N65" s="44">
        <f t="shared" si="6"/>
        <v>27.03813048659886</v>
      </c>
      <c r="P65" s="5">
        <f t="shared" si="7"/>
        <v>0.5075965583378057</v>
      </c>
      <c r="R65" s="1">
        <v>58</v>
      </c>
      <c r="S65" s="44">
        <f t="shared" si="8"/>
        <v>93581.265576954727</v>
      </c>
      <c r="T65" s="44">
        <f t="shared" si="9"/>
        <v>93331.969497859376</v>
      </c>
      <c r="U65" s="45">
        <f t="shared" si="10"/>
        <v>25.929125289021691</v>
      </c>
      <c r="V65" s="44">
        <f t="shared" si="51"/>
        <v>74572.243628789642</v>
      </c>
      <c r="W65" s="45">
        <f t="shared" si="12"/>
        <v>19.796742262246163</v>
      </c>
      <c r="X65" s="45">
        <f>SUM(CI65:CI$127)/S65</f>
        <v>12.906400731608523</v>
      </c>
      <c r="Z65" s="1">
        <f t="shared" si="13"/>
        <v>25.715317714224057</v>
      </c>
      <c r="AA65" s="45">
        <f t="shared" si="14"/>
        <v>0.21380757479763446</v>
      </c>
      <c r="AC65" s="44">
        <f t="shared" si="52"/>
        <v>10139.975875825585</v>
      </c>
      <c r="AD65" s="44">
        <f t="shared" si="57"/>
        <v>10494.87503147948</v>
      </c>
      <c r="AE65" s="44">
        <f t="shared" si="59"/>
        <v>10862.195657581262</v>
      </c>
      <c r="AF65" s="44">
        <f t="shared" si="61"/>
        <v>11242.372505596602</v>
      </c>
      <c r="AG65" s="44">
        <f t="shared" si="63"/>
        <v>11635.855543292484</v>
      </c>
      <c r="AH65" s="44">
        <f t="shared" si="65"/>
        <v>12043.11048730772</v>
      </c>
      <c r="AI65" s="44">
        <f t="shared" si="67"/>
        <v>12464.619354363487</v>
      </c>
      <c r="AJ65" s="44">
        <f t="shared" si="69"/>
        <v>12900.88103176621</v>
      </c>
      <c r="AK65" s="44">
        <f t="shared" si="71"/>
        <v>13352.411867878025</v>
      </c>
      <c r="AL65" s="44">
        <f t="shared" si="73"/>
        <v>13819.746283253757</v>
      </c>
      <c r="AM65" s="44">
        <f t="shared" si="75"/>
        <v>14303.437403167636</v>
      </c>
      <c r="AN65" s="44">
        <f t="shared" si="77"/>
        <v>14804.0577122785</v>
      </c>
      <c r="AO65" s="44">
        <f t="shared" si="79"/>
        <v>15322.199732208244</v>
      </c>
      <c r="AP65" s="44">
        <f t="shared" si="81"/>
        <v>15858.476722835534</v>
      </c>
      <c r="AQ65" s="44">
        <f t="shared" si="83"/>
        <v>16413.523408134777</v>
      </c>
      <c r="AR65" s="44">
        <f t="shared" si="85"/>
        <v>16987.99672741949</v>
      </c>
      <c r="AS65" s="44">
        <f t="shared" si="87"/>
        <v>17582.576612879173</v>
      </c>
      <c r="AT65" s="44">
        <f t="shared" si="89"/>
        <v>18197.966794329946</v>
      </c>
      <c r="AU65" s="44">
        <f t="shared" si="91"/>
        <v>18834.895632131491</v>
      </c>
      <c r="AV65" s="44">
        <f t="shared" si="93"/>
        <v>19494.11697925609</v>
      </c>
      <c r="AW65" s="44">
        <f t="shared" si="95"/>
        <v>20176.411073530049</v>
      </c>
      <c r="AX65" s="44">
        <f t="shared" si="97"/>
        <v>20882.585461103601</v>
      </c>
      <c r="AY65" s="44">
        <f t="shared" si="99"/>
        <v>21613.475952242225</v>
      </c>
      <c r="AZ65" s="44">
        <f t="shared" si="101"/>
        <v>22369.947610570704</v>
      </c>
      <c r="BA65" s="44">
        <f t="shared" si="103"/>
        <v>23152.895776940677</v>
      </c>
      <c r="BB65" s="44">
        <f t="shared" si="105"/>
        <v>23963.247129133597</v>
      </c>
      <c r="BC65" s="44">
        <f t="shared" ref="BC65:BC96" si="107">$V65/(1+r_)^($R65-BC$2)</f>
        <v>24801.960778653272</v>
      </c>
      <c r="BD65" s="44">
        <f t="shared" si="45"/>
        <v>25670.029405906131</v>
      </c>
      <c r="BE65" s="44">
        <f t="shared" si="46"/>
        <v>26568.48043511284</v>
      </c>
      <c r="BF65" s="44">
        <f t="shared" si="47"/>
        <v>27498.377250341793</v>
      </c>
      <c r="BG65" s="44">
        <f t="shared" si="48"/>
        <v>28460.820454103748</v>
      </c>
      <c r="BH65" s="44">
        <f t="shared" si="49"/>
        <v>29456.949169997381</v>
      </c>
      <c r="BI65" s="44">
        <f t="shared" si="53"/>
        <v>30487.94239094729</v>
      </c>
      <c r="BJ65" s="44">
        <f t="shared" si="58"/>
        <v>31555.020374630443</v>
      </c>
      <c r="BK65" s="44">
        <f t="shared" si="60"/>
        <v>32659.446087742504</v>
      </c>
      <c r="BL65" s="44">
        <f t="shared" si="62"/>
        <v>33802.526700813483</v>
      </c>
      <c r="BM65" s="44">
        <f t="shared" si="64"/>
        <v>34985.615135341955</v>
      </c>
      <c r="BN65" s="44">
        <f t="shared" si="66"/>
        <v>36210.111665078926</v>
      </c>
      <c r="BO65" s="44">
        <f t="shared" si="68"/>
        <v>37477.465573356683</v>
      </c>
      <c r="BP65" s="44">
        <f t="shared" si="70"/>
        <v>38789.176868424162</v>
      </c>
      <c r="BQ65" s="44">
        <f t="shared" si="72"/>
        <v>40146.798058819004</v>
      </c>
      <c r="BR65" s="44">
        <f t="shared" si="74"/>
        <v>41551.935990877668</v>
      </c>
      <c r="BS65" s="44">
        <f t="shared" si="76"/>
        <v>43006.253750558382</v>
      </c>
      <c r="BT65" s="44">
        <f t="shared" si="78"/>
        <v>44511.472631827914</v>
      </c>
      <c r="BU65" s="44">
        <f t="shared" si="80"/>
        <v>46069.374173941891</v>
      </c>
      <c r="BV65" s="44">
        <f t="shared" si="82"/>
        <v>47681.802270029861</v>
      </c>
      <c r="BW65" s="44">
        <f t="shared" si="84"/>
        <v>49350.665349480892</v>
      </c>
      <c r="BX65" s="44">
        <f t="shared" si="86"/>
        <v>51077.938636712723</v>
      </c>
      <c r="BY65" s="44">
        <f t="shared" si="88"/>
        <v>52865.666488997667</v>
      </c>
      <c r="BZ65" s="44">
        <f t="shared" si="90"/>
        <v>54715.964816112588</v>
      </c>
      <c r="CA65" s="44">
        <f t="shared" si="92"/>
        <v>56631.023584676521</v>
      </c>
      <c r="CB65" s="44">
        <f t="shared" si="94"/>
        <v>58613.109410140183</v>
      </c>
      <c r="CC65" s="44">
        <f t="shared" si="96"/>
        <v>60664.568239495085</v>
      </c>
      <c r="CD65" s="44">
        <f t="shared" si="98"/>
        <v>62787.828127877416</v>
      </c>
      <c r="CE65" s="44">
        <f t="shared" si="100"/>
        <v>64985.40211235312</v>
      </c>
      <c r="CF65" s="44">
        <f t="shared" si="102"/>
        <v>67259.891186285473</v>
      </c>
      <c r="CG65" s="44">
        <f t="shared" si="104"/>
        <v>69613.987377805461</v>
      </c>
      <c r="CH65" s="44">
        <f t="shared" si="106"/>
        <v>72050.476936028645</v>
      </c>
      <c r="CI65" s="44">
        <f t="shared" ref="CI65:CI96" si="108">$V65/(1+r_)^($R65-CI$2)</f>
        <v>74572.243628789642</v>
      </c>
      <c r="CJ65" s="44"/>
      <c r="CK65" s="44"/>
    </row>
    <row r="66" spans="2:109" ht="15.75" customHeight="1">
      <c r="B66" s="1">
        <v>59</v>
      </c>
      <c r="D66" s="43">
        <f t="shared" si="54"/>
        <v>7.0340000000000003E-3</v>
      </c>
      <c r="E66" s="43">
        <f t="shared" si="0"/>
        <v>7.0588552008998004E-3</v>
      </c>
      <c r="F66" s="44">
        <f t="shared" si="55"/>
        <v>91545.757489501615</v>
      </c>
      <c r="G66" s="44">
        <f t="shared" si="1"/>
        <v>91223.791060411037</v>
      </c>
      <c r="H66" s="44">
        <f t="shared" si="2"/>
        <v>23.506048422323754</v>
      </c>
      <c r="J66" s="43">
        <f t="shared" si="50"/>
        <v>4.7299999999999998E-3</v>
      </c>
      <c r="K66" s="43">
        <f t="shared" si="4"/>
        <v>4.7412218502177333E-3</v>
      </c>
      <c r="L66" s="44">
        <f t="shared" si="56"/>
        <v>94570.433678178728</v>
      </c>
      <c r="M66" s="44">
        <f t="shared" si="5"/>
        <v>94346.774602529826</v>
      </c>
      <c r="N66" s="44">
        <f t="shared" si="6"/>
        <v>26.153379700423489</v>
      </c>
      <c r="P66" s="5">
        <f t="shared" si="7"/>
        <v>0.50812577393106018</v>
      </c>
      <c r="R66" s="1">
        <v>59</v>
      </c>
      <c r="S66" s="44">
        <f t="shared" si="8"/>
        <v>93082.673418764025</v>
      </c>
      <c r="T66" s="44">
        <f t="shared" si="9"/>
        <v>92811.592446662282</v>
      </c>
      <c r="U66" s="45">
        <f t="shared" si="10"/>
        <v>25.065334982975315</v>
      </c>
      <c r="V66" s="44">
        <f t="shared" si="51"/>
        <v>74156.462364883162</v>
      </c>
      <c r="W66" s="45">
        <f t="shared" si="12"/>
        <v>19.10164251056597</v>
      </c>
      <c r="X66" s="45">
        <f>SUM(CJ66:CJ$127)/S66</f>
        <v>12.600497012828381</v>
      </c>
      <c r="Z66" s="1">
        <f t="shared" si="13"/>
        <v>24.851225676860086</v>
      </c>
      <c r="AA66" s="45">
        <f t="shared" si="14"/>
        <v>0.21410930611522971</v>
      </c>
      <c r="AC66" s="44">
        <f t="shared" si="52"/>
        <v>9742.4540430558354</v>
      </c>
      <c r="AD66" s="44">
        <f t="shared" si="57"/>
        <v>10083.439934562792</v>
      </c>
      <c r="AE66" s="44">
        <f t="shared" si="59"/>
        <v>10436.360332272488</v>
      </c>
      <c r="AF66" s="44">
        <f t="shared" si="61"/>
        <v>10801.632943902025</v>
      </c>
      <c r="AG66" s="44">
        <f t="shared" si="63"/>
        <v>11179.690096938593</v>
      </c>
      <c r="AH66" s="44">
        <f t="shared" si="65"/>
        <v>11570.979250331444</v>
      </c>
      <c r="AI66" s="44">
        <f t="shared" si="67"/>
        <v>11975.963524093046</v>
      </c>
      <c r="AJ66" s="44">
        <f t="shared" si="69"/>
        <v>12395.122247436298</v>
      </c>
      <c r="AK66" s="44">
        <f t="shared" si="71"/>
        <v>12828.951526096569</v>
      </c>
      <c r="AL66" s="44">
        <f t="shared" si="73"/>
        <v>13277.964829509947</v>
      </c>
      <c r="AM66" s="44">
        <f t="shared" si="75"/>
        <v>13742.693598542795</v>
      </c>
      <c r="AN66" s="44">
        <f t="shared" si="77"/>
        <v>14223.68787449179</v>
      </c>
      <c r="AO66" s="44">
        <f t="shared" si="79"/>
        <v>14721.516950099001</v>
      </c>
      <c r="AP66" s="44">
        <f t="shared" si="81"/>
        <v>15236.770043352462</v>
      </c>
      <c r="AQ66" s="44">
        <f t="shared" si="83"/>
        <v>15770.056994869801</v>
      </c>
      <c r="AR66" s="44">
        <f t="shared" si="85"/>
        <v>16322.008989690243</v>
      </c>
      <c r="AS66" s="44">
        <f t="shared" si="87"/>
        <v>16893.279304329397</v>
      </c>
      <c r="AT66" s="44">
        <f t="shared" si="89"/>
        <v>17484.544079980929</v>
      </c>
      <c r="AU66" s="44">
        <f t="shared" si="91"/>
        <v>18096.503122780261</v>
      </c>
      <c r="AV66" s="44">
        <f t="shared" si="93"/>
        <v>18729.880732077567</v>
      </c>
      <c r="AW66" s="44">
        <f t="shared" si="95"/>
        <v>19385.426557700277</v>
      </c>
      <c r="AX66" s="44">
        <f t="shared" si="97"/>
        <v>20063.916487219783</v>
      </c>
      <c r="AY66" s="44">
        <f t="shared" si="99"/>
        <v>20766.153564272478</v>
      </c>
      <c r="AZ66" s="44">
        <f t="shared" si="101"/>
        <v>21492.968939022012</v>
      </c>
      <c r="BA66" s="44">
        <f t="shared" si="103"/>
        <v>22245.222851887782</v>
      </c>
      <c r="BB66" s="44">
        <f t="shared" si="105"/>
        <v>23023.805651703853</v>
      </c>
      <c r="BC66" s="44">
        <f t="shared" si="107"/>
        <v>23829.638849513485</v>
      </c>
      <c r="BD66" s="44">
        <f t="shared" ref="BD66:BD97" si="109">$V66/(1+r_)^($R66-BD$2)</f>
        <v>24663.676209246456</v>
      </c>
      <c r="BE66" s="44">
        <f t="shared" si="46"/>
        <v>25526.904876570075</v>
      </c>
      <c r="BF66" s="44">
        <f t="shared" si="47"/>
        <v>26420.346547250025</v>
      </c>
      <c r="BG66" s="44">
        <f t="shared" si="48"/>
        <v>27345.058676403776</v>
      </c>
      <c r="BH66" s="44">
        <f t="shared" si="49"/>
        <v>28302.135730077902</v>
      </c>
      <c r="BI66" s="44">
        <f t="shared" si="53"/>
        <v>29292.710480630631</v>
      </c>
      <c r="BJ66" s="44">
        <f t="shared" si="58"/>
        <v>30317.955347452702</v>
      </c>
      <c r="BK66" s="44">
        <f t="shared" si="60"/>
        <v>31379.083784613547</v>
      </c>
      <c r="BL66" s="44">
        <f t="shared" si="62"/>
        <v>32477.351717075016</v>
      </c>
      <c r="BM66" s="44">
        <f t="shared" si="64"/>
        <v>33614.059027172632</v>
      </c>
      <c r="BN66" s="44">
        <f t="shared" si="66"/>
        <v>34790.551093123679</v>
      </c>
      <c r="BO66" s="44">
        <f t="shared" si="68"/>
        <v>36008.220381383006</v>
      </c>
      <c r="BP66" s="44">
        <f t="shared" si="70"/>
        <v>37268.508094731405</v>
      </c>
      <c r="BQ66" s="44">
        <f t="shared" si="72"/>
        <v>38572.905878047</v>
      </c>
      <c r="BR66" s="44">
        <f t="shared" si="74"/>
        <v>39922.95758377864</v>
      </c>
      <c r="BS66" s="44">
        <f t="shared" si="76"/>
        <v>41320.261099210889</v>
      </c>
      <c r="BT66" s="44">
        <f t="shared" si="78"/>
        <v>42766.470237683272</v>
      </c>
      <c r="BU66" s="44">
        <f t="shared" si="80"/>
        <v>44263.296696002173</v>
      </c>
      <c r="BV66" s="44">
        <f t="shared" si="82"/>
        <v>45812.512080362249</v>
      </c>
      <c r="BW66" s="44">
        <f t="shared" si="84"/>
        <v>47415.950003174927</v>
      </c>
      <c r="BX66" s="44">
        <f t="shared" si="86"/>
        <v>49075.50825328604</v>
      </c>
      <c r="BY66" s="44">
        <f t="shared" si="88"/>
        <v>50793.151042151047</v>
      </c>
      <c r="BZ66" s="44">
        <f t="shared" si="90"/>
        <v>52570.911328626338</v>
      </c>
      <c r="CA66" s="44">
        <f t="shared" si="92"/>
        <v>54410.89322512826</v>
      </c>
      <c r="CB66" s="44">
        <f t="shared" si="94"/>
        <v>56315.274488007737</v>
      </c>
      <c r="CC66" s="44">
        <f t="shared" si="96"/>
        <v>58286.309095088</v>
      </c>
      <c r="CD66" s="44">
        <f t="shared" si="98"/>
        <v>60326.32991341607</v>
      </c>
      <c r="CE66" s="44">
        <f t="shared" si="100"/>
        <v>62437.75146038564</v>
      </c>
      <c r="CF66" s="44">
        <f t="shared" si="102"/>
        <v>64623.072761499126</v>
      </c>
      <c r="CG66" s="44">
        <f t="shared" si="104"/>
        <v>66884.880308151594</v>
      </c>
      <c r="CH66" s="44">
        <f t="shared" si="106"/>
        <v>69225.851118936887</v>
      </c>
      <c r="CI66" s="44">
        <f t="shared" si="108"/>
        <v>71648.755908099673</v>
      </c>
      <c r="CJ66" s="44">
        <f t="shared" ref="CJ66:CJ97" si="110">$V66/(1+r_)^($R66-CJ$2)</f>
        <v>74156.462364883162</v>
      </c>
      <c r="CK66" s="44"/>
    </row>
    <row r="67" spans="2:109" ht="15.75" customHeight="1">
      <c r="B67" s="1">
        <v>60</v>
      </c>
      <c r="D67" s="43">
        <f t="shared" si="54"/>
        <v>7.7479999999999997E-3</v>
      </c>
      <c r="E67" s="43">
        <f t="shared" si="0"/>
        <v>7.7781716999303935E-3</v>
      </c>
      <c r="F67" s="44">
        <f t="shared" si="55"/>
        <v>90901.824631320458</v>
      </c>
      <c r="G67" s="44">
        <f t="shared" si="1"/>
        <v>90549.670962698729</v>
      </c>
      <c r="H67" s="44">
        <f t="shared" si="2"/>
        <v>22.669019304108851</v>
      </c>
      <c r="J67" s="43">
        <f t="shared" si="50"/>
        <v>5.104E-3</v>
      </c>
      <c r="K67" s="43">
        <f t="shared" si="4"/>
        <v>5.1170698994785924E-3</v>
      </c>
      <c r="L67" s="44">
        <f t="shared" si="56"/>
        <v>94123.115526880938</v>
      </c>
      <c r="M67" s="44">
        <f t="shared" si="5"/>
        <v>93882.913336056343</v>
      </c>
      <c r="N67" s="44">
        <f t="shared" si="6"/>
        <v>25.275296854545488</v>
      </c>
      <c r="P67" s="5">
        <f t="shared" si="7"/>
        <v>0.5087050180716346</v>
      </c>
      <c r="R67" s="1">
        <v>60</v>
      </c>
      <c r="S67" s="44">
        <f t="shared" si="8"/>
        <v>92540.511474560539</v>
      </c>
      <c r="T67" s="44">
        <f t="shared" si="9"/>
        <v>92246.453711341572</v>
      </c>
      <c r="U67" s="45">
        <f t="shared" si="10"/>
        <v>24.209254543848292</v>
      </c>
      <c r="V67" s="44">
        <f t="shared" si="51"/>
        <v>73704.916515361925</v>
      </c>
      <c r="W67" s="45">
        <f t="shared" si="12"/>
        <v>18.412211712018749</v>
      </c>
      <c r="X67" s="45">
        <f>SUM(CK67:CK$127)/S67</f>
        <v>12.288532556001149</v>
      </c>
      <c r="Z67" s="1">
        <f t="shared" si="13"/>
        <v>23.994845772503417</v>
      </c>
      <c r="AA67" s="45">
        <f t="shared" si="14"/>
        <v>0.21440877134487479</v>
      </c>
      <c r="AC67" s="44">
        <f t="shared" si="52"/>
        <v>9355.6824164427362</v>
      </c>
      <c r="AD67" s="44">
        <f t="shared" si="57"/>
        <v>9683.1313010182312</v>
      </c>
      <c r="AE67" s="44">
        <f t="shared" si="59"/>
        <v>10022.04089655387</v>
      </c>
      <c r="AF67" s="44">
        <f t="shared" si="61"/>
        <v>10372.812327933256</v>
      </c>
      <c r="AG67" s="44">
        <f t="shared" si="63"/>
        <v>10735.86075941092</v>
      </c>
      <c r="AH67" s="44">
        <f t="shared" si="65"/>
        <v>11111.615885990299</v>
      </c>
      <c r="AI67" s="44">
        <f t="shared" si="67"/>
        <v>11500.522441999959</v>
      </c>
      <c r="AJ67" s="44">
        <f t="shared" si="69"/>
        <v>11903.040727469959</v>
      </c>
      <c r="AK67" s="44">
        <f t="shared" si="71"/>
        <v>12319.647152931404</v>
      </c>
      <c r="AL67" s="44">
        <f t="shared" si="73"/>
        <v>12750.834803284004</v>
      </c>
      <c r="AM67" s="44">
        <f t="shared" si="75"/>
        <v>13197.114021398942</v>
      </c>
      <c r="AN67" s="44">
        <f t="shared" si="77"/>
        <v>13659.013012147903</v>
      </c>
      <c r="AO67" s="44">
        <f t="shared" si="79"/>
        <v>14137.078467573079</v>
      </c>
      <c r="AP67" s="44">
        <f t="shared" si="81"/>
        <v>14631.876213938134</v>
      </c>
      <c r="AQ67" s="44">
        <f t="shared" si="83"/>
        <v>15143.991881425965</v>
      </c>
      <c r="AR67" s="44">
        <f t="shared" si="85"/>
        <v>15674.031597275876</v>
      </c>
      <c r="AS67" s="44">
        <f t="shared" si="87"/>
        <v>16222.62270318053</v>
      </c>
      <c r="AT67" s="44">
        <f t="shared" si="89"/>
        <v>16790.414497791844</v>
      </c>
      <c r="AU67" s="44">
        <f t="shared" si="91"/>
        <v>17378.07900521456</v>
      </c>
      <c r="AV67" s="44">
        <f t="shared" si="93"/>
        <v>17986.311770397071</v>
      </c>
      <c r="AW67" s="44">
        <f t="shared" si="95"/>
        <v>18615.832682360964</v>
      </c>
      <c r="AX67" s="44">
        <f t="shared" si="97"/>
        <v>19267.386826243597</v>
      </c>
      <c r="AY67" s="44">
        <f t="shared" si="99"/>
        <v>19941.745365162118</v>
      </c>
      <c r="AZ67" s="44">
        <f t="shared" si="101"/>
        <v>20639.706452942795</v>
      </c>
      <c r="BA67" s="44">
        <f t="shared" si="103"/>
        <v>21362.096178795789</v>
      </c>
      <c r="BB67" s="44">
        <f t="shared" si="105"/>
        <v>22109.769545053641</v>
      </c>
      <c r="BC67" s="44">
        <f t="shared" si="107"/>
        <v>22883.611479130515</v>
      </c>
      <c r="BD67" s="44">
        <f t="shared" si="109"/>
        <v>23684.537880900083</v>
      </c>
      <c r="BE67" s="44">
        <f t="shared" ref="BE67:BE98" si="111">$V67/(1+r_)^($R67-BE$2)</f>
        <v>24513.496706731585</v>
      </c>
      <c r="BF67" s="44">
        <f t="shared" si="47"/>
        <v>25371.469091467181</v>
      </c>
      <c r="BG67" s="44">
        <f t="shared" si="48"/>
        <v>26259.470509668532</v>
      </c>
      <c r="BH67" s="44">
        <f t="shared" si="49"/>
        <v>27178.551977506933</v>
      </c>
      <c r="BI67" s="44">
        <f t="shared" si="53"/>
        <v>28129.80129671967</v>
      </c>
      <c r="BJ67" s="44">
        <f t="shared" si="58"/>
        <v>29114.344342104858</v>
      </c>
      <c r="BK67" s="44">
        <f t="shared" si="60"/>
        <v>30133.346394078526</v>
      </c>
      <c r="BL67" s="44">
        <f t="shared" si="62"/>
        <v>31188.013517871274</v>
      </c>
      <c r="BM67" s="44">
        <f t="shared" si="64"/>
        <v>32279.593990996767</v>
      </c>
      <c r="BN67" s="44">
        <f t="shared" si="66"/>
        <v>33409.379780681644</v>
      </c>
      <c r="BO67" s="44">
        <f t="shared" si="68"/>
        <v>34578.708073005502</v>
      </c>
      <c r="BP67" s="44">
        <f t="shared" si="70"/>
        <v>35788.962855560698</v>
      </c>
      <c r="BQ67" s="44">
        <f t="shared" si="72"/>
        <v>37041.576555505315</v>
      </c>
      <c r="BR67" s="44">
        <f t="shared" si="74"/>
        <v>38338.031734947996</v>
      </c>
      <c r="BS67" s="44">
        <f t="shared" si="76"/>
        <v>39679.862845671174</v>
      </c>
      <c r="BT67" s="44">
        <f t="shared" si="78"/>
        <v>41068.658045269658</v>
      </c>
      <c r="BU67" s="44">
        <f t="shared" si="80"/>
        <v>42506.061076854094</v>
      </c>
      <c r="BV67" s="44">
        <f t="shared" si="82"/>
        <v>43993.77321454398</v>
      </c>
      <c r="BW67" s="44">
        <f t="shared" si="84"/>
        <v>45533.555277053012</v>
      </c>
      <c r="BX67" s="44">
        <f t="shared" si="86"/>
        <v>47127.229711749875</v>
      </c>
      <c r="BY67" s="44">
        <f t="shared" si="88"/>
        <v>48776.682751661108</v>
      </c>
      <c r="BZ67" s="44">
        <f t="shared" si="90"/>
        <v>50483.866647969247</v>
      </c>
      <c r="CA67" s="44">
        <f t="shared" si="92"/>
        <v>52250.801980648175</v>
      </c>
      <c r="CB67" s="44">
        <f t="shared" si="94"/>
        <v>54079.580049970857</v>
      </c>
      <c r="CC67" s="44">
        <f t="shared" si="96"/>
        <v>55972.365351719825</v>
      </c>
      <c r="CD67" s="44">
        <f t="shared" si="98"/>
        <v>57931.39813903001</v>
      </c>
      <c r="CE67" s="44">
        <f t="shared" si="100"/>
        <v>59958.997073896055</v>
      </c>
      <c r="CF67" s="44">
        <f t="shared" si="102"/>
        <v>62057.561971482421</v>
      </c>
      <c r="CG67" s="44">
        <f t="shared" si="104"/>
        <v>64229.576640484294</v>
      </c>
      <c r="CH67" s="44">
        <f t="shared" si="106"/>
        <v>66477.61182290125</v>
      </c>
      <c r="CI67" s="44">
        <f t="shared" si="108"/>
        <v>68804.328236702771</v>
      </c>
      <c r="CJ67" s="44">
        <f t="shared" si="110"/>
        <v>71212.479724987366</v>
      </c>
      <c r="CK67" s="44">
        <f t="shared" ref="CK67:CK98" si="112">$V67/(1+r_)^($R67-CK$2)</f>
        <v>73704.916515361925</v>
      </c>
    </row>
    <row r="68" spans="2:109" ht="15.75" customHeight="1">
      <c r="B68" s="1">
        <v>61</v>
      </c>
      <c r="D68" s="43">
        <f t="shared" si="54"/>
        <v>8.5389999999999997E-3</v>
      </c>
      <c r="E68" s="43">
        <f t="shared" si="0"/>
        <v>8.5756661378080627E-3</v>
      </c>
      <c r="F68" s="44">
        <f t="shared" si="55"/>
        <v>90197.517294076984</v>
      </c>
      <c r="G68" s="44">
        <f t="shared" si="1"/>
        <v>89812.418993989922</v>
      </c>
      <c r="H68" s="44">
        <f t="shared" si="2"/>
        <v>21.842126097109254</v>
      </c>
      <c r="J68" s="43">
        <f t="shared" si="50"/>
        <v>5.5999999999999999E-3</v>
      </c>
      <c r="K68" s="43">
        <f t="shared" si="4"/>
        <v>5.6157387856357452E-3</v>
      </c>
      <c r="L68" s="44">
        <f t="shared" si="56"/>
        <v>93642.711145231733</v>
      </c>
      <c r="M68" s="44">
        <f t="shared" si="5"/>
        <v>93380.511554025084</v>
      </c>
      <c r="N68" s="44">
        <f t="shared" si="6"/>
        <v>24.402398697497517</v>
      </c>
      <c r="P68" s="5">
        <f t="shared" si="7"/>
        <v>0.50937007607203921</v>
      </c>
      <c r="R68" s="1">
        <v>61</v>
      </c>
      <c r="S68" s="44">
        <f t="shared" si="8"/>
        <v>91952.395948122605</v>
      </c>
      <c r="T68" s="44">
        <f t="shared" si="9"/>
        <v>91631.263687519764</v>
      </c>
      <c r="U68" s="45">
        <f t="shared" si="10"/>
        <v>23.360895842302035</v>
      </c>
      <c r="V68" s="44">
        <f t="shared" si="51"/>
        <v>73213.379686328291</v>
      </c>
      <c r="W68" s="45">
        <f t="shared" si="12"/>
        <v>17.72841866581107</v>
      </c>
      <c r="X68" s="45">
        <f>SUM(CL68:CL$127)/S68</f>
        <v>11.970368320928483</v>
      </c>
      <c r="Z68" s="1">
        <f t="shared" si="13"/>
        <v>23.14625234633418</v>
      </c>
      <c r="AA68" s="45">
        <f t="shared" si="14"/>
        <v>0.21464349596785581</v>
      </c>
      <c r="AC68" s="44">
        <f t="shared" si="52"/>
        <v>8979.023700718928</v>
      </c>
      <c r="AD68" s="44">
        <f t="shared" si="57"/>
        <v>9293.2895302440866</v>
      </c>
      <c r="AE68" s="44">
        <f t="shared" si="59"/>
        <v>9618.5546638026299</v>
      </c>
      <c r="AF68" s="44">
        <f t="shared" si="61"/>
        <v>9955.2040770357216</v>
      </c>
      <c r="AG68" s="44">
        <f t="shared" si="63"/>
        <v>10303.636219731972</v>
      </c>
      <c r="AH68" s="44">
        <f t="shared" si="65"/>
        <v>10664.26348742259</v>
      </c>
      <c r="AI68" s="44">
        <f t="shared" si="67"/>
        <v>11037.512709482378</v>
      </c>
      <c r="AJ68" s="44">
        <f t="shared" si="69"/>
        <v>11423.825654314262</v>
      </c>
      <c r="AK68" s="44">
        <f t="shared" si="71"/>
        <v>11823.659552215262</v>
      </c>
      <c r="AL68" s="44">
        <f t="shared" si="73"/>
        <v>12237.487636542792</v>
      </c>
      <c r="AM68" s="44">
        <f t="shared" si="75"/>
        <v>12665.799703821791</v>
      </c>
      <c r="AN68" s="44">
        <f t="shared" si="77"/>
        <v>13109.10269345555</v>
      </c>
      <c r="AO68" s="44">
        <f t="shared" si="79"/>
        <v>13567.921287726494</v>
      </c>
      <c r="AP68" s="44">
        <f t="shared" si="81"/>
        <v>14042.79853279692</v>
      </c>
      <c r="AQ68" s="44">
        <f t="shared" si="83"/>
        <v>14534.29648144481</v>
      </c>
      <c r="AR68" s="44">
        <f t="shared" si="85"/>
        <v>15042.996858295375</v>
      </c>
      <c r="AS68" s="44">
        <f t="shared" si="87"/>
        <v>15569.501748335715</v>
      </c>
      <c r="AT68" s="44">
        <f t="shared" si="89"/>
        <v>16114.434309527463</v>
      </c>
      <c r="AU68" s="44">
        <f t="shared" si="91"/>
        <v>16678.43951036092</v>
      </c>
      <c r="AV68" s="44">
        <f t="shared" si="93"/>
        <v>17262.184893223555</v>
      </c>
      <c r="AW68" s="44">
        <f t="shared" si="95"/>
        <v>17866.36136448638</v>
      </c>
      <c r="AX68" s="44">
        <f t="shared" si="97"/>
        <v>18491.684012243401</v>
      </c>
      <c r="AY68" s="44">
        <f t="shared" si="99"/>
        <v>19138.892952671915</v>
      </c>
      <c r="AZ68" s="44">
        <f t="shared" si="101"/>
        <v>19808.75420601543</v>
      </c>
      <c r="BA68" s="44">
        <f t="shared" si="103"/>
        <v>20502.060603225971</v>
      </c>
      <c r="BB68" s="44">
        <f t="shared" si="105"/>
        <v>21219.632724338877</v>
      </c>
      <c r="BC68" s="44">
        <f t="shared" si="107"/>
        <v>21962.319869690738</v>
      </c>
      <c r="BD68" s="44">
        <f t="shared" si="109"/>
        <v>22731.001065129909</v>
      </c>
      <c r="BE68" s="44">
        <f t="shared" si="111"/>
        <v>23526.586102409456</v>
      </c>
      <c r="BF68" s="44">
        <f t="shared" ref="BF68:BF99" si="113">$V68/(1+r_)^($R68-BF$2)</f>
        <v>24350.016615993787</v>
      </c>
      <c r="BG68" s="44">
        <f t="shared" si="48"/>
        <v>25202.26719755356</v>
      </c>
      <c r="BH68" s="44">
        <f t="shared" si="49"/>
        <v>26084.346549467933</v>
      </c>
      <c r="BI68" s="44">
        <f t="shared" si="53"/>
        <v>26997.298678699313</v>
      </c>
      <c r="BJ68" s="44">
        <f t="shared" si="58"/>
        <v>27942.204132453782</v>
      </c>
      <c r="BK68" s="44">
        <f t="shared" si="60"/>
        <v>28920.181277089665</v>
      </c>
      <c r="BL68" s="44">
        <f t="shared" si="62"/>
        <v>29932.387621787802</v>
      </c>
      <c r="BM68" s="44">
        <f t="shared" si="64"/>
        <v>30980.021188550374</v>
      </c>
      <c r="BN68" s="44">
        <f t="shared" si="66"/>
        <v>32064.321930149636</v>
      </c>
      <c r="BO68" s="44">
        <f t="shared" si="68"/>
        <v>33186.573197704864</v>
      </c>
      <c r="BP68" s="44">
        <f t="shared" si="70"/>
        <v>34348.103259624535</v>
      </c>
      <c r="BQ68" s="44">
        <f t="shared" si="72"/>
        <v>35550.286873711397</v>
      </c>
      <c r="BR68" s="44">
        <f t="shared" si="74"/>
        <v>36794.546914291284</v>
      </c>
      <c r="BS68" s="44">
        <f t="shared" si="76"/>
        <v>38082.356056291479</v>
      </c>
      <c r="BT68" s="44">
        <f t="shared" si="78"/>
        <v>39415.238518261678</v>
      </c>
      <c r="BU68" s="44">
        <f t="shared" si="80"/>
        <v>40794.771866400835</v>
      </c>
      <c r="BV68" s="44">
        <f t="shared" si="82"/>
        <v>42222.588881724863</v>
      </c>
      <c r="BW68" s="44">
        <f t="shared" si="84"/>
        <v>43700.37949258522</v>
      </c>
      <c r="BX68" s="44">
        <f t="shared" si="86"/>
        <v>45229.892774825697</v>
      </c>
      <c r="BY68" s="44">
        <f t="shared" si="88"/>
        <v>46812.9390219446</v>
      </c>
      <c r="BZ68" s="44">
        <f t="shared" si="90"/>
        <v>48451.391887712649</v>
      </c>
      <c r="CA68" s="44">
        <f t="shared" si="92"/>
        <v>50147.19060378259</v>
      </c>
      <c r="CB68" s="44">
        <f t="shared" si="94"/>
        <v>51902.342274914983</v>
      </c>
      <c r="CC68" s="44">
        <f t="shared" si="96"/>
        <v>53718.924254537007</v>
      </c>
      <c r="CD68" s="44">
        <f t="shared" si="98"/>
        <v>55599.086603445794</v>
      </c>
      <c r="CE68" s="44">
        <f t="shared" si="100"/>
        <v>57545.054634566382</v>
      </c>
      <c r="CF68" s="44">
        <f t="shared" si="102"/>
        <v>59559.131546776203</v>
      </c>
      <c r="CG68" s="44">
        <f t="shared" si="104"/>
        <v>61643.701150913374</v>
      </c>
      <c r="CH68" s="44">
        <f t="shared" si="106"/>
        <v>63801.230691195335</v>
      </c>
      <c r="CI68" s="44">
        <f t="shared" si="108"/>
        <v>66034.273765387174</v>
      </c>
      <c r="CJ68" s="44">
        <f t="shared" si="110"/>
        <v>68345.473347175706</v>
      </c>
      <c r="CK68" s="44">
        <f t="shared" si="112"/>
        <v>70737.564914326853</v>
      </c>
      <c r="CL68" s="44">
        <f t="shared" ref="CL68:CL99" si="114">$V68/(1+r_)^($R68-CL$2)</f>
        <v>73213.379686328291</v>
      </c>
      <c r="CM68" s="44"/>
      <c r="CN68" s="44"/>
      <c r="CO68" s="44"/>
      <c r="CP68" s="44"/>
      <c r="CQ68" s="44"/>
      <c r="CR68" s="44"/>
      <c r="CS68" s="44"/>
      <c r="CT68" s="44"/>
      <c r="CU68" s="44"/>
    </row>
    <row r="69" spans="2:109" ht="15.75" customHeight="1">
      <c r="B69" s="1">
        <v>62</v>
      </c>
      <c r="D69" s="43">
        <f t="shared" si="54"/>
        <v>9.2779999999999998E-3</v>
      </c>
      <c r="E69" s="43">
        <f t="shared" si="0"/>
        <v>9.3213087290716576E-3</v>
      </c>
      <c r="F69" s="44">
        <f t="shared" si="55"/>
        <v>89427.320693902861</v>
      </c>
      <c r="G69" s="44">
        <f t="shared" si="1"/>
        <v>89012.467353203843</v>
      </c>
      <c r="H69" s="44">
        <f t="shared" si="2"/>
        <v>21.025936065169738</v>
      </c>
      <c r="J69" s="43">
        <f t="shared" si="50"/>
        <v>6.3029999999999996E-3</v>
      </c>
      <c r="K69" s="43">
        <f t="shared" si="4"/>
        <v>6.3229477692014688E-3</v>
      </c>
      <c r="L69" s="44">
        <f t="shared" si="56"/>
        <v>93118.311962818436</v>
      </c>
      <c r="M69" s="44">
        <f t="shared" si="5"/>
        <v>92824.849602667615</v>
      </c>
      <c r="N69" s="44">
        <f t="shared" si="6"/>
        <v>23.537005930709494</v>
      </c>
      <c r="P69" s="5">
        <f t="shared" si="7"/>
        <v>0.51010977697794757</v>
      </c>
      <c r="R69" s="1">
        <v>62</v>
      </c>
      <c r="S69" s="44">
        <f t="shared" si="8"/>
        <v>91310.131426916923</v>
      </c>
      <c r="T69" s="44">
        <f t="shared" si="9"/>
        <v>90958.674522703193</v>
      </c>
      <c r="U69" s="45">
        <f t="shared" si="10"/>
        <v>22.521696643845516</v>
      </c>
      <c r="V69" s="44">
        <f t="shared" si="51"/>
        <v>72675.98094363985</v>
      </c>
      <c r="W69" s="45">
        <f t="shared" si="12"/>
        <v>17.051308202886347</v>
      </c>
      <c r="X69" s="45">
        <f>SUM(CM69:CM$127)/S69</f>
        <v>11.646602896732009</v>
      </c>
      <c r="Z69" s="1">
        <f t="shared" si="13"/>
        <v>22.306857354256266</v>
      </c>
      <c r="AA69" s="45">
        <f t="shared" si="14"/>
        <v>0.21483928958924992</v>
      </c>
      <c r="AC69" s="44">
        <f t="shared" si="52"/>
        <v>8611.7064051624966</v>
      </c>
      <c r="AD69" s="44">
        <f t="shared" si="57"/>
        <v>8913.1161293431833</v>
      </c>
      <c r="AE69" s="44">
        <f t="shared" si="59"/>
        <v>9225.0751938701924</v>
      </c>
      <c r="AF69" s="44">
        <f t="shared" si="61"/>
        <v>9547.9528256556478</v>
      </c>
      <c r="AG69" s="44">
        <f t="shared" si="63"/>
        <v>9882.1311745535968</v>
      </c>
      <c r="AH69" s="44">
        <f t="shared" si="65"/>
        <v>10228.005765662972</v>
      </c>
      <c r="AI69" s="44">
        <f t="shared" si="67"/>
        <v>10585.985967461176</v>
      </c>
      <c r="AJ69" s="44">
        <f t="shared" si="69"/>
        <v>10956.495476322314</v>
      </c>
      <c r="AK69" s="44">
        <f t="shared" si="71"/>
        <v>11339.972817993596</v>
      </c>
      <c r="AL69" s="44">
        <f t="shared" si="73"/>
        <v>11736.871866623373</v>
      </c>
      <c r="AM69" s="44">
        <f t="shared" si="75"/>
        <v>12147.662381955188</v>
      </c>
      <c r="AN69" s="44">
        <f t="shared" si="77"/>
        <v>12572.830565323618</v>
      </c>
      <c r="AO69" s="44">
        <f t="shared" si="79"/>
        <v>13012.879635109943</v>
      </c>
      <c r="AP69" s="44">
        <f t="shared" si="81"/>
        <v>13468.330422338791</v>
      </c>
      <c r="AQ69" s="44">
        <f t="shared" si="83"/>
        <v>13939.721987120647</v>
      </c>
      <c r="AR69" s="44">
        <f t="shared" si="85"/>
        <v>14427.612256669867</v>
      </c>
      <c r="AS69" s="44">
        <f t="shared" si="87"/>
        <v>14932.578685653309</v>
      </c>
      <c r="AT69" s="44">
        <f t="shared" si="89"/>
        <v>15455.218939651177</v>
      </c>
      <c r="AU69" s="44">
        <f t="shared" si="91"/>
        <v>15996.151602538966</v>
      </c>
      <c r="AV69" s="44">
        <f t="shared" si="93"/>
        <v>16556.016908627826</v>
      </c>
      <c r="AW69" s="44">
        <f t="shared" si="95"/>
        <v>17135.477500429803</v>
      </c>
      <c r="AX69" s="44">
        <f t="shared" si="97"/>
        <v>17735.219212944849</v>
      </c>
      <c r="AY69" s="44">
        <f t="shared" si="99"/>
        <v>18355.951885397913</v>
      </c>
      <c r="AZ69" s="44">
        <f t="shared" si="101"/>
        <v>18998.410201386836</v>
      </c>
      <c r="BA69" s="44">
        <f t="shared" si="103"/>
        <v>19663.354558435371</v>
      </c>
      <c r="BB69" s="44">
        <f t="shared" si="105"/>
        <v>20351.57196798061</v>
      </c>
      <c r="BC69" s="44">
        <f t="shared" si="107"/>
        <v>21063.87698685993</v>
      </c>
      <c r="BD69" s="44">
        <f t="shared" si="109"/>
        <v>21801.112681400027</v>
      </c>
      <c r="BE69" s="44">
        <f t="shared" si="111"/>
        <v>22564.151625249026</v>
      </c>
      <c r="BF69" s="44">
        <f t="shared" si="113"/>
        <v>23353.896932132739</v>
      </c>
      <c r="BG69" s="44">
        <f t="shared" ref="BG69:BG100" si="115">$V69/(1+r_)^($R69-BG$2)</f>
        <v>24171.283324757384</v>
      </c>
      <c r="BH69" s="44">
        <f t="shared" si="49"/>
        <v>25017.278241123888</v>
      </c>
      <c r="BI69" s="44">
        <f t="shared" si="53"/>
        <v>25892.882979563219</v>
      </c>
      <c r="BJ69" s="44">
        <f t="shared" si="58"/>
        <v>26799.133883847935</v>
      </c>
      <c r="BK69" s="44">
        <f t="shared" si="60"/>
        <v>27737.103569782605</v>
      </c>
      <c r="BL69" s="44">
        <f t="shared" si="62"/>
        <v>28707.902194724997</v>
      </c>
      <c r="BM69" s="44">
        <f t="shared" si="64"/>
        <v>29712.678771540373</v>
      </c>
      <c r="BN69" s="44">
        <f t="shared" si="66"/>
        <v>30752.622528544285</v>
      </c>
      <c r="BO69" s="44">
        <f t="shared" si="68"/>
        <v>31828.96431704333</v>
      </c>
      <c r="BP69" s="44">
        <f t="shared" si="70"/>
        <v>32942.978068139841</v>
      </c>
      <c r="BQ69" s="44">
        <f t="shared" si="72"/>
        <v>34095.982300524731</v>
      </c>
      <c r="BR69" s="44">
        <f t="shared" si="74"/>
        <v>35289.341681043101</v>
      </c>
      <c r="BS69" s="44">
        <f t="shared" si="76"/>
        <v>36524.468639879604</v>
      </c>
      <c r="BT69" s="44">
        <f t="shared" si="78"/>
        <v>37802.825042275384</v>
      </c>
      <c r="BU69" s="44">
        <f t="shared" si="80"/>
        <v>39125.923918755019</v>
      </c>
      <c r="BV69" s="44">
        <f t="shared" si="82"/>
        <v>40495.331255911442</v>
      </c>
      <c r="BW69" s="44">
        <f t="shared" si="84"/>
        <v>41912.66784986834</v>
      </c>
      <c r="BX69" s="44">
        <f t="shared" si="86"/>
        <v>43379.611224613727</v>
      </c>
      <c r="BY69" s="44">
        <f t="shared" si="88"/>
        <v>44897.897617475195</v>
      </c>
      <c r="BZ69" s="44">
        <f t="shared" si="90"/>
        <v>46469.324034086836</v>
      </c>
      <c r="CA69" s="44">
        <f t="shared" si="92"/>
        <v>48095.750375279866</v>
      </c>
      <c r="CB69" s="44">
        <f t="shared" si="94"/>
        <v>49779.101638414657</v>
      </c>
      <c r="CC69" s="44">
        <f t="shared" si="96"/>
        <v>51521.370195759169</v>
      </c>
      <c r="CD69" s="44">
        <f t="shared" si="98"/>
        <v>53324.618152610739</v>
      </c>
      <c r="CE69" s="44">
        <f t="shared" si="100"/>
        <v>55190.979787952107</v>
      </c>
      <c r="CF69" s="44">
        <f t="shared" si="102"/>
        <v>57122.66408053042</v>
      </c>
      <c r="CG69" s="44">
        <f t="shared" si="104"/>
        <v>59121.957323348979</v>
      </c>
      <c r="CH69" s="44">
        <f t="shared" si="106"/>
        <v>61191.225829666197</v>
      </c>
      <c r="CI69" s="44">
        <f t="shared" si="108"/>
        <v>63332.918733704508</v>
      </c>
      <c r="CJ69" s="44">
        <f t="shared" si="110"/>
        <v>65549.570889384166</v>
      </c>
      <c r="CK69" s="44">
        <f t="shared" si="112"/>
        <v>67843.805870512602</v>
      </c>
      <c r="CL69" s="44">
        <f t="shared" si="114"/>
        <v>70218.339075980533</v>
      </c>
      <c r="CM69" s="44">
        <f t="shared" ref="CM69:CM100" si="116">$V69/(1+r_)^($R69-CM$2)</f>
        <v>72675.98094363985</v>
      </c>
      <c r="CN69" s="44"/>
      <c r="CO69" s="44"/>
      <c r="CP69" s="44"/>
      <c r="CQ69" s="44"/>
      <c r="CR69" s="44"/>
      <c r="CS69" s="44"/>
      <c r="CT69" s="44"/>
      <c r="CU69" s="44"/>
    </row>
    <row r="70" spans="2:109" ht="15.75" customHeight="1">
      <c r="B70" s="1">
        <v>63</v>
      </c>
      <c r="D70" s="43">
        <f t="shared" si="54"/>
        <v>1.0397999999999999E-2</v>
      </c>
      <c r="E70" s="43">
        <f t="shared" si="0"/>
        <v>1.0452436887307811E-2</v>
      </c>
      <c r="F70" s="44">
        <f t="shared" si="55"/>
        <v>88597.614012504826</v>
      </c>
      <c r="G70" s="44">
        <f t="shared" si="1"/>
        <v>88136.995017253823</v>
      </c>
      <c r="H70" s="44">
        <f t="shared" si="2"/>
        <v>20.218159145723764</v>
      </c>
      <c r="J70" s="43">
        <f t="shared" si="50"/>
        <v>6.8320000000000004E-3</v>
      </c>
      <c r="K70" s="43">
        <f t="shared" si="4"/>
        <v>6.8554449569821927E-3</v>
      </c>
      <c r="L70" s="44">
        <f t="shared" si="56"/>
        <v>92531.387242516794</v>
      </c>
      <c r="M70" s="44">
        <f t="shared" si="5"/>
        <v>92215.300023696356</v>
      </c>
      <c r="N70" s="44">
        <f t="shared" si="6"/>
        <v>22.683129194019394</v>
      </c>
      <c r="P70" s="5">
        <f t="shared" si="7"/>
        <v>0.51085903748917993</v>
      </c>
      <c r="R70" s="1">
        <v>63</v>
      </c>
      <c r="S70" s="44">
        <f t="shared" si="8"/>
        <v>90607.217618489449</v>
      </c>
      <c r="T70" s="44">
        <f t="shared" si="9"/>
        <v>90222.331704426964</v>
      </c>
      <c r="U70" s="45">
        <f t="shared" si="10"/>
        <v>21.692536838068641</v>
      </c>
      <c r="V70" s="44">
        <f t="shared" si="51"/>
        <v>72087.643031837142</v>
      </c>
      <c r="W70" s="45">
        <f t="shared" si="12"/>
        <v>16.381489809261005</v>
      </c>
      <c r="X70" s="45">
        <f>SUM(CN70:CN$127)/S70</f>
        <v>11.317575765984095</v>
      </c>
      <c r="Z70" s="1">
        <f t="shared" si="13"/>
        <v>21.477411372035725</v>
      </c>
      <c r="AA70" s="45">
        <f t="shared" si="14"/>
        <v>0.21512546603291582</v>
      </c>
      <c r="AC70" s="44">
        <f t="shared" si="52"/>
        <v>8253.1319605752997</v>
      </c>
      <c r="AD70" s="44">
        <f t="shared" si="57"/>
        <v>8541.9915791954354</v>
      </c>
      <c r="AE70" s="44">
        <f t="shared" si="59"/>
        <v>8840.9612844672756</v>
      </c>
      <c r="AF70" s="44">
        <f t="shared" si="61"/>
        <v>9150.3949294236281</v>
      </c>
      <c r="AG70" s="44">
        <f t="shared" si="63"/>
        <v>9470.6587519534532</v>
      </c>
      <c r="AH70" s="44">
        <f t="shared" si="65"/>
        <v>9802.1318082718262</v>
      </c>
      <c r="AI70" s="44">
        <f t="shared" si="67"/>
        <v>10145.206421561339</v>
      </c>
      <c r="AJ70" s="44">
        <f t="shared" si="69"/>
        <v>10500.288646315985</v>
      </c>
      <c r="AK70" s="44">
        <f t="shared" si="71"/>
        <v>10867.798748937041</v>
      </c>
      <c r="AL70" s="44">
        <f t="shared" si="73"/>
        <v>11248.171705149838</v>
      </c>
      <c r="AM70" s="44">
        <f t="shared" si="75"/>
        <v>11641.857714830083</v>
      </c>
      <c r="AN70" s="44">
        <f t="shared" si="77"/>
        <v>12049.322734849133</v>
      </c>
      <c r="AO70" s="44">
        <f t="shared" si="79"/>
        <v>12471.049030568853</v>
      </c>
      <c r="AP70" s="44">
        <f t="shared" si="81"/>
        <v>12907.535746638761</v>
      </c>
      <c r="AQ70" s="44">
        <f t="shared" si="83"/>
        <v>13359.299497771117</v>
      </c>
      <c r="AR70" s="44">
        <f t="shared" si="85"/>
        <v>13826.874980193104</v>
      </c>
      <c r="AS70" s="44">
        <f t="shared" si="87"/>
        <v>14310.815604499861</v>
      </c>
      <c r="AT70" s="44">
        <f t="shared" si="89"/>
        <v>14811.694150657353</v>
      </c>
      <c r="AU70" s="44">
        <f t="shared" si="91"/>
        <v>15330.103445930361</v>
      </c>
      <c r="AV70" s="44">
        <f t="shared" si="93"/>
        <v>15866.657066537922</v>
      </c>
      <c r="AW70" s="44">
        <f t="shared" si="95"/>
        <v>16421.990063866746</v>
      </c>
      <c r="AX70" s="44">
        <f t="shared" si="97"/>
        <v>16996.759716102086</v>
      </c>
      <c r="AY70" s="44">
        <f t="shared" si="99"/>
        <v>17591.646306165658</v>
      </c>
      <c r="AZ70" s="44">
        <f t="shared" si="101"/>
        <v>18207.353926881453</v>
      </c>
      <c r="BA70" s="44">
        <f t="shared" si="103"/>
        <v>18844.611314322301</v>
      </c>
      <c r="BB70" s="44">
        <f t="shared" si="105"/>
        <v>19504.172710323579</v>
      </c>
      <c r="BC70" s="44">
        <f t="shared" si="107"/>
        <v>20186.818755184904</v>
      </c>
      <c r="BD70" s="44">
        <f t="shared" si="109"/>
        <v>20893.357411616373</v>
      </c>
      <c r="BE70" s="44">
        <f t="shared" si="111"/>
        <v>21624.624921022947</v>
      </c>
      <c r="BF70" s="44">
        <f t="shared" si="113"/>
        <v>22381.486793258748</v>
      </c>
      <c r="BG70" s="44">
        <f t="shared" si="115"/>
        <v>23164.8388310228</v>
      </c>
      <c r="BH70" s="44">
        <f t="shared" ref="BH70:BH101" si="117">$V70/(1+r_)^($R70-BH$2)</f>
        <v>23975.608190108596</v>
      </c>
      <c r="BI70" s="44">
        <f t="shared" si="53"/>
        <v>24814.754476762391</v>
      </c>
      <c r="BJ70" s="44">
        <f t="shared" si="58"/>
        <v>25683.270883449073</v>
      </c>
      <c r="BK70" s="44">
        <f t="shared" si="60"/>
        <v>26582.185364369794</v>
      </c>
      <c r="BL70" s="44">
        <f t="shared" si="62"/>
        <v>27512.56185212273</v>
      </c>
      <c r="BM70" s="44">
        <f t="shared" si="64"/>
        <v>28475.501516947024</v>
      </c>
      <c r="BN70" s="44">
        <f t="shared" si="66"/>
        <v>29472.144070040169</v>
      </c>
      <c r="BO70" s="44">
        <f t="shared" si="68"/>
        <v>30503.669112491578</v>
      </c>
      <c r="BP70" s="44">
        <f t="shared" si="70"/>
        <v>31571.29753142878</v>
      </c>
      <c r="BQ70" s="44">
        <f t="shared" si="72"/>
        <v>32676.292945028777</v>
      </c>
      <c r="BR70" s="44">
        <f t="shared" si="74"/>
        <v>33819.963198104786</v>
      </c>
      <c r="BS70" s="44">
        <f t="shared" si="76"/>
        <v>35003.661910038456</v>
      </c>
      <c r="BT70" s="44">
        <f t="shared" si="78"/>
        <v>36228.790076889796</v>
      </c>
      <c r="BU70" s="44">
        <f t="shared" si="80"/>
        <v>37496.797729580932</v>
      </c>
      <c r="BV70" s="44">
        <f t="shared" si="82"/>
        <v>38809.185650116262</v>
      </c>
      <c r="BW70" s="44">
        <f t="shared" si="84"/>
        <v>40167.507147870325</v>
      </c>
      <c r="BX70" s="44">
        <f t="shared" si="86"/>
        <v>41573.369898045785</v>
      </c>
      <c r="BY70" s="44">
        <f t="shared" si="88"/>
        <v>43028.437844477383</v>
      </c>
      <c r="BZ70" s="44">
        <f t="shared" si="90"/>
        <v>44534.433169034084</v>
      </c>
      <c r="CA70" s="44">
        <f t="shared" si="92"/>
        <v>46093.138329950278</v>
      </c>
      <c r="CB70" s="44">
        <f t="shared" si="94"/>
        <v>47706.398171498528</v>
      </c>
      <c r="CC70" s="44">
        <f t="shared" si="96"/>
        <v>49376.122107500974</v>
      </c>
      <c r="CD70" s="44">
        <f t="shared" si="98"/>
        <v>51104.286381263511</v>
      </c>
      <c r="CE70" s="44">
        <f t="shared" si="100"/>
        <v>52892.936404607732</v>
      </c>
      <c r="CF70" s="44">
        <f t="shared" si="102"/>
        <v>54744.189178768996</v>
      </c>
      <c r="CG70" s="44">
        <f t="shared" si="104"/>
        <v>56660.235800025897</v>
      </c>
      <c r="CH70" s="44">
        <f t="shared" si="106"/>
        <v>58643.344053026798</v>
      </c>
      <c r="CI70" s="44">
        <f t="shared" si="108"/>
        <v>60695.861094882741</v>
      </c>
      <c r="CJ70" s="44">
        <f t="shared" si="110"/>
        <v>62820.216233203631</v>
      </c>
      <c r="CK70" s="44">
        <f t="shared" si="112"/>
        <v>65018.923801365752</v>
      </c>
      <c r="CL70" s="44">
        <f t="shared" si="114"/>
        <v>67294.586134413548</v>
      </c>
      <c r="CM70" s="44">
        <f t="shared" si="116"/>
        <v>69649.896649118018</v>
      </c>
      <c r="CN70" s="44">
        <f t="shared" ref="CN70:CN101" si="118">$V70/(1+r_)^($R70-CN$2)</f>
        <v>72087.643031837142</v>
      </c>
      <c r="CO70" s="44"/>
      <c r="CP70" s="44"/>
      <c r="CQ70" s="44"/>
      <c r="CR70" s="44"/>
      <c r="CS70" s="44"/>
      <c r="CT70" s="44"/>
      <c r="CU70" s="44"/>
    </row>
    <row r="71" spans="2:109" ht="15.75" customHeight="1">
      <c r="B71" s="1">
        <v>64</v>
      </c>
      <c r="D71" s="43">
        <f t="shared" si="54"/>
        <v>1.1117999999999999E-2</v>
      </c>
      <c r="E71" s="43">
        <f t="shared" si="0"/>
        <v>1.1180266914524747E-2</v>
      </c>
      <c r="F71" s="44">
        <f t="shared" si="55"/>
        <v>87676.376022002805</v>
      </c>
      <c r="G71" s="44">
        <f t="shared" si="1"/>
        <v>87188.9830476965</v>
      </c>
      <c r="H71" s="44">
        <f t="shared" si="2"/>
        <v>19.425342860790259</v>
      </c>
      <c r="J71" s="43">
        <f t="shared" ref="J71:J102" si="119">VLOOKUP($B71,FemaleLT,nat,1)</f>
        <v>7.3460000000000001E-3</v>
      </c>
      <c r="K71" s="43">
        <f t="shared" si="4"/>
        <v>7.373114729477992E-3</v>
      </c>
      <c r="L71" s="44">
        <f t="shared" si="56"/>
        <v>91899.212804875919</v>
      </c>
      <c r="M71" s="44">
        <f t="shared" si="5"/>
        <v>91561.666996243614</v>
      </c>
      <c r="N71" s="44">
        <f t="shared" si="6"/>
        <v>21.835726880063987</v>
      </c>
      <c r="P71" s="5">
        <f t="shared" si="7"/>
        <v>0.51175782524356406</v>
      </c>
      <c r="R71" s="1">
        <v>64</v>
      </c>
      <c r="S71" s="44">
        <f t="shared" si="8"/>
        <v>89837.44579036448</v>
      </c>
      <c r="T71" s="44">
        <f t="shared" si="9"/>
        <v>89428.889232164714</v>
      </c>
      <c r="U71" s="45">
        <f t="shared" si="10"/>
        <v>20.874125013032042</v>
      </c>
      <c r="V71" s="44">
        <f t="shared" ref="V71:V102" si="120">T71*VLOOKUP($B71,qol,nat,1)*qCM</f>
        <v>71453.682496499605</v>
      </c>
      <c r="W71" s="45">
        <f t="shared" si="12"/>
        <v>15.719431430923503</v>
      </c>
      <c r="X71" s="45">
        <f>SUM(CO71:CO$127)/S71</f>
        <v>10.983551712599148</v>
      </c>
      <c r="Z71" s="1">
        <f t="shared" si="13"/>
        <v>20.658875744495624</v>
      </c>
      <c r="AA71" s="45">
        <f t="shared" si="14"/>
        <v>0.21524926853641801</v>
      </c>
      <c r="AC71" s="44">
        <f t="shared" ref="AC71:AC102" si="121">$V71/(1+r_)^($R71-AC$2)</f>
        <v>7903.9144173904624</v>
      </c>
      <c r="AD71" s="44">
        <f t="shared" si="57"/>
        <v>8180.5514219991264</v>
      </c>
      <c r="AE71" s="44">
        <f t="shared" si="59"/>
        <v>8466.8707217690953</v>
      </c>
      <c r="AF71" s="44">
        <f t="shared" si="61"/>
        <v>8763.2111970310143</v>
      </c>
      <c r="AG71" s="44">
        <f t="shared" si="63"/>
        <v>9069.9235889270967</v>
      </c>
      <c r="AH71" s="44">
        <f t="shared" si="65"/>
        <v>9387.3709145395442</v>
      </c>
      <c r="AI71" s="44">
        <f t="shared" si="67"/>
        <v>9715.9288965484302</v>
      </c>
      <c r="AJ71" s="44">
        <f t="shared" si="69"/>
        <v>10055.986407927625</v>
      </c>
      <c r="AK71" s="44">
        <f t="shared" si="71"/>
        <v>10407.945932205092</v>
      </c>
      <c r="AL71" s="44">
        <f t="shared" si="73"/>
        <v>10772.224039832266</v>
      </c>
      <c r="AM71" s="44">
        <f t="shared" si="75"/>
        <v>11149.251881226395</v>
      </c>
      <c r="AN71" s="44">
        <f t="shared" si="77"/>
        <v>11539.47569706932</v>
      </c>
      <c r="AO71" s="44">
        <f t="shared" si="79"/>
        <v>11943.357346466744</v>
      </c>
      <c r="AP71" s="44">
        <f t="shared" si="81"/>
        <v>12361.374853593079</v>
      </c>
      <c r="AQ71" s="44">
        <f t="shared" si="83"/>
        <v>12794.022973468835</v>
      </c>
      <c r="AR71" s="44">
        <f t="shared" si="85"/>
        <v>13241.813777540245</v>
      </c>
      <c r="AS71" s="44">
        <f t="shared" si="87"/>
        <v>13705.277259754152</v>
      </c>
      <c r="AT71" s="44">
        <f t="shared" si="89"/>
        <v>14184.961963845544</v>
      </c>
      <c r="AU71" s="44">
        <f t="shared" si="91"/>
        <v>14681.435632580135</v>
      </c>
      <c r="AV71" s="44">
        <f t="shared" si="93"/>
        <v>15195.285879720441</v>
      </c>
      <c r="AW71" s="44">
        <f t="shared" si="95"/>
        <v>15727.120885510654</v>
      </c>
      <c r="AX71" s="44">
        <f t="shared" si="97"/>
        <v>16277.570116503524</v>
      </c>
      <c r="AY71" s="44">
        <f t="shared" si="99"/>
        <v>16847.285070581151</v>
      </c>
      <c r="AZ71" s="44">
        <f t="shared" si="101"/>
        <v>17436.940048051492</v>
      </c>
      <c r="BA71" s="44">
        <f t="shared" si="103"/>
        <v>18047.23294973329</v>
      </c>
      <c r="BB71" s="44">
        <f t="shared" si="105"/>
        <v>18678.886102973953</v>
      </c>
      <c r="BC71" s="44">
        <f t="shared" si="107"/>
        <v>19332.647116578035</v>
      </c>
      <c r="BD71" s="44">
        <f t="shared" si="109"/>
        <v>20009.289765658268</v>
      </c>
      <c r="BE71" s="44">
        <f t="shared" si="111"/>
        <v>20709.614907456307</v>
      </c>
      <c r="BF71" s="44">
        <f t="shared" si="113"/>
        <v>21434.451429217275</v>
      </c>
      <c r="BG71" s="44">
        <f t="shared" si="115"/>
        <v>22184.657229239878</v>
      </c>
      <c r="BH71" s="44">
        <f t="shared" si="117"/>
        <v>22961.120232263274</v>
      </c>
      <c r="BI71" s="44">
        <f t="shared" ref="BI71:BI102" si="122">$V71/(1+r_)^($R71-BI$2)</f>
        <v>23764.759440392485</v>
      </c>
      <c r="BJ71" s="44">
        <f t="shared" si="58"/>
        <v>24596.526020806217</v>
      </c>
      <c r="BK71" s="44">
        <f t="shared" si="60"/>
        <v>25457.404431534429</v>
      </c>
      <c r="BL71" s="44">
        <f t="shared" si="62"/>
        <v>26348.413586638137</v>
      </c>
      <c r="BM71" s="44">
        <f t="shared" si="64"/>
        <v>27270.608062170468</v>
      </c>
      <c r="BN71" s="44">
        <f t="shared" si="66"/>
        <v>28225.079344346432</v>
      </c>
      <c r="BO71" s="44">
        <f t="shared" si="68"/>
        <v>29212.957121398558</v>
      </c>
      <c r="BP71" s="44">
        <f t="shared" si="70"/>
        <v>30235.410620647508</v>
      </c>
      <c r="BQ71" s="44">
        <f t="shared" si="72"/>
        <v>31293.649992370167</v>
      </c>
      <c r="BR71" s="44">
        <f t="shared" si="74"/>
        <v>32388.927742103115</v>
      </c>
      <c r="BS71" s="44">
        <f t="shared" si="76"/>
        <v>33522.540213076725</v>
      </c>
      <c r="BT71" s="44">
        <f t="shared" si="78"/>
        <v>34695.829120534407</v>
      </c>
      <c r="BU71" s="44">
        <f t="shared" si="80"/>
        <v>35910.183139753106</v>
      </c>
      <c r="BV71" s="44">
        <f t="shared" si="82"/>
        <v>37167.039549644462</v>
      </c>
      <c r="BW71" s="44">
        <f t="shared" si="84"/>
        <v>38467.885933882018</v>
      </c>
      <c r="BX71" s="44">
        <f t="shared" si="86"/>
        <v>39814.261941567886</v>
      </c>
      <c r="BY71" s="44">
        <f t="shared" si="88"/>
        <v>41207.761109522755</v>
      </c>
      <c r="BZ71" s="44">
        <f t="shared" si="90"/>
        <v>42650.032748356047</v>
      </c>
      <c r="CA71" s="44">
        <f t="shared" si="92"/>
        <v>44142.783894548498</v>
      </c>
      <c r="CB71" s="44">
        <f t="shared" si="94"/>
        <v>45687.781330857702</v>
      </c>
      <c r="CC71" s="44">
        <f t="shared" si="96"/>
        <v>47286.853677437713</v>
      </c>
      <c r="CD71" s="44">
        <f t="shared" si="98"/>
        <v>48941.893556148032</v>
      </c>
      <c r="CE71" s="44">
        <f t="shared" si="100"/>
        <v>50654.859830613212</v>
      </c>
      <c r="CF71" s="44">
        <f t="shared" si="102"/>
        <v>52427.77992468467</v>
      </c>
      <c r="CG71" s="44">
        <f t="shared" si="104"/>
        <v>54262.752222048628</v>
      </c>
      <c r="CH71" s="44">
        <f t="shared" si="106"/>
        <v>56161.948549820321</v>
      </c>
      <c r="CI71" s="44">
        <f t="shared" si="108"/>
        <v>58127.616749064022</v>
      </c>
      <c r="CJ71" s="44">
        <f t="shared" si="110"/>
        <v>60162.08333528127</v>
      </c>
      <c r="CK71" s="44">
        <f t="shared" si="112"/>
        <v>62267.756252016108</v>
      </c>
      <c r="CL71" s="44">
        <f t="shared" si="114"/>
        <v>64447.127720836666</v>
      </c>
      <c r="CM71" s="44">
        <f t="shared" si="116"/>
        <v>66702.777191065936</v>
      </c>
      <c r="CN71" s="44">
        <f t="shared" si="118"/>
        <v>69037.374392753249</v>
      </c>
      <c r="CO71" s="44">
        <f t="shared" ref="CO71:CO102" si="123">$V71/(1+r_)^($R71-CO$2)</f>
        <v>71453.682496499605</v>
      </c>
      <c r="CP71" s="44"/>
      <c r="CQ71" s="44"/>
      <c r="CR71" s="44"/>
      <c r="CS71" s="44"/>
      <c r="CT71" s="44"/>
      <c r="CU71" s="44"/>
    </row>
    <row r="72" spans="2:109" ht="15.75" customHeight="1">
      <c r="B72" s="1">
        <v>65</v>
      </c>
      <c r="D72" s="43">
        <f t="shared" ref="D72:D108" si="124">VLOOKUP(B72,MaleLT,nat,1)</f>
        <v>1.2208E-2</v>
      </c>
      <c r="E72" s="43">
        <f t="shared" si="0"/>
        <v>1.2283129713834287E-2</v>
      </c>
      <c r="F72" s="44">
        <f t="shared" ref="F72:F103" si="125">F71*EXP(-E71*SMR)</f>
        <v>86701.59007339018</v>
      </c>
      <c r="G72" s="44">
        <f t="shared" si="1"/>
        <v>86172.363567582215</v>
      </c>
      <c r="H72" s="44">
        <f t="shared" si="2"/>
        <v>18.638120484335101</v>
      </c>
      <c r="J72" s="43">
        <f t="shared" si="119"/>
        <v>7.9950000000000004E-3</v>
      </c>
      <c r="K72" s="43">
        <f t="shared" si="4"/>
        <v>8.0271313873859704E-3</v>
      </c>
      <c r="L72" s="44">
        <f t="shared" ref="L72:L103" si="126">L71*EXP(-K71*SMR)</f>
        <v>91224.121187611308</v>
      </c>
      <c r="M72" s="44">
        <f t="shared" si="5"/>
        <v>90859.452763163834</v>
      </c>
      <c r="N72" s="44">
        <f t="shared" si="6"/>
        <v>20.993619005276752</v>
      </c>
      <c r="P72" s="5">
        <f t="shared" si="7"/>
        <v>0.51270904323542932</v>
      </c>
      <c r="R72" s="1">
        <v>65</v>
      </c>
      <c r="S72" s="44">
        <f t="shared" si="8"/>
        <v>89020.332673964964</v>
      </c>
      <c r="T72" s="44">
        <f t="shared" si="9"/>
        <v>88578.055848960663</v>
      </c>
      <c r="U72" s="45">
        <f t="shared" si="10"/>
        <v>20.061138072669607</v>
      </c>
      <c r="V72" s="44">
        <f t="shared" si="120"/>
        <v>69002.305506340359</v>
      </c>
      <c r="W72" s="45">
        <f t="shared" si="12"/>
        <v>15.061052304139023</v>
      </c>
      <c r="X72" s="45">
        <f>SUM(CP72:CP$127)/S72</f>
        <v>10.641561762712751</v>
      </c>
      <c r="Z72" s="1">
        <f t="shared" si="13"/>
        <v>19.845805877349562</v>
      </c>
      <c r="AA72" s="45">
        <f t="shared" si="14"/>
        <v>0.21533219532004466</v>
      </c>
      <c r="AC72" s="44">
        <f t="shared" si="121"/>
        <v>7374.6406863775355</v>
      </c>
      <c r="AD72" s="44">
        <f t="shared" ref="AD72:AD103" si="127">$V72/(1+r_)^($R72-AD$2)</f>
        <v>7632.7531104007485</v>
      </c>
      <c r="AE72" s="44">
        <f t="shared" si="59"/>
        <v>7899.899469264773</v>
      </c>
      <c r="AF72" s="44">
        <f t="shared" si="61"/>
        <v>8176.3959506890396</v>
      </c>
      <c r="AG72" s="44">
        <f t="shared" si="63"/>
        <v>8462.5698089631569</v>
      </c>
      <c r="AH72" s="44">
        <f t="shared" si="65"/>
        <v>8758.7597522768629</v>
      </c>
      <c r="AI72" s="44">
        <f t="shared" si="67"/>
        <v>9065.3163436065533</v>
      </c>
      <c r="AJ72" s="44">
        <f t="shared" si="69"/>
        <v>9382.602415632784</v>
      </c>
      <c r="AK72" s="44">
        <f t="shared" si="71"/>
        <v>9710.9935001799313</v>
      </c>
      <c r="AL72" s="44">
        <f t="shared" si="73"/>
        <v>10050.878272686228</v>
      </c>
      <c r="AM72" s="44">
        <f t="shared" si="75"/>
        <v>10402.659012230242</v>
      </c>
      <c r="AN72" s="44">
        <f t="shared" si="77"/>
        <v>10766.752077658302</v>
      </c>
      <c r="AO72" s="44">
        <f t="shared" si="79"/>
        <v>11143.588400376342</v>
      </c>
      <c r="AP72" s="44">
        <f t="shared" si="81"/>
        <v>11533.613994389512</v>
      </c>
      <c r="AQ72" s="44">
        <f t="shared" si="83"/>
        <v>11937.290484193145</v>
      </c>
      <c r="AR72" s="44">
        <f t="shared" si="85"/>
        <v>12355.095651139904</v>
      </c>
      <c r="AS72" s="44">
        <f t="shared" si="87"/>
        <v>12787.523998929799</v>
      </c>
      <c r="AT72" s="44">
        <f t="shared" si="89"/>
        <v>13235.087338892341</v>
      </c>
      <c r="AU72" s="44">
        <f t="shared" si="91"/>
        <v>13698.315395753571</v>
      </c>
      <c r="AV72" s="44">
        <f t="shared" si="93"/>
        <v>14177.756434604942</v>
      </c>
      <c r="AW72" s="44">
        <f t="shared" si="95"/>
        <v>14673.977909816116</v>
      </c>
      <c r="AX72" s="44">
        <f t="shared" si="97"/>
        <v>15187.56713665968</v>
      </c>
      <c r="AY72" s="44">
        <f t="shared" si="99"/>
        <v>15719.131986442764</v>
      </c>
      <c r="AZ72" s="44">
        <f t="shared" si="101"/>
        <v>16269.301605968263</v>
      </c>
      <c r="BA72" s="44">
        <f t="shared" si="103"/>
        <v>16838.727162177154</v>
      </c>
      <c r="BB72" s="44">
        <f t="shared" si="105"/>
        <v>17428.082612853352</v>
      </c>
      <c r="BC72" s="44">
        <f t="shared" si="107"/>
        <v>18038.065504303213</v>
      </c>
      <c r="BD72" s="44">
        <f t="shared" si="109"/>
        <v>18669.397796953825</v>
      </c>
      <c r="BE72" s="44">
        <f t="shared" si="111"/>
        <v>19322.826719847209</v>
      </c>
      <c r="BF72" s="44">
        <f t="shared" si="113"/>
        <v>19999.125655041858</v>
      </c>
      <c r="BG72" s="44">
        <f t="shared" si="115"/>
        <v>20699.095052968321</v>
      </c>
      <c r="BH72" s="44">
        <f t="shared" si="117"/>
        <v>21423.563379822212</v>
      </c>
      <c r="BI72" s="44">
        <f t="shared" si="122"/>
        <v>22173.388098115989</v>
      </c>
      <c r="BJ72" s="44">
        <f t="shared" ref="BJ72:BJ103" si="128">$V72/(1+r_)^($R72-BJ$2)</f>
        <v>22949.456681550048</v>
      </c>
      <c r="BK72" s="44">
        <f t="shared" si="60"/>
        <v>23752.68766540429</v>
      </c>
      <c r="BL72" s="44">
        <f t="shared" si="62"/>
        <v>24584.031733693439</v>
      </c>
      <c r="BM72" s="44">
        <f t="shared" si="64"/>
        <v>25444.472844372711</v>
      </c>
      <c r="BN72" s="44">
        <f t="shared" si="66"/>
        <v>26335.02939392575</v>
      </c>
      <c r="BO72" s="44">
        <f t="shared" si="68"/>
        <v>27256.755422713151</v>
      </c>
      <c r="BP72" s="44">
        <f t="shared" si="70"/>
        <v>28210.741862508112</v>
      </c>
      <c r="BQ72" s="44">
        <f t="shared" si="72"/>
        <v>29198.117827695896</v>
      </c>
      <c r="BR72" s="44">
        <f t="shared" si="74"/>
        <v>30220.051951665249</v>
      </c>
      <c r="BS72" s="44">
        <f t="shared" si="76"/>
        <v>31277.753769973526</v>
      </c>
      <c r="BT72" s="44">
        <f t="shared" si="78"/>
        <v>32372.475151922597</v>
      </c>
      <c r="BU72" s="44">
        <f t="shared" si="80"/>
        <v>33505.51178223989</v>
      </c>
      <c r="BV72" s="44">
        <f t="shared" si="82"/>
        <v>34678.204694618282</v>
      </c>
      <c r="BW72" s="44">
        <f t="shared" si="84"/>
        <v>35891.941858929917</v>
      </c>
      <c r="BX72" s="44">
        <f t="shared" si="86"/>
        <v>37148.159823992457</v>
      </c>
      <c r="BY72" s="44">
        <f t="shared" si="88"/>
        <v>38448.345417832192</v>
      </c>
      <c r="BZ72" s="44">
        <f t="shared" si="90"/>
        <v>39794.03750745632</v>
      </c>
      <c r="CA72" s="44">
        <f t="shared" si="92"/>
        <v>41186.828820217277</v>
      </c>
      <c r="CB72" s="44">
        <f t="shared" si="94"/>
        <v>42628.367828924878</v>
      </c>
      <c r="CC72" s="44">
        <f t="shared" si="96"/>
        <v>44120.360702937258</v>
      </c>
      <c r="CD72" s="44">
        <f t="shared" si="98"/>
        <v>45664.573327540049</v>
      </c>
      <c r="CE72" s="44">
        <f t="shared" si="100"/>
        <v>47262.833394003945</v>
      </c>
      <c r="CF72" s="44">
        <f t="shared" si="102"/>
        <v>48917.032562794091</v>
      </c>
      <c r="CG72" s="44">
        <f t="shared" si="104"/>
        <v>50629.128702491878</v>
      </c>
      <c r="CH72" s="44">
        <f t="shared" si="106"/>
        <v>52401.148207079088</v>
      </c>
      <c r="CI72" s="44">
        <f t="shared" si="108"/>
        <v>54235.188394326848</v>
      </c>
      <c r="CJ72" s="44">
        <f t="shared" si="110"/>
        <v>56133.419988128277</v>
      </c>
      <c r="CK72" s="44">
        <f t="shared" si="112"/>
        <v>58098.089687712774</v>
      </c>
      <c r="CL72" s="44">
        <f t="shared" si="114"/>
        <v>60131.522826782711</v>
      </c>
      <c r="CM72" s="44">
        <f t="shared" si="116"/>
        <v>62236.126125720104</v>
      </c>
      <c r="CN72" s="44">
        <f t="shared" si="118"/>
        <v>64414.390540120301</v>
      </c>
      <c r="CO72" s="44">
        <f t="shared" si="123"/>
        <v>66668.894209024511</v>
      </c>
      <c r="CP72" s="44">
        <f t="shared" ref="CP72:CP103" si="129">$V72/(1+r_)^($R72-CP$2)</f>
        <v>69002.305506340359</v>
      </c>
      <c r="CQ72" s="44"/>
      <c r="CR72" s="44"/>
      <c r="CS72" s="44"/>
      <c r="CT72" s="44"/>
      <c r="CU72" s="44"/>
    </row>
    <row r="73" spans="2:109" ht="15.75" customHeight="1">
      <c r="B73" s="1">
        <v>66</v>
      </c>
      <c r="D73" s="43">
        <f t="shared" si="124"/>
        <v>1.3568E-2</v>
      </c>
      <c r="E73" s="43">
        <f t="shared" si="0"/>
        <v>1.3660886457882481E-2</v>
      </c>
      <c r="F73" s="44">
        <f t="shared" si="125"/>
        <v>85643.137061774236</v>
      </c>
      <c r="G73" s="44">
        <f t="shared" si="1"/>
        <v>85062.13401994716</v>
      </c>
      <c r="H73" s="44">
        <f t="shared" si="2"/>
        <v>17.86228728754141</v>
      </c>
      <c r="J73" s="43">
        <f t="shared" si="119"/>
        <v>8.8599999999999998E-3</v>
      </c>
      <c r="K73" s="43">
        <f t="shared" si="4"/>
        <v>8.8994831870327466E-3</v>
      </c>
      <c r="L73" s="44">
        <f t="shared" si="126"/>
        <v>90494.784338716359</v>
      </c>
      <c r="M73" s="44">
        <f t="shared" si="5"/>
        <v>90093.892444095836</v>
      </c>
      <c r="N73" s="44">
        <f t="shared" si="6"/>
        <v>20.158785999341482</v>
      </c>
      <c r="P73" s="5">
        <f t="shared" si="7"/>
        <v>0.51377229627318799</v>
      </c>
      <c r="R73" s="1">
        <v>66</v>
      </c>
      <c r="S73" s="44">
        <f t="shared" si="8"/>
        <v>88135.779023956362</v>
      </c>
      <c r="T73" s="44">
        <f t="shared" si="9"/>
        <v>87650.411513832136</v>
      </c>
      <c r="U73" s="45">
        <f t="shared" si="10"/>
        <v>19.257458752785219</v>
      </c>
      <c r="V73" s="44">
        <f t="shared" si="120"/>
        <v>68279.670569275229</v>
      </c>
      <c r="W73" s="45">
        <f t="shared" si="12"/>
        <v>14.429299827059213</v>
      </c>
      <c r="X73" s="45">
        <f>SUM(CQ73:CQ$127)/S73</f>
        <v>10.31424502109561</v>
      </c>
      <c r="Z73" s="1">
        <f t="shared" si="13"/>
        <v>19.042164704091348</v>
      </c>
      <c r="AA73" s="45">
        <f t="shared" si="14"/>
        <v>0.21529404869387037</v>
      </c>
      <c r="AC73" s="44">
        <f t="shared" si="121"/>
        <v>7050.6365946958094</v>
      </c>
      <c r="AD73" s="44">
        <f t="shared" si="127"/>
        <v>7297.408875510162</v>
      </c>
      <c r="AE73" s="44">
        <f t="shared" ref="AE73:AE104" si="130">$V73/(1+r_)^($R73-AE$2)</f>
        <v>7552.8181861530165</v>
      </c>
      <c r="AF73" s="44">
        <f t="shared" si="61"/>
        <v>7817.1668226683705</v>
      </c>
      <c r="AG73" s="44">
        <f t="shared" si="63"/>
        <v>8090.7676614617631</v>
      </c>
      <c r="AH73" s="44">
        <f t="shared" si="65"/>
        <v>8373.9445296129252</v>
      </c>
      <c r="AI73" s="44">
        <f t="shared" si="67"/>
        <v>8667.0325881493754</v>
      </c>
      <c r="AJ73" s="44">
        <f t="shared" si="69"/>
        <v>8970.3787287346022</v>
      </c>
      <c r="AK73" s="44">
        <f t="shared" si="71"/>
        <v>9284.3419842403146</v>
      </c>
      <c r="AL73" s="44">
        <f t="shared" si="73"/>
        <v>9609.2939536887261</v>
      </c>
      <c r="AM73" s="44">
        <f t="shared" si="75"/>
        <v>9945.6192420678308</v>
      </c>
      <c r="AN73" s="44">
        <f t="shared" si="77"/>
        <v>10293.715915540201</v>
      </c>
      <c r="AO73" s="44">
        <f t="shared" si="79"/>
        <v>10653.995972584109</v>
      </c>
      <c r="AP73" s="44">
        <f t="shared" si="81"/>
        <v>11026.885831624553</v>
      </c>
      <c r="AQ73" s="44">
        <f t="shared" si="83"/>
        <v>11412.82683573141</v>
      </c>
      <c r="AR73" s="44">
        <f t="shared" si="85"/>
        <v>11812.275774982008</v>
      </c>
      <c r="AS73" s="44">
        <f t="shared" si="87"/>
        <v>12225.705427106377</v>
      </c>
      <c r="AT73" s="44">
        <f t="shared" si="89"/>
        <v>12653.6051170551</v>
      </c>
      <c r="AU73" s="44">
        <f t="shared" si="91"/>
        <v>13096.481296152027</v>
      </c>
      <c r="AV73" s="44">
        <f t="shared" si="93"/>
        <v>13554.858141517347</v>
      </c>
      <c r="AW73" s="44">
        <f t="shared" si="95"/>
        <v>14029.278176470449</v>
      </c>
      <c r="AX73" s="44">
        <f t="shared" si="97"/>
        <v>14520.302912646917</v>
      </c>
      <c r="AY73" s="44">
        <f t="shared" si="99"/>
        <v>15028.513514589558</v>
      </c>
      <c r="AZ73" s="44">
        <f t="shared" si="101"/>
        <v>15554.51148760019</v>
      </c>
      <c r="BA73" s="44">
        <f t="shared" si="103"/>
        <v>16098.919389666198</v>
      </c>
      <c r="BB73" s="44">
        <f t="shared" si="105"/>
        <v>16662.381568304514</v>
      </c>
      <c r="BC73" s="44">
        <f t="shared" si="107"/>
        <v>17245.564923195168</v>
      </c>
      <c r="BD73" s="44">
        <f t="shared" si="109"/>
        <v>17849.159695506998</v>
      </c>
      <c r="BE73" s="44">
        <f t="shared" si="111"/>
        <v>18473.88028484974</v>
      </c>
      <c r="BF73" s="44">
        <f t="shared" si="113"/>
        <v>19120.46609481948</v>
      </c>
      <c r="BG73" s="44">
        <f t="shared" si="115"/>
        <v>19789.68240813816</v>
      </c>
      <c r="BH73" s="44">
        <f t="shared" si="117"/>
        <v>20482.321292422996</v>
      </c>
      <c r="BI73" s="44">
        <f t="shared" si="122"/>
        <v>21199.202537657799</v>
      </c>
      <c r="BJ73" s="44">
        <f t="shared" si="128"/>
        <v>21941.174626475822</v>
      </c>
      <c r="BK73" s="44">
        <f t="shared" ref="BK73:BK104" si="131">$V73/(1+r_)^($R73-BK$2)</f>
        <v>22709.115738402474</v>
      </c>
      <c r="BL73" s="44">
        <f t="shared" si="62"/>
        <v>23503.934789246552</v>
      </c>
      <c r="BM73" s="44">
        <f t="shared" si="64"/>
        <v>24326.572506870179</v>
      </c>
      <c r="BN73" s="44">
        <f t="shared" si="66"/>
        <v>25178.002544610637</v>
      </c>
      <c r="BO73" s="44">
        <f t="shared" si="68"/>
        <v>26059.232633672003</v>
      </c>
      <c r="BP73" s="44">
        <f t="shared" si="70"/>
        <v>26971.305775850524</v>
      </c>
      <c r="BQ73" s="44">
        <f t="shared" si="72"/>
        <v>27915.301478005294</v>
      </c>
      <c r="BR73" s="44">
        <f t="shared" si="74"/>
        <v>28892.337029735478</v>
      </c>
      <c r="BS73" s="44">
        <f t="shared" si="76"/>
        <v>29903.568825776216</v>
      </c>
      <c r="BT73" s="44">
        <f t="shared" si="78"/>
        <v>30950.193734678378</v>
      </c>
      <c r="BU73" s="44">
        <f t="shared" si="80"/>
        <v>32033.45051539212</v>
      </c>
      <c r="BV73" s="44">
        <f t="shared" si="82"/>
        <v>33154.621283430846</v>
      </c>
      <c r="BW73" s="44">
        <f t="shared" si="84"/>
        <v>34315.033028350917</v>
      </c>
      <c r="BX73" s="44">
        <f t="shared" si="86"/>
        <v>35516.059184343198</v>
      </c>
      <c r="BY73" s="44">
        <f t="shared" si="88"/>
        <v>36759.121255795202</v>
      </c>
      <c r="BZ73" s="44">
        <f t="shared" si="90"/>
        <v>38045.690499748038</v>
      </c>
      <c r="CA73" s="44">
        <f t="shared" si="92"/>
        <v>39377.289667239216</v>
      </c>
      <c r="CB73" s="44">
        <f t="shared" si="94"/>
        <v>40755.494805592578</v>
      </c>
      <c r="CC73" s="44">
        <f t="shared" si="96"/>
        <v>42181.93712378831</v>
      </c>
      <c r="CD73" s="44">
        <f t="shared" si="98"/>
        <v>43658.304923120908</v>
      </c>
      <c r="CE73" s="44">
        <f t="shared" si="100"/>
        <v>45186.345595430132</v>
      </c>
      <c r="CF73" s="44">
        <f t="shared" si="102"/>
        <v>46767.867691270185</v>
      </c>
      <c r="CG73" s="44">
        <f t="shared" si="104"/>
        <v>48404.743060464643</v>
      </c>
      <c r="CH73" s="44">
        <f t="shared" si="106"/>
        <v>50098.909067580898</v>
      </c>
      <c r="CI73" s="44">
        <f t="shared" si="108"/>
        <v>51852.370884946227</v>
      </c>
      <c r="CJ73" s="44">
        <f t="shared" si="110"/>
        <v>53667.203865919335</v>
      </c>
      <c r="CK73" s="44">
        <f t="shared" si="112"/>
        <v>55545.556001226505</v>
      </c>
      <c r="CL73" s="44">
        <f t="shared" si="114"/>
        <v>57489.650461269433</v>
      </c>
      <c r="CM73" s="44">
        <f t="shared" si="116"/>
        <v>59501.788227413854</v>
      </c>
      <c r="CN73" s="44">
        <f t="shared" si="118"/>
        <v>61584.350815373342</v>
      </c>
      <c r="CO73" s="44">
        <f t="shared" si="123"/>
        <v>63739.803093911396</v>
      </c>
      <c r="CP73" s="44">
        <f t="shared" si="129"/>
        <v>65970.696202198291</v>
      </c>
      <c r="CQ73" s="44">
        <f t="shared" ref="CQ73:CQ104" si="132">$V73/(1+r_)^($R73-CQ$2)</f>
        <v>68279.670569275229</v>
      </c>
      <c r="CR73" s="44"/>
      <c r="CS73" s="44"/>
      <c r="CT73" s="44"/>
      <c r="CU73" s="44"/>
    </row>
    <row r="74" spans="2:109" ht="15.75" customHeight="1">
      <c r="B74" s="1">
        <v>67</v>
      </c>
      <c r="D74" s="43">
        <f t="shared" si="124"/>
        <v>1.4493000000000001E-2</v>
      </c>
      <c r="E74" s="43">
        <f t="shared" si="0"/>
        <v>1.4599049421183912E-2</v>
      </c>
      <c r="F74" s="44">
        <f t="shared" si="125"/>
        <v>84481.130978120083</v>
      </c>
      <c r="G74" s="44">
        <f t="shared" si="1"/>
        <v>83868.938462487131</v>
      </c>
      <c r="H74" s="44">
        <f t="shared" si="2"/>
        <v>17.101098998756537</v>
      </c>
      <c r="J74" s="43">
        <f t="shared" si="119"/>
        <v>9.5230000000000002E-3</v>
      </c>
      <c r="K74" s="43">
        <f t="shared" si="4"/>
        <v>9.5686337087923425E-3</v>
      </c>
      <c r="L74" s="44">
        <f t="shared" si="126"/>
        <v>89693.000549475328</v>
      </c>
      <c r="M74" s="44">
        <f t="shared" si="5"/>
        <v>89265.927327359008</v>
      </c>
      <c r="N74" s="44">
        <f t="shared" si="6"/>
        <v>19.334519845169691</v>
      </c>
      <c r="P74" s="5">
        <f t="shared" si="7"/>
        <v>0.51496166372596353</v>
      </c>
      <c r="R74" s="1">
        <v>67</v>
      </c>
      <c r="S74" s="44">
        <f t="shared" si="8"/>
        <v>87165.04400370791</v>
      </c>
      <c r="T74" s="44">
        <f t="shared" si="9"/>
        <v>86651.687453800667</v>
      </c>
      <c r="U74" s="45">
        <f t="shared" si="10"/>
        <v>18.466355820529714</v>
      </c>
      <c r="V74" s="44">
        <f t="shared" si="120"/>
        <v>67501.664526510722</v>
      </c>
      <c r="W74" s="45">
        <f t="shared" si="12"/>
        <v>13.806657522109813</v>
      </c>
      <c r="X74" s="45">
        <f>SUM(CR74:CR$127)/S74</f>
        <v>9.9833764966750369</v>
      </c>
      <c r="Z74" s="1">
        <f t="shared" si="13"/>
        <v>18.251225113625708</v>
      </c>
      <c r="AA74" s="45">
        <f t="shared" si="14"/>
        <v>0.21513070690400582</v>
      </c>
      <c r="AC74" s="44">
        <f t="shared" si="121"/>
        <v>6734.5882165236553</v>
      </c>
      <c r="AD74" s="44">
        <f t="shared" si="127"/>
        <v>6970.2988041019826</v>
      </c>
      <c r="AE74" s="44">
        <f t="shared" si="130"/>
        <v>7214.2592622455513</v>
      </c>
      <c r="AF74" s="44">
        <f t="shared" ref="AF74:AF105" si="133">$V74/(1+r_)^($R74-AF$2)</f>
        <v>7466.7583364241445</v>
      </c>
      <c r="AG74" s="44">
        <f t="shared" si="63"/>
        <v>7728.0948781989882</v>
      </c>
      <c r="AH74" s="44">
        <f t="shared" si="65"/>
        <v>7998.5781989359521</v>
      </c>
      <c r="AI74" s="44">
        <f t="shared" si="67"/>
        <v>8278.5284358987119</v>
      </c>
      <c r="AJ74" s="44">
        <f t="shared" si="69"/>
        <v>8568.2769311551638</v>
      </c>
      <c r="AK74" s="44">
        <f t="shared" si="71"/>
        <v>8868.1666237455938</v>
      </c>
      <c r="AL74" s="44">
        <f t="shared" si="73"/>
        <v>9178.5524555766897</v>
      </c>
      <c r="AM74" s="44">
        <f t="shared" si="75"/>
        <v>9499.8017915218752</v>
      </c>
      <c r="AN74" s="44">
        <f t="shared" si="77"/>
        <v>9832.2948542251397</v>
      </c>
      <c r="AO74" s="44">
        <f t="shared" si="79"/>
        <v>10176.425174123016</v>
      </c>
      <c r="AP74" s="44">
        <f t="shared" si="81"/>
        <v>10532.600055217323</v>
      </c>
      <c r="AQ74" s="44">
        <f t="shared" si="83"/>
        <v>10901.241057149929</v>
      </c>
      <c r="AR74" s="44">
        <f t="shared" si="85"/>
        <v>11282.784494150173</v>
      </c>
      <c r="AS74" s="44">
        <f t="shared" si="87"/>
        <v>11677.681951445429</v>
      </c>
      <c r="AT74" s="44">
        <f t="shared" si="89"/>
        <v>12086.400819746017</v>
      </c>
      <c r="AU74" s="44">
        <f t="shared" si="91"/>
        <v>12509.424848437127</v>
      </c>
      <c r="AV74" s="44">
        <f t="shared" si="93"/>
        <v>12947.254718132426</v>
      </c>
      <c r="AW74" s="44">
        <f t="shared" si="95"/>
        <v>13400.408633267059</v>
      </c>
      <c r="AX74" s="44">
        <f t="shared" si="97"/>
        <v>13869.422935431403</v>
      </c>
      <c r="AY74" s="44">
        <f t="shared" si="99"/>
        <v>14354.852738171503</v>
      </c>
      <c r="AZ74" s="44">
        <f t="shared" si="101"/>
        <v>14857.272584007504</v>
      </c>
      <c r="BA74" s="44">
        <f t="shared" si="103"/>
        <v>15377.277124447764</v>
      </c>
      <c r="BB74" s="44">
        <f t="shared" si="105"/>
        <v>15915.481823803437</v>
      </c>
      <c r="BC74" s="44">
        <f t="shared" si="107"/>
        <v>16472.52368763656</v>
      </c>
      <c r="BD74" s="44">
        <f t="shared" si="109"/>
        <v>17049.062016703836</v>
      </c>
      <c r="BE74" s="44">
        <f t="shared" si="111"/>
        <v>17645.779187288466</v>
      </c>
      <c r="BF74" s="44">
        <f t="shared" si="113"/>
        <v>18263.38145884356</v>
      </c>
      <c r="BG74" s="44">
        <f t="shared" si="115"/>
        <v>18902.599809903084</v>
      </c>
      <c r="BH74" s="44">
        <f t="shared" si="117"/>
        <v>19564.19080324969</v>
      </c>
      <c r="BI74" s="44">
        <f t="shared" si="122"/>
        <v>20248.937481363428</v>
      </c>
      <c r="BJ74" s="44">
        <f t="shared" si="128"/>
        <v>20957.650293211147</v>
      </c>
      <c r="BK74" s="44">
        <f t="shared" si="131"/>
        <v>21691.168053473535</v>
      </c>
      <c r="BL74" s="44">
        <f t="shared" ref="BL74:BL105" si="134">$V74/(1+r_)^($R74-BL$2)</f>
        <v>22450.358935345106</v>
      </c>
      <c r="BM74" s="44">
        <f t="shared" si="64"/>
        <v>23236.121498082179</v>
      </c>
      <c r="BN74" s="44">
        <f t="shared" si="66"/>
        <v>24049.385750515055</v>
      </c>
      <c r="BO74" s="44">
        <f t="shared" si="68"/>
        <v>24891.114251783081</v>
      </c>
      <c r="BP74" s="44">
        <f t="shared" si="70"/>
        <v>25762.303250595483</v>
      </c>
      <c r="BQ74" s="44">
        <f t="shared" si="72"/>
        <v>26663.983864366328</v>
      </c>
      <c r="BR74" s="44">
        <f t="shared" si="74"/>
        <v>27597.223299619149</v>
      </c>
      <c r="BS74" s="44">
        <f t="shared" si="76"/>
        <v>28563.126115105817</v>
      </c>
      <c r="BT74" s="44">
        <f t="shared" si="78"/>
        <v>29562.835529134518</v>
      </c>
      <c r="BU74" s="44">
        <f t="shared" si="80"/>
        <v>30597.53477265422</v>
      </c>
      <c r="BV74" s="44">
        <f t="shared" si="82"/>
        <v>31668.448489697119</v>
      </c>
      <c r="BW74" s="44">
        <f t="shared" si="84"/>
        <v>32776.844186836519</v>
      </c>
      <c r="BX74" s="44">
        <f t="shared" si="86"/>
        <v>33924.033733375793</v>
      </c>
      <c r="BY74" s="44">
        <f t="shared" si="88"/>
        <v>35111.374914043939</v>
      </c>
      <c r="BZ74" s="44">
        <f t="shared" si="90"/>
        <v>36340.273036035476</v>
      </c>
      <c r="CA74" s="44">
        <f t="shared" si="92"/>
        <v>37612.182592296711</v>
      </c>
      <c r="CB74" s="44">
        <f t="shared" si="94"/>
        <v>38928.608983027094</v>
      </c>
      <c r="CC74" s="44">
        <f t="shared" si="96"/>
        <v>40291.110297433035</v>
      </c>
      <c r="CD74" s="44">
        <f t="shared" si="98"/>
        <v>41701.299157843183</v>
      </c>
      <c r="CE74" s="44">
        <f t="shared" si="100"/>
        <v>43160.844628367704</v>
      </c>
      <c r="CF74" s="44">
        <f t="shared" si="102"/>
        <v>44671.474190360561</v>
      </c>
      <c r="CG74" s="44">
        <f t="shared" si="104"/>
        <v>46234.975787023177</v>
      </c>
      <c r="CH74" s="44">
        <f t="shared" si="106"/>
        <v>47853.199939568993</v>
      </c>
      <c r="CI74" s="44">
        <f t="shared" si="108"/>
        <v>49528.061937453902</v>
      </c>
      <c r="CJ74" s="44">
        <f t="shared" si="110"/>
        <v>51261.54410526478</v>
      </c>
      <c r="CK74" s="44">
        <f t="shared" si="112"/>
        <v>53055.698148949043</v>
      </c>
      <c r="CL74" s="44">
        <f t="shared" si="114"/>
        <v>54912.647584162252</v>
      </c>
      <c r="CM74" s="44">
        <f t="shared" si="116"/>
        <v>56834.590249607936</v>
      </c>
      <c r="CN74" s="44">
        <f t="shared" si="118"/>
        <v>58823.800908344201</v>
      </c>
      <c r="CO74" s="44">
        <f t="shared" si="123"/>
        <v>60882.633940136249</v>
      </c>
      <c r="CP74" s="44">
        <f t="shared" si="129"/>
        <v>63013.526128041012</v>
      </c>
      <c r="CQ74" s="44">
        <f t="shared" si="132"/>
        <v>65218.999542522441</v>
      </c>
      <c r="CR74" s="44">
        <f t="shared" ref="CR74:CR105" si="135">$V74/(1+r_)^($R74-CR$2)</f>
        <v>67501.664526510722</v>
      </c>
      <c r="CS74" s="44"/>
      <c r="CT74" s="44"/>
      <c r="CU74" s="44"/>
    </row>
    <row r="75" spans="2:109" ht="15.75" customHeight="1">
      <c r="B75" s="1">
        <v>68</v>
      </c>
      <c r="D75" s="43">
        <f t="shared" si="124"/>
        <v>1.5896E-2</v>
      </c>
      <c r="E75" s="43">
        <f t="shared" si="0"/>
        <v>1.6023696457879325E-2</v>
      </c>
      <c r="F75" s="44">
        <f t="shared" si="125"/>
        <v>83256.745946854193</v>
      </c>
      <c r="G75" s="44">
        <f t="shared" si="1"/>
        <v>82595.021330068586</v>
      </c>
      <c r="H75" s="44">
        <f t="shared" si="2"/>
        <v>16.345237018871035</v>
      </c>
      <c r="J75" s="43">
        <f t="shared" si="119"/>
        <v>1.0378999999999999E-2</v>
      </c>
      <c r="K75" s="43">
        <f t="shared" si="4"/>
        <v>1.0433237433784307E-2</v>
      </c>
      <c r="L75" s="44">
        <f t="shared" si="126"/>
        <v>88838.854105242674</v>
      </c>
      <c r="M75" s="44">
        <f t="shared" si="5"/>
        <v>88377.824871863515</v>
      </c>
      <c r="N75" s="44">
        <f t="shared" si="6"/>
        <v>18.51560545592648</v>
      </c>
      <c r="P75" s="5">
        <f t="shared" si="7"/>
        <v>0.51621804437968966</v>
      </c>
      <c r="R75" s="1">
        <v>68</v>
      </c>
      <c r="S75" s="44">
        <f t="shared" si="8"/>
        <v>86138.330903893409</v>
      </c>
      <c r="T75" s="44">
        <f t="shared" si="9"/>
        <v>85584.385389934614</v>
      </c>
      <c r="U75" s="45">
        <f t="shared" si="10"/>
        <v>17.680503142439715</v>
      </c>
      <c r="V75" s="44">
        <f t="shared" si="120"/>
        <v>66670.236218759062</v>
      </c>
      <c r="W75" s="45">
        <f t="shared" si="12"/>
        <v>13.187581347492442</v>
      </c>
      <c r="X75" s="45">
        <f>SUM(CS75:CS$127)/S75</f>
        <v>9.6448848142599868</v>
      </c>
      <c r="Z75" s="1">
        <f t="shared" si="13"/>
        <v>17.4656203690312</v>
      </c>
      <c r="AA75" s="45">
        <f t="shared" si="14"/>
        <v>0.21488277340851525</v>
      </c>
      <c r="AC75" s="44">
        <f t="shared" si="121"/>
        <v>6426.7026717500185</v>
      </c>
      <c r="AD75" s="44">
        <f t="shared" si="127"/>
        <v>6651.637265261269</v>
      </c>
      <c r="AE75" s="44">
        <f t="shared" si="130"/>
        <v>6884.4445695454133</v>
      </c>
      <c r="AF75" s="44">
        <f t="shared" si="133"/>
        <v>7125.4001294795025</v>
      </c>
      <c r="AG75" s="44">
        <f t="shared" ref="AG75:AG106" si="136">$V75/(1+r_)^($R75-AG$2)</f>
        <v>7374.7891340112837</v>
      </c>
      <c r="AH75" s="44">
        <f t="shared" si="65"/>
        <v>7632.9067537016772</v>
      </c>
      <c r="AI75" s="44">
        <f t="shared" si="67"/>
        <v>7900.0584900812355</v>
      </c>
      <c r="AJ75" s="44">
        <f t="shared" si="69"/>
        <v>8176.5605372340788</v>
      </c>
      <c r="AK75" s="44">
        <f t="shared" si="71"/>
        <v>8462.7401560372691</v>
      </c>
      <c r="AL75" s="44">
        <f t="shared" si="73"/>
        <v>8758.9360614985726</v>
      </c>
      <c r="AM75" s="44">
        <f t="shared" si="75"/>
        <v>9065.4988236510235</v>
      </c>
      <c r="AN75" s="44">
        <f t="shared" si="77"/>
        <v>9382.7912824788091</v>
      </c>
      <c r="AO75" s="44">
        <f t="shared" si="79"/>
        <v>9711.1889773655676</v>
      </c>
      <c r="AP75" s="44">
        <f t="shared" si="81"/>
        <v>10051.080591573358</v>
      </c>
      <c r="AQ75" s="44">
        <f t="shared" si="83"/>
        <v>10402.868412278427</v>
      </c>
      <c r="AR75" s="44">
        <f t="shared" si="85"/>
        <v>10766.968806708172</v>
      </c>
      <c r="AS75" s="44">
        <f t="shared" si="87"/>
        <v>11143.812714942957</v>
      </c>
      <c r="AT75" s="44">
        <f t="shared" si="89"/>
        <v>11533.846159965959</v>
      </c>
      <c r="AU75" s="44">
        <f t="shared" si="91"/>
        <v>11937.530775564766</v>
      </c>
      <c r="AV75" s="44">
        <f t="shared" si="93"/>
        <v>12355.344352709531</v>
      </c>
      <c r="AW75" s="44">
        <f t="shared" si="95"/>
        <v>12787.781405054364</v>
      </c>
      <c r="AX75" s="44">
        <f t="shared" si="97"/>
        <v>13235.353754231264</v>
      </c>
      <c r="AY75" s="44">
        <f t="shared" si="99"/>
        <v>13698.591135629356</v>
      </c>
      <c r="AZ75" s="44">
        <f t="shared" si="101"/>
        <v>14178.041825376386</v>
      </c>
      <c r="BA75" s="44">
        <f t="shared" si="103"/>
        <v>14674.273289264556</v>
      </c>
      <c r="BB75" s="44">
        <f t="shared" si="105"/>
        <v>15187.872854388814</v>
      </c>
      <c r="BC75" s="44">
        <f t="shared" si="107"/>
        <v>15719.448404292423</v>
      </c>
      <c r="BD75" s="44">
        <f t="shared" si="109"/>
        <v>16269.62909844266</v>
      </c>
      <c r="BE75" s="44">
        <f t="shared" si="111"/>
        <v>16839.066116888149</v>
      </c>
      <c r="BF75" s="44">
        <f t="shared" si="113"/>
        <v>17428.433430979232</v>
      </c>
      <c r="BG75" s="44">
        <f t="shared" si="115"/>
        <v>18038.428601063501</v>
      </c>
      <c r="BH75" s="44">
        <f t="shared" si="117"/>
        <v>18669.773602100726</v>
      </c>
      <c r="BI75" s="44">
        <f t="shared" si="122"/>
        <v>19323.215678174249</v>
      </c>
      <c r="BJ75" s="44">
        <f t="shared" si="128"/>
        <v>19999.528226910345</v>
      </c>
      <c r="BK75" s="44">
        <f t="shared" si="131"/>
        <v>20699.511714852208</v>
      </c>
      <c r="BL75" s="44">
        <f t="shared" si="134"/>
        <v>21423.994624872033</v>
      </c>
      <c r="BM75" s="44">
        <f t="shared" ref="BM75:BM106" si="137">$V75/(1+r_)^($R75-BM$2)</f>
        <v>22173.834436742552</v>
      </c>
      <c r="BN75" s="44">
        <f t="shared" si="66"/>
        <v>22949.918642028533</v>
      </c>
      <c r="BO75" s="44">
        <f t="shared" si="68"/>
        <v>23753.165794499531</v>
      </c>
      <c r="BP75" s="44">
        <f t="shared" si="70"/>
        <v>24584.526597307016</v>
      </c>
      <c r="BQ75" s="44">
        <f t="shared" si="72"/>
        <v>25444.985028212755</v>
      </c>
      <c r="BR75" s="44">
        <f t="shared" si="74"/>
        <v>26335.559504200202</v>
      </c>
      <c r="BS75" s="44">
        <f t="shared" si="76"/>
        <v>27257.304086847209</v>
      </c>
      <c r="BT75" s="44">
        <f t="shared" si="78"/>
        <v>28211.309729886863</v>
      </c>
      <c r="BU75" s="44">
        <f t="shared" si="80"/>
        <v>29198.7055704329</v>
      </c>
      <c r="BV75" s="44">
        <f t="shared" si="82"/>
        <v>30220.660265398044</v>
      </c>
      <c r="BW75" s="44">
        <f t="shared" si="84"/>
        <v>31278.383374686975</v>
      </c>
      <c r="BX75" s="44">
        <f t="shared" si="86"/>
        <v>32373.12679280102</v>
      </c>
      <c r="BY75" s="44">
        <f t="shared" si="88"/>
        <v>33506.18623054905</v>
      </c>
      <c r="BZ75" s="44">
        <f t="shared" si="90"/>
        <v>34678.90274861826</v>
      </c>
      <c r="CA75" s="44">
        <f t="shared" si="92"/>
        <v>35892.664344819896</v>
      </c>
      <c r="CB75" s="44">
        <f t="shared" si="94"/>
        <v>37148.907596888588</v>
      </c>
      <c r="CC75" s="44">
        <f t="shared" si="96"/>
        <v>38449.119362779689</v>
      </c>
      <c r="CD75" s="44">
        <f t="shared" si="98"/>
        <v>39794.838540476972</v>
      </c>
      <c r="CE75" s="44">
        <f t="shared" si="100"/>
        <v>41187.65788939366</v>
      </c>
      <c r="CF75" s="44">
        <f t="shared" si="102"/>
        <v>42629.225915522446</v>
      </c>
      <c r="CG75" s="44">
        <f t="shared" si="104"/>
        <v>44121.248822565722</v>
      </c>
      <c r="CH75" s="44">
        <f t="shared" si="106"/>
        <v>45665.492531355514</v>
      </c>
      <c r="CI75" s="44">
        <f t="shared" si="108"/>
        <v>47263.784769952959</v>
      </c>
      <c r="CJ75" s="44">
        <f t="shared" si="110"/>
        <v>48918.017236901316</v>
      </c>
      <c r="CK75" s="44">
        <f t="shared" si="112"/>
        <v>50630.147840192854</v>
      </c>
      <c r="CL75" s="44">
        <f t="shared" si="114"/>
        <v>52402.203014599589</v>
      </c>
      <c r="CM75" s="44">
        <f t="shared" si="116"/>
        <v>54236.280120110576</v>
      </c>
      <c r="CN75" s="44">
        <f t="shared" si="118"/>
        <v>56134.549924314444</v>
      </c>
      <c r="CO75" s="44">
        <f t="shared" si="123"/>
        <v>58099.259171665442</v>
      </c>
      <c r="CP75" s="44">
        <f t="shared" si="129"/>
        <v>60132.733242673734</v>
      </c>
      <c r="CQ75" s="44">
        <f t="shared" si="132"/>
        <v>62237.378906167301</v>
      </c>
      <c r="CR75" s="44">
        <f t="shared" si="135"/>
        <v>64415.687167883159</v>
      </c>
      <c r="CS75" s="44">
        <f t="shared" ref="CS75:CS106" si="138">$V75/(1+r_)^($R75-CS$2)</f>
        <v>66670.236218759062</v>
      </c>
      <c r="CT75" s="44"/>
      <c r="CU75" s="44"/>
    </row>
    <row r="76" spans="2:109" ht="15.75" customHeight="1">
      <c r="B76" s="1">
        <v>69</v>
      </c>
      <c r="D76" s="43">
        <f t="shared" si="124"/>
        <v>1.7208999999999999E-2</v>
      </c>
      <c r="E76" s="43">
        <f t="shared" si="0"/>
        <v>1.7358795886200783E-2</v>
      </c>
      <c r="F76" s="44">
        <f t="shared" si="125"/>
        <v>81933.296713282994</v>
      </c>
      <c r="G76" s="44">
        <f t="shared" si="1"/>
        <v>81228.301661713544</v>
      </c>
      <c r="H76" s="44">
        <f t="shared" si="2"/>
        <v>15.601181398379678</v>
      </c>
      <c r="J76" s="43">
        <f t="shared" si="119"/>
        <v>1.1361E-2</v>
      </c>
      <c r="K76" s="43">
        <f t="shared" si="4"/>
        <v>1.1426029160511591E-2</v>
      </c>
      <c r="L76" s="44">
        <f t="shared" si="126"/>
        <v>87916.795638484356</v>
      </c>
      <c r="M76" s="44">
        <f t="shared" si="5"/>
        <v>87417.384280859958</v>
      </c>
      <c r="N76" s="44">
        <f t="shared" si="6"/>
        <v>17.704550485414597</v>
      </c>
      <c r="P76" s="5">
        <f t="shared" si="7"/>
        <v>0.51761405849815278</v>
      </c>
      <c r="R76" s="1">
        <v>69</v>
      </c>
      <c r="S76" s="44">
        <f t="shared" si="8"/>
        <v>85030.439875975804</v>
      </c>
      <c r="T76" s="44">
        <f t="shared" si="9"/>
        <v>84436.593698503581</v>
      </c>
      <c r="U76" s="45">
        <f t="shared" si="10"/>
        <v>16.904353863597713</v>
      </c>
      <c r="V76" s="44">
        <f t="shared" si="120"/>
        <v>65776.106491134298</v>
      </c>
      <c r="W76" s="45">
        <f t="shared" si="12"/>
        <v>12.57533197844446</v>
      </c>
      <c r="X76" s="45">
        <f>SUM(CT76:CT$127)/S76</f>
        <v>9.3010031009591447</v>
      </c>
      <c r="Z76" s="1">
        <f t="shared" si="13"/>
        <v>16.689914808039376</v>
      </c>
      <c r="AA76" s="45">
        <f t="shared" si="14"/>
        <v>0.21443905555833709</v>
      </c>
      <c r="AC76" s="44">
        <f t="shared" si="121"/>
        <v>6126.0992251234584</v>
      </c>
      <c r="AD76" s="44">
        <f t="shared" si="127"/>
        <v>6340.5126980027771</v>
      </c>
      <c r="AE76" s="44">
        <f t="shared" si="130"/>
        <v>6562.4306424328743</v>
      </c>
      <c r="AF76" s="44">
        <f t="shared" si="133"/>
        <v>6792.1157149180253</v>
      </c>
      <c r="AG76" s="44">
        <f t="shared" si="136"/>
        <v>7029.8397649401559</v>
      </c>
      <c r="AH76" s="44">
        <f t="shared" ref="AH76:AH107" si="139">$V76/(1+r_)^($R76-AH$2)</f>
        <v>7275.8841567130603</v>
      </c>
      <c r="AI76" s="44">
        <f t="shared" si="67"/>
        <v>7530.5401021980151</v>
      </c>
      <c r="AJ76" s="44">
        <f t="shared" si="69"/>
        <v>7794.1090057749452</v>
      </c>
      <c r="AK76" s="44">
        <f t="shared" si="71"/>
        <v>8066.9028209770695</v>
      </c>
      <c r="AL76" s="44">
        <f t="shared" si="73"/>
        <v>8349.2444197112636</v>
      </c>
      <c r="AM76" s="44">
        <f t="shared" si="75"/>
        <v>8641.4679744011573</v>
      </c>
      <c r="AN76" s="44">
        <f t="shared" si="77"/>
        <v>8943.9193535051982</v>
      </c>
      <c r="AO76" s="44">
        <f t="shared" si="79"/>
        <v>9256.9565308778801</v>
      </c>
      <c r="AP76" s="44">
        <f t="shared" si="81"/>
        <v>9580.9500094586056</v>
      </c>
      <c r="AQ76" s="44">
        <f t="shared" si="83"/>
        <v>9916.283259789654</v>
      </c>
      <c r="AR76" s="44">
        <f t="shared" si="85"/>
        <v>10263.353173882293</v>
      </c>
      <c r="AS76" s="44">
        <f t="shared" si="87"/>
        <v>10622.570534968174</v>
      </c>
      <c r="AT76" s="44">
        <f t="shared" si="89"/>
        <v>10994.360503692056</v>
      </c>
      <c r="AU76" s="44">
        <f t="shared" si="91"/>
        <v>11379.163121321279</v>
      </c>
      <c r="AV76" s="44">
        <f t="shared" si="93"/>
        <v>11777.433830567521</v>
      </c>
      <c r="AW76" s="44">
        <f t="shared" si="95"/>
        <v>12189.644014637384</v>
      </c>
      <c r="AX76" s="44">
        <f t="shared" si="97"/>
        <v>12616.281555149691</v>
      </c>
      <c r="AY76" s="44">
        <f t="shared" si="99"/>
        <v>13057.851409579927</v>
      </c>
      <c r="AZ76" s="44">
        <f t="shared" si="101"/>
        <v>13514.876208915222</v>
      </c>
      <c r="BA76" s="44">
        <f t="shared" si="103"/>
        <v>13987.896876227256</v>
      </c>
      <c r="BB76" s="44">
        <f t="shared" si="105"/>
        <v>14477.473266895209</v>
      </c>
      <c r="BC76" s="44">
        <f t="shared" si="107"/>
        <v>14984.18483123654</v>
      </c>
      <c r="BD76" s="44">
        <f t="shared" si="109"/>
        <v>15508.63130032982</v>
      </c>
      <c r="BE76" s="44">
        <f t="shared" si="111"/>
        <v>16051.433395841364</v>
      </c>
      <c r="BF76" s="44">
        <f t="shared" si="113"/>
        <v>16613.233564695809</v>
      </c>
      <c r="BG76" s="44">
        <f t="shared" si="115"/>
        <v>17194.69673946016</v>
      </c>
      <c r="BH76" s="44">
        <f t="shared" si="117"/>
        <v>17796.511125341262</v>
      </c>
      <c r="BI76" s="44">
        <f t="shared" si="122"/>
        <v>18419.389014728207</v>
      </c>
      <c r="BJ76" s="44">
        <f t="shared" si="128"/>
        <v>19064.067630243691</v>
      </c>
      <c r="BK76" s="44">
        <f t="shared" si="131"/>
        <v>19731.309997302218</v>
      </c>
      <c r="BL76" s="44">
        <f t="shared" si="134"/>
        <v>20421.905847207796</v>
      </c>
      <c r="BM76" s="44">
        <f t="shared" si="137"/>
        <v>21136.672551860069</v>
      </c>
      <c r="BN76" s="44">
        <f t="shared" ref="BN76:BN107" si="140">$V76/(1+r_)^($R76-BN$2)</f>
        <v>21876.456091175169</v>
      </c>
      <c r="BO76" s="44">
        <f t="shared" si="68"/>
        <v>22642.132054366291</v>
      </c>
      <c r="BP76" s="44">
        <f t="shared" si="70"/>
        <v>23434.606676269112</v>
      </c>
      <c r="BQ76" s="44">
        <f t="shared" si="72"/>
        <v>24254.817909938531</v>
      </c>
      <c r="BR76" s="44">
        <f t="shared" si="74"/>
        <v>25103.736536786375</v>
      </c>
      <c r="BS76" s="44">
        <f t="shared" si="76"/>
        <v>25982.367315573898</v>
      </c>
      <c r="BT76" s="44">
        <f t="shared" si="78"/>
        <v>26891.750171618984</v>
      </c>
      <c r="BU76" s="44">
        <f t="shared" si="80"/>
        <v>27832.961427625647</v>
      </c>
      <c r="BV76" s="44">
        <f t="shared" si="82"/>
        <v>28807.115077592542</v>
      </c>
      <c r="BW76" s="44">
        <f t="shared" si="84"/>
        <v>29815.364105308276</v>
      </c>
      <c r="BX76" s="44">
        <f t="shared" si="86"/>
        <v>30858.901848994064</v>
      </c>
      <c r="BY76" s="44">
        <f t="shared" si="88"/>
        <v>31938.963413708858</v>
      </c>
      <c r="BZ76" s="44">
        <f t="shared" si="90"/>
        <v>33056.827133188664</v>
      </c>
      <c r="CA76" s="44">
        <f t="shared" si="92"/>
        <v>34213.816082850259</v>
      </c>
      <c r="CB76" s="44">
        <f t="shared" si="94"/>
        <v>35411.299645750019</v>
      </c>
      <c r="CC76" s="44">
        <f t="shared" si="96"/>
        <v>36650.695133351262</v>
      </c>
      <c r="CD76" s="44">
        <f t="shared" si="98"/>
        <v>37933.469463018555</v>
      </c>
      <c r="CE76" s="44">
        <f t="shared" si="100"/>
        <v>39261.140894224198</v>
      </c>
      <c r="CF76" s="44">
        <f t="shared" si="102"/>
        <v>40635.280825522037</v>
      </c>
      <c r="CG76" s="44">
        <f t="shared" si="104"/>
        <v>42057.515654415314</v>
      </c>
      <c r="CH76" s="44">
        <f t="shared" si="106"/>
        <v>43529.52870231984</v>
      </c>
      <c r="CI76" s="44">
        <f t="shared" si="108"/>
        <v>45053.062206901035</v>
      </c>
      <c r="CJ76" s="44">
        <f t="shared" si="110"/>
        <v>46629.919384142573</v>
      </c>
      <c r="CK76" s="44">
        <f t="shared" si="112"/>
        <v>48261.966562587557</v>
      </c>
      <c r="CL76" s="44">
        <f t="shared" si="114"/>
        <v>49951.13539227812</v>
      </c>
      <c r="CM76" s="44">
        <f t="shared" si="116"/>
        <v>51699.42513100784</v>
      </c>
      <c r="CN76" s="44">
        <f t="shared" si="118"/>
        <v>53508.905010593109</v>
      </c>
      <c r="CO76" s="44">
        <f t="shared" si="123"/>
        <v>55381.716685963875</v>
      </c>
      <c r="CP76" s="44">
        <f t="shared" si="129"/>
        <v>57320.076769972598</v>
      </c>
      <c r="CQ76" s="44">
        <f t="shared" si="132"/>
        <v>59326.279456921642</v>
      </c>
      <c r="CR76" s="44">
        <f t="shared" si="135"/>
        <v>61402.69923791389</v>
      </c>
      <c r="CS76" s="44">
        <f t="shared" si="138"/>
        <v>63551.793711240876</v>
      </c>
      <c r="CT76" s="44">
        <f t="shared" ref="CT76:CT107" si="141">$V76/(1+r_)^($R76-CT$2)</f>
        <v>65776.106491134298</v>
      </c>
      <c r="CU76" s="44"/>
    </row>
    <row r="77" spans="2:109" ht="15.75" customHeight="1">
      <c r="B77" s="1">
        <v>70</v>
      </c>
      <c r="D77" s="43">
        <f t="shared" si="124"/>
        <v>1.8695E-2</v>
      </c>
      <c r="E77" s="43">
        <f t="shared" si="0"/>
        <v>1.8871960500900974E-2</v>
      </c>
      <c r="F77" s="44">
        <f t="shared" si="125"/>
        <v>80523.306610144107</v>
      </c>
      <c r="G77" s="44">
        <f t="shared" si="1"/>
        <v>79770.615001605795</v>
      </c>
      <c r="H77" s="44">
        <f t="shared" si="2"/>
        <v>14.865608149016094</v>
      </c>
      <c r="J77" s="43">
        <f t="shared" si="119"/>
        <v>1.2600999999999999E-2</v>
      </c>
      <c r="K77" s="43">
        <f t="shared" si="4"/>
        <v>1.2681065918673257E-2</v>
      </c>
      <c r="L77" s="44">
        <f t="shared" si="126"/>
        <v>86917.972923235546</v>
      </c>
      <c r="M77" s="44">
        <f t="shared" si="5"/>
        <v>86370.346234832701</v>
      </c>
      <c r="N77" s="44">
        <f t="shared" si="6"/>
        <v>16.902257533249845</v>
      </c>
      <c r="P77" s="5">
        <f t="shared" si="7"/>
        <v>0.51909525037945214</v>
      </c>
      <c r="R77" s="1">
        <v>70</v>
      </c>
      <c r="S77" s="44">
        <f t="shared" si="8"/>
        <v>83842.747521031357</v>
      </c>
      <c r="T77" s="44">
        <f t="shared" si="9"/>
        <v>83201.76179167915</v>
      </c>
      <c r="U77" s="45">
        <f t="shared" si="10"/>
        <v>16.136733243420771</v>
      </c>
      <c r="V77" s="44">
        <f t="shared" si="120"/>
        <v>64814.172435718057</v>
      </c>
      <c r="W77" s="45">
        <f t="shared" si="12"/>
        <v>11.968952985118952</v>
      </c>
      <c r="X77" s="45">
        <f>SUM(CU77:CU$127)/S77</f>
        <v>8.9509293338637281</v>
      </c>
      <c r="Z77" s="1">
        <f t="shared" si="13"/>
        <v>15.92282317106007</v>
      </c>
      <c r="AA77" s="45">
        <f t="shared" si="14"/>
        <v>0.21391007236070081</v>
      </c>
      <c r="AC77" s="44">
        <f t="shared" si="121"/>
        <v>5832.3757384275914</v>
      </c>
      <c r="AD77" s="44">
        <f t="shared" si="127"/>
        <v>6036.508889272558</v>
      </c>
      <c r="AE77" s="44">
        <f t="shared" si="130"/>
        <v>6247.786700397096</v>
      </c>
      <c r="AF77" s="44">
        <f t="shared" si="133"/>
        <v>6466.4592349109944</v>
      </c>
      <c r="AG77" s="44">
        <f t="shared" si="136"/>
        <v>6692.7853081328785</v>
      </c>
      <c r="AH77" s="44">
        <f t="shared" si="139"/>
        <v>6927.0327939175286</v>
      </c>
      <c r="AI77" s="44">
        <f t="shared" ref="AI77:AI108" si="142">$V77/(1+r_)^($R77-AI$2)</f>
        <v>7169.4789417046413</v>
      </c>
      <c r="AJ77" s="44">
        <f t="shared" si="69"/>
        <v>7420.4107046643021</v>
      </c>
      <c r="AK77" s="44">
        <f t="shared" si="71"/>
        <v>7680.1250793275522</v>
      </c>
      <c r="AL77" s="44">
        <f t="shared" si="73"/>
        <v>7948.9294571040173</v>
      </c>
      <c r="AM77" s="44">
        <f t="shared" si="75"/>
        <v>8227.1419881026559</v>
      </c>
      <c r="AN77" s="44">
        <f t="shared" si="77"/>
        <v>8515.091957686247</v>
      </c>
      <c r="AO77" s="44">
        <f t="shared" si="79"/>
        <v>8813.1201762052679</v>
      </c>
      <c r="AP77" s="44">
        <f t="shared" si="81"/>
        <v>9121.5793823724525</v>
      </c>
      <c r="AQ77" s="44">
        <f t="shared" si="83"/>
        <v>9440.8346607554868</v>
      </c>
      <c r="AR77" s="44">
        <f t="shared" si="85"/>
        <v>9771.263873881926</v>
      </c>
      <c r="AS77" s="44">
        <f t="shared" si="87"/>
        <v>10113.258109467793</v>
      </c>
      <c r="AT77" s="44">
        <f t="shared" si="89"/>
        <v>10467.222143299166</v>
      </c>
      <c r="AU77" s="44">
        <f t="shared" si="91"/>
        <v>10833.574918314634</v>
      </c>
      <c r="AV77" s="44">
        <f t="shared" si="93"/>
        <v>11212.750040455647</v>
      </c>
      <c r="AW77" s="44">
        <f t="shared" si="95"/>
        <v>11605.196291871593</v>
      </c>
      <c r="AX77" s="44">
        <f t="shared" si="97"/>
        <v>12011.378162087098</v>
      </c>
      <c r="AY77" s="44">
        <f t="shared" si="99"/>
        <v>12431.776397760144</v>
      </c>
      <c r="AZ77" s="44">
        <f t="shared" si="101"/>
        <v>12866.888571681748</v>
      </c>
      <c r="BA77" s="44">
        <f t="shared" si="103"/>
        <v>13317.229671690606</v>
      </c>
      <c r="BB77" s="44">
        <f t="shared" si="105"/>
        <v>13783.332710199778</v>
      </c>
      <c r="BC77" s="44">
        <f t="shared" si="107"/>
        <v>14265.749355056771</v>
      </c>
      <c r="BD77" s="44">
        <f t="shared" si="109"/>
        <v>14765.050582483755</v>
      </c>
      <c r="BE77" s="44">
        <f t="shared" si="111"/>
        <v>15281.827352870687</v>
      </c>
      <c r="BF77" s="44">
        <f t="shared" si="113"/>
        <v>15816.691310221162</v>
      </c>
      <c r="BG77" s="44">
        <f t="shared" si="115"/>
        <v>16370.275506078899</v>
      </c>
      <c r="BH77" s="44">
        <f t="shared" si="117"/>
        <v>16943.235148791657</v>
      </c>
      <c r="BI77" s="44">
        <f t="shared" si="122"/>
        <v>17536.248378999364</v>
      </c>
      <c r="BJ77" s="44">
        <f t="shared" si="128"/>
        <v>18150.017072264342</v>
      </c>
      <c r="BK77" s="44">
        <f t="shared" si="131"/>
        <v>18785.267669793593</v>
      </c>
      <c r="BL77" s="44">
        <f t="shared" si="134"/>
        <v>19442.752038236365</v>
      </c>
      <c r="BM77" s="44">
        <f t="shared" si="137"/>
        <v>20123.248359574638</v>
      </c>
      <c r="BN77" s="44">
        <f t="shared" si="140"/>
        <v>20827.562052159748</v>
      </c>
      <c r="BO77" s="44">
        <f t="shared" ref="BO77:BO108" si="143">$V77/(1+r_)^($R77-BO$2)</f>
        <v>21556.526723985338</v>
      </c>
      <c r="BP77" s="44">
        <f t="shared" si="70"/>
        <v>22311.005159324817</v>
      </c>
      <c r="BQ77" s="44">
        <f t="shared" si="72"/>
        <v>23091.890339901183</v>
      </c>
      <c r="BR77" s="44">
        <f t="shared" si="74"/>
        <v>23900.106501797727</v>
      </c>
      <c r="BS77" s="44">
        <f t="shared" si="76"/>
        <v>24736.610229360642</v>
      </c>
      <c r="BT77" s="44">
        <f t="shared" si="78"/>
        <v>25602.391587388265</v>
      </c>
      <c r="BU77" s="44">
        <f t="shared" si="80"/>
        <v>26498.475292946856</v>
      </c>
      <c r="BV77" s="44">
        <f t="shared" si="82"/>
        <v>27425.921928199994</v>
      </c>
      <c r="BW77" s="44">
        <f t="shared" si="84"/>
        <v>28385.829195686991</v>
      </c>
      <c r="BX77" s="44">
        <f t="shared" si="86"/>
        <v>29379.33321753603</v>
      </c>
      <c r="BY77" s="44">
        <f t="shared" si="88"/>
        <v>30407.60988014979</v>
      </c>
      <c r="BZ77" s="44">
        <f t="shared" si="90"/>
        <v>31471.876225955035</v>
      </c>
      <c r="CA77" s="44">
        <f t="shared" si="92"/>
        <v>32573.391893863456</v>
      </c>
      <c r="CB77" s="44">
        <f t="shared" si="94"/>
        <v>33713.460610148672</v>
      </c>
      <c r="CC77" s="44">
        <f t="shared" si="96"/>
        <v>34893.431731503872</v>
      </c>
      <c r="CD77" s="44">
        <f t="shared" si="98"/>
        <v>36114.701842106508</v>
      </c>
      <c r="CE77" s="44">
        <f t="shared" si="100"/>
        <v>37378.716406580228</v>
      </c>
      <c r="CF77" s="44">
        <f t="shared" si="102"/>
        <v>38686.971480810527</v>
      </c>
      <c r="CG77" s="44">
        <f t="shared" si="104"/>
        <v>40041.015482638897</v>
      </c>
      <c r="CH77" s="44">
        <f t="shared" si="106"/>
        <v>41442.451024531263</v>
      </c>
      <c r="CI77" s="44">
        <f t="shared" si="108"/>
        <v>42892.936810389845</v>
      </c>
      <c r="CJ77" s="44">
        <f t="shared" si="110"/>
        <v>44394.189598753488</v>
      </c>
      <c r="CK77" s="44">
        <f t="shared" si="112"/>
        <v>45947.986234709861</v>
      </c>
      <c r="CL77" s="44">
        <f t="shared" si="114"/>
        <v>47556.165752924702</v>
      </c>
      <c r="CM77" s="44">
        <f t="shared" si="116"/>
        <v>49220.631554277061</v>
      </c>
      <c r="CN77" s="44">
        <f t="shared" si="118"/>
        <v>50943.353658676751</v>
      </c>
      <c r="CO77" s="44">
        <f t="shared" si="123"/>
        <v>52726.37103673043</v>
      </c>
      <c r="CP77" s="44">
        <f t="shared" si="129"/>
        <v>54571.794023015995</v>
      </c>
      <c r="CQ77" s="44">
        <f t="shared" si="132"/>
        <v>56481.806813821553</v>
      </c>
      <c r="CR77" s="44">
        <f t="shared" si="135"/>
        <v>58458.6700523053</v>
      </c>
      <c r="CS77" s="44">
        <f t="shared" si="138"/>
        <v>60504.723504135982</v>
      </c>
      <c r="CT77" s="44">
        <f t="shared" si="141"/>
        <v>62622.388826780734</v>
      </c>
      <c r="CU77" s="44">
        <f t="shared" ref="CU77:CU108" si="144">$V77/(1+r_)^($R77-CU$2)</f>
        <v>64814.172435718057</v>
      </c>
    </row>
    <row r="78" spans="2:109" ht="15.75" customHeight="1">
      <c r="B78" s="1">
        <v>71</v>
      </c>
      <c r="D78" s="43">
        <f t="shared" si="124"/>
        <v>2.0663000000000001E-2</v>
      </c>
      <c r="E78" s="43">
        <f t="shared" si="0"/>
        <v>2.0879466879865978E-2</v>
      </c>
      <c r="F78" s="44">
        <f t="shared" si="125"/>
        <v>79017.923393067467</v>
      </c>
      <c r="G78" s="44">
        <f t="shared" si="1"/>
        <v>78201.549717531991</v>
      </c>
      <c r="H78" s="44">
        <f t="shared" si="2"/>
        <v>14.139289669385249</v>
      </c>
      <c r="J78" s="43">
        <f t="shared" si="119"/>
        <v>1.3781E-2</v>
      </c>
      <c r="K78" s="43">
        <f t="shared" si="4"/>
        <v>1.3876839508703739E-2</v>
      </c>
      <c r="L78" s="44">
        <f t="shared" si="126"/>
        <v>85822.719546429857</v>
      </c>
      <c r="M78" s="44">
        <f t="shared" si="5"/>
        <v>85231.35809739519</v>
      </c>
      <c r="N78" s="44">
        <f t="shared" si="6"/>
        <v>16.111580053504053</v>
      </c>
      <c r="P78" s="5">
        <f t="shared" si="7"/>
        <v>0.52064052903463864</v>
      </c>
      <c r="R78" s="1">
        <v>71</v>
      </c>
      <c r="S78" s="44">
        <f t="shared" si="8"/>
        <v>82560.776062326942</v>
      </c>
      <c r="T78" s="44">
        <f t="shared" si="9"/>
        <v>81867.891458240629</v>
      </c>
      <c r="U78" s="45">
        <f t="shared" si="10"/>
        <v>15.379534325018003</v>
      </c>
      <c r="V78" s="44">
        <f t="shared" si="120"/>
        <v>63775.087445969453</v>
      </c>
      <c r="W78" s="45">
        <f t="shared" si="12"/>
        <v>11.369754204806201</v>
      </c>
      <c r="X78" s="45">
        <f>SUM(CV78:CV$127)/S78</f>
        <v>8.5955382371726774</v>
      </c>
      <c r="Z78" s="1">
        <f t="shared" si="13"/>
        <v>15.166143978382793</v>
      </c>
      <c r="AA78" s="45">
        <f t="shared" si="14"/>
        <v>0.21339034663520984</v>
      </c>
      <c r="AC78" s="44">
        <f t="shared" si="121"/>
        <v>5544.8043617547219</v>
      </c>
      <c r="AD78" s="44">
        <f t="shared" si="127"/>
        <v>5738.8725144161353</v>
      </c>
      <c r="AE78" s="44">
        <f t="shared" si="130"/>
        <v>5939.7330524207018</v>
      </c>
      <c r="AF78" s="44">
        <f t="shared" si="133"/>
        <v>6147.6237092554247</v>
      </c>
      <c r="AG78" s="44">
        <f t="shared" si="136"/>
        <v>6362.790539079364</v>
      </c>
      <c r="AH78" s="44">
        <f t="shared" si="139"/>
        <v>6585.4882079471417</v>
      </c>
      <c r="AI78" s="44">
        <f t="shared" si="142"/>
        <v>6815.9802952252912</v>
      </c>
      <c r="AJ78" s="44">
        <f t="shared" ref="AJ78:AJ109" si="145">$V78/(1+r_)^($R78-AJ$2)</f>
        <v>7054.5396055581759</v>
      </c>
      <c r="AK78" s="44">
        <f t="shared" si="71"/>
        <v>7301.4484917527107</v>
      </c>
      <c r="AL78" s="44">
        <f t="shared" si="73"/>
        <v>7556.9991889640551</v>
      </c>
      <c r="AM78" s="44">
        <f t="shared" si="75"/>
        <v>7821.4941605777967</v>
      </c>
      <c r="AN78" s="44">
        <f t="shared" si="77"/>
        <v>8095.2464561980169</v>
      </c>
      <c r="AO78" s="44">
        <f t="shared" si="79"/>
        <v>8378.5800821649482</v>
      </c>
      <c r="AP78" s="44">
        <f t="shared" si="81"/>
        <v>8671.830385040721</v>
      </c>
      <c r="AQ78" s="44">
        <f t="shared" si="83"/>
        <v>8975.3444485171476</v>
      </c>
      <c r="AR78" s="44">
        <f t="shared" si="85"/>
        <v>9289.4815042152459</v>
      </c>
      <c r="AS78" s="44">
        <f t="shared" si="87"/>
        <v>9614.6133568627756</v>
      </c>
      <c r="AT78" s="44">
        <f t="shared" si="89"/>
        <v>9951.1248243529735</v>
      </c>
      <c r="AU78" s="44">
        <f t="shared" si="91"/>
        <v>10299.414193205328</v>
      </c>
      <c r="AV78" s="44">
        <f t="shared" si="93"/>
        <v>10659.893689967514</v>
      </c>
      <c r="AW78" s="44">
        <f t="shared" si="95"/>
        <v>11032.989969116376</v>
      </c>
      <c r="AX78" s="44">
        <f t="shared" si="97"/>
        <v>11419.144618035447</v>
      </c>
      <c r="AY78" s="44">
        <f t="shared" si="99"/>
        <v>11818.814679666688</v>
      </c>
      <c r="AZ78" s="44">
        <f t="shared" si="101"/>
        <v>12232.47319345502</v>
      </c>
      <c r="BA78" s="44">
        <f t="shared" si="103"/>
        <v>12660.609755225943</v>
      </c>
      <c r="BB78" s="44">
        <f t="shared" si="105"/>
        <v>13103.731096658848</v>
      </c>
      <c r="BC78" s="44">
        <f t="shared" si="107"/>
        <v>13562.361685041909</v>
      </c>
      <c r="BD78" s="44">
        <f t="shared" si="109"/>
        <v>14037.044344018375</v>
      </c>
      <c r="BE78" s="44">
        <f t="shared" si="111"/>
        <v>14528.340896059015</v>
      </c>
      <c r="BF78" s="44">
        <f t="shared" si="113"/>
        <v>15036.832827421083</v>
      </c>
      <c r="BG78" s="44">
        <f t="shared" si="115"/>
        <v>15563.121976380822</v>
      </c>
      <c r="BH78" s="44">
        <f t="shared" si="117"/>
        <v>16107.831245554147</v>
      </c>
      <c r="BI78" s="44">
        <f t="shared" si="122"/>
        <v>16671.60533914854</v>
      </c>
      <c r="BJ78" s="44">
        <f t="shared" si="128"/>
        <v>17255.111526018736</v>
      </c>
      <c r="BK78" s="44">
        <f t="shared" si="131"/>
        <v>17859.040429429391</v>
      </c>
      <c r="BL78" s="44">
        <f t="shared" si="134"/>
        <v>18484.10684445942</v>
      </c>
      <c r="BM78" s="44">
        <f t="shared" si="137"/>
        <v>19131.050584015498</v>
      </c>
      <c r="BN78" s="44">
        <f t="shared" si="140"/>
        <v>19800.637354456037</v>
      </c>
      <c r="BO78" s="44">
        <f t="shared" si="143"/>
        <v>20493.659661861999</v>
      </c>
      <c r="BP78" s="44">
        <f t="shared" ref="BP78:BP109" si="146">$V78/(1+r_)^($R78-BP$2)</f>
        <v>21210.937750027166</v>
      </c>
      <c r="BQ78" s="44">
        <f t="shared" si="72"/>
        <v>21953.320571278113</v>
      </c>
      <c r="BR78" s="44">
        <f t="shared" si="74"/>
        <v>22721.686791272841</v>
      </c>
      <c r="BS78" s="44">
        <f t="shared" si="76"/>
        <v>23516.945828967393</v>
      </c>
      <c r="BT78" s="44">
        <f t="shared" si="78"/>
        <v>24340.038932981246</v>
      </c>
      <c r="BU78" s="44">
        <f t="shared" si="80"/>
        <v>25191.940295635592</v>
      </c>
      <c r="BV78" s="44">
        <f t="shared" si="82"/>
        <v>26073.658205982836</v>
      </c>
      <c r="BW78" s="44">
        <f t="shared" si="84"/>
        <v>26986.236243192234</v>
      </c>
      <c r="BX78" s="44">
        <f t="shared" si="86"/>
        <v>27930.754511703963</v>
      </c>
      <c r="BY78" s="44">
        <f t="shared" si="88"/>
        <v>28908.330919613592</v>
      </c>
      <c r="BZ78" s="44">
        <f t="shared" si="90"/>
        <v>29920.12250180007</v>
      </c>
      <c r="CA78" s="44">
        <f t="shared" si="92"/>
        <v>30967.326789363073</v>
      </c>
      <c r="CB78" s="44">
        <f t="shared" si="94"/>
        <v>32051.183226990775</v>
      </c>
      <c r="CC78" s="44">
        <f t="shared" si="96"/>
        <v>33172.974639935448</v>
      </c>
      <c r="CD78" s="44">
        <f t="shared" si="98"/>
        <v>34334.028752333186</v>
      </c>
      <c r="CE78" s="44">
        <f t="shared" si="100"/>
        <v>35535.71975866484</v>
      </c>
      <c r="CF78" s="44">
        <f t="shared" si="102"/>
        <v>36779.46995021811</v>
      </c>
      <c r="CG78" s="44">
        <f t="shared" si="104"/>
        <v>38066.751398475739</v>
      </c>
      <c r="CH78" s="44">
        <f t="shared" si="106"/>
        <v>39399.087697422387</v>
      </c>
      <c r="CI78" s="44">
        <f t="shared" si="108"/>
        <v>40778.055766832171</v>
      </c>
      <c r="CJ78" s="44">
        <f t="shared" si="110"/>
        <v>42205.287718671287</v>
      </c>
      <c r="CK78" s="44">
        <f t="shared" si="112"/>
        <v>43682.47278882478</v>
      </c>
      <c r="CL78" s="44">
        <f t="shared" si="114"/>
        <v>45211.359336433648</v>
      </c>
      <c r="CM78" s="44">
        <f t="shared" si="116"/>
        <v>46793.756913208825</v>
      </c>
      <c r="CN78" s="44">
        <f t="shared" si="118"/>
        <v>48431.53840517113</v>
      </c>
      <c r="CO78" s="44">
        <f t="shared" si="123"/>
        <v>50126.64224935211</v>
      </c>
      <c r="CP78" s="44">
        <f t="shared" si="129"/>
        <v>51881.074728079424</v>
      </c>
      <c r="CQ78" s="44">
        <f t="shared" si="132"/>
        <v>53696.91234356221</v>
      </c>
      <c r="CR78" s="44">
        <f t="shared" si="135"/>
        <v>55576.304275586881</v>
      </c>
      <c r="CS78" s="44">
        <f t="shared" si="138"/>
        <v>57521.474925232418</v>
      </c>
      <c r="CT78" s="44">
        <f t="shared" si="141"/>
        <v>59534.726547615544</v>
      </c>
      <c r="CU78" s="44">
        <f t="shared" si="144"/>
        <v>61618.441976782087</v>
      </c>
      <c r="CV78" s="44">
        <f t="shared" ref="CV78:CV109" si="147">$V78/(1+r_)^($R78-CV$2)</f>
        <v>63775.087445969453</v>
      </c>
      <c r="CW78" s="44"/>
      <c r="CX78" s="44"/>
      <c r="CY78" s="44"/>
      <c r="CZ78" s="44"/>
      <c r="DA78" s="44"/>
      <c r="DB78" s="44"/>
      <c r="DC78" s="44"/>
      <c r="DD78" s="44"/>
      <c r="DE78" s="44"/>
    </row>
    <row r="79" spans="2:109" ht="15.75" customHeight="1">
      <c r="B79" s="1">
        <v>72</v>
      </c>
      <c r="D79" s="43">
        <f t="shared" si="124"/>
        <v>2.3134999999999999E-2</v>
      </c>
      <c r="E79" s="43">
        <f t="shared" si="0"/>
        <v>2.3406814583039875E-2</v>
      </c>
      <c r="F79" s="44">
        <f t="shared" si="125"/>
        <v>77385.176041996514</v>
      </c>
      <c r="G79" s="44">
        <f t="shared" si="1"/>
        <v>76490.023018130712</v>
      </c>
      <c r="H79" s="44">
        <f t="shared" si="2"/>
        <v>13.427064605325087</v>
      </c>
      <c r="J79" s="43">
        <f t="shared" si="119"/>
        <v>1.5916E-2</v>
      </c>
      <c r="K79" s="43">
        <f t="shared" si="4"/>
        <v>1.6044019719682268E-2</v>
      </c>
      <c r="L79" s="44">
        <f t="shared" si="126"/>
        <v>84639.996648360509</v>
      </c>
      <c r="M79" s="44">
        <f t="shared" si="5"/>
        <v>83966.431555032847</v>
      </c>
      <c r="N79" s="44">
        <f t="shared" si="6"/>
        <v>15.329729556522485</v>
      </c>
      <c r="P79" s="5">
        <f t="shared" si="7"/>
        <v>0.52238794282981116</v>
      </c>
      <c r="R79" s="1">
        <v>72</v>
      </c>
      <c r="S79" s="44">
        <f t="shared" si="8"/>
        <v>81175.006854154315</v>
      </c>
      <c r="T79" s="44">
        <f t="shared" si="9"/>
        <v>80402.678138069983</v>
      </c>
      <c r="U79" s="45">
        <f t="shared" si="10"/>
        <v>14.63354847664727</v>
      </c>
      <c r="V79" s="44">
        <f t="shared" si="120"/>
        <v>62633.686269556521</v>
      </c>
      <c r="W79" s="45">
        <f t="shared" si="12"/>
        <v>10.778202272439469</v>
      </c>
      <c r="X79" s="45">
        <f>SUM(CW79:CW$127)/S79</f>
        <v>8.2351085475429908</v>
      </c>
      <c r="Z79" s="1">
        <f t="shared" si="13"/>
        <v>14.420993835075478</v>
      </c>
      <c r="AA79" s="45">
        <f t="shared" si="14"/>
        <v>0.21255464157179205</v>
      </c>
      <c r="AC79" s="44">
        <f t="shared" si="121"/>
        <v>5261.4177731160653</v>
      </c>
      <c r="AD79" s="44">
        <f t="shared" si="127"/>
        <v>5445.5673951751269</v>
      </c>
      <c r="AE79" s="44">
        <f t="shared" si="130"/>
        <v>5636.1622540062554</v>
      </c>
      <c r="AF79" s="44">
        <f t="shared" si="133"/>
        <v>5833.4279328964749</v>
      </c>
      <c r="AG79" s="44">
        <f t="shared" si="136"/>
        <v>6037.59791054785</v>
      </c>
      <c r="AH79" s="44">
        <f t="shared" si="139"/>
        <v>6248.9138374170252</v>
      </c>
      <c r="AI79" s="44">
        <f t="shared" si="142"/>
        <v>6467.6258217266204</v>
      </c>
      <c r="AJ79" s="44">
        <f t="shared" si="145"/>
        <v>6693.9927254870518</v>
      </c>
      <c r="AK79" s="44">
        <f t="shared" ref="AK79:AK110" si="148">$V79/(1+r_)^($R79-AK$2)</f>
        <v>6928.2824708790977</v>
      </c>
      <c r="AL79" s="44">
        <f t="shared" si="73"/>
        <v>7170.7723573598651</v>
      </c>
      <c r="AM79" s="44">
        <f t="shared" si="75"/>
        <v>7421.7493898674593</v>
      </c>
      <c r="AN79" s="44">
        <f t="shared" si="77"/>
        <v>7681.5106185128216</v>
      </c>
      <c r="AO79" s="44">
        <f t="shared" si="79"/>
        <v>7950.3634901607675</v>
      </c>
      <c r="AP79" s="44">
        <f t="shared" si="81"/>
        <v>8228.6262123163942</v>
      </c>
      <c r="AQ79" s="44">
        <f t="shared" si="83"/>
        <v>8516.6281297474688</v>
      </c>
      <c r="AR79" s="44">
        <f t="shared" si="85"/>
        <v>8814.7101142886295</v>
      </c>
      <c r="AS79" s="44">
        <f t="shared" si="87"/>
        <v>9123.2249682887305</v>
      </c>
      <c r="AT79" s="44">
        <f t="shared" si="89"/>
        <v>9442.5378421788337</v>
      </c>
      <c r="AU79" s="44">
        <f t="shared" si="91"/>
        <v>9773.0266666550942</v>
      </c>
      <c r="AV79" s="44">
        <f t="shared" si="93"/>
        <v>10115.082599988022</v>
      </c>
      <c r="AW79" s="44">
        <f t="shared" si="95"/>
        <v>10469.110490987601</v>
      </c>
      <c r="AX79" s="44">
        <f t="shared" si="97"/>
        <v>10835.529358172167</v>
      </c>
      <c r="AY79" s="44">
        <f t="shared" si="99"/>
        <v>11214.772885708191</v>
      </c>
      <c r="AZ79" s="44">
        <f t="shared" si="101"/>
        <v>11607.289936707977</v>
      </c>
      <c r="BA79" s="44">
        <f t="shared" si="103"/>
        <v>12013.545084492755</v>
      </c>
      <c r="BB79" s="44">
        <f t="shared" si="105"/>
        <v>12434.019162449998</v>
      </c>
      <c r="BC79" s="44">
        <f t="shared" si="107"/>
        <v>12869.209833135745</v>
      </c>
      <c r="BD79" s="44">
        <f t="shared" si="109"/>
        <v>13319.632177295498</v>
      </c>
      <c r="BE79" s="44">
        <f t="shared" si="111"/>
        <v>13785.819303500839</v>
      </c>
      <c r="BF79" s="44">
        <f t="shared" si="113"/>
        <v>14268.322979123366</v>
      </c>
      <c r="BG79" s="44">
        <f t="shared" si="115"/>
        <v>14767.714283392685</v>
      </c>
      <c r="BH79" s="44">
        <f t="shared" si="117"/>
        <v>15284.584283311431</v>
      </c>
      <c r="BI79" s="44">
        <f t="shared" si="122"/>
        <v>15819.544733227327</v>
      </c>
      <c r="BJ79" s="44">
        <f t="shared" si="128"/>
        <v>16373.228798890281</v>
      </c>
      <c r="BK79" s="44">
        <f t="shared" si="131"/>
        <v>16946.291806851437</v>
      </c>
      <c r="BL79" s="44">
        <f t="shared" si="134"/>
        <v>17539.41202009124</v>
      </c>
      <c r="BM79" s="44">
        <f t="shared" si="137"/>
        <v>18153.29144079443</v>
      </c>
      <c r="BN79" s="44">
        <f t="shared" si="140"/>
        <v>18788.656641222235</v>
      </c>
      <c r="BO79" s="44">
        <f t="shared" si="143"/>
        <v>19446.25962366501</v>
      </c>
      <c r="BP79" s="44">
        <f t="shared" si="146"/>
        <v>20126.878710493285</v>
      </c>
      <c r="BQ79" s="44">
        <f t="shared" ref="BQ79:BQ110" si="149">$V79/(1+r_)^($R79-BQ$2)</f>
        <v>20831.31946536055</v>
      </c>
      <c r="BR79" s="44">
        <f t="shared" si="74"/>
        <v>21560.415646648162</v>
      </c>
      <c r="BS79" s="44">
        <f t="shared" si="76"/>
        <v>22315.030194280844</v>
      </c>
      <c r="BT79" s="44">
        <f t="shared" si="78"/>
        <v>23096.056251080678</v>
      </c>
      <c r="BU79" s="44">
        <f t="shared" si="80"/>
        <v>23904.418219868494</v>
      </c>
      <c r="BV79" s="44">
        <f t="shared" si="82"/>
        <v>24741.072857563893</v>
      </c>
      <c r="BW79" s="44">
        <f t="shared" si="84"/>
        <v>25607.010407578629</v>
      </c>
      <c r="BX79" s="44">
        <f t="shared" si="86"/>
        <v>26503.25577184388</v>
      </c>
      <c r="BY79" s="44">
        <f t="shared" si="88"/>
        <v>27430.869723858414</v>
      </c>
      <c r="BZ79" s="44">
        <f t="shared" si="90"/>
        <v>28390.950164193451</v>
      </c>
      <c r="CA79" s="44">
        <f t="shared" si="92"/>
        <v>29384.633419940223</v>
      </c>
      <c r="CB79" s="44">
        <f t="shared" si="94"/>
        <v>30413.095589638131</v>
      </c>
      <c r="CC79" s="44">
        <f t="shared" si="96"/>
        <v>31477.55393527546</v>
      </c>
      <c r="CD79" s="44">
        <f t="shared" si="98"/>
        <v>32579.268323010099</v>
      </c>
      <c r="CE79" s="44">
        <f t="shared" si="100"/>
        <v>33719.542714315445</v>
      </c>
      <c r="CF79" s="44">
        <f t="shared" si="102"/>
        <v>34899.726709316485</v>
      </c>
      <c r="CG79" s="44">
        <f t="shared" si="104"/>
        <v>36121.21714414256</v>
      </c>
      <c r="CH79" s="44">
        <f t="shared" si="106"/>
        <v>37385.459744187545</v>
      </c>
      <c r="CI79" s="44">
        <f t="shared" si="108"/>
        <v>38693.9508352341</v>
      </c>
      <c r="CJ79" s="44">
        <f t="shared" si="110"/>
        <v>40048.239114467302</v>
      </c>
      <c r="CK79" s="44">
        <f t="shared" si="112"/>
        <v>41449.927483473642</v>
      </c>
      <c r="CL79" s="44">
        <f t="shared" si="114"/>
        <v>42900.674945395222</v>
      </c>
      <c r="CM79" s="44">
        <f t="shared" si="116"/>
        <v>44402.198568484055</v>
      </c>
      <c r="CN79" s="44">
        <f t="shared" si="118"/>
        <v>45956.275518380993</v>
      </c>
      <c r="CO79" s="44">
        <f t="shared" si="123"/>
        <v>47564.745161524326</v>
      </c>
      <c r="CP79" s="44">
        <f t="shared" si="129"/>
        <v>49229.511242177665</v>
      </c>
      <c r="CQ79" s="44">
        <f t="shared" si="132"/>
        <v>50952.544135653879</v>
      </c>
      <c r="CR79" s="44">
        <f t="shared" si="135"/>
        <v>52735.883180401768</v>
      </c>
      <c r="CS79" s="44">
        <f t="shared" si="138"/>
        <v>54581.639091715821</v>
      </c>
      <c r="CT79" s="44">
        <f t="shared" si="141"/>
        <v>56491.996459925875</v>
      </c>
      <c r="CU79" s="44">
        <f t="shared" si="144"/>
        <v>58469.216336023273</v>
      </c>
      <c r="CV79" s="44">
        <f t="shared" si="147"/>
        <v>60515.638907784087</v>
      </c>
      <c r="CW79" s="44">
        <f t="shared" ref="CW79:CW110" si="150">$V79/(1+r_)^($R79-CW$2)</f>
        <v>62633.686269556521</v>
      </c>
      <c r="CX79" s="44"/>
      <c r="CY79" s="44"/>
      <c r="CZ79" s="44"/>
      <c r="DA79" s="44"/>
      <c r="DB79" s="44"/>
      <c r="DC79" s="44"/>
      <c r="DD79" s="44"/>
      <c r="DE79" s="44"/>
    </row>
    <row r="80" spans="2:109" ht="15.75" customHeight="1">
      <c r="B80" s="1">
        <v>73</v>
      </c>
      <c r="D80" s="43">
        <f t="shared" si="124"/>
        <v>2.5803E-2</v>
      </c>
      <c r="E80" s="43">
        <f t="shared" si="0"/>
        <v>2.614173706424127E-2</v>
      </c>
      <c r="F80" s="44">
        <f t="shared" si="125"/>
        <v>75594.869994264925</v>
      </c>
      <c r="G80" s="44">
        <f t="shared" si="1"/>
        <v>74619.582779033924</v>
      </c>
      <c r="H80" s="44">
        <f t="shared" si="2"/>
        <v>12.733215035163596</v>
      </c>
      <c r="J80" s="43">
        <f t="shared" si="119"/>
        <v>1.7545000000000002E-2</v>
      </c>
      <c r="K80" s="43">
        <f t="shared" si="4"/>
        <v>1.7700737814360296E-2</v>
      </c>
      <c r="L80" s="44">
        <f t="shared" si="126"/>
        <v>83292.866461705198</v>
      </c>
      <c r="M80" s="44">
        <f t="shared" si="5"/>
        <v>82562.179790669878</v>
      </c>
      <c r="N80" s="44">
        <f t="shared" si="6"/>
        <v>14.569576943149652</v>
      </c>
      <c r="P80" s="5">
        <f t="shared" si="7"/>
        <v>0.52422464011114378</v>
      </c>
      <c r="R80" s="1">
        <v>73</v>
      </c>
      <c r="S80" s="44">
        <f t="shared" si="8"/>
        <v>79630.349421985651</v>
      </c>
      <c r="T80" s="44">
        <f t="shared" si="9"/>
        <v>78791.904264539917</v>
      </c>
      <c r="U80" s="45">
        <f t="shared" si="10"/>
        <v>13.907708904873919</v>
      </c>
      <c r="V80" s="44">
        <f t="shared" si="120"/>
        <v>61378.893422076595</v>
      </c>
      <c r="W80" s="45">
        <f t="shared" si="12"/>
        <v>10.200720742371995</v>
      </c>
      <c r="X80" s="45">
        <f>SUM(CX80:CX$127)/S80</f>
        <v>7.8745868478770067</v>
      </c>
      <c r="Z80" s="1">
        <f t="shared" si="13"/>
        <v>13.695881195491399</v>
      </c>
      <c r="AA80" s="45">
        <f t="shared" si="14"/>
        <v>0.21182770938252027</v>
      </c>
      <c r="AC80" s="44">
        <f t="shared" si="121"/>
        <v>4981.6535314331331</v>
      </c>
      <c r="AD80" s="44">
        <f t="shared" si="127"/>
        <v>5156.0114050332922</v>
      </c>
      <c r="AE80" s="44">
        <f t="shared" si="130"/>
        <v>5336.4718042094564</v>
      </c>
      <c r="AF80" s="44">
        <f t="shared" si="133"/>
        <v>5523.2483173567871</v>
      </c>
      <c r="AG80" s="44">
        <f t="shared" si="136"/>
        <v>5716.5620084642751</v>
      </c>
      <c r="AH80" s="44">
        <f t="shared" si="139"/>
        <v>5916.6416787605231</v>
      </c>
      <c r="AI80" s="44">
        <f t="shared" si="142"/>
        <v>6123.7241375171416</v>
      </c>
      <c r="AJ80" s="44">
        <f t="shared" si="145"/>
        <v>6338.0544823302416</v>
      </c>
      <c r="AK80" s="44">
        <f t="shared" si="148"/>
        <v>6559.8863892117997</v>
      </c>
      <c r="AL80" s="44">
        <f t="shared" ref="AL80:AL111" si="151">$V80/(1+r_)^($R80-AL$2)</f>
        <v>6789.4824128342116</v>
      </c>
      <c r="AM80" s="44">
        <f t="shared" si="75"/>
        <v>7027.1142972834077</v>
      </c>
      <c r="AN80" s="44">
        <f t="shared" si="77"/>
        <v>7273.0632976883262</v>
      </c>
      <c r="AO80" s="44">
        <f t="shared" si="79"/>
        <v>7527.6205131074184</v>
      </c>
      <c r="AP80" s="44">
        <f t="shared" si="81"/>
        <v>7791.0872310661753</v>
      </c>
      <c r="AQ80" s="44">
        <f t="shared" si="83"/>
        <v>8063.7752841534912</v>
      </c>
      <c r="AR80" s="44">
        <f t="shared" si="85"/>
        <v>8346.0074190988635</v>
      </c>
      <c r="AS80" s="44">
        <f t="shared" si="87"/>
        <v>8638.1176787673248</v>
      </c>
      <c r="AT80" s="44">
        <f t="shared" si="89"/>
        <v>8940.4517975241797</v>
      </c>
      <c r="AU80" s="44">
        <f t="shared" si="91"/>
        <v>9253.3676104375227</v>
      </c>
      <c r="AV80" s="44">
        <f t="shared" si="93"/>
        <v>9577.2354768028381</v>
      </c>
      <c r="AW80" s="44">
        <f t="shared" si="95"/>
        <v>9912.4387184909374</v>
      </c>
      <c r="AX80" s="44">
        <f t="shared" si="97"/>
        <v>10259.374073638117</v>
      </c>
      <c r="AY80" s="44">
        <f t="shared" si="99"/>
        <v>10618.452166215451</v>
      </c>
      <c r="AZ80" s="44">
        <f t="shared" si="101"/>
        <v>10990.09799203299</v>
      </c>
      <c r="BA80" s="44">
        <f t="shared" si="103"/>
        <v>11374.751421754145</v>
      </c>
      <c r="BB80" s="44">
        <f t="shared" si="105"/>
        <v>11772.867721515539</v>
      </c>
      <c r="BC80" s="44">
        <f t="shared" si="107"/>
        <v>12184.918091768581</v>
      </c>
      <c r="BD80" s="44">
        <f t="shared" si="109"/>
        <v>12611.390224980478</v>
      </c>
      <c r="BE80" s="44">
        <f t="shared" si="111"/>
        <v>13052.788882854795</v>
      </c>
      <c r="BF80" s="44">
        <f t="shared" si="113"/>
        <v>13509.636493754711</v>
      </c>
      <c r="BG80" s="44">
        <f t="shared" si="115"/>
        <v>13982.473771036124</v>
      </c>
      <c r="BH80" s="44">
        <f t="shared" si="117"/>
        <v>14471.86035302239</v>
      </c>
      <c r="BI80" s="44">
        <f t="shared" si="122"/>
        <v>14978.375465378174</v>
      </c>
      <c r="BJ80" s="44">
        <f t="shared" si="128"/>
        <v>15502.618606666407</v>
      </c>
      <c r="BK80" s="44">
        <f t="shared" si="131"/>
        <v>16045.210257899729</v>
      </c>
      <c r="BL80" s="44">
        <f t="shared" si="134"/>
        <v>16606.792616926217</v>
      </c>
      <c r="BM80" s="44">
        <f t="shared" si="137"/>
        <v>17188.030358518634</v>
      </c>
      <c r="BN80" s="44">
        <f t="shared" si="140"/>
        <v>17789.611421066787</v>
      </c>
      <c r="BO80" s="44">
        <f t="shared" si="143"/>
        <v>18412.247820804121</v>
      </c>
      <c r="BP80" s="44">
        <f t="shared" si="146"/>
        <v>19056.676494532265</v>
      </c>
      <c r="BQ80" s="44">
        <f t="shared" si="149"/>
        <v>19723.660171840893</v>
      </c>
      <c r="BR80" s="44">
        <f t="shared" ref="BR80:BR111" si="152">$V80/(1+r_)^($R80-BR$2)</f>
        <v>20413.988277855322</v>
      </c>
      <c r="BS80" s="44">
        <f t="shared" si="76"/>
        <v>21128.477867580252</v>
      </c>
      <c r="BT80" s="44">
        <f t="shared" si="78"/>
        <v>21867.97459294556</v>
      </c>
      <c r="BU80" s="44">
        <f t="shared" si="80"/>
        <v>22633.353703698656</v>
      </c>
      <c r="BV80" s="44">
        <f t="shared" si="82"/>
        <v>23425.521083328105</v>
      </c>
      <c r="BW80" s="44">
        <f t="shared" si="84"/>
        <v>24245.414321244589</v>
      </c>
      <c r="BX80" s="44">
        <f t="shared" si="86"/>
        <v>25094.003822488146</v>
      </c>
      <c r="BY80" s="44">
        <f t="shared" si="88"/>
        <v>25972.293956275233</v>
      </c>
      <c r="BZ80" s="44">
        <f t="shared" si="90"/>
        <v>26881.324244744865</v>
      </c>
      <c r="CA80" s="44">
        <f t="shared" si="92"/>
        <v>27822.170593310926</v>
      </c>
      <c r="CB80" s="44">
        <f t="shared" si="94"/>
        <v>28795.94656407681</v>
      </c>
      <c r="CC80" s="44">
        <f t="shared" si="96"/>
        <v>29803.8046938195</v>
      </c>
      <c r="CD80" s="44">
        <f t="shared" si="98"/>
        <v>30846.937858103174</v>
      </c>
      <c r="CE80" s="44">
        <f t="shared" si="100"/>
        <v>31926.580683136785</v>
      </c>
      <c r="CF80" s="44">
        <f t="shared" si="102"/>
        <v>33044.011007046567</v>
      </c>
      <c r="CG80" s="44">
        <f t="shared" si="104"/>
        <v>34200.551392293193</v>
      </c>
      <c r="CH80" s="44">
        <f t="shared" si="106"/>
        <v>35397.570691023458</v>
      </c>
      <c r="CI80" s="44">
        <f t="shared" si="108"/>
        <v>36636.485665209271</v>
      </c>
      <c r="CJ80" s="44">
        <f t="shared" si="110"/>
        <v>37918.762663491587</v>
      </c>
      <c r="CK80" s="44">
        <f t="shared" si="112"/>
        <v>39245.919356713799</v>
      </c>
      <c r="CL80" s="44">
        <f t="shared" si="114"/>
        <v>40619.526534198769</v>
      </c>
      <c r="CM80" s="44">
        <f t="shared" si="116"/>
        <v>42041.209962895729</v>
      </c>
      <c r="CN80" s="44">
        <f t="shared" si="118"/>
        <v>43512.652311597078</v>
      </c>
      <c r="CO80" s="44">
        <f t="shared" si="123"/>
        <v>45035.595142502978</v>
      </c>
      <c r="CP80" s="44">
        <f t="shared" si="129"/>
        <v>46611.840972490572</v>
      </c>
      <c r="CQ80" s="44">
        <f t="shared" si="132"/>
        <v>48243.255406527729</v>
      </c>
      <c r="CR80" s="44">
        <f t="shared" si="135"/>
        <v>49931.769345756198</v>
      </c>
      <c r="CS80" s="44">
        <f t="shared" si="138"/>
        <v>51679.381272857667</v>
      </c>
      <c r="CT80" s="44">
        <f t="shared" si="141"/>
        <v>53488.159617407677</v>
      </c>
      <c r="CU80" s="44">
        <f t="shared" si="144"/>
        <v>55360.245204016945</v>
      </c>
      <c r="CV80" s="44">
        <f t="shared" si="147"/>
        <v>57297.853786157531</v>
      </c>
      <c r="CW80" s="44">
        <f t="shared" si="150"/>
        <v>59303.27866867304</v>
      </c>
      <c r="CX80" s="44">
        <f t="shared" ref="CX80:CX127" si="153">$V80/(1+r_)^($R80-CX$2)</f>
        <v>61378.893422076595</v>
      </c>
      <c r="CY80" s="44"/>
      <c r="CZ80" s="44"/>
      <c r="DA80" s="44"/>
      <c r="DB80" s="44"/>
      <c r="DC80" s="44"/>
      <c r="DD80" s="44"/>
      <c r="DE80" s="44"/>
    </row>
    <row r="81" spans="2:119" ht="15.75" customHeight="1">
      <c r="B81" s="1">
        <v>74</v>
      </c>
      <c r="D81" s="43">
        <f t="shared" si="124"/>
        <v>2.8604999999999998E-2</v>
      </c>
      <c r="E81" s="43">
        <f t="shared" si="0"/>
        <v>2.9022096293951593E-2</v>
      </c>
      <c r="F81" s="44">
        <f t="shared" si="125"/>
        <v>73644.295563802909</v>
      </c>
      <c r="G81" s="44">
        <f t="shared" si="1"/>
        <v>72590.99802650162</v>
      </c>
      <c r="H81" s="44">
        <f t="shared" si="2"/>
        <v>12.057229220746517</v>
      </c>
      <c r="J81" s="43">
        <f t="shared" si="119"/>
        <v>1.9297999999999999E-2</v>
      </c>
      <c r="K81" s="43">
        <f t="shared" si="4"/>
        <v>1.9486637226300885E-2</v>
      </c>
      <c r="L81" s="44">
        <f t="shared" si="126"/>
        <v>81831.493119634571</v>
      </c>
      <c r="M81" s="44">
        <f t="shared" si="5"/>
        <v>81041.901042523212</v>
      </c>
      <c r="N81" s="44">
        <f t="shared" si="6"/>
        <v>13.820836010961985</v>
      </c>
      <c r="P81" s="5">
        <f t="shared" si="7"/>
        <v>0.5263294935666849</v>
      </c>
      <c r="R81" s="1">
        <v>74</v>
      </c>
      <c r="S81" s="44">
        <f t="shared" si="8"/>
        <v>77953.459107094182</v>
      </c>
      <c r="T81" s="44">
        <f t="shared" si="9"/>
        <v>77049.313273289605</v>
      </c>
      <c r="U81" s="45">
        <f t="shared" si="10"/>
        <v>13.196127885442557</v>
      </c>
      <c r="V81" s="44">
        <f t="shared" si="120"/>
        <v>60021.415039892607</v>
      </c>
      <c r="W81" s="45">
        <f t="shared" si="12"/>
        <v>9.6327741225375014</v>
      </c>
      <c r="X81" s="45">
        <f>SUM(CY81:CY$127)/S81</f>
        <v>7.5105828252314915</v>
      </c>
      <c r="Z81" s="1">
        <f t="shared" si="13"/>
        <v>12.985467489491391</v>
      </c>
      <c r="AA81" s="45">
        <f t="shared" si="14"/>
        <v>0.21066039595116592</v>
      </c>
      <c r="AC81" s="44">
        <f t="shared" si="121"/>
        <v>4706.7414815834363</v>
      </c>
      <c r="AD81" s="44">
        <f t="shared" si="127"/>
        <v>4871.4774334388558</v>
      </c>
      <c r="AE81" s="44">
        <f t="shared" si="130"/>
        <v>5041.9791436092155</v>
      </c>
      <c r="AF81" s="44">
        <f t="shared" si="133"/>
        <v>5218.4484136355377</v>
      </c>
      <c r="AG81" s="44">
        <f t="shared" si="136"/>
        <v>5401.0941081127803</v>
      </c>
      <c r="AH81" s="44">
        <f t="shared" si="139"/>
        <v>5590.1324018967289</v>
      </c>
      <c r="AI81" s="44">
        <f t="shared" si="142"/>
        <v>5785.7870359631124</v>
      </c>
      <c r="AJ81" s="44">
        <f t="shared" si="145"/>
        <v>5988.2895822218215</v>
      </c>
      <c r="AK81" s="44">
        <f t="shared" si="148"/>
        <v>6197.8797175995851</v>
      </c>
      <c r="AL81" s="44">
        <f t="shared" si="151"/>
        <v>6414.8055077155705</v>
      </c>
      <c r="AM81" s="44">
        <f t="shared" ref="AM81:AM112" si="154">$V81/(1+r_)^($R81-AM$2)</f>
        <v>6639.3237004856137</v>
      </c>
      <c r="AN81" s="44">
        <f t="shared" si="77"/>
        <v>6871.7000300026093</v>
      </c>
      <c r="AO81" s="44">
        <f t="shared" si="79"/>
        <v>7112.2095310527002</v>
      </c>
      <c r="AP81" s="44">
        <f t="shared" si="81"/>
        <v>7361.1368646395449</v>
      </c>
      <c r="AQ81" s="44">
        <f t="shared" si="83"/>
        <v>7618.7766549019261</v>
      </c>
      <c r="AR81" s="44">
        <f t="shared" si="85"/>
        <v>7885.4338378234934</v>
      </c>
      <c r="AS81" s="44">
        <f t="shared" si="87"/>
        <v>8161.4240221473165</v>
      </c>
      <c r="AT81" s="44">
        <f t="shared" si="89"/>
        <v>8447.0738629224725</v>
      </c>
      <c r="AU81" s="44">
        <f t="shared" si="91"/>
        <v>8742.7214481247593</v>
      </c>
      <c r="AV81" s="44">
        <f t="shared" si="93"/>
        <v>9048.7166988091212</v>
      </c>
      <c r="AW81" s="44">
        <f t="shared" si="95"/>
        <v>9365.4217832674422</v>
      </c>
      <c r="AX81" s="44">
        <f t="shared" si="97"/>
        <v>9693.2115456818028</v>
      </c>
      <c r="AY81" s="44">
        <f t="shared" si="99"/>
        <v>10032.473949780664</v>
      </c>
      <c r="AZ81" s="44">
        <f t="shared" si="101"/>
        <v>10383.610538022987</v>
      </c>
      <c r="BA81" s="44">
        <f t="shared" si="103"/>
        <v>10747.036906853789</v>
      </c>
      <c r="BB81" s="44">
        <f t="shared" si="105"/>
        <v>11123.183198593671</v>
      </c>
      <c r="BC81" s="44">
        <f t="shared" si="107"/>
        <v>11512.494610544449</v>
      </c>
      <c r="BD81" s="44">
        <f t="shared" si="109"/>
        <v>11915.431921913503</v>
      </c>
      <c r="BE81" s="44">
        <f t="shared" si="111"/>
        <v>12332.472039180473</v>
      </c>
      <c r="BF81" s="44">
        <f t="shared" si="113"/>
        <v>12764.108560551791</v>
      </c>
      <c r="BG81" s="44">
        <f t="shared" si="115"/>
        <v>13210.852360171102</v>
      </c>
      <c r="BH81" s="44">
        <f t="shared" si="117"/>
        <v>13673.232192777088</v>
      </c>
      <c r="BI81" s="44">
        <f t="shared" si="122"/>
        <v>14151.795319524288</v>
      </c>
      <c r="BJ81" s="44">
        <f t="shared" si="128"/>
        <v>14647.108155707638</v>
      </c>
      <c r="BK81" s="44">
        <f t="shared" si="131"/>
        <v>15159.756941157402</v>
      </c>
      <c r="BL81" s="44">
        <f t="shared" si="134"/>
        <v>15690.348434097908</v>
      </c>
      <c r="BM81" s="44">
        <f t="shared" si="137"/>
        <v>16239.510629291333</v>
      </c>
      <c r="BN81" s="44">
        <f t="shared" si="140"/>
        <v>16807.893501316532</v>
      </c>
      <c r="BO81" s="44">
        <f t="shared" si="143"/>
        <v>17396.169773862606</v>
      </c>
      <c r="BP81" s="44">
        <f t="shared" si="146"/>
        <v>18005.035715947797</v>
      </c>
      <c r="BQ81" s="44">
        <f t="shared" si="149"/>
        <v>18635.211966005969</v>
      </c>
      <c r="BR81" s="44">
        <f t="shared" si="152"/>
        <v>19287.444384816175</v>
      </c>
      <c r="BS81" s="44">
        <f t="shared" ref="BS81:BS112" si="155">$V81/(1+r_)^($R81-BS$2)</f>
        <v>19962.504938284743</v>
      </c>
      <c r="BT81" s="44">
        <f t="shared" si="78"/>
        <v>20661.192611124701</v>
      </c>
      <c r="BU81" s="44">
        <f t="shared" si="80"/>
        <v>21384.334352514063</v>
      </c>
      <c r="BV81" s="44">
        <f t="shared" si="82"/>
        <v>22132.786054852058</v>
      </c>
      <c r="BW81" s="44">
        <f t="shared" si="84"/>
        <v>22907.433566771873</v>
      </c>
      <c r="BX81" s="44">
        <f t="shared" si="86"/>
        <v>23709.193741608891</v>
      </c>
      <c r="BY81" s="44">
        <f t="shared" si="88"/>
        <v>24539.015522565202</v>
      </c>
      <c r="BZ81" s="44">
        <f t="shared" si="90"/>
        <v>25397.881065854985</v>
      </c>
      <c r="CA81" s="44">
        <f t="shared" si="92"/>
        <v>26286.806903159904</v>
      </c>
      <c r="CB81" s="44">
        <f t="shared" si="94"/>
        <v>27206.845144770494</v>
      </c>
      <c r="CC81" s="44">
        <f t="shared" si="96"/>
        <v>28159.084724837463</v>
      </c>
      <c r="CD81" s="44">
        <f t="shared" si="98"/>
        <v>29144.652690206774</v>
      </c>
      <c r="CE81" s="44">
        <f t="shared" si="100"/>
        <v>30164.715534364008</v>
      </c>
      <c r="CF81" s="44">
        <f t="shared" si="102"/>
        <v>31220.480578066745</v>
      </c>
      <c r="CG81" s="44">
        <f t="shared" si="104"/>
        <v>32313.197398299075</v>
      </c>
      <c r="CH81" s="44">
        <f t="shared" si="106"/>
        <v>33444.159307239541</v>
      </c>
      <c r="CI81" s="44">
        <f t="shared" si="108"/>
        <v>34614.704882992926</v>
      </c>
      <c r="CJ81" s="44">
        <f t="shared" si="110"/>
        <v>35826.219553897667</v>
      </c>
      <c r="CK81" s="44">
        <f t="shared" si="112"/>
        <v>37080.137238284085</v>
      </c>
      <c r="CL81" s="44">
        <f t="shared" si="114"/>
        <v>38377.942041624032</v>
      </c>
      <c r="CM81" s="44">
        <f t="shared" si="116"/>
        <v>39721.17001308086</v>
      </c>
      <c r="CN81" s="44">
        <f t="shared" si="118"/>
        <v>41111.410963538692</v>
      </c>
      <c r="CO81" s="44">
        <f t="shared" si="123"/>
        <v>42550.310347262544</v>
      </c>
      <c r="CP81" s="44">
        <f t="shared" si="129"/>
        <v>44039.571209416732</v>
      </c>
      <c r="CQ81" s="44">
        <f t="shared" si="132"/>
        <v>45580.95620174631</v>
      </c>
      <c r="CR81" s="44">
        <f t="shared" si="135"/>
        <v>47176.289668807425</v>
      </c>
      <c r="CS81" s="44">
        <f t="shared" si="138"/>
        <v>48827.45980721568</v>
      </c>
      <c r="CT81" s="44">
        <f t="shared" si="141"/>
        <v>50536.420900468227</v>
      </c>
      <c r="CU81" s="44">
        <f t="shared" si="144"/>
        <v>52305.195631984614</v>
      </c>
      <c r="CV81" s="44">
        <f t="shared" si="147"/>
        <v>54135.877479104071</v>
      </c>
      <c r="CW81" s="44">
        <f t="shared" si="150"/>
        <v>56030.633190872708</v>
      </c>
      <c r="CX81" s="44">
        <f t="shared" si="153"/>
        <v>57991.705352553246</v>
      </c>
      <c r="CY81" s="44">
        <f t="shared" ref="CY81:CY127" si="156">$V81/(1+r_)^($R81-CY$2)</f>
        <v>60021.415039892607</v>
      </c>
      <c r="CZ81" s="44"/>
      <c r="DA81" s="44"/>
      <c r="DB81" s="44"/>
      <c r="DC81" s="44"/>
      <c r="DD81" s="44"/>
      <c r="DE81" s="44"/>
    </row>
    <row r="82" spans="2:119" ht="15.75" customHeight="1">
      <c r="B82" s="1">
        <v>75</v>
      </c>
      <c r="D82" s="43">
        <f t="shared" si="124"/>
        <v>3.2344999999999999E-2</v>
      </c>
      <c r="E82" s="43">
        <f t="shared" si="0"/>
        <v>3.2879660191579715E-2</v>
      </c>
      <c r="F82" s="44">
        <f t="shared" si="125"/>
        <v>71537.700489200332</v>
      </c>
      <c r="G82" s="44">
        <f t="shared" si="1"/>
        <v>70380.75702803873</v>
      </c>
      <c r="H82" s="44">
        <f t="shared" si="2"/>
        <v>11.397558892877274</v>
      </c>
      <c r="J82" s="43">
        <f t="shared" si="119"/>
        <v>2.2010999999999999E-2</v>
      </c>
      <c r="K82" s="43">
        <f t="shared" si="4"/>
        <v>2.225685645433547E-2</v>
      </c>
      <c r="L82" s="44">
        <f t="shared" si="126"/>
        <v>80252.308965411867</v>
      </c>
      <c r="M82" s="44">
        <f t="shared" si="5"/>
        <v>79369.09217909303</v>
      </c>
      <c r="N82" s="44">
        <f t="shared" si="6"/>
        <v>13.082959972511514</v>
      </c>
      <c r="P82" s="5">
        <f t="shared" si="7"/>
        <v>0.528706133254499</v>
      </c>
      <c r="R82" s="1">
        <v>75</v>
      </c>
      <c r="S82" s="44">
        <f t="shared" si="8"/>
        <v>76145.167439485027</v>
      </c>
      <c r="T82" s="44">
        <f t="shared" si="9"/>
        <v>75145.199192866625</v>
      </c>
      <c r="U82" s="45">
        <f t="shared" si="10"/>
        <v>12.497634902081424</v>
      </c>
      <c r="V82" s="44">
        <f t="shared" si="120"/>
        <v>54555.414614021167</v>
      </c>
      <c r="W82" s="45">
        <f t="shared" si="12"/>
        <v>9.0732829389111149</v>
      </c>
      <c r="X82" s="45">
        <f>SUM(CZ82:CZ$127)/S82</f>
        <v>7.142218235882777</v>
      </c>
      <c r="Z82" s="1">
        <f t="shared" si="13"/>
        <v>12.288640780673651</v>
      </c>
      <c r="AA82" s="45">
        <f t="shared" si="14"/>
        <v>0.20899412140777329</v>
      </c>
      <c r="AC82" s="44">
        <f t="shared" si="121"/>
        <v>4133.4398889915637</v>
      </c>
      <c r="AD82" s="44">
        <f t="shared" si="127"/>
        <v>4278.1102851062687</v>
      </c>
      <c r="AE82" s="44">
        <f t="shared" si="130"/>
        <v>4427.8441450849878</v>
      </c>
      <c r="AF82" s="44">
        <f t="shared" si="133"/>
        <v>4582.8186901629615</v>
      </c>
      <c r="AG82" s="44">
        <f t="shared" si="136"/>
        <v>4743.2173443186648</v>
      </c>
      <c r="AH82" s="44">
        <f t="shared" si="139"/>
        <v>4909.2299513698172</v>
      </c>
      <c r="AI82" s="44">
        <f t="shared" si="142"/>
        <v>5081.0529996677615</v>
      </c>
      <c r="AJ82" s="44">
        <f t="shared" si="145"/>
        <v>5258.8898546561322</v>
      </c>
      <c r="AK82" s="44">
        <f t="shared" si="148"/>
        <v>5442.9509995690969</v>
      </c>
      <c r="AL82" s="44">
        <f t="shared" si="151"/>
        <v>5633.4542845540145</v>
      </c>
      <c r="AM82" s="44">
        <f t="shared" si="154"/>
        <v>5830.6251845134047</v>
      </c>
      <c r="AN82" s="44">
        <f t="shared" ref="AN82:AN113" si="157">$V82/(1+r_)^($R82-AN$2)</f>
        <v>6034.6970659713734</v>
      </c>
      <c r="AO82" s="44">
        <f t="shared" si="79"/>
        <v>6245.9114632803703</v>
      </c>
      <c r="AP82" s="44">
        <f t="shared" si="81"/>
        <v>6464.5183644951821</v>
      </c>
      <c r="AQ82" s="44">
        <f t="shared" si="83"/>
        <v>6690.7765072525144</v>
      </c>
      <c r="AR82" s="44">
        <f t="shared" si="85"/>
        <v>6924.9536850063496</v>
      </c>
      <c r="AS82" s="44">
        <f t="shared" si="87"/>
        <v>7167.3270639815719</v>
      </c>
      <c r="AT82" s="44">
        <f t="shared" si="89"/>
        <v>7418.1835112209274</v>
      </c>
      <c r="AU82" s="44">
        <f t="shared" si="91"/>
        <v>7677.8199341136597</v>
      </c>
      <c r="AV82" s="44">
        <f t="shared" si="93"/>
        <v>7946.5436318076372</v>
      </c>
      <c r="AW82" s="44">
        <f t="shared" si="95"/>
        <v>8224.6726589209029</v>
      </c>
      <c r="AX82" s="44">
        <f t="shared" si="97"/>
        <v>8512.5362019831337</v>
      </c>
      <c r="AY82" s="44">
        <f t="shared" si="99"/>
        <v>8810.4749690525441</v>
      </c>
      <c r="AZ82" s="44">
        <f t="shared" si="101"/>
        <v>9118.841592969382</v>
      </c>
      <c r="BA82" s="44">
        <f t="shared" si="103"/>
        <v>9438.0010487233103</v>
      </c>
      <c r="BB82" s="44">
        <f t="shared" si="105"/>
        <v>9768.3310854286228</v>
      </c>
      <c r="BC82" s="44">
        <f t="shared" si="107"/>
        <v>10110.222673418626</v>
      </c>
      <c r="BD82" s="44">
        <f t="shared" si="109"/>
        <v>10464.080466988276</v>
      </c>
      <c r="BE82" s="44">
        <f t="shared" si="111"/>
        <v>10830.323283332864</v>
      </c>
      <c r="BF82" s="44">
        <f t="shared" si="113"/>
        <v>11209.384598249511</v>
      </c>
      <c r="BG82" s="44">
        <f t="shared" si="115"/>
        <v>11601.713059188245</v>
      </c>
      <c r="BH82" s="44">
        <f t="shared" si="117"/>
        <v>12007.773016259833</v>
      </c>
      <c r="BI82" s="44">
        <f t="shared" si="122"/>
        <v>12428.045071828925</v>
      </c>
      <c r="BJ82" s="44">
        <f t="shared" si="128"/>
        <v>12863.026649342939</v>
      </c>
      <c r="BK82" s="44">
        <f t="shared" si="131"/>
        <v>13313.232582069943</v>
      </c>
      <c r="BL82" s="44">
        <f t="shared" si="134"/>
        <v>13779.195722442388</v>
      </c>
      <c r="BM82" s="44">
        <f t="shared" si="137"/>
        <v>14261.467572727868</v>
      </c>
      <c r="BN82" s="44">
        <f t="shared" si="140"/>
        <v>14760.618937773341</v>
      </c>
      <c r="BO82" s="44">
        <f t="shared" si="143"/>
        <v>15277.240600595409</v>
      </c>
      <c r="BP82" s="44">
        <f t="shared" si="146"/>
        <v>15811.944021616246</v>
      </c>
      <c r="BQ82" s="44">
        <f t="shared" si="149"/>
        <v>16365.362062372815</v>
      </c>
      <c r="BR82" s="44">
        <f t="shared" si="152"/>
        <v>16938.14973455586</v>
      </c>
      <c r="BS82" s="44">
        <f t="shared" si="155"/>
        <v>17530.984975265317</v>
      </c>
      <c r="BT82" s="44">
        <f t="shared" ref="BT82:BT113" si="158">$V82/(1+r_)^($R82-BT$2)</f>
        <v>18144.569449399602</v>
      </c>
      <c r="BU82" s="44">
        <f t="shared" si="80"/>
        <v>18779.629380128579</v>
      </c>
      <c r="BV82" s="44">
        <f t="shared" si="82"/>
        <v>19436.916408433081</v>
      </c>
      <c r="BW82" s="44">
        <f t="shared" si="84"/>
        <v>20117.208482728238</v>
      </c>
      <c r="BX82" s="44">
        <f t="shared" si="86"/>
        <v>20821.310779623724</v>
      </c>
      <c r="BY82" s="44">
        <f t="shared" si="88"/>
        <v>21550.056656910554</v>
      </c>
      <c r="BZ82" s="44">
        <f t="shared" si="90"/>
        <v>22304.308639902421</v>
      </c>
      <c r="CA82" s="44">
        <f t="shared" si="92"/>
        <v>23084.959442299005</v>
      </c>
      <c r="CB82" s="44">
        <f t="shared" si="94"/>
        <v>23892.933022779471</v>
      </c>
      <c r="CC82" s="44">
        <f t="shared" si="96"/>
        <v>24729.185678576745</v>
      </c>
      <c r="CD82" s="44">
        <f t="shared" si="98"/>
        <v>25594.707177326931</v>
      </c>
      <c r="CE82" s="44">
        <f t="shared" si="100"/>
        <v>26490.521928533373</v>
      </c>
      <c r="CF82" s="44">
        <f t="shared" si="102"/>
        <v>27417.690196032039</v>
      </c>
      <c r="CG82" s="44">
        <f t="shared" si="104"/>
        <v>28377.309352893157</v>
      </c>
      <c r="CH82" s="44">
        <f t="shared" si="106"/>
        <v>29370.515180244412</v>
      </c>
      <c r="CI82" s="44">
        <f t="shared" si="108"/>
        <v>30398.483211552964</v>
      </c>
      <c r="CJ82" s="44">
        <f t="shared" si="110"/>
        <v>31462.430123957318</v>
      </c>
      <c r="CK82" s="44">
        <f t="shared" si="112"/>
        <v>32563.615178295819</v>
      </c>
      <c r="CL82" s="44">
        <f t="shared" si="114"/>
        <v>33703.341709536166</v>
      </c>
      <c r="CM82" s="44">
        <f t="shared" si="116"/>
        <v>34882.958669369938</v>
      </c>
      <c r="CN82" s="44">
        <f t="shared" si="118"/>
        <v>36103.862222797878</v>
      </c>
      <c r="CO82" s="44">
        <f t="shared" si="123"/>
        <v>37367.497400595799</v>
      </c>
      <c r="CP82" s="44">
        <f t="shared" si="129"/>
        <v>38675.359809616653</v>
      </c>
      <c r="CQ82" s="44">
        <f t="shared" si="132"/>
        <v>40028.997402953239</v>
      </c>
      <c r="CR82" s="44">
        <f t="shared" si="135"/>
        <v>41430.012312056591</v>
      </c>
      <c r="CS82" s="44">
        <f t="shared" si="138"/>
        <v>42880.062742978567</v>
      </c>
      <c r="CT82" s="44">
        <f t="shared" si="141"/>
        <v>44380.864938982813</v>
      </c>
      <c r="CU82" s="44">
        <f t="shared" si="144"/>
        <v>45934.195211847211</v>
      </c>
      <c r="CV82" s="44">
        <f t="shared" si="147"/>
        <v>47541.892044261855</v>
      </c>
      <c r="CW82" s="44">
        <f t="shared" si="150"/>
        <v>49205.858265811017</v>
      </c>
      <c r="CX82" s="44">
        <f t="shared" si="153"/>
        <v>50928.063305114403</v>
      </c>
      <c r="CY82" s="44">
        <f t="shared" si="156"/>
        <v>52710.545520793399</v>
      </c>
      <c r="CZ82" s="44">
        <f t="shared" ref="CZ82:CZ127" si="159">$V82/(1+r_)^($R82-CZ$2)</f>
        <v>54555.414614021167</v>
      </c>
      <c r="DA82" s="44"/>
      <c r="DB82" s="44"/>
      <c r="DC82" s="44"/>
      <c r="DD82" s="44"/>
      <c r="DE82" s="44"/>
    </row>
    <row r="83" spans="2:119" ht="15.75" customHeight="1">
      <c r="B83" s="1">
        <v>76</v>
      </c>
      <c r="D83" s="43">
        <f t="shared" si="124"/>
        <v>3.5822E-2</v>
      </c>
      <c r="E83" s="43">
        <f t="shared" si="0"/>
        <v>3.6479354113901928E-2</v>
      </c>
      <c r="F83" s="44">
        <f t="shared" si="125"/>
        <v>69223.813566877143</v>
      </c>
      <c r="G83" s="44">
        <f t="shared" si="1"/>
        <v>67983.945842080808</v>
      </c>
      <c r="H83" s="44">
        <f t="shared" si="2"/>
        <v>10.761822543031631</v>
      </c>
      <c r="J83" s="43">
        <f t="shared" si="119"/>
        <v>2.5052000000000001E-2</v>
      </c>
      <c r="K83" s="43">
        <f t="shared" si="4"/>
        <v>2.5371142739895963E-2</v>
      </c>
      <c r="L83" s="44">
        <f t="shared" si="126"/>
        <v>78485.875392774193</v>
      </c>
      <c r="M83" s="44">
        <f t="shared" si="5"/>
        <v>77502.761317604309</v>
      </c>
      <c r="N83" s="44">
        <f t="shared" si="6"/>
        <v>12.366156953208588</v>
      </c>
      <c r="P83" s="5">
        <f t="shared" si="7"/>
        <v>0.5313522487628658</v>
      </c>
      <c r="R83" s="1">
        <v>76</v>
      </c>
      <c r="S83" s="44">
        <f t="shared" si="8"/>
        <v>74145.230946248237</v>
      </c>
      <c r="T83" s="44">
        <f t="shared" si="9"/>
        <v>73055.30527106658</v>
      </c>
      <c r="U83" s="45">
        <f t="shared" si="10"/>
        <v>11.821249888062098</v>
      </c>
      <c r="V83" s="44">
        <f t="shared" si="120"/>
        <v>53038.151626794337</v>
      </c>
      <c r="W83" s="45">
        <f t="shared" si="12"/>
        <v>8.5822274187330851</v>
      </c>
      <c r="X83" s="45">
        <f>SUM(DA83:DA$127)/S83</f>
        <v>6.8300433081579435</v>
      </c>
      <c r="Z83" s="1">
        <f t="shared" si="13"/>
        <v>11.614289239646803</v>
      </c>
      <c r="AA83" s="45">
        <f t="shared" si="14"/>
        <v>0.20696064841529527</v>
      </c>
      <c r="AC83" s="44">
        <f t="shared" si="121"/>
        <v>3882.5923659567588</v>
      </c>
      <c r="AD83" s="44">
        <f t="shared" si="127"/>
        <v>4018.4830987652449</v>
      </c>
      <c r="AE83" s="44">
        <f t="shared" si="130"/>
        <v>4159.1300072220292</v>
      </c>
      <c r="AF83" s="44">
        <f t="shared" si="133"/>
        <v>4304.6995574747989</v>
      </c>
      <c r="AG83" s="44">
        <f t="shared" si="136"/>
        <v>4455.3640419864169</v>
      </c>
      <c r="AH83" s="44">
        <f t="shared" si="139"/>
        <v>4611.3017834559405</v>
      </c>
      <c r="AI83" s="44">
        <f t="shared" si="142"/>
        <v>4772.697345876898</v>
      </c>
      <c r="AJ83" s="44">
        <f t="shared" si="145"/>
        <v>4939.7417529825898</v>
      </c>
      <c r="AK83" s="44">
        <f t="shared" si="148"/>
        <v>5112.632714336979</v>
      </c>
      <c r="AL83" s="44">
        <f t="shared" si="151"/>
        <v>5291.5748593387734</v>
      </c>
      <c r="AM83" s="44">
        <f t="shared" si="154"/>
        <v>5476.7799794156308</v>
      </c>
      <c r="AN83" s="44">
        <f t="shared" si="157"/>
        <v>5668.4672786951769</v>
      </c>
      <c r="AO83" s="44">
        <f t="shared" ref="AO83:AO114" si="160">$V83/(1+r_)^($R83-AO$2)</f>
        <v>5866.8636334495077</v>
      </c>
      <c r="AP83" s="44">
        <f t="shared" si="81"/>
        <v>6072.2038606202395</v>
      </c>
      <c r="AQ83" s="44">
        <f t="shared" si="83"/>
        <v>6284.7309957419475</v>
      </c>
      <c r="AR83" s="44">
        <f t="shared" si="85"/>
        <v>6504.6965805929158</v>
      </c>
      <c r="AS83" s="44">
        <f t="shared" si="87"/>
        <v>6732.3609609136656</v>
      </c>
      <c r="AT83" s="44">
        <f t="shared" si="89"/>
        <v>6967.9935945456436</v>
      </c>
      <c r="AU83" s="44">
        <f t="shared" si="91"/>
        <v>7211.8733703547414</v>
      </c>
      <c r="AV83" s="44">
        <f t="shared" si="93"/>
        <v>7464.2889383171578</v>
      </c>
      <c r="AW83" s="44">
        <f t="shared" si="95"/>
        <v>7725.5390511582573</v>
      </c>
      <c r="AX83" s="44">
        <f t="shared" si="97"/>
        <v>7995.9329179487941</v>
      </c>
      <c r="AY83" s="44">
        <f t="shared" si="99"/>
        <v>8275.7905700770025</v>
      </c>
      <c r="AZ83" s="44">
        <f t="shared" si="101"/>
        <v>8565.4432400296973</v>
      </c>
      <c r="BA83" s="44">
        <f t="shared" si="103"/>
        <v>8865.2337534307353</v>
      </c>
      <c r="BB83" s="44">
        <f t="shared" si="105"/>
        <v>9175.5169348008112</v>
      </c>
      <c r="BC83" s="44">
        <f t="shared" si="107"/>
        <v>9496.6600275188375</v>
      </c>
      <c r="BD83" s="44">
        <f t="shared" si="109"/>
        <v>9829.043128481997</v>
      </c>
      <c r="BE83" s="44">
        <f t="shared" si="111"/>
        <v>10173.059637978866</v>
      </c>
      <c r="BF83" s="44">
        <f t="shared" si="113"/>
        <v>10529.116725308124</v>
      </c>
      <c r="BG83" s="44">
        <f t="shared" si="115"/>
        <v>10897.635810693906</v>
      </c>
      <c r="BH83" s="44">
        <f t="shared" si="117"/>
        <v>11279.053064068194</v>
      </c>
      <c r="BI83" s="44">
        <f t="shared" si="122"/>
        <v>11673.81992131058</v>
      </c>
      <c r="BJ83" s="44">
        <f t="shared" si="128"/>
        <v>12082.403618556447</v>
      </c>
      <c r="BK83" s="44">
        <f t="shared" si="131"/>
        <v>12505.287745205924</v>
      </c>
      <c r="BL83" s="44">
        <f t="shared" si="134"/>
        <v>12942.972816288133</v>
      </c>
      <c r="BM83" s="44">
        <f t="shared" si="137"/>
        <v>13395.976864858214</v>
      </c>
      <c r="BN83" s="44">
        <f t="shared" si="140"/>
        <v>13864.836055128249</v>
      </c>
      <c r="BO83" s="44">
        <f t="shared" si="143"/>
        <v>14350.105317057736</v>
      </c>
      <c r="BP83" s="44">
        <f t="shared" si="146"/>
        <v>14852.359003154757</v>
      </c>
      <c r="BQ83" s="44">
        <f t="shared" si="149"/>
        <v>15372.191568265172</v>
      </c>
      <c r="BR83" s="44">
        <f t="shared" si="152"/>
        <v>15910.218273154453</v>
      </c>
      <c r="BS83" s="44">
        <f t="shared" si="155"/>
        <v>16467.075912714856</v>
      </c>
      <c r="BT83" s="44">
        <f t="shared" si="158"/>
        <v>17043.423569659877</v>
      </c>
      <c r="BU83" s="44">
        <f t="shared" ref="BU83:BU114" si="161">$V83/(1+r_)^($R83-BU$2)</f>
        <v>17639.943394597969</v>
      </c>
      <c r="BV83" s="44">
        <f t="shared" si="82"/>
        <v>18257.341413408893</v>
      </c>
      <c r="BW83" s="44">
        <f t="shared" si="84"/>
        <v>18896.348362878201</v>
      </c>
      <c r="BX83" s="44">
        <f t="shared" si="86"/>
        <v>19557.720555578941</v>
      </c>
      <c r="BY83" s="44">
        <f t="shared" si="88"/>
        <v>20242.240775024202</v>
      </c>
      <c r="BZ83" s="44">
        <f t="shared" si="90"/>
        <v>20950.719202150045</v>
      </c>
      <c r="CA83" s="44">
        <f t="shared" si="92"/>
        <v>21683.994374225298</v>
      </c>
      <c r="CB83" s="44">
        <f t="shared" si="94"/>
        <v>22442.934177323183</v>
      </c>
      <c r="CC83" s="44">
        <f t="shared" si="96"/>
        <v>23228.436873529492</v>
      </c>
      <c r="CD83" s="44">
        <f t="shared" si="98"/>
        <v>24041.432164103018</v>
      </c>
      <c r="CE83" s="44">
        <f t="shared" si="100"/>
        <v>24882.882289846624</v>
      </c>
      <c r="CF83" s="44">
        <f t="shared" si="102"/>
        <v>25753.783169991257</v>
      </c>
      <c r="CG83" s="44">
        <f t="shared" si="104"/>
        <v>26655.165580940946</v>
      </c>
      <c r="CH83" s="44">
        <f t="shared" si="106"/>
        <v>27588.096376273879</v>
      </c>
      <c r="CI83" s="44">
        <f t="shared" si="108"/>
        <v>28553.679749443461</v>
      </c>
      <c r="CJ83" s="44">
        <f t="shared" si="110"/>
        <v>29553.058540673977</v>
      </c>
      <c r="CK83" s="44">
        <f t="shared" si="112"/>
        <v>30587.415589597567</v>
      </c>
      <c r="CL83" s="44">
        <f t="shared" si="114"/>
        <v>31657.975135233475</v>
      </c>
      <c r="CM83" s="44">
        <f t="shared" si="116"/>
        <v>32766.004264966643</v>
      </c>
      <c r="CN83" s="44">
        <f t="shared" si="118"/>
        <v>33912.814414240478</v>
      </c>
      <c r="CO83" s="44">
        <f t="shared" si="123"/>
        <v>35099.762918738888</v>
      </c>
      <c r="CP83" s="44">
        <f t="shared" si="129"/>
        <v>36328.254620894746</v>
      </c>
      <c r="CQ83" s="44">
        <f t="shared" si="132"/>
        <v>37599.743532626067</v>
      </c>
      <c r="CR83" s="44">
        <f t="shared" si="135"/>
        <v>38915.734556267977</v>
      </c>
      <c r="CS83" s="44">
        <f t="shared" si="138"/>
        <v>40277.785265737351</v>
      </c>
      <c r="CT83" s="44">
        <f t="shared" si="141"/>
        <v>41687.507750038145</v>
      </c>
      <c r="CU83" s="44">
        <f t="shared" si="144"/>
        <v>43146.570521289483</v>
      </c>
      <c r="CV83" s="44">
        <f t="shared" si="147"/>
        <v>44656.700489534611</v>
      </c>
      <c r="CW83" s="44">
        <f t="shared" si="150"/>
        <v>46219.685006668318</v>
      </c>
      <c r="CX83" s="44">
        <f t="shared" si="153"/>
        <v>47837.373981901706</v>
      </c>
      <c r="CY83" s="44">
        <f t="shared" si="156"/>
        <v>49511.68207126826</v>
      </c>
      <c r="CZ83" s="44">
        <f t="shared" si="159"/>
        <v>51244.590943762647</v>
      </c>
      <c r="DA83" s="44">
        <f t="shared" ref="DA83:DA127" si="162">$V83/(1+r_)^($R83-DA$2)</f>
        <v>53038.151626794337</v>
      </c>
      <c r="DB83" s="44"/>
      <c r="DC83" s="44"/>
      <c r="DD83" s="44"/>
      <c r="DE83" s="44"/>
    </row>
    <row r="84" spans="2:119" ht="15.75" customHeight="1">
      <c r="B84" s="1">
        <v>77</v>
      </c>
      <c r="D84" s="43">
        <f t="shared" si="124"/>
        <v>3.9806000000000001E-2</v>
      </c>
      <c r="E84" s="43">
        <f t="shared" si="0"/>
        <v>4.0619931603008155E-2</v>
      </c>
      <c r="F84" s="44">
        <f t="shared" si="125"/>
        <v>66744.078117284473</v>
      </c>
      <c r="G84" s="44">
        <f t="shared" si="1"/>
        <v>65415.670730516154</v>
      </c>
      <c r="H84" s="44">
        <f t="shared" si="2"/>
        <v>10.143078915959119</v>
      </c>
      <c r="J84" s="43">
        <f t="shared" si="119"/>
        <v>2.7786999999999999E-2</v>
      </c>
      <c r="K84" s="43">
        <f t="shared" si="4"/>
        <v>2.8180362725971714E-2</v>
      </c>
      <c r="L84" s="44">
        <f t="shared" si="126"/>
        <v>76519.64724243441</v>
      </c>
      <c r="M84" s="44">
        <f t="shared" si="5"/>
        <v>75456.521523471645</v>
      </c>
      <c r="N84" s="44">
        <f t="shared" si="6"/>
        <v>11.671066511453519</v>
      </c>
      <c r="P84" s="5">
        <f t="shared" si="7"/>
        <v>0.53411739119796231</v>
      </c>
      <c r="R84" s="1">
        <v>77</v>
      </c>
      <c r="S84" s="44">
        <f t="shared" si="8"/>
        <v>71965.379595884908</v>
      </c>
      <c r="T84" s="44">
        <f t="shared" si="9"/>
        <v>70794.607655348824</v>
      </c>
      <c r="U84" s="45">
        <f t="shared" si="10"/>
        <v>11.164173693854185</v>
      </c>
      <c r="V84" s="44">
        <f t="shared" si="120"/>
        <v>51396.885157783247</v>
      </c>
      <c r="W84" s="45">
        <f t="shared" si="12"/>
        <v>8.1051901017381383</v>
      </c>
      <c r="X84" s="45">
        <f>SUM(DB84:DB$127)/S84</f>
        <v>6.5204294621036984</v>
      </c>
      <c r="Z84" s="1">
        <f t="shared" si="13"/>
        <v>10.959203664247436</v>
      </c>
      <c r="AA84" s="45">
        <f t="shared" si="14"/>
        <v>0.20497002960674848</v>
      </c>
      <c r="AC84" s="44">
        <f t="shared" si="121"/>
        <v>3635.213025826497</v>
      </c>
      <c r="AD84" s="44">
        <f t="shared" si="127"/>
        <v>3762.4454817304236</v>
      </c>
      <c r="AE84" s="44">
        <f t="shared" si="130"/>
        <v>3894.1310735909883</v>
      </c>
      <c r="AF84" s="44">
        <f t="shared" si="133"/>
        <v>4030.4256611666733</v>
      </c>
      <c r="AG84" s="44">
        <f t="shared" si="136"/>
        <v>4171.4905593075064</v>
      </c>
      <c r="AH84" s="44">
        <f t="shared" si="139"/>
        <v>4317.4927288832687</v>
      </c>
      <c r="AI84" s="44">
        <f t="shared" si="142"/>
        <v>4468.6049743941821</v>
      </c>
      <c r="AJ84" s="44">
        <f t="shared" si="145"/>
        <v>4625.0061484979778</v>
      </c>
      <c r="AK84" s="44">
        <f t="shared" si="148"/>
        <v>4786.8813636954073</v>
      </c>
      <c r="AL84" s="44">
        <f t="shared" si="151"/>
        <v>4954.4222114247459</v>
      </c>
      <c r="AM84" s="44">
        <f t="shared" si="154"/>
        <v>5127.8269888246123</v>
      </c>
      <c r="AN84" s="44">
        <f t="shared" si="157"/>
        <v>5307.3009334334729</v>
      </c>
      <c r="AO84" s="44">
        <f t="shared" si="160"/>
        <v>5493.0564661036442</v>
      </c>
      <c r="AP84" s="44">
        <f t="shared" ref="AP84:AP115" si="163">$V84/(1+r_)^($R84-AP$2)</f>
        <v>5685.3134424172713</v>
      </c>
      <c r="AQ84" s="44">
        <f t="shared" si="83"/>
        <v>5884.2994129018743</v>
      </c>
      <c r="AR84" s="44">
        <f t="shared" si="85"/>
        <v>6090.2498923534395</v>
      </c>
      <c r="AS84" s="44">
        <f t="shared" si="87"/>
        <v>6303.40863858581</v>
      </c>
      <c r="AT84" s="44">
        <f t="shared" si="89"/>
        <v>6524.0279409363111</v>
      </c>
      <c r="AU84" s="44">
        <f t="shared" si="91"/>
        <v>6752.3689188690823</v>
      </c>
      <c r="AV84" s="44">
        <f t="shared" si="93"/>
        <v>6988.7018310295007</v>
      </c>
      <c r="AW84" s="44">
        <f t="shared" si="95"/>
        <v>7233.3063951155327</v>
      </c>
      <c r="AX84" s="44">
        <f t="shared" si="97"/>
        <v>7486.4721189445763</v>
      </c>
      <c r="AY84" s="44">
        <f t="shared" si="99"/>
        <v>7748.4986431076341</v>
      </c>
      <c r="AZ84" s="44">
        <f t="shared" si="101"/>
        <v>8019.6960956164012</v>
      </c>
      <c r="BA84" s="44">
        <f t="shared" si="103"/>
        <v>8300.3854589629755</v>
      </c>
      <c r="BB84" s="44">
        <f t="shared" si="105"/>
        <v>8590.898950026678</v>
      </c>
      <c r="BC84" s="44">
        <f t="shared" si="107"/>
        <v>8891.580413277612</v>
      </c>
      <c r="BD84" s="44">
        <f t="shared" si="109"/>
        <v>9202.7857277423263</v>
      </c>
      <c r="BE84" s="44">
        <f t="shared" si="111"/>
        <v>9524.883228213308</v>
      </c>
      <c r="BF84" s="44">
        <f t="shared" si="113"/>
        <v>9858.2541412007722</v>
      </c>
      <c r="BG84" s="44">
        <f t="shared" si="115"/>
        <v>10203.293036142797</v>
      </c>
      <c r="BH84" s="44">
        <f t="shared" si="117"/>
        <v>10560.408292407792</v>
      </c>
      <c r="BI84" s="44">
        <f t="shared" si="122"/>
        <v>10930.022582642066</v>
      </c>
      <c r="BJ84" s="44">
        <f t="shared" si="128"/>
        <v>11312.573373034538</v>
      </c>
      <c r="BK84" s="44">
        <f t="shared" si="131"/>
        <v>11708.513441090745</v>
      </c>
      <c r="BL84" s="44">
        <f t="shared" si="134"/>
        <v>12118.311411528923</v>
      </c>
      <c r="BM84" s="44">
        <f t="shared" si="137"/>
        <v>12542.452310932435</v>
      </c>
      <c r="BN84" s="44">
        <f t="shared" si="140"/>
        <v>12981.438141815068</v>
      </c>
      <c r="BO84" s="44">
        <f t="shared" si="143"/>
        <v>13435.788476778593</v>
      </c>
      <c r="BP84" s="44">
        <f t="shared" si="146"/>
        <v>13906.041073465842</v>
      </c>
      <c r="BQ84" s="44">
        <f t="shared" si="149"/>
        <v>14392.752511037146</v>
      </c>
      <c r="BR84" s="44">
        <f t="shared" si="152"/>
        <v>14896.498848923446</v>
      </c>
      <c r="BS84" s="44">
        <f t="shared" si="155"/>
        <v>15417.876308635765</v>
      </c>
      <c r="BT84" s="44">
        <f t="shared" si="158"/>
        <v>15957.501979438015</v>
      </c>
      <c r="BU84" s="44">
        <f t="shared" si="161"/>
        <v>16516.014548718344</v>
      </c>
      <c r="BV84" s="44">
        <f t="shared" ref="BV84:BV115" si="164">$V84/(1+r_)^($R84-BV$2)</f>
        <v>17094.075057923485</v>
      </c>
      <c r="BW84" s="44">
        <f t="shared" si="84"/>
        <v>17692.367684950801</v>
      </c>
      <c r="BX84" s="44">
        <f t="shared" si="86"/>
        <v>18311.60055392408</v>
      </c>
      <c r="BY84" s="44">
        <f t="shared" si="88"/>
        <v>18952.506573311424</v>
      </c>
      <c r="BZ84" s="44">
        <f t="shared" si="90"/>
        <v>19615.844303377318</v>
      </c>
      <c r="CA84" s="44">
        <f t="shared" si="92"/>
        <v>20302.398853995524</v>
      </c>
      <c r="CB84" s="44">
        <f t="shared" si="94"/>
        <v>21012.982813885366</v>
      </c>
      <c r="CC84" s="44">
        <f t="shared" si="96"/>
        <v>21748.437212371355</v>
      </c>
      <c r="CD84" s="44">
        <f t="shared" si="98"/>
        <v>22509.632514804351</v>
      </c>
      <c r="CE84" s="44">
        <f t="shared" si="100"/>
        <v>23297.469652822499</v>
      </c>
      <c r="CF84" s="44">
        <f t="shared" si="102"/>
        <v>24112.881090671286</v>
      </c>
      <c r="CG84" s="44">
        <f t="shared" si="104"/>
        <v>24956.831928844782</v>
      </c>
      <c r="CH84" s="44">
        <f t="shared" si="106"/>
        <v>25830.321046354344</v>
      </c>
      <c r="CI84" s="44">
        <f t="shared" si="108"/>
        <v>26734.382282976741</v>
      </c>
      <c r="CJ84" s="44">
        <f t="shared" si="110"/>
        <v>27670.085662880927</v>
      </c>
      <c r="CK84" s="44">
        <f t="shared" si="112"/>
        <v>28638.538661081755</v>
      </c>
      <c r="CL84" s="44">
        <f t="shared" si="114"/>
        <v>29640.887514219616</v>
      </c>
      <c r="CM84" s="44">
        <f t="shared" si="116"/>
        <v>30678.318577217298</v>
      </c>
      <c r="CN84" s="44">
        <f t="shared" si="118"/>
        <v>31752.059727419899</v>
      </c>
      <c r="CO84" s="44">
        <f t="shared" si="123"/>
        <v>32863.381817879599</v>
      </c>
      <c r="CP84" s="44">
        <f t="shared" si="129"/>
        <v>34013.600181505375</v>
      </c>
      <c r="CQ84" s="44">
        <f t="shared" si="132"/>
        <v>35204.07618785806</v>
      </c>
      <c r="CR84" s="44">
        <f t="shared" si="135"/>
        <v>36436.218854433093</v>
      </c>
      <c r="CS84" s="44">
        <f t="shared" si="138"/>
        <v>37711.486514338256</v>
      </c>
      <c r="CT84" s="44">
        <f t="shared" si="141"/>
        <v>39031.388542340086</v>
      </c>
      <c r="CU84" s="44">
        <f t="shared" si="144"/>
        <v>40397.487141321981</v>
      </c>
      <c r="CV84" s="44">
        <f t="shared" si="147"/>
        <v>41811.399191268247</v>
      </c>
      <c r="CW84" s="44">
        <f t="shared" si="150"/>
        <v>43274.798162962637</v>
      </c>
      <c r="CX84" s="44">
        <f t="shared" si="153"/>
        <v>44789.416098666326</v>
      </c>
      <c r="CY84" s="44">
        <f t="shared" si="156"/>
        <v>46357.045662119643</v>
      </c>
      <c r="CZ84" s="44">
        <f t="shared" si="159"/>
        <v>47979.542260293827</v>
      </c>
      <c r="DA84" s="44">
        <f t="shared" si="162"/>
        <v>49658.826239404108</v>
      </c>
      <c r="DB84" s="44">
        <f t="shared" ref="DB84:DB127" si="165">$V84/(1+r_)^($R84-DB$2)</f>
        <v>51396.885157783247</v>
      </c>
      <c r="DC84" s="44"/>
      <c r="DD84" s="44"/>
      <c r="DE84" s="44"/>
    </row>
    <row r="85" spans="2:119" ht="15.75" customHeight="1">
      <c r="B85" s="1">
        <v>78</v>
      </c>
      <c r="D85" s="43">
        <f t="shared" si="124"/>
        <v>4.3767E-2</v>
      </c>
      <c r="E85" s="43">
        <f t="shared" si="0"/>
        <v>4.4753671777195803E-2</v>
      </c>
      <c r="F85" s="44">
        <f t="shared" si="125"/>
        <v>64087.263343747843</v>
      </c>
      <c r="G85" s="44">
        <f t="shared" si="1"/>
        <v>62684.809716364936</v>
      </c>
      <c r="H85" s="44">
        <f t="shared" si="2"/>
        <v>9.54284437932243</v>
      </c>
      <c r="J85" s="43">
        <f t="shared" si="119"/>
        <v>3.1364999999999997E-2</v>
      </c>
      <c r="K85" s="43">
        <f t="shared" si="4"/>
        <v>3.1867415038551054E-2</v>
      </c>
      <c r="L85" s="44">
        <f t="shared" si="126"/>
        <v>74393.39580450888</v>
      </c>
      <c r="M85" s="44">
        <f t="shared" si="5"/>
        <v>73226.721374804678</v>
      </c>
      <c r="N85" s="44">
        <f t="shared" si="6"/>
        <v>10.990348834518279</v>
      </c>
      <c r="P85" s="5">
        <f t="shared" si="7"/>
        <v>0.5372114507691913</v>
      </c>
      <c r="R85" s="1">
        <v>78</v>
      </c>
      <c r="S85" s="44">
        <f t="shared" si="8"/>
        <v>69623.83571481274</v>
      </c>
      <c r="T85" s="44">
        <f t="shared" si="9"/>
        <v>68365.301214610867</v>
      </c>
      <c r="U85" s="45">
        <f t="shared" si="10"/>
        <v>10.522824296814608</v>
      </c>
      <c r="V85" s="44">
        <f t="shared" si="120"/>
        <v>49633.208681807489</v>
      </c>
      <c r="W85" s="45">
        <f t="shared" si="12"/>
        <v>7.6395704394874047</v>
      </c>
      <c r="X85" s="45">
        <f>SUM(DC85:DC$127)/S85</f>
        <v>6.2115650787976531</v>
      </c>
      <c r="Z85" s="1">
        <f t="shared" si="13"/>
        <v>10.320460347693061</v>
      </c>
      <c r="AA85" s="45">
        <f t="shared" si="14"/>
        <v>0.20236394912154765</v>
      </c>
      <c r="AC85" s="44">
        <f t="shared" si="121"/>
        <v>3391.7596435583869</v>
      </c>
      <c r="AD85" s="44">
        <f t="shared" si="127"/>
        <v>3510.4712310829304</v>
      </c>
      <c r="AE85" s="44">
        <f t="shared" si="130"/>
        <v>3633.3377241708326</v>
      </c>
      <c r="AF85" s="44">
        <f t="shared" si="133"/>
        <v>3760.5045445168112</v>
      </c>
      <c r="AG85" s="44">
        <f t="shared" si="136"/>
        <v>3892.1222035749001</v>
      </c>
      <c r="AH85" s="44">
        <f t="shared" si="139"/>
        <v>4028.3464807000209</v>
      </c>
      <c r="AI85" s="44">
        <f t="shared" si="142"/>
        <v>4169.3386075245216</v>
      </c>
      <c r="AJ85" s="44">
        <f t="shared" si="145"/>
        <v>4315.2654587878787</v>
      </c>
      <c r="AK85" s="44">
        <f t="shared" si="148"/>
        <v>4466.2997498454542</v>
      </c>
      <c r="AL85" s="44">
        <f t="shared" si="151"/>
        <v>4622.620241090046</v>
      </c>
      <c r="AM85" s="44">
        <f t="shared" si="154"/>
        <v>4784.4119495281957</v>
      </c>
      <c r="AN85" s="44">
        <f t="shared" si="157"/>
        <v>4951.8663677616833</v>
      </c>
      <c r="AO85" s="44">
        <f t="shared" si="160"/>
        <v>5125.1816906333415</v>
      </c>
      <c r="AP85" s="44">
        <f t="shared" si="163"/>
        <v>5304.5630498055079</v>
      </c>
      <c r="AQ85" s="44">
        <f t="shared" ref="AQ85:AQ116" si="166">$V85/(1+r_)^($R85-AQ$2)</f>
        <v>5490.2227565487001</v>
      </c>
      <c r="AR85" s="44">
        <f t="shared" si="85"/>
        <v>5682.3805530279033</v>
      </c>
      <c r="AS85" s="44">
        <f t="shared" si="87"/>
        <v>5881.26387238388</v>
      </c>
      <c r="AT85" s="44">
        <f t="shared" si="89"/>
        <v>6087.1081079173164</v>
      </c>
      <c r="AU85" s="44">
        <f t="shared" si="91"/>
        <v>6300.1568916944198</v>
      </c>
      <c r="AV85" s="44">
        <f t="shared" si="93"/>
        <v>6520.6623829037244</v>
      </c>
      <c r="AW85" s="44">
        <f t="shared" si="95"/>
        <v>6748.8855663053555</v>
      </c>
      <c r="AX85" s="44">
        <f t="shared" si="97"/>
        <v>6985.0965611260426</v>
      </c>
      <c r="AY85" s="44">
        <f t="shared" si="99"/>
        <v>7229.5749407654539</v>
      </c>
      <c r="AZ85" s="44">
        <f t="shared" si="101"/>
        <v>7482.610063692242</v>
      </c>
      <c r="BA85" s="44">
        <f t="shared" si="103"/>
        <v>7744.5014159214716</v>
      </c>
      <c r="BB85" s="44">
        <f t="shared" si="105"/>
        <v>8015.5589654787227</v>
      </c>
      <c r="BC85" s="44">
        <f t="shared" si="107"/>
        <v>8296.1035292704764</v>
      </c>
      <c r="BD85" s="44">
        <f t="shared" si="109"/>
        <v>8586.4671527949431</v>
      </c>
      <c r="BE85" s="44">
        <f t="shared" si="111"/>
        <v>8886.9935031427649</v>
      </c>
      <c r="BF85" s="44">
        <f t="shared" si="113"/>
        <v>9198.0382757527605</v>
      </c>
      <c r="BG85" s="44">
        <f t="shared" si="115"/>
        <v>9519.9696154041067</v>
      </c>
      <c r="BH85" s="44">
        <f t="shared" si="117"/>
        <v>9853.1685519432485</v>
      </c>
      <c r="BI85" s="44">
        <f t="shared" si="122"/>
        <v>10198.02945126126</v>
      </c>
      <c r="BJ85" s="44">
        <f t="shared" si="128"/>
        <v>10554.960482055405</v>
      </c>
      <c r="BK85" s="44">
        <f t="shared" si="131"/>
        <v>10924.384098927343</v>
      </c>
      <c r="BL85" s="44">
        <f t="shared" si="134"/>
        <v>11306.737542389799</v>
      </c>
      <c r="BM85" s="44">
        <f t="shared" si="137"/>
        <v>11702.473356373443</v>
      </c>
      <c r="BN85" s="44">
        <f t="shared" si="140"/>
        <v>12112.059923846513</v>
      </c>
      <c r="BO85" s="44">
        <f t="shared" si="143"/>
        <v>12535.982021181138</v>
      </c>
      <c r="BP85" s="44">
        <f t="shared" si="146"/>
        <v>12974.741391922476</v>
      </c>
      <c r="BQ85" s="44">
        <f t="shared" si="149"/>
        <v>13428.857340639761</v>
      </c>
      <c r="BR85" s="44">
        <f t="shared" si="152"/>
        <v>13898.867347562153</v>
      </c>
      <c r="BS85" s="44">
        <f t="shared" si="155"/>
        <v>14385.327704726828</v>
      </c>
      <c r="BT85" s="44">
        <f t="shared" si="158"/>
        <v>14888.814174392266</v>
      </c>
      <c r="BU85" s="44">
        <f t="shared" si="161"/>
        <v>15409.922670495993</v>
      </c>
      <c r="BV85" s="44">
        <f t="shared" si="164"/>
        <v>15949.269963963352</v>
      </c>
      <c r="BW85" s="44">
        <f t="shared" ref="BW85:BW116" si="167">$V85/(1+r_)^($R85-BW$2)</f>
        <v>16507.494412702068</v>
      </c>
      <c r="BX85" s="44">
        <f t="shared" si="86"/>
        <v>17085.256717146636</v>
      </c>
      <c r="BY85" s="44">
        <f t="shared" si="88"/>
        <v>17683.240702246767</v>
      </c>
      <c r="BZ85" s="44">
        <f t="shared" si="90"/>
        <v>18302.154126825404</v>
      </c>
      <c r="CA85" s="44">
        <f t="shared" si="92"/>
        <v>18942.729521264289</v>
      </c>
      <c r="CB85" s="44">
        <f t="shared" si="94"/>
        <v>19605.725054508541</v>
      </c>
      <c r="CC85" s="44">
        <f t="shared" si="96"/>
        <v>20291.925431416337</v>
      </c>
      <c r="CD85" s="44">
        <f t="shared" si="98"/>
        <v>21002.14282151591</v>
      </c>
      <c r="CE85" s="44">
        <f t="shared" si="100"/>
        <v>21737.217820268965</v>
      </c>
      <c r="CF85" s="44">
        <f t="shared" si="102"/>
        <v>22498.020443978374</v>
      </c>
      <c r="CG85" s="44">
        <f t="shared" si="104"/>
        <v>23285.451159517615</v>
      </c>
      <c r="CH85" s="44">
        <f t="shared" si="106"/>
        <v>24100.441950100732</v>
      </c>
      <c r="CI85" s="44">
        <f t="shared" si="108"/>
        <v>24943.957418354254</v>
      </c>
      <c r="CJ85" s="44">
        <f t="shared" si="110"/>
        <v>25816.995927996653</v>
      </c>
      <c r="CK85" s="44">
        <f t="shared" si="112"/>
        <v>26720.590785476532</v>
      </c>
      <c r="CL85" s="44">
        <f t="shared" si="114"/>
        <v>27655.811462968206</v>
      </c>
      <c r="CM85" s="44">
        <f t="shared" si="116"/>
        <v>28623.764864172095</v>
      </c>
      <c r="CN85" s="44">
        <f t="shared" si="118"/>
        <v>29625.596634418111</v>
      </c>
      <c r="CO85" s="44">
        <f t="shared" si="123"/>
        <v>30662.49251662274</v>
      </c>
      <c r="CP85" s="44">
        <f t="shared" si="129"/>
        <v>31735.679754704543</v>
      </c>
      <c r="CQ85" s="44">
        <f t="shared" si="132"/>
        <v>32846.42854611919</v>
      </c>
      <c r="CR85" s="44">
        <f t="shared" si="135"/>
        <v>33996.053545233364</v>
      </c>
      <c r="CS85" s="44">
        <f t="shared" si="138"/>
        <v>35185.91541931653</v>
      </c>
      <c r="CT85" s="44">
        <f t="shared" si="141"/>
        <v>36417.422458992609</v>
      </c>
      <c r="CU85" s="44">
        <f t="shared" si="144"/>
        <v>37692.032245057344</v>
      </c>
      <c r="CV85" s="44">
        <f t="shared" si="147"/>
        <v>39011.253373634339</v>
      </c>
      <c r="CW85" s="44">
        <f t="shared" si="150"/>
        <v>40376.647241711544</v>
      </c>
      <c r="CX85" s="44">
        <f t="shared" si="153"/>
        <v>41789.829895171446</v>
      </c>
      <c r="CY85" s="44">
        <f t="shared" si="156"/>
        <v>43252.473941502445</v>
      </c>
      <c r="CZ85" s="44">
        <f t="shared" si="159"/>
        <v>44766.310529455026</v>
      </c>
      <c r="DA85" s="44">
        <f t="shared" si="162"/>
        <v>46333.131397985948</v>
      </c>
      <c r="DB85" s="44">
        <f t="shared" si="165"/>
        <v>47954.79099691545</v>
      </c>
      <c r="DC85" s="44">
        <f t="shared" ref="DC85:DC127" si="168">$V85/(1+r_)^($R85-DC$2)</f>
        <v>49633.208681807489</v>
      </c>
      <c r="DD85" s="44"/>
      <c r="DE85" s="44"/>
    </row>
    <row r="86" spans="2:119" ht="15.75" customHeight="1">
      <c r="B86" s="1">
        <v>79</v>
      </c>
      <c r="D86" s="43">
        <f t="shared" si="124"/>
        <v>4.8675999999999997E-2</v>
      </c>
      <c r="E86" s="43">
        <f t="shared" si="0"/>
        <v>4.990058045346215E-2</v>
      </c>
      <c r="F86" s="44">
        <f t="shared" si="125"/>
        <v>61282.356088982029</v>
      </c>
      <c r="G86" s="44">
        <f t="shared" si="1"/>
        <v>59790.866106488385</v>
      </c>
      <c r="H86" s="44">
        <f t="shared" si="2"/>
        <v>8.9567374053420341</v>
      </c>
      <c r="J86" s="43">
        <f t="shared" si="119"/>
        <v>3.4408000000000001E-2</v>
      </c>
      <c r="K86" s="43">
        <f t="shared" si="4"/>
        <v>3.5013894237278638E-2</v>
      </c>
      <c r="L86" s="44">
        <f t="shared" si="126"/>
        <v>72060.046945100461</v>
      </c>
      <c r="M86" s="44">
        <f t="shared" si="5"/>
        <v>70820.325897456962</v>
      </c>
      <c r="N86" s="44">
        <f t="shared" si="6"/>
        <v>10.330032813720628</v>
      </c>
      <c r="P86" s="5">
        <f t="shared" si="7"/>
        <v>0.54041359166657443</v>
      </c>
      <c r="R86" s="1">
        <v>79</v>
      </c>
      <c r="S86" s="44">
        <f t="shared" si="8"/>
        <v>67106.766714408994</v>
      </c>
      <c r="T86" s="44">
        <f t="shared" si="9"/>
        <v>65772.178531253783</v>
      </c>
      <c r="U86" s="45">
        <f t="shared" si="10"/>
        <v>9.8987646314364603</v>
      </c>
      <c r="V86" s="44">
        <f t="shared" si="120"/>
        <v>47750.601613690247</v>
      </c>
      <c r="W86" s="45">
        <f t="shared" si="12"/>
        <v>7.186503122422871</v>
      </c>
      <c r="X86" s="45">
        <f>SUM(DD86:DD$127)/S86</f>
        <v>5.9046082760765497</v>
      </c>
      <c r="Z86" s="1">
        <f t="shared" si="13"/>
        <v>9.6988849094031249</v>
      </c>
      <c r="AA86" s="45">
        <f t="shared" si="14"/>
        <v>0.19987972203333548</v>
      </c>
      <c r="AC86" s="44">
        <f t="shared" si="121"/>
        <v>3152.762193485527</v>
      </c>
      <c r="AD86" s="44">
        <f t="shared" si="127"/>
        <v>3263.1088702575198</v>
      </c>
      <c r="AE86" s="44">
        <f t="shared" si="130"/>
        <v>3377.3176807165332</v>
      </c>
      <c r="AF86" s="44">
        <f t="shared" si="133"/>
        <v>3495.5237995416114</v>
      </c>
      <c r="AG86" s="44">
        <f t="shared" si="136"/>
        <v>3617.8671325255673</v>
      </c>
      <c r="AH86" s="44">
        <f t="shared" si="139"/>
        <v>3744.4924821639629</v>
      </c>
      <c r="AI86" s="44">
        <f t="shared" si="142"/>
        <v>3875.5497190397009</v>
      </c>
      <c r="AJ86" s="44">
        <f t="shared" si="145"/>
        <v>4011.1939592060899</v>
      </c>
      <c r="AK86" s="44">
        <f t="shared" si="148"/>
        <v>4151.5857477783029</v>
      </c>
      <c r="AL86" s="44">
        <f t="shared" si="151"/>
        <v>4296.8912489505419</v>
      </c>
      <c r="AM86" s="44">
        <f t="shared" si="154"/>
        <v>4447.2824426638117</v>
      </c>
      <c r="AN86" s="44">
        <f t="shared" si="157"/>
        <v>4602.9373281570442</v>
      </c>
      <c r="AO86" s="44">
        <f t="shared" si="160"/>
        <v>4764.0401346425406</v>
      </c>
      <c r="AP86" s="44">
        <f t="shared" si="163"/>
        <v>4930.78153935503</v>
      </c>
      <c r="AQ86" s="44">
        <f t="shared" si="166"/>
        <v>5103.3588932324556</v>
      </c>
      <c r="AR86" s="44">
        <f t="shared" ref="AR86:AR117" si="169">$V86/(1+r_)^($R86-AR$2)</f>
        <v>5281.9764544955906</v>
      </c>
      <c r="AS86" s="44">
        <f t="shared" si="87"/>
        <v>5466.8456304029351</v>
      </c>
      <c r="AT86" s="44">
        <f t="shared" si="89"/>
        <v>5658.1852274670373</v>
      </c>
      <c r="AU86" s="44">
        <f t="shared" si="91"/>
        <v>5856.2217104283845</v>
      </c>
      <c r="AV86" s="44">
        <f t="shared" si="93"/>
        <v>6061.189470293376</v>
      </c>
      <c r="AW86" s="44">
        <f t="shared" si="95"/>
        <v>6273.3311017536435</v>
      </c>
      <c r="AX86" s="44">
        <f t="shared" si="97"/>
        <v>6492.8976903150215</v>
      </c>
      <c r="AY86" s="44">
        <f t="shared" si="99"/>
        <v>6720.1491094760477</v>
      </c>
      <c r="AZ86" s="44">
        <f t="shared" si="101"/>
        <v>6955.3543283077079</v>
      </c>
      <c r="BA86" s="44">
        <f t="shared" si="103"/>
        <v>7198.7917297984759</v>
      </c>
      <c r="BB86" s="44">
        <f t="shared" si="105"/>
        <v>7450.749440341423</v>
      </c>
      <c r="BC86" s="44">
        <f t="shared" si="107"/>
        <v>7711.5256707533727</v>
      </c>
      <c r="BD86" s="44">
        <f t="shared" si="109"/>
        <v>7981.4290692297391</v>
      </c>
      <c r="BE86" s="44">
        <f t="shared" si="111"/>
        <v>8260.7790866527794</v>
      </c>
      <c r="BF86" s="44">
        <f t="shared" si="113"/>
        <v>8549.9063546856269</v>
      </c>
      <c r="BG86" s="44">
        <f t="shared" si="115"/>
        <v>8849.1530770996233</v>
      </c>
      <c r="BH86" s="44">
        <f t="shared" si="117"/>
        <v>9158.8734347981081</v>
      </c>
      <c r="BI86" s="44">
        <f t="shared" si="122"/>
        <v>9479.4340050160408</v>
      </c>
      <c r="BJ86" s="44">
        <f t="shared" si="128"/>
        <v>9811.2141951916001</v>
      </c>
      <c r="BK86" s="44">
        <f t="shared" si="131"/>
        <v>10154.606692023306</v>
      </c>
      <c r="BL86" s="44">
        <f t="shared" si="134"/>
        <v>10510.017926244122</v>
      </c>
      <c r="BM86" s="44">
        <f t="shared" si="137"/>
        <v>10877.868553662664</v>
      </c>
      <c r="BN86" s="44">
        <f t="shared" si="140"/>
        <v>11258.593953040858</v>
      </c>
      <c r="BO86" s="44">
        <f t="shared" si="143"/>
        <v>11652.644741397289</v>
      </c>
      <c r="BP86" s="44">
        <f t="shared" si="146"/>
        <v>12060.487307346191</v>
      </c>
      <c r="BQ86" s="44">
        <f t="shared" si="149"/>
        <v>12482.604363103306</v>
      </c>
      <c r="BR86" s="44">
        <f t="shared" si="152"/>
        <v>12919.495515811919</v>
      </c>
      <c r="BS86" s="44">
        <f t="shared" si="155"/>
        <v>13371.677858865338</v>
      </c>
      <c r="BT86" s="44">
        <f t="shared" si="158"/>
        <v>13839.686583925622</v>
      </c>
      <c r="BU86" s="44">
        <f t="shared" si="161"/>
        <v>14324.075614363019</v>
      </c>
      <c r="BV86" s="44">
        <f t="shared" si="164"/>
        <v>14825.418260865723</v>
      </c>
      <c r="BW86" s="44">
        <f t="shared" si="167"/>
        <v>15344.307899996023</v>
      </c>
      <c r="BX86" s="44">
        <f t="shared" ref="BX86:BX117" si="170">$V86/(1+r_)^($R86-BX$2)</f>
        <v>15881.358676495882</v>
      </c>
      <c r="BY86" s="44">
        <f t="shared" si="88"/>
        <v>16437.206230173233</v>
      </c>
      <c r="BZ86" s="44">
        <f t="shared" si="90"/>
        <v>17012.508448229295</v>
      </c>
      <c r="CA86" s="44">
        <f t="shared" si="92"/>
        <v>17607.946243917322</v>
      </c>
      <c r="CB86" s="44">
        <f t="shared" si="94"/>
        <v>18224.224362454424</v>
      </c>
      <c r="CC86" s="44">
        <f t="shared" si="96"/>
        <v>18862.072215140328</v>
      </c>
      <c r="CD86" s="44">
        <f t="shared" si="98"/>
        <v>19522.244742670242</v>
      </c>
      <c r="CE86" s="44">
        <f t="shared" si="100"/>
        <v>20205.523308663698</v>
      </c>
      <c r="CF86" s="44">
        <f t="shared" si="102"/>
        <v>20912.716624466924</v>
      </c>
      <c r="CG86" s="44">
        <f t="shared" si="104"/>
        <v>21644.661706323262</v>
      </c>
      <c r="CH86" s="44">
        <f t="shared" si="106"/>
        <v>22402.224866044577</v>
      </c>
      <c r="CI86" s="44">
        <f t="shared" si="108"/>
        <v>23186.302736356138</v>
      </c>
      <c r="CJ86" s="44">
        <f t="shared" si="110"/>
        <v>23997.823332128599</v>
      </c>
      <c r="CK86" s="44">
        <f t="shared" si="112"/>
        <v>24837.747148753097</v>
      </c>
      <c r="CL86" s="44">
        <f t="shared" si="114"/>
        <v>25707.068298959453</v>
      </c>
      <c r="CM86" s="44">
        <f t="shared" si="116"/>
        <v>26606.815689423031</v>
      </c>
      <c r="CN86" s="44">
        <f t="shared" si="118"/>
        <v>27538.054238552839</v>
      </c>
      <c r="CO86" s="44">
        <f t="shared" si="123"/>
        <v>28501.88613690218</v>
      </c>
      <c r="CP86" s="44">
        <f t="shared" si="129"/>
        <v>29499.452151693753</v>
      </c>
      <c r="CQ86" s="44">
        <f t="shared" si="132"/>
        <v>30531.932977003038</v>
      </c>
      <c r="CR86" s="44">
        <f t="shared" si="135"/>
        <v>31600.550631198137</v>
      </c>
      <c r="CS86" s="44">
        <f t="shared" si="138"/>
        <v>32706.56990329007</v>
      </c>
      <c r="CT86" s="44">
        <f t="shared" si="141"/>
        <v>33851.299849905226</v>
      </c>
      <c r="CU86" s="44">
        <f t="shared" si="144"/>
        <v>35036.095344651905</v>
      </c>
      <c r="CV86" s="44">
        <f t="shared" si="147"/>
        <v>36262.358681714715</v>
      </c>
      <c r="CW86" s="44">
        <f t="shared" si="150"/>
        <v>37531.541235574725</v>
      </c>
      <c r="CX86" s="44">
        <f t="shared" si="153"/>
        <v>38845.145178819832</v>
      </c>
      <c r="CY86" s="44">
        <f t="shared" si="156"/>
        <v>40204.725260078529</v>
      </c>
      <c r="CZ86" s="44">
        <f t="shared" si="159"/>
        <v>41611.890644181272</v>
      </c>
      <c r="DA86" s="44">
        <f t="shared" si="162"/>
        <v>43068.306816727614</v>
      </c>
      <c r="DB86" s="44">
        <f t="shared" si="165"/>
        <v>44575.697555313076</v>
      </c>
      <c r="DC86" s="44">
        <f t="shared" si="168"/>
        <v>46135.846969749036</v>
      </c>
      <c r="DD86" s="44">
        <f t="shared" ref="DD86:DD127" si="171">$V86/(1+r_)^($R86-DD$2)</f>
        <v>47750.601613690247</v>
      </c>
      <c r="DE86" s="44"/>
    </row>
    <row r="87" spans="2:119" ht="15.75" customHeight="1">
      <c r="B87" s="1">
        <v>80</v>
      </c>
      <c r="D87" s="43">
        <f t="shared" si="124"/>
        <v>5.4456999999999998E-2</v>
      </c>
      <c r="E87" s="43">
        <f t="shared" si="0"/>
        <v>5.5995913334983792E-2</v>
      </c>
      <c r="F87" s="44">
        <f t="shared" si="125"/>
        <v>58299.376123994742</v>
      </c>
      <c r="G87" s="44">
        <f t="shared" si="1"/>
        <v>56711.971561202547</v>
      </c>
      <c r="H87" s="44">
        <f t="shared" si="2"/>
        <v>8.3894397758724057</v>
      </c>
      <c r="J87" s="43">
        <f t="shared" si="119"/>
        <v>3.8921999999999998E-2</v>
      </c>
      <c r="K87" s="43">
        <f t="shared" si="4"/>
        <v>3.9699707852928215E-2</v>
      </c>
      <c r="L87" s="44">
        <f t="shared" si="126"/>
        <v>69580.604849813448</v>
      </c>
      <c r="M87" s="44">
        <f t="shared" si="5"/>
        <v>68226.496698831237</v>
      </c>
      <c r="N87" s="44">
        <f t="shared" si="6"/>
        <v>9.6803171667957368</v>
      </c>
      <c r="P87" s="5">
        <f t="shared" si="7"/>
        <v>0.54410865813363429</v>
      </c>
      <c r="R87" s="1">
        <v>80</v>
      </c>
      <c r="S87" s="44">
        <f t="shared" si="8"/>
        <v>64437.590348098573</v>
      </c>
      <c r="T87" s="44">
        <f t="shared" si="9"/>
        <v>63000.851182032216</v>
      </c>
      <c r="U87" s="45">
        <f t="shared" si="10"/>
        <v>9.2880864588235799</v>
      </c>
      <c r="V87" s="44">
        <f t="shared" si="120"/>
        <v>45738.617958155388</v>
      </c>
      <c r="W87" s="45">
        <f t="shared" si="12"/>
        <v>6.7431507691059203</v>
      </c>
      <c r="X87" s="45">
        <f>SUM(DE87:DE$127)/S87</f>
        <v>5.5974419039926673</v>
      </c>
      <c r="Z87" s="1">
        <f t="shared" si="13"/>
        <v>9.0918173408627467</v>
      </c>
      <c r="AA87" s="45">
        <f t="shared" si="14"/>
        <v>0.19626911796083313</v>
      </c>
      <c r="AC87" s="44">
        <f t="shared" si="121"/>
        <v>2917.7968719058704</v>
      </c>
      <c r="AD87" s="44">
        <f t="shared" si="127"/>
        <v>3019.9197624225753</v>
      </c>
      <c r="AE87" s="44">
        <f t="shared" si="130"/>
        <v>3125.616954107365</v>
      </c>
      <c r="AF87" s="44">
        <f t="shared" si="133"/>
        <v>3235.013547501123</v>
      </c>
      <c r="AG87" s="44">
        <f t="shared" si="136"/>
        <v>3348.2390216636618</v>
      </c>
      <c r="AH87" s="44">
        <f t="shared" si="139"/>
        <v>3465.4273874218898</v>
      </c>
      <c r="AI87" s="44">
        <f t="shared" si="142"/>
        <v>3586.7173459816563</v>
      </c>
      <c r="AJ87" s="44">
        <f t="shared" si="145"/>
        <v>3712.2524530910136</v>
      </c>
      <c r="AK87" s="44">
        <f t="shared" si="148"/>
        <v>3842.1812889491985</v>
      </c>
      <c r="AL87" s="44">
        <f t="shared" si="151"/>
        <v>3976.6576340624201</v>
      </c>
      <c r="AM87" s="44">
        <f t="shared" si="154"/>
        <v>4115.8406512546044</v>
      </c>
      <c r="AN87" s="44">
        <f t="shared" si="157"/>
        <v>4259.8950740485161</v>
      </c>
      <c r="AO87" s="44">
        <f t="shared" si="160"/>
        <v>4408.9914016402126</v>
      </c>
      <c r="AP87" s="44">
        <f t="shared" si="163"/>
        <v>4563.3061006976204</v>
      </c>
      <c r="AQ87" s="44">
        <f t="shared" si="166"/>
        <v>4723.0218142220365</v>
      </c>
      <c r="AR87" s="44">
        <f t="shared" si="169"/>
        <v>4888.3275777198078</v>
      </c>
      <c r="AS87" s="44">
        <f t="shared" ref="AS87:AS118" si="172">$V87/(1+r_)^($R87-AS$2)</f>
        <v>5059.4190429400005</v>
      </c>
      <c r="AT87" s="44">
        <f t="shared" si="89"/>
        <v>5236.4987094428989</v>
      </c>
      <c r="AU87" s="44">
        <f t="shared" si="91"/>
        <v>5419.7761642734004</v>
      </c>
      <c r="AV87" s="44">
        <f t="shared" si="93"/>
        <v>5609.4683300229699</v>
      </c>
      <c r="AW87" s="44">
        <f t="shared" si="95"/>
        <v>5805.7997215737714</v>
      </c>
      <c r="AX87" s="44">
        <f t="shared" si="97"/>
        <v>6009.0027118288535</v>
      </c>
      <c r="AY87" s="44">
        <f t="shared" si="99"/>
        <v>6219.3178067428635</v>
      </c>
      <c r="AZ87" s="44">
        <f t="shared" si="101"/>
        <v>6436.9939299788639</v>
      </c>
      <c r="BA87" s="44">
        <f t="shared" si="103"/>
        <v>6662.2887175281239</v>
      </c>
      <c r="BB87" s="44">
        <f t="shared" si="105"/>
        <v>6895.4688226416056</v>
      </c>
      <c r="BC87" s="44">
        <f t="shared" si="107"/>
        <v>7136.8102314340622</v>
      </c>
      <c r="BD87" s="44">
        <f t="shared" si="109"/>
        <v>7386.5985895342546</v>
      </c>
      <c r="BE87" s="44">
        <f t="shared" si="111"/>
        <v>7645.1295401679517</v>
      </c>
      <c r="BF87" s="44">
        <f t="shared" si="113"/>
        <v>7912.7090740738304</v>
      </c>
      <c r="BG87" s="44">
        <f t="shared" si="115"/>
        <v>8189.6538916664131</v>
      </c>
      <c r="BH87" s="44">
        <f t="shared" si="117"/>
        <v>8476.2917778747378</v>
      </c>
      <c r="BI87" s="44">
        <f t="shared" si="122"/>
        <v>8772.9619901003516</v>
      </c>
      <c r="BJ87" s="44">
        <f t="shared" si="128"/>
        <v>9080.0156597538626</v>
      </c>
      <c r="BK87" s="44">
        <f t="shared" si="131"/>
        <v>9397.816207845246</v>
      </c>
      <c r="BL87" s="44">
        <f t="shared" si="134"/>
        <v>9726.7397751198314</v>
      </c>
      <c r="BM87" s="44">
        <f t="shared" si="137"/>
        <v>10067.175667249025</v>
      </c>
      <c r="BN87" s="44">
        <f t="shared" si="140"/>
        <v>10419.526815602738</v>
      </c>
      <c r="BO87" s="44">
        <f t="shared" si="143"/>
        <v>10784.210254148835</v>
      </c>
      <c r="BP87" s="44">
        <f t="shared" si="146"/>
        <v>11161.657613044044</v>
      </c>
      <c r="BQ87" s="44">
        <f t="shared" si="149"/>
        <v>11552.315629500583</v>
      </c>
      <c r="BR87" s="44">
        <f t="shared" si="152"/>
        <v>11956.646676533102</v>
      </c>
      <c r="BS87" s="44">
        <f t="shared" si="155"/>
        <v>12375.129310211758</v>
      </c>
      <c r="BT87" s="44">
        <f t="shared" si="158"/>
        <v>12808.25883606917</v>
      </c>
      <c r="BU87" s="44">
        <f t="shared" si="161"/>
        <v>13256.547895331591</v>
      </c>
      <c r="BV87" s="44">
        <f t="shared" si="164"/>
        <v>13720.527071668195</v>
      </c>
      <c r="BW87" s="44">
        <f t="shared" si="167"/>
        <v>14200.74551917658</v>
      </c>
      <c r="BX87" s="44">
        <f t="shared" si="170"/>
        <v>14697.77161234776</v>
      </c>
      <c r="BY87" s="44">
        <f t="shared" ref="BY87:BY118" si="173">$V87/(1+r_)^($R87-BY$2)</f>
        <v>15212.193618779931</v>
      </c>
      <c r="BZ87" s="44">
        <f t="shared" si="90"/>
        <v>15744.620395437223</v>
      </c>
      <c r="CA87" s="44">
        <f t="shared" si="92"/>
        <v>16295.682109277524</v>
      </c>
      <c r="CB87" s="44">
        <f t="shared" si="94"/>
        <v>16866.030983102239</v>
      </c>
      <c r="CC87" s="44">
        <f t="shared" si="96"/>
        <v>17456.342067510814</v>
      </c>
      <c r="CD87" s="44">
        <f t="shared" si="98"/>
        <v>18067.314039873694</v>
      </c>
      <c r="CE87" s="44">
        <f t="shared" si="100"/>
        <v>18699.670031269274</v>
      </c>
      <c r="CF87" s="44">
        <f t="shared" si="102"/>
        <v>19354.158482363695</v>
      </c>
      <c r="CG87" s="44">
        <f t="shared" si="104"/>
        <v>20031.554029246425</v>
      </c>
      <c r="CH87" s="44">
        <f t="shared" si="106"/>
        <v>20732.658420270043</v>
      </c>
      <c r="CI87" s="44">
        <f t="shared" si="108"/>
        <v>21458.301464979497</v>
      </c>
      <c r="CJ87" s="44">
        <f t="shared" si="110"/>
        <v>22209.342016253777</v>
      </c>
      <c r="CK87" s="44">
        <f t="shared" si="112"/>
        <v>22986.668986822657</v>
      </c>
      <c r="CL87" s="44">
        <f t="shared" si="114"/>
        <v>23791.202401361446</v>
      </c>
      <c r="CM87" s="44">
        <f t="shared" si="116"/>
        <v>24623.894485409095</v>
      </c>
      <c r="CN87" s="44">
        <f t="shared" si="118"/>
        <v>25485.730792398412</v>
      </c>
      <c r="CO87" s="44">
        <f t="shared" si="123"/>
        <v>26377.731370132355</v>
      </c>
      <c r="CP87" s="44">
        <f t="shared" si="129"/>
        <v>27300.951968086982</v>
      </c>
      <c r="CQ87" s="44">
        <f t="shared" si="132"/>
        <v>28256.485286970023</v>
      </c>
      <c r="CR87" s="44">
        <f t="shared" si="135"/>
        <v>29245.462272013978</v>
      </c>
      <c r="CS87" s="44">
        <f t="shared" si="138"/>
        <v>30269.053451534459</v>
      </c>
      <c r="CT87" s="44">
        <f t="shared" si="141"/>
        <v>31328.470322338162</v>
      </c>
      <c r="CU87" s="44">
        <f t="shared" si="144"/>
        <v>32424.966783619999</v>
      </c>
      <c r="CV87" s="44">
        <f t="shared" si="147"/>
        <v>33559.8406210467</v>
      </c>
      <c r="CW87" s="44">
        <f t="shared" si="150"/>
        <v>34734.435042783327</v>
      </c>
      <c r="CX87" s="44">
        <f t="shared" si="153"/>
        <v>35950.140269280739</v>
      </c>
      <c r="CY87" s="44">
        <f t="shared" si="156"/>
        <v>37208.395178705563</v>
      </c>
      <c r="CZ87" s="44">
        <f t="shared" si="159"/>
        <v>38510.689009960253</v>
      </c>
      <c r="DA87" s="44">
        <f t="shared" si="162"/>
        <v>39858.563125308858</v>
      </c>
      <c r="DB87" s="44">
        <f t="shared" si="165"/>
        <v>41253.612834694664</v>
      </c>
      <c r="DC87" s="44">
        <f t="shared" si="168"/>
        <v>42697.489283908973</v>
      </c>
      <c r="DD87" s="44">
        <f t="shared" si="171"/>
        <v>44191.901408845792</v>
      </c>
      <c r="DE87" s="44">
        <f t="shared" ref="DE87:DE127" si="174">$V87/(1+r_)^($R87-DE$2)</f>
        <v>45738.617958155388</v>
      </c>
    </row>
    <row r="88" spans="2:119" ht="15.75" customHeight="1">
      <c r="B88" s="1">
        <v>81</v>
      </c>
      <c r="D88" s="43">
        <f t="shared" si="124"/>
        <v>6.0977999999999997E-2</v>
      </c>
      <c r="E88" s="43">
        <f t="shared" si="0"/>
        <v>6.2916370868354374E-2</v>
      </c>
      <c r="F88" s="44">
        <f t="shared" si="125"/>
        <v>55124.566998410359</v>
      </c>
      <c r="G88" s="44">
        <f t="shared" si="1"/>
        <v>53443.874075195825</v>
      </c>
      <c r="H88" s="44">
        <f t="shared" si="2"/>
        <v>7.8438191344787134</v>
      </c>
      <c r="J88" s="43">
        <f t="shared" si="119"/>
        <v>4.3937999999999998E-2</v>
      </c>
      <c r="K88" s="43">
        <f t="shared" si="4"/>
        <v>4.4932514477151422E-2</v>
      </c>
      <c r="L88" s="44">
        <f t="shared" si="126"/>
        <v>66872.388547849012</v>
      </c>
      <c r="M88" s="44">
        <f t="shared" si="5"/>
        <v>65403.269043841312</v>
      </c>
      <c r="N88" s="44">
        <f t="shared" si="6"/>
        <v>9.0521041651101513</v>
      </c>
      <c r="P88" s="5">
        <f t="shared" si="7"/>
        <v>0.5481480111402619</v>
      </c>
      <c r="R88" s="1">
        <v>81</v>
      </c>
      <c r="S88" s="44">
        <f t="shared" si="8"/>
        <v>61564.112015965868</v>
      </c>
      <c r="T88" s="44">
        <f t="shared" si="9"/>
        <v>60026.474871802813</v>
      </c>
      <c r="U88" s="45">
        <f t="shared" si="10"/>
        <v>8.6982665977621458</v>
      </c>
      <c r="V88" s="44">
        <f t="shared" si="120"/>
        <v>43579.220756928844</v>
      </c>
      <c r="W88" s="45">
        <f t="shared" si="12"/>
        <v>6.3149415499753196</v>
      </c>
      <c r="X88" s="45">
        <f>SUM(DF88:DF$127)/S88</f>
        <v>5.2948087211875992</v>
      </c>
      <c r="Z88" s="1">
        <f t="shared" si="13"/>
        <v>8.5061381709098853</v>
      </c>
      <c r="AA88" s="45">
        <f t="shared" si="14"/>
        <v>0.1921284268522605</v>
      </c>
      <c r="AC88" s="44">
        <f t="shared" si="121"/>
        <v>2686.0316584622492</v>
      </c>
      <c r="AD88" s="44">
        <f t="shared" si="127"/>
        <v>2780.042766508428</v>
      </c>
      <c r="AE88" s="44">
        <f t="shared" si="130"/>
        <v>2877.3442633362224</v>
      </c>
      <c r="AF88" s="44">
        <f t="shared" si="133"/>
        <v>2978.0513125529897</v>
      </c>
      <c r="AG88" s="44">
        <f t="shared" si="136"/>
        <v>3082.2831084923446</v>
      </c>
      <c r="AH88" s="44">
        <f t="shared" si="139"/>
        <v>3190.1630172895761</v>
      </c>
      <c r="AI88" s="44">
        <f t="shared" si="142"/>
        <v>3301.8187228947108</v>
      </c>
      <c r="AJ88" s="44">
        <f t="shared" si="145"/>
        <v>3417.3823781960259</v>
      </c>
      <c r="AK88" s="44">
        <f t="shared" si="148"/>
        <v>3536.9907614328863</v>
      </c>
      <c r="AL88" s="44">
        <f t="shared" si="151"/>
        <v>3660.7854380830372</v>
      </c>
      <c r="AM88" s="44">
        <f t="shared" si="154"/>
        <v>3788.9129284159426</v>
      </c>
      <c r="AN88" s="44">
        <f t="shared" si="157"/>
        <v>3921.5248809105001</v>
      </c>
      <c r="AO88" s="44">
        <f t="shared" si="160"/>
        <v>4058.7782517423684</v>
      </c>
      <c r="AP88" s="44">
        <f t="shared" si="163"/>
        <v>4200.8354905533497</v>
      </c>
      <c r="AQ88" s="44">
        <f t="shared" si="166"/>
        <v>4347.8647327227172</v>
      </c>
      <c r="AR88" s="44">
        <f t="shared" si="169"/>
        <v>4500.0399983680127</v>
      </c>
      <c r="AS88" s="44">
        <f t="shared" si="172"/>
        <v>4657.5413983108929</v>
      </c>
      <c r="AT88" s="44">
        <f t="shared" ref="AT88:AT119" si="175">$V88/(1+r_)^($R88-AT$2)</f>
        <v>4820.5553472517731</v>
      </c>
      <c r="AU88" s="44">
        <f t="shared" si="91"/>
        <v>4989.2747844055839</v>
      </c>
      <c r="AV88" s="44">
        <f t="shared" si="93"/>
        <v>5163.8994018597796</v>
      </c>
      <c r="AW88" s="44">
        <f t="shared" si="95"/>
        <v>5344.6358809248713</v>
      </c>
      <c r="AX88" s="44">
        <f t="shared" si="97"/>
        <v>5531.6981367572407</v>
      </c>
      <c r="AY88" s="44">
        <f t="shared" si="99"/>
        <v>5725.3075715437435</v>
      </c>
      <c r="AZ88" s="44">
        <f t="shared" si="101"/>
        <v>5925.6933365477753</v>
      </c>
      <c r="BA88" s="44">
        <f t="shared" si="103"/>
        <v>6133.092603326947</v>
      </c>
      <c r="BB88" s="44">
        <f t="shared" si="105"/>
        <v>6347.7508444433897</v>
      </c>
      <c r="BC88" s="44">
        <f t="shared" si="107"/>
        <v>6569.9221239989065</v>
      </c>
      <c r="BD88" s="44">
        <f t="shared" si="109"/>
        <v>6799.8693983388685</v>
      </c>
      <c r="BE88" s="44">
        <f t="shared" si="111"/>
        <v>7037.8648272807295</v>
      </c>
      <c r="BF88" s="44">
        <f t="shared" si="113"/>
        <v>7284.190096235553</v>
      </c>
      <c r="BG88" s="44">
        <f t="shared" si="115"/>
        <v>7539.1367496037974</v>
      </c>
      <c r="BH88" s="44">
        <f t="shared" si="117"/>
        <v>7803.0065358399288</v>
      </c>
      <c r="BI88" s="44">
        <f t="shared" si="122"/>
        <v>8076.1117645943259</v>
      </c>
      <c r="BJ88" s="44">
        <f t="shared" si="128"/>
        <v>8358.7756763551261</v>
      </c>
      <c r="BK88" s="44">
        <f t="shared" si="131"/>
        <v>8651.3328250275554</v>
      </c>
      <c r="BL88" s="44">
        <f t="shared" si="134"/>
        <v>8954.1294739035166</v>
      </c>
      <c r="BM88" s="44">
        <f t="shared" si="137"/>
        <v>9267.5240054901406</v>
      </c>
      <c r="BN88" s="44">
        <f t="shared" si="140"/>
        <v>9591.8873456822948</v>
      </c>
      <c r="BO88" s="44">
        <f t="shared" si="143"/>
        <v>9927.6034027811747</v>
      </c>
      <c r="BP88" s="44">
        <f t="shared" si="146"/>
        <v>10275.069521878515</v>
      </c>
      <c r="BQ88" s="44">
        <f t="shared" si="149"/>
        <v>10634.696955144265</v>
      </c>
      <c r="BR88" s="44">
        <f t="shared" si="152"/>
        <v>11006.911348574311</v>
      </c>
      <c r="BS88" s="44">
        <f t="shared" si="155"/>
        <v>11392.153245774411</v>
      </c>
      <c r="BT88" s="44">
        <f t="shared" si="158"/>
        <v>11790.878609376512</v>
      </c>
      <c r="BU88" s="44">
        <f t="shared" si="161"/>
        <v>12203.55936070469</v>
      </c>
      <c r="BV88" s="44">
        <f t="shared" si="164"/>
        <v>12630.683938329354</v>
      </c>
      <c r="BW88" s="44">
        <f t="shared" si="167"/>
        <v>13072.757876170881</v>
      </c>
      <c r="BX88" s="44">
        <f t="shared" si="170"/>
        <v>13530.30440183686</v>
      </c>
      <c r="BY88" s="44">
        <f t="shared" si="173"/>
        <v>14003.865055901149</v>
      </c>
      <c r="BZ88" s="44">
        <f t="shared" ref="BZ88:BZ119" si="176">$V88/(1+r_)^($R88-BZ$2)</f>
        <v>14494.00033285769</v>
      </c>
      <c r="CA88" s="44">
        <f t="shared" si="92"/>
        <v>15001.290344507705</v>
      </c>
      <c r="CB88" s="44">
        <f t="shared" si="94"/>
        <v>15526.335506565472</v>
      </c>
      <c r="CC88" s="44">
        <f t="shared" si="96"/>
        <v>16069.757249295264</v>
      </c>
      <c r="CD88" s="44">
        <f t="shared" si="98"/>
        <v>16632.198753020595</v>
      </c>
      <c r="CE88" s="44">
        <f t="shared" si="100"/>
        <v>17214.325709376317</v>
      </c>
      <c r="CF88" s="44">
        <f t="shared" si="102"/>
        <v>17816.827109204489</v>
      </c>
      <c r="CG88" s="44">
        <f t="shared" si="104"/>
        <v>18440.416058026643</v>
      </c>
      <c r="CH88" s="44">
        <f t="shared" si="106"/>
        <v>19085.830620057575</v>
      </c>
      <c r="CI88" s="44">
        <f t="shared" si="108"/>
        <v>19753.834691759585</v>
      </c>
      <c r="CJ88" s="44">
        <f t="shared" si="110"/>
        <v>20445.218905971171</v>
      </c>
      <c r="CK88" s="44">
        <f t="shared" si="112"/>
        <v>21160.801567680162</v>
      </c>
      <c r="CL88" s="44">
        <f t="shared" si="114"/>
        <v>21901.429622548963</v>
      </c>
      <c r="CM88" s="44">
        <f t="shared" si="116"/>
        <v>22667.979659338176</v>
      </c>
      <c r="CN88" s="44">
        <f t="shared" si="118"/>
        <v>23461.35894741501</v>
      </c>
      <c r="CO88" s="44">
        <f t="shared" si="123"/>
        <v>24282.506510574534</v>
      </c>
      <c r="CP88" s="44">
        <f t="shared" si="129"/>
        <v>25132.394238444642</v>
      </c>
      <c r="CQ88" s="44">
        <f t="shared" si="132"/>
        <v>26012.028036790198</v>
      </c>
      <c r="CR88" s="44">
        <f t="shared" si="135"/>
        <v>26922.449018077852</v>
      </c>
      <c r="CS88" s="44">
        <f t="shared" si="138"/>
        <v>27864.734733710578</v>
      </c>
      <c r="CT88" s="44">
        <f t="shared" si="141"/>
        <v>28840.000449390442</v>
      </c>
      <c r="CU88" s="44">
        <f t="shared" si="144"/>
        <v>29849.400465119106</v>
      </c>
      <c r="CV88" s="44">
        <f t="shared" si="147"/>
        <v>30894.129481398275</v>
      </c>
      <c r="CW88" s="44">
        <f t="shared" si="150"/>
        <v>31975.424013247215</v>
      </c>
      <c r="CX88" s="44">
        <f t="shared" si="153"/>
        <v>33094.563853710861</v>
      </c>
      <c r="CY88" s="44">
        <f t="shared" si="156"/>
        <v>34252.873588590737</v>
      </c>
      <c r="CZ88" s="44">
        <f t="shared" si="159"/>
        <v>35451.724164191408</v>
      </c>
      <c r="DA88" s="44">
        <f t="shared" si="162"/>
        <v>36692.534509938108</v>
      </c>
      <c r="DB88" s="44">
        <f t="shared" si="165"/>
        <v>37976.773217785936</v>
      </c>
      <c r="DC88" s="44">
        <f t="shared" si="168"/>
        <v>39305.960280408442</v>
      </c>
      <c r="DD88" s="44">
        <f t="shared" si="171"/>
        <v>40681.668890222732</v>
      </c>
      <c r="DE88" s="44">
        <f t="shared" si="174"/>
        <v>42105.527301380527</v>
      </c>
      <c r="DF88" s="44">
        <f t="shared" ref="DF88:DF127" si="177">$V88/(1+r_)^($R88-DF$2)</f>
        <v>43579.220756928844</v>
      </c>
      <c r="DG88" s="44"/>
      <c r="DH88" s="44"/>
      <c r="DI88" s="44"/>
      <c r="DJ88" s="44"/>
      <c r="DK88" s="44"/>
      <c r="DL88" s="44"/>
      <c r="DM88" s="44"/>
      <c r="DN88" s="44"/>
      <c r="DO88" s="44"/>
    </row>
    <row r="89" spans="2:119" ht="15.75" customHeight="1">
      <c r="B89" s="1">
        <v>82</v>
      </c>
      <c r="D89" s="43">
        <f t="shared" si="124"/>
        <v>6.7751000000000006E-2</v>
      </c>
      <c r="E89" s="43">
        <f t="shared" si="0"/>
        <v>7.0155332597421238E-2</v>
      </c>
      <c r="F89" s="44">
        <f t="shared" si="125"/>
        <v>51763.181151981291</v>
      </c>
      <c r="G89" s="44">
        <f t="shared" si="1"/>
        <v>50009.677508867346</v>
      </c>
      <c r="H89" s="44">
        <f t="shared" si="2"/>
        <v>7.3207104141103327</v>
      </c>
      <c r="J89" s="43">
        <f t="shared" si="119"/>
        <v>4.9785999999999997E-2</v>
      </c>
      <c r="K89" s="43">
        <f t="shared" si="4"/>
        <v>5.106805659759138E-2</v>
      </c>
      <c r="L89" s="44">
        <f t="shared" si="126"/>
        <v>63934.149539833619</v>
      </c>
      <c r="M89" s="44">
        <f t="shared" si="5"/>
        <v>62342.636755338543</v>
      </c>
      <c r="N89" s="44">
        <f t="shared" si="6"/>
        <v>8.4451355300285513</v>
      </c>
      <c r="P89" s="5">
        <f t="shared" si="7"/>
        <v>0.55259831110655588</v>
      </c>
      <c r="R89" s="1">
        <v>82</v>
      </c>
      <c r="S89" s="44">
        <f t="shared" si="8"/>
        <v>58488.837727639766</v>
      </c>
      <c r="T89" s="44">
        <f t="shared" si="9"/>
        <v>56854.301409966916</v>
      </c>
      <c r="U89" s="45">
        <f t="shared" si="10"/>
        <v>8.1293218119953838</v>
      </c>
      <c r="V89" s="44">
        <f t="shared" si="120"/>
        <v>41276.222823635981</v>
      </c>
      <c r="W89" s="45">
        <f t="shared" si="12"/>
        <v>5.9018876355086478</v>
      </c>
      <c r="X89" s="45">
        <f>SUM(DG89:DG$127)/S89</f>
        <v>4.9971015323367709</v>
      </c>
      <c r="Z89" s="1">
        <f t="shared" si="13"/>
        <v>7.9420658341325332</v>
      </c>
      <c r="AA89" s="45">
        <f t="shared" si="14"/>
        <v>0.18725597786285064</v>
      </c>
      <c r="AC89" s="44">
        <f t="shared" si="121"/>
        <v>2458.0531269413209</v>
      </c>
      <c r="AD89" s="44">
        <f t="shared" si="127"/>
        <v>2544.0849863842673</v>
      </c>
      <c r="AE89" s="44">
        <f t="shared" si="130"/>
        <v>2633.1279609077164</v>
      </c>
      <c r="AF89" s="44">
        <f t="shared" si="133"/>
        <v>2725.2874395394861</v>
      </c>
      <c r="AG89" s="44">
        <f t="shared" si="136"/>
        <v>2820.6724999233675</v>
      </c>
      <c r="AH89" s="44">
        <f t="shared" si="139"/>
        <v>2919.3960374206858</v>
      </c>
      <c r="AI89" s="44">
        <f t="shared" si="142"/>
        <v>3021.5748987304091</v>
      </c>
      <c r="AJ89" s="44">
        <f t="shared" si="145"/>
        <v>3127.3300201859734</v>
      </c>
      <c r="AK89" s="44">
        <f t="shared" si="148"/>
        <v>3236.7865708924828</v>
      </c>
      <c r="AL89" s="44">
        <f t="shared" si="151"/>
        <v>3350.0741008737191</v>
      </c>
      <c r="AM89" s="44">
        <f t="shared" si="154"/>
        <v>3467.3266944042989</v>
      </c>
      <c r="AN89" s="44">
        <f t="shared" si="157"/>
        <v>3588.6831287084487</v>
      </c>
      <c r="AO89" s="44">
        <f t="shared" si="160"/>
        <v>3714.2870382132437</v>
      </c>
      <c r="AP89" s="44">
        <f t="shared" si="163"/>
        <v>3844.2870845507082</v>
      </c>
      <c r="AQ89" s="44">
        <f t="shared" si="166"/>
        <v>3978.837132509982</v>
      </c>
      <c r="AR89" s="44">
        <f t="shared" si="169"/>
        <v>4118.0964321478314</v>
      </c>
      <c r="AS89" s="44">
        <f t="shared" si="172"/>
        <v>4262.2298072730055</v>
      </c>
      <c r="AT89" s="44">
        <f t="shared" si="175"/>
        <v>4411.4078505275602</v>
      </c>
      <c r="AU89" s="44">
        <f t="shared" ref="AU89:AU120" si="178">$V89/(1+r_)^($R89-AU$2)</f>
        <v>4565.8071252960235</v>
      </c>
      <c r="AV89" s="44">
        <f t="shared" si="93"/>
        <v>4725.6103746813842</v>
      </c>
      <c r="AW89" s="44">
        <f t="shared" si="95"/>
        <v>4891.0067377952319</v>
      </c>
      <c r="AX89" s="44">
        <f t="shared" si="97"/>
        <v>5062.1919736180653</v>
      </c>
      <c r="AY89" s="44">
        <f t="shared" si="99"/>
        <v>5239.3686926946957</v>
      </c>
      <c r="AZ89" s="44">
        <f t="shared" si="101"/>
        <v>5422.7465969390096</v>
      </c>
      <c r="BA89" s="44">
        <f t="shared" si="103"/>
        <v>5612.5427278318757</v>
      </c>
      <c r="BB89" s="44">
        <f t="shared" si="105"/>
        <v>5808.9817233059912</v>
      </c>
      <c r="BC89" s="44">
        <f t="shared" si="107"/>
        <v>6012.2960836217007</v>
      </c>
      <c r="BD89" s="44">
        <f t="shared" si="109"/>
        <v>6222.7264465484586</v>
      </c>
      <c r="BE89" s="44">
        <f t="shared" si="111"/>
        <v>6440.5218721776546</v>
      </c>
      <c r="BF89" s="44">
        <f t="shared" si="113"/>
        <v>6665.940137703873</v>
      </c>
      <c r="BG89" s="44">
        <f t="shared" si="115"/>
        <v>6899.2480425235071</v>
      </c>
      <c r="BH89" s="44">
        <f t="shared" si="117"/>
        <v>7140.7217240118298</v>
      </c>
      <c r="BI89" s="44">
        <f t="shared" si="122"/>
        <v>7390.6469843522427</v>
      </c>
      <c r="BJ89" s="44">
        <f t="shared" si="128"/>
        <v>7649.319628804571</v>
      </c>
      <c r="BK89" s="44">
        <f t="shared" si="131"/>
        <v>7917.0458158127294</v>
      </c>
      <c r="BL89" s="44">
        <f t="shared" si="134"/>
        <v>8194.1424193661733</v>
      </c>
      <c r="BM89" s="44">
        <f t="shared" si="137"/>
        <v>8480.937404043987</v>
      </c>
      <c r="BN89" s="44">
        <f t="shared" si="140"/>
        <v>8777.7702131855294</v>
      </c>
      <c r="BO89" s="44">
        <f t="shared" si="143"/>
        <v>9084.9921706470213</v>
      </c>
      <c r="BP89" s="44">
        <f t="shared" si="146"/>
        <v>9402.9668966196659</v>
      </c>
      <c r="BQ89" s="44">
        <f t="shared" si="149"/>
        <v>9732.0707380013537</v>
      </c>
      <c r="BR89" s="44">
        <f t="shared" si="152"/>
        <v>10072.693213831402</v>
      </c>
      <c r="BS89" s="44">
        <f t="shared" si="155"/>
        <v>10425.237476315498</v>
      </c>
      <c r="BT89" s="44">
        <f t="shared" si="158"/>
        <v>10790.12078798654</v>
      </c>
      <c r="BU89" s="44">
        <f t="shared" si="161"/>
        <v>11167.775015566067</v>
      </c>
      <c r="BV89" s="44">
        <f t="shared" si="164"/>
        <v>11558.64714111088</v>
      </c>
      <c r="BW89" s="44">
        <f t="shared" si="167"/>
        <v>11963.199791049759</v>
      </c>
      <c r="BX89" s="44">
        <f t="shared" si="170"/>
        <v>12381.911783736501</v>
      </c>
      <c r="BY89" s="44">
        <f t="shared" si="173"/>
        <v>12815.278696167277</v>
      </c>
      <c r="BZ89" s="44">
        <f t="shared" si="176"/>
        <v>13263.813450533131</v>
      </c>
      <c r="CA89" s="44">
        <f t="shared" ref="CA89:CA120" si="179">$V89/(1+r_)^($R89-CA$2)</f>
        <v>13728.04692130179</v>
      </c>
      <c r="CB89" s="44">
        <f t="shared" si="94"/>
        <v>14208.528563547348</v>
      </c>
      <c r="CC89" s="44">
        <f t="shared" si="96"/>
        <v>14705.827063271503</v>
      </c>
      <c r="CD89" s="44">
        <f t="shared" si="98"/>
        <v>15220.531010486007</v>
      </c>
      <c r="CE89" s="44">
        <f t="shared" si="100"/>
        <v>15753.249595853014</v>
      </c>
      <c r="CF89" s="44">
        <f t="shared" si="102"/>
        <v>16304.613331707869</v>
      </c>
      <c r="CG89" s="44">
        <f t="shared" si="104"/>
        <v>16875.274798317645</v>
      </c>
      <c r="CH89" s="44">
        <f t="shared" si="106"/>
        <v>17465.909416258761</v>
      </c>
      <c r="CI89" s="44">
        <f t="shared" si="108"/>
        <v>18077.216245827818</v>
      </c>
      <c r="CJ89" s="44">
        <f t="shared" si="110"/>
        <v>18709.918814431785</v>
      </c>
      <c r="CK89" s="44">
        <f t="shared" si="112"/>
        <v>19364.765972936901</v>
      </c>
      <c r="CL89" s="44">
        <f t="shared" si="114"/>
        <v>20042.532781989692</v>
      </c>
      <c r="CM89" s="44">
        <f t="shared" si="116"/>
        <v>20744.021429359327</v>
      </c>
      <c r="CN89" s="44">
        <f t="shared" si="118"/>
        <v>21470.0621793869</v>
      </c>
      <c r="CO89" s="44">
        <f t="shared" si="123"/>
        <v>22221.51435566544</v>
      </c>
      <c r="CP89" s="44">
        <f t="shared" si="129"/>
        <v>22999.267358113728</v>
      </c>
      <c r="CQ89" s="44">
        <f t="shared" si="132"/>
        <v>23804.241715647709</v>
      </c>
      <c r="CR89" s="44">
        <f t="shared" si="135"/>
        <v>24637.390175695375</v>
      </c>
      <c r="CS89" s="44">
        <f t="shared" si="138"/>
        <v>25499.698831844707</v>
      </c>
      <c r="CT89" s="44">
        <f t="shared" si="141"/>
        <v>26392.188290959275</v>
      </c>
      <c r="CU89" s="44">
        <f t="shared" si="144"/>
        <v>27315.914881142842</v>
      </c>
      <c r="CV89" s="44">
        <f t="shared" si="147"/>
        <v>28271.971901982841</v>
      </c>
      <c r="CW89" s="44">
        <f t="shared" si="150"/>
        <v>29261.490918552241</v>
      </c>
      <c r="CX89" s="44">
        <f t="shared" si="153"/>
        <v>30285.643100701571</v>
      </c>
      <c r="CY89" s="44">
        <f t="shared" si="156"/>
        <v>31345.64060922612</v>
      </c>
      <c r="CZ89" s="44">
        <f t="shared" si="159"/>
        <v>32442.738030549026</v>
      </c>
      <c r="DA89" s="44">
        <f t="shared" si="162"/>
        <v>33578.233861618239</v>
      </c>
      <c r="DB89" s="44">
        <f t="shared" si="165"/>
        <v>34753.472046774885</v>
      </c>
      <c r="DC89" s="44">
        <f t="shared" si="168"/>
        <v>35969.843568411998</v>
      </c>
      <c r="DD89" s="44">
        <f t="shared" si="171"/>
        <v>37228.788093306415</v>
      </c>
      <c r="DE89" s="44">
        <f t="shared" si="174"/>
        <v>38531.795676572132</v>
      </c>
      <c r="DF89" s="44">
        <f t="shared" si="177"/>
        <v>39880.408525252162</v>
      </c>
      <c r="DG89" s="44">
        <f t="shared" ref="DG89:DG127" si="180">$V89/(1+r_)^($R89-DG$2)</f>
        <v>41276.222823635981</v>
      </c>
      <c r="DH89" s="44"/>
      <c r="DI89" s="44"/>
      <c r="DJ89" s="44"/>
      <c r="DK89" s="44"/>
      <c r="DL89" s="44"/>
      <c r="DM89" s="44"/>
      <c r="DN89" s="44"/>
      <c r="DO89" s="44"/>
    </row>
    <row r="90" spans="2:119" ht="15.75" customHeight="1">
      <c r="B90" s="1">
        <v>83</v>
      </c>
      <c r="D90" s="43">
        <f t="shared" si="124"/>
        <v>7.689E-2</v>
      </c>
      <c r="E90" s="43">
        <f t="shared" si="0"/>
        <v>8.0006874982201659E-2</v>
      </c>
      <c r="F90" s="44">
        <f t="shared" si="125"/>
        <v>48256.173865753408</v>
      </c>
      <c r="G90" s="44">
        <f t="shared" si="1"/>
        <v>46400.965261484518</v>
      </c>
      <c r="H90" s="44">
        <f t="shared" si="2"/>
        <v>6.8164041088918657</v>
      </c>
      <c r="J90" s="43">
        <f t="shared" si="119"/>
        <v>5.7500000000000002E-2</v>
      </c>
      <c r="K90" s="43">
        <f t="shared" si="4"/>
        <v>5.9219359659971216E-2</v>
      </c>
      <c r="L90" s="44">
        <f t="shared" si="126"/>
        <v>60751.123970843466</v>
      </c>
      <c r="M90" s="44">
        <f t="shared" si="5"/>
        <v>59004.529156681718</v>
      </c>
      <c r="N90" s="44">
        <f t="shared" si="6"/>
        <v>7.8614170387181703</v>
      </c>
      <c r="P90" s="5">
        <f t="shared" si="7"/>
        <v>0.55731244766666965</v>
      </c>
      <c r="R90" s="1">
        <v>83</v>
      </c>
      <c r="S90" s="44">
        <f t="shared" si="8"/>
        <v>55219.765092294067</v>
      </c>
      <c r="T90" s="44">
        <f t="shared" si="9"/>
        <v>53457.646166769919</v>
      </c>
      <c r="U90" s="45">
        <f t="shared" si="10"/>
        <v>7.5809863042320709</v>
      </c>
      <c r="V90" s="44">
        <f t="shared" si="120"/>
        <v>38810.251117074957</v>
      </c>
      <c r="W90" s="45">
        <f t="shared" si="12"/>
        <v>5.5037960568724831</v>
      </c>
      <c r="X90" s="45">
        <f>SUM(DH90:DH$127)/S90</f>
        <v>4.7045361873396239</v>
      </c>
      <c r="Z90" s="1">
        <f t="shared" si="13"/>
        <v>7.3988028226566813</v>
      </c>
      <c r="AA90" s="45">
        <f t="shared" si="14"/>
        <v>0.18218348157538955</v>
      </c>
      <c r="AC90" s="44">
        <f t="shared" si="121"/>
        <v>2233.0447171329006</v>
      </c>
      <c r="AD90" s="44">
        <f t="shared" si="127"/>
        <v>2311.2012822325514</v>
      </c>
      <c r="AE90" s="44">
        <f t="shared" si="130"/>
        <v>2392.093327110691</v>
      </c>
      <c r="AF90" s="44">
        <f t="shared" si="133"/>
        <v>2475.8165935595653</v>
      </c>
      <c r="AG90" s="44">
        <f t="shared" si="136"/>
        <v>2562.4701743341493</v>
      </c>
      <c r="AH90" s="44">
        <f t="shared" si="139"/>
        <v>2652.1566304358444</v>
      </c>
      <c r="AI90" s="44">
        <f t="shared" si="142"/>
        <v>2744.982112501099</v>
      </c>
      <c r="AJ90" s="44">
        <f t="shared" si="145"/>
        <v>2841.056486438637</v>
      </c>
      <c r="AK90" s="44">
        <f t="shared" si="148"/>
        <v>2940.493463463989</v>
      </c>
      <c r="AL90" s="44">
        <f t="shared" si="151"/>
        <v>3043.4107346852288</v>
      </c>
      <c r="AM90" s="44">
        <f t="shared" si="154"/>
        <v>3149.9301103992116</v>
      </c>
      <c r="AN90" s="44">
        <f t="shared" si="157"/>
        <v>3260.1776642631835</v>
      </c>
      <c r="AO90" s="44">
        <f t="shared" si="160"/>
        <v>3374.2838825123945</v>
      </c>
      <c r="AP90" s="44">
        <f t="shared" si="163"/>
        <v>3492.3838184003275</v>
      </c>
      <c r="AQ90" s="44">
        <f t="shared" si="166"/>
        <v>3614.6172520443397</v>
      </c>
      <c r="AR90" s="44">
        <f t="shared" si="169"/>
        <v>3741.1288558658907</v>
      </c>
      <c r="AS90" s="44">
        <f t="shared" si="172"/>
        <v>3872.0683658211969</v>
      </c>
      <c r="AT90" s="44">
        <f t="shared" si="175"/>
        <v>4007.5907586249386</v>
      </c>
      <c r="AU90" s="44">
        <f t="shared" si="178"/>
        <v>4147.8564351768109</v>
      </c>
      <c r="AV90" s="44">
        <f t="shared" ref="AV90:AV121" si="181">$V90/(1+r_)^($R90-AV$2)</f>
        <v>4293.0314104079989</v>
      </c>
      <c r="AW90" s="44">
        <f t="shared" si="95"/>
        <v>4443.2875097722781</v>
      </c>
      <c r="AX90" s="44">
        <f t="shared" si="97"/>
        <v>4598.8025726143078</v>
      </c>
      <c r="AY90" s="44">
        <f t="shared" si="99"/>
        <v>4759.7606626558081</v>
      </c>
      <c r="AZ90" s="44">
        <f t="shared" si="101"/>
        <v>4926.3522858487604</v>
      </c>
      <c r="BA90" s="44">
        <f t="shared" si="103"/>
        <v>5098.7746158534665</v>
      </c>
      <c r="BB90" s="44">
        <f t="shared" si="105"/>
        <v>5277.231727408338</v>
      </c>
      <c r="BC90" s="44">
        <f t="shared" si="107"/>
        <v>5461.9348378676304</v>
      </c>
      <c r="BD90" s="44">
        <f t="shared" si="109"/>
        <v>5653.1025571929968</v>
      </c>
      <c r="BE90" s="44">
        <f t="shared" si="111"/>
        <v>5850.9611466947499</v>
      </c>
      <c r="BF90" s="44">
        <f t="shared" si="113"/>
        <v>6055.7447868290665</v>
      </c>
      <c r="BG90" s="44">
        <f t="shared" si="115"/>
        <v>6267.6958543680839</v>
      </c>
      <c r="BH90" s="44">
        <f t="shared" si="117"/>
        <v>6487.0652092709652</v>
      </c>
      <c r="BI90" s="44">
        <f t="shared" si="122"/>
        <v>6714.1124915954488</v>
      </c>
      <c r="BJ90" s="44">
        <f t="shared" si="128"/>
        <v>6949.1064288012885</v>
      </c>
      <c r="BK90" s="44">
        <f t="shared" si="131"/>
        <v>7192.3251538093336</v>
      </c>
      <c r="BL90" s="44">
        <f t="shared" si="134"/>
        <v>7444.0565341926595</v>
      </c>
      <c r="BM90" s="44">
        <f t="shared" si="137"/>
        <v>7704.5985128894008</v>
      </c>
      <c r="BN90" s="44">
        <f t="shared" si="140"/>
        <v>7974.2594608405279</v>
      </c>
      <c r="BO90" s="44">
        <f t="shared" si="143"/>
        <v>8253.3585419699484</v>
      </c>
      <c r="BP90" s="44">
        <f t="shared" si="146"/>
        <v>8542.2260909388951</v>
      </c>
      <c r="BQ90" s="44">
        <f t="shared" si="149"/>
        <v>8841.2040041217551</v>
      </c>
      <c r="BR90" s="44">
        <f t="shared" si="152"/>
        <v>9150.6461442660166</v>
      </c>
      <c r="BS90" s="44">
        <f t="shared" si="155"/>
        <v>9470.9187593153292</v>
      </c>
      <c r="BT90" s="44">
        <f t="shared" si="158"/>
        <v>9802.4009158913632</v>
      </c>
      <c r="BU90" s="44">
        <f t="shared" si="161"/>
        <v>10145.484947947558</v>
      </c>
      <c r="BV90" s="44">
        <f t="shared" si="164"/>
        <v>10500.576921125721</v>
      </c>
      <c r="BW90" s="44">
        <f t="shared" si="167"/>
        <v>10868.097113365122</v>
      </c>
      <c r="BX90" s="44">
        <f t="shared" si="170"/>
        <v>11248.480512332901</v>
      </c>
      <c r="BY90" s="44">
        <f t="shared" si="173"/>
        <v>11642.177330264551</v>
      </c>
      <c r="BZ90" s="44">
        <f t="shared" si="176"/>
        <v>12049.653536823809</v>
      </c>
      <c r="CA90" s="44">
        <f t="shared" si="179"/>
        <v>12471.391410612641</v>
      </c>
      <c r="CB90" s="44">
        <f t="shared" ref="CB90:CB121" si="182">$V90/(1+r_)^($R90-CB$2)</f>
        <v>12907.890109984084</v>
      </c>
      <c r="CC90" s="44">
        <f t="shared" si="96"/>
        <v>13359.666263833524</v>
      </c>
      <c r="CD90" s="44">
        <f t="shared" si="98"/>
        <v>13827.254583067695</v>
      </c>
      <c r="CE90" s="44">
        <f t="shared" si="100"/>
        <v>14311.208493475066</v>
      </c>
      <c r="CF90" s="44">
        <f t="shared" si="102"/>
        <v>14812.10079074669</v>
      </c>
      <c r="CG90" s="44">
        <f t="shared" si="104"/>
        <v>15330.524318422824</v>
      </c>
      <c r="CH90" s="44">
        <f t="shared" si="106"/>
        <v>15867.092669567623</v>
      </c>
      <c r="CI90" s="44">
        <f t="shared" si="108"/>
        <v>16422.440913002487</v>
      </c>
      <c r="CJ90" s="44">
        <f t="shared" si="110"/>
        <v>16997.226344957573</v>
      </c>
      <c r="CK90" s="44">
        <f t="shared" si="112"/>
        <v>17592.129267031087</v>
      </c>
      <c r="CL90" s="44">
        <f t="shared" si="114"/>
        <v>18207.853791377172</v>
      </c>
      <c r="CM90" s="44">
        <f t="shared" si="116"/>
        <v>18845.128674075375</v>
      </c>
      <c r="CN90" s="44">
        <f t="shared" si="118"/>
        <v>19504.70817766801</v>
      </c>
      <c r="CO90" s="44">
        <f t="shared" si="123"/>
        <v>20187.372963886388</v>
      </c>
      <c r="CP90" s="44">
        <f t="shared" si="129"/>
        <v>20893.93101762241</v>
      </c>
      <c r="CQ90" s="44">
        <f t="shared" si="132"/>
        <v>21625.218603239191</v>
      </c>
      <c r="CR90" s="44">
        <f t="shared" si="135"/>
        <v>22382.101254352561</v>
      </c>
      <c r="CS90" s="44">
        <f t="shared" si="138"/>
        <v>23165.474798254898</v>
      </c>
      <c r="CT90" s="44">
        <f t="shared" si="141"/>
        <v>23976.266416193816</v>
      </c>
      <c r="CU90" s="44">
        <f t="shared" si="144"/>
        <v>24815.435740760604</v>
      </c>
      <c r="CV90" s="44">
        <f t="shared" si="147"/>
        <v>25683.975991687217</v>
      </c>
      <c r="CW90" s="44">
        <f t="shared" si="150"/>
        <v>26582.915151396268</v>
      </c>
      <c r="CX90" s="44">
        <f t="shared" si="153"/>
        <v>27513.31718169514</v>
      </c>
      <c r="CY90" s="44">
        <f t="shared" si="156"/>
        <v>28476.283283054468</v>
      </c>
      <c r="CZ90" s="44">
        <f t="shared" si="159"/>
        <v>29472.953197961371</v>
      </c>
      <c r="DA90" s="44">
        <f t="shared" si="162"/>
        <v>30504.506559890011</v>
      </c>
      <c r="DB90" s="44">
        <f t="shared" si="165"/>
        <v>31572.164289486158</v>
      </c>
      <c r="DC90" s="44">
        <f t="shared" si="168"/>
        <v>32677.190039618177</v>
      </c>
      <c r="DD90" s="44">
        <f t="shared" si="171"/>
        <v>33820.891691004806</v>
      </c>
      <c r="DE90" s="44">
        <f t="shared" si="174"/>
        <v>35004.622900189977</v>
      </c>
      <c r="DF90" s="44">
        <f t="shared" si="177"/>
        <v>36229.784701696619</v>
      </c>
      <c r="DG90" s="44">
        <f t="shared" si="180"/>
        <v>37497.827166256</v>
      </c>
      <c r="DH90" s="44">
        <f t="shared" ref="DH90:DH127" si="183">$V90/(1+r_)^($R90-DH$2)</f>
        <v>38810.251117074957</v>
      </c>
      <c r="DI90" s="44"/>
      <c r="DJ90" s="44"/>
      <c r="DK90" s="44"/>
      <c r="DL90" s="44"/>
      <c r="DM90" s="44"/>
      <c r="DN90" s="44"/>
      <c r="DO90" s="44"/>
    </row>
    <row r="91" spans="2:119" ht="15.75" customHeight="1">
      <c r="B91" s="1">
        <v>84</v>
      </c>
      <c r="D91" s="43">
        <f t="shared" si="124"/>
        <v>8.6361999999999994E-2</v>
      </c>
      <c r="E91" s="43">
        <f t="shared" si="0"/>
        <v>9.0320847250113634E-2</v>
      </c>
      <c r="F91" s="44">
        <f t="shared" si="125"/>
        <v>44545.756657215628</v>
      </c>
      <c r="G91" s="44">
        <f t="shared" si="1"/>
        <v>42622.226339000401</v>
      </c>
      <c r="H91" s="44">
        <f t="shared" si="2"/>
        <v>6.3425259274537877</v>
      </c>
      <c r="J91" s="43">
        <f t="shared" si="119"/>
        <v>6.5048999999999996E-2</v>
      </c>
      <c r="K91" s="43">
        <f t="shared" si="4"/>
        <v>6.7261157483826634E-2</v>
      </c>
      <c r="L91" s="44">
        <f t="shared" si="126"/>
        <v>57257.93434251997</v>
      </c>
      <c r="M91" s="44">
        <f t="shared" si="5"/>
        <v>55395.64865699668</v>
      </c>
      <c r="N91" s="44">
        <f t="shared" si="6"/>
        <v>7.3105220569954064</v>
      </c>
      <c r="P91" s="5">
        <f t="shared" si="7"/>
        <v>0.56243475831017442</v>
      </c>
      <c r="R91" s="1">
        <v>84</v>
      </c>
      <c r="S91" s="44">
        <f t="shared" si="8"/>
        <v>51695.527241245771</v>
      </c>
      <c r="T91" s="44">
        <f t="shared" si="9"/>
        <v>49842.807649106362</v>
      </c>
      <c r="U91" s="45">
        <f t="shared" si="10"/>
        <v>7.0637182017069184</v>
      </c>
      <c r="V91" s="44">
        <f t="shared" si="120"/>
        <v>36185.878353251217</v>
      </c>
      <c r="W91" s="45">
        <f t="shared" si="12"/>
        <v>5.1282594144392206</v>
      </c>
      <c r="X91" s="45">
        <f>SUM(DI91:DI$127)/S91</f>
        <v>4.4241195291282391</v>
      </c>
      <c r="Z91" s="1">
        <f t="shared" si="13"/>
        <v>6.8869605966177119</v>
      </c>
      <c r="AA91" s="45">
        <f t="shared" si="14"/>
        <v>0.17675760508920657</v>
      </c>
      <c r="AC91" s="44">
        <f t="shared" si="121"/>
        <v>2011.6375617749329</v>
      </c>
      <c r="AD91" s="44">
        <f t="shared" si="127"/>
        <v>2082.0448764370553</v>
      </c>
      <c r="AE91" s="44">
        <f t="shared" si="130"/>
        <v>2154.9164471123518</v>
      </c>
      <c r="AF91" s="44">
        <f t="shared" si="133"/>
        <v>2230.3385227612839</v>
      </c>
      <c r="AG91" s="44">
        <f t="shared" si="136"/>
        <v>2308.4003710579291</v>
      </c>
      <c r="AH91" s="44">
        <f t="shared" si="139"/>
        <v>2389.1943840449562</v>
      </c>
      <c r="AI91" s="44">
        <f t="shared" si="142"/>
        <v>2472.8161874865291</v>
      </c>
      <c r="AJ91" s="44">
        <f t="shared" si="145"/>
        <v>2559.3647540485576</v>
      </c>
      <c r="AK91" s="44">
        <f t="shared" si="148"/>
        <v>2648.9425204402569</v>
      </c>
      <c r="AL91" s="44">
        <f t="shared" si="151"/>
        <v>2741.6555086556655</v>
      </c>
      <c r="AM91" s="44">
        <f t="shared" si="154"/>
        <v>2837.6134514586142</v>
      </c>
      <c r="AN91" s="44">
        <f t="shared" si="157"/>
        <v>2936.9299222596655</v>
      </c>
      <c r="AO91" s="44">
        <f t="shared" si="160"/>
        <v>3039.7224695387531</v>
      </c>
      <c r="AP91" s="44">
        <f t="shared" si="163"/>
        <v>3146.1127559726092</v>
      </c>
      <c r="AQ91" s="44">
        <f t="shared" si="166"/>
        <v>3256.2267024316498</v>
      </c>
      <c r="AR91" s="44">
        <f t="shared" si="169"/>
        <v>3370.1946370167584</v>
      </c>
      <c r="AS91" s="44">
        <f t="shared" si="172"/>
        <v>3488.1514493123441</v>
      </c>
      <c r="AT91" s="44">
        <f t="shared" si="175"/>
        <v>3610.2367500382761</v>
      </c>
      <c r="AU91" s="44">
        <f t="shared" si="178"/>
        <v>3736.5950362896156</v>
      </c>
      <c r="AV91" s="44">
        <f t="shared" si="181"/>
        <v>3867.3758625597516</v>
      </c>
      <c r="AW91" s="44">
        <f t="shared" ref="AW91:AW127" si="184">$V91/(1+r_)^($R91-AW$2)</f>
        <v>4002.7340177493425</v>
      </c>
      <c r="AX91" s="44">
        <f t="shared" si="97"/>
        <v>4142.8297083705684</v>
      </c>
      <c r="AY91" s="44">
        <f t="shared" si="99"/>
        <v>4287.828748163538</v>
      </c>
      <c r="AZ91" s="44">
        <f t="shared" si="101"/>
        <v>4437.9027543492621</v>
      </c>
      <c r="BA91" s="44">
        <f t="shared" si="103"/>
        <v>4593.2293507514851</v>
      </c>
      <c r="BB91" s="44">
        <f t="shared" si="105"/>
        <v>4753.9923780277868</v>
      </c>
      <c r="BC91" s="44">
        <f t="shared" si="107"/>
        <v>4920.3821112587593</v>
      </c>
      <c r="BD91" s="44">
        <f t="shared" si="109"/>
        <v>5092.5954851528168</v>
      </c>
      <c r="BE91" s="44">
        <f t="shared" si="111"/>
        <v>5270.8363271331646</v>
      </c>
      <c r="BF91" s="44">
        <f t="shared" si="113"/>
        <v>5455.3155985828234</v>
      </c>
      <c r="BG91" s="44">
        <f t="shared" si="115"/>
        <v>5646.251644533223</v>
      </c>
      <c r="BH91" s="44">
        <f t="shared" si="117"/>
        <v>5843.8704520918855</v>
      </c>
      <c r="BI91" s="44">
        <f t="shared" si="122"/>
        <v>6048.4059179151</v>
      </c>
      <c r="BJ91" s="44">
        <f t="shared" si="128"/>
        <v>6260.1001250421286</v>
      </c>
      <c r="BK91" s="44">
        <f t="shared" si="131"/>
        <v>6479.2036294186018</v>
      </c>
      <c r="BL91" s="44">
        <f t="shared" si="134"/>
        <v>6705.9757564482534</v>
      </c>
      <c r="BM91" s="44">
        <f t="shared" si="137"/>
        <v>6940.684907923941</v>
      </c>
      <c r="BN91" s="44">
        <f t="shared" si="140"/>
        <v>7183.6088797012781</v>
      </c>
      <c r="BO91" s="44">
        <f t="shared" si="143"/>
        <v>7435.0351904908212</v>
      </c>
      <c r="BP91" s="44">
        <f t="shared" si="146"/>
        <v>7695.2614221580006</v>
      </c>
      <c r="BQ91" s="44">
        <f t="shared" si="149"/>
        <v>7964.5955719335298</v>
      </c>
      <c r="BR91" s="44">
        <f t="shared" si="152"/>
        <v>8243.3564169512028</v>
      </c>
      <c r="BS91" s="44">
        <f t="shared" si="155"/>
        <v>8531.8738915444956</v>
      </c>
      <c r="BT91" s="44">
        <f t="shared" si="158"/>
        <v>8830.4894777485533</v>
      </c>
      <c r="BU91" s="44">
        <f t="shared" si="161"/>
        <v>9139.5566094697497</v>
      </c>
      <c r="BV91" s="44">
        <f t="shared" si="164"/>
        <v>9459.4410908011887</v>
      </c>
      <c r="BW91" s="44">
        <f t="shared" si="167"/>
        <v>9790.5215289792286</v>
      </c>
      <c r="BX91" s="44">
        <f t="shared" si="170"/>
        <v>10133.189782493502</v>
      </c>
      <c r="BY91" s="44">
        <f t="shared" si="173"/>
        <v>10487.851424880775</v>
      </c>
      <c r="BZ91" s="44">
        <f t="shared" si="176"/>
        <v>10854.926224751602</v>
      </c>
      <c r="CA91" s="44">
        <f t="shared" si="179"/>
        <v>11234.848642617906</v>
      </c>
      <c r="CB91" s="44">
        <f t="shared" si="182"/>
        <v>11628.068345109532</v>
      </c>
      <c r="CC91" s="44">
        <f t="shared" ref="CC91:CC127" si="185">$V91/(1+r_)^($R91-CC$2)</f>
        <v>12035.050737188365</v>
      </c>
      <c r="CD91" s="44">
        <f t="shared" si="98"/>
        <v>12456.277512989955</v>
      </c>
      <c r="CE91" s="44">
        <f t="shared" si="100"/>
        <v>12892.247225944602</v>
      </c>
      <c r="CF91" s="44">
        <f t="shared" si="102"/>
        <v>13343.475878852663</v>
      </c>
      <c r="CG91" s="44">
        <f t="shared" si="104"/>
        <v>13810.497534612503</v>
      </c>
      <c r="CH91" s="44">
        <f t="shared" si="106"/>
        <v>14293.864948323941</v>
      </c>
      <c r="CI91" s="44">
        <f t="shared" si="108"/>
        <v>14794.15022151528</v>
      </c>
      <c r="CJ91" s="44">
        <f t="shared" si="110"/>
        <v>15311.945479268314</v>
      </c>
      <c r="CK91" s="44">
        <f t="shared" si="112"/>
        <v>15847.863571042702</v>
      </c>
      <c r="CL91" s="44">
        <f t="shared" si="114"/>
        <v>16402.538796029196</v>
      </c>
      <c r="CM91" s="44">
        <f t="shared" si="116"/>
        <v>16976.627653890217</v>
      </c>
      <c r="CN91" s="44">
        <f t="shared" si="118"/>
        <v>17570.809621776374</v>
      </c>
      <c r="CO91" s="44">
        <f t="shared" si="123"/>
        <v>18185.787958538545</v>
      </c>
      <c r="CP91" s="44">
        <f t="shared" si="129"/>
        <v>18822.290537087392</v>
      </c>
      <c r="CQ91" s="44">
        <f t="shared" si="132"/>
        <v>19481.070705885446</v>
      </c>
      <c r="CR91" s="44">
        <f t="shared" si="135"/>
        <v>20162.908180591436</v>
      </c>
      <c r="CS91" s="44">
        <f t="shared" si="138"/>
        <v>20868.609966912136</v>
      </c>
      <c r="CT91" s="44">
        <f t="shared" si="141"/>
        <v>21599.011315754055</v>
      </c>
      <c r="CU91" s="44">
        <f t="shared" si="144"/>
        <v>22354.976711805444</v>
      </c>
      <c r="CV91" s="44">
        <f t="shared" si="147"/>
        <v>23137.400896718638</v>
      </c>
      <c r="CW91" s="44">
        <f t="shared" si="150"/>
        <v>23947.209928103784</v>
      </c>
      <c r="CX91" s="44">
        <f t="shared" si="153"/>
        <v>24785.362275587417</v>
      </c>
      <c r="CY91" s="44">
        <f t="shared" si="156"/>
        <v>25652.849955232978</v>
      </c>
      <c r="CZ91" s="44">
        <f t="shared" si="159"/>
        <v>26550.699703666131</v>
      </c>
      <c r="DA91" s="44">
        <f t="shared" si="162"/>
        <v>27479.974193294442</v>
      </c>
      <c r="DB91" s="44">
        <f t="shared" si="165"/>
        <v>28441.77329005974</v>
      </c>
      <c r="DC91" s="44">
        <f t="shared" si="168"/>
        <v>29437.235355211829</v>
      </c>
      <c r="DD91" s="44">
        <f t="shared" si="171"/>
        <v>30467.538592644243</v>
      </c>
      <c r="DE91" s="44">
        <f t="shared" si="174"/>
        <v>31533.902443386789</v>
      </c>
      <c r="DF91" s="44">
        <f t="shared" si="177"/>
        <v>32637.589028905324</v>
      </c>
      <c r="DG91" s="44">
        <f t="shared" si="180"/>
        <v>33779.904644917005</v>
      </c>
      <c r="DH91" s="44">
        <f t="shared" si="183"/>
        <v>34962.2013074891</v>
      </c>
      <c r="DI91" s="44">
        <f t="shared" ref="DI91:DI127" si="186">$V91/(1+r_)^($R91-DI$2)</f>
        <v>36185.878353251217</v>
      </c>
      <c r="DJ91" s="44"/>
      <c r="DK91" s="44"/>
      <c r="DL91" s="44"/>
      <c r="DM91" s="44"/>
      <c r="DN91" s="44"/>
      <c r="DO91" s="44"/>
    </row>
    <row r="92" spans="2:119" ht="15.75" customHeight="1">
      <c r="B92" s="1">
        <v>85</v>
      </c>
      <c r="D92" s="43">
        <f t="shared" si="124"/>
        <v>9.6079999999999999E-2</v>
      </c>
      <c r="E92" s="43">
        <f t="shared" si="0"/>
        <v>0.10101441808114618</v>
      </c>
      <c r="F92" s="44">
        <f t="shared" si="125"/>
        <v>40698.696020785173</v>
      </c>
      <c r="G92" s="44">
        <f t="shared" si="1"/>
        <v>38743.530663946658</v>
      </c>
      <c r="H92" s="44">
        <f t="shared" si="2"/>
        <v>5.8947930443499335</v>
      </c>
      <c r="J92" s="43">
        <f t="shared" si="119"/>
        <v>7.3791999999999996E-2</v>
      </c>
      <c r="K92" s="43">
        <f t="shared" si="4"/>
        <v>7.665644752947115E-2</v>
      </c>
      <c r="L92" s="44">
        <f t="shared" si="126"/>
        <v>53533.362971473383</v>
      </c>
      <c r="M92" s="44">
        <f t="shared" si="5"/>
        <v>51558.196011277905</v>
      </c>
      <c r="N92" s="44">
        <f t="shared" si="6"/>
        <v>6.7843625569633144</v>
      </c>
      <c r="P92" s="5">
        <f t="shared" si="7"/>
        <v>0.56810138231057117</v>
      </c>
      <c r="R92" s="1">
        <v>85</v>
      </c>
      <c r="S92" s="44">
        <f t="shared" si="8"/>
        <v>47990.088056966953</v>
      </c>
      <c r="T92" s="44">
        <f t="shared" si="9"/>
        <v>46061.728375627194</v>
      </c>
      <c r="U92" s="45">
        <f t="shared" si="10"/>
        <v>6.5705199102242675</v>
      </c>
      <c r="V92" s="44">
        <f t="shared" si="120"/>
        <v>33440.814800705339</v>
      </c>
      <c r="W92" s="45">
        <f t="shared" si="12"/>
        <v>4.7701974548228181</v>
      </c>
      <c r="X92" s="45">
        <f>SUM(DJ92:DJ$127)/S92</f>
        <v>4.1520982210265824</v>
      </c>
      <c r="Z92" s="1">
        <f t="shared" si="13"/>
        <v>6.4001587141269365</v>
      </c>
      <c r="AA92" s="45">
        <f t="shared" si="14"/>
        <v>0.17036119609733102</v>
      </c>
      <c r="AC92" s="44">
        <f t="shared" si="121"/>
        <v>1796.1686758770095</v>
      </c>
      <c r="AD92" s="44">
        <f t="shared" si="127"/>
        <v>1859.0345795327048</v>
      </c>
      <c r="AE92" s="44">
        <f t="shared" si="130"/>
        <v>1924.1007898163491</v>
      </c>
      <c r="AF92" s="44">
        <f t="shared" si="133"/>
        <v>1991.444317459921</v>
      </c>
      <c r="AG92" s="44">
        <f t="shared" si="136"/>
        <v>2061.1448685710179</v>
      </c>
      <c r="AH92" s="44">
        <f t="shared" si="139"/>
        <v>2133.2849389710036</v>
      </c>
      <c r="AI92" s="44">
        <f t="shared" si="142"/>
        <v>2207.9499118349886</v>
      </c>
      <c r="AJ92" s="44">
        <f t="shared" si="145"/>
        <v>2285.2281587492125</v>
      </c>
      <c r="AK92" s="44">
        <f t="shared" si="148"/>
        <v>2365.2111443054355</v>
      </c>
      <c r="AL92" s="44">
        <f t="shared" si="151"/>
        <v>2447.9935343561251</v>
      </c>
      <c r="AM92" s="44">
        <f t="shared" si="154"/>
        <v>2533.6733080585891</v>
      </c>
      <c r="AN92" s="44">
        <f t="shared" si="157"/>
        <v>2622.3518738406401</v>
      </c>
      <c r="AO92" s="44">
        <f t="shared" si="160"/>
        <v>2714.1341894250622</v>
      </c>
      <c r="AP92" s="44">
        <f t="shared" si="163"/>
        <v>2809.1288860549389</v>
      </c>
      <c r="AQ92" s="44">
        <f t="shared" si="166"/>
        <v>2907.4483970668616</v>
      </c>
      <c r="AR92" s="44">
        <f t="shared" si="169"/>
        <v>3009.2090909642011</v>
      </c>
      <c r="AS92" s="44">
        <f t="shared" si="172"/>
        <v>3114.5314091479486</v>
      </c>
      <c r="AT92" s="44">
        <f t="shared" si="175"/>
        <v>3223.540008468126</v>
      </c>
      <c r="AU92" s="44">
        <f t="shared" si="178"/>
        <v>3336.3639087645106</v>
      </c>
      <c r="AV92" s="44">
        <f t="shared" si="181"/>
        <v>3453.1366455712682</v>
      </c>
      <c r="AW92" s="44">
        <f t="shared" si="184"/>
        <v>3573.9964281662624</v>
      </c>
      <c r="AX92" s="44">
        <f t="shared" ref="AX92:AX127" si="187">$V92/(1+r_)^($R92-AX$2)</f>
        <v>3699.0863031520812</v>
      </c>
      <c r="AY92" s="44">
        <f t="shared" si="99"/>
        <v>3828.5543237624033</v>
      </c>
      <c r="AZ92" s="44">
        <f t="shared" si="101"/>
        <v>3962.553725094087</v>
      </c>
      <c r="BA92" s="44">
        <f t="shared" si="103"/>
        <v>4101.2431054723802</v>
      </c>
      <c r="BB92" s="44">
        <f t="shared" si="105"/>
        <v>4244.7866141639124</v>
      </c>
      <c r="BC92" s="44">
        <f t="shared" si="107"/>
        <v>4393.3541456596486</v>
      </c>
      <c r="BD92" s="44">
        <f t="shared" si="109"/>
        <v>4547.1215407577365</v>
      </c>
      <c r="BE92" s="44">
        <f t="shared" si="111"/>
        <v>4706.2707946842575</v>
      </c>
      <c r="BF92" s="44">
        <f t="shared" si="113"/>
        <v>4870.9902724982067</v>
      </c>
      <c r="BG92" s="44">
        <f t="shared" si="115"/>
        <v>5041.4749320356423</v>
      </c>
      <c r="BH92" s="44">
        <f t="shared" si="117"/>
        <v>5217.9265546568895</v>
      </c>
      <c r="BI92" s="44">
        <f t="shared" si="122"/>
        <v>5400.5539840698812</v>
      </c>
      <c r="BJ92" s="44">
        <f t="shared" si="128"/>
        <v>5589.5733735123258</v>
      </c>
      <c r="BK92" s="44">
        <f t="shared" si="131"/>
        <v>5785.2084415852569</v>
      </c>
      <c r="BL92" s="44">
        <f t="shared" si="134"/>
        <v>5987.6907370407398</v>
      </c>
      <c r="BM92" s="44">
        <f t="shared" si="137"/>
        <v>6197.2599128371658</v>
      </c>
      <c r="BN92" s="44">
        <f t="shared" si="140"/>
        <v>6414.1640097864656</v>
      </c>
      <c r="BO92" s="44">
        <f t="shared" si="143"/>
        <v>6638.6597501289907</v>
      </c>
      <c r="BP92" s="44">
        <f t="shared" si="146"/>
        <v>6871.0128413835037</v>
      </c>
      <c r="BQ92" s="44">
        <f t="shared" si="149"/>
        <v>7111.498290831928</v>
      </c>
      <c r="BR92" s="44">
        <f t="shared" si="152"/>
        <v>7360.4007310110446</v>
      </c>
      <c r="BS92" s="44">
        <f t="shared" si="155"/>
        <v>7618.0147565964298</v>
      </c>
      <c r="BT92" s="44">
        <f t="shared" si="158"/>
        <v>7884.6452730773053</v>
      </c>
      <c r="BU92" s="44">
        <f t="shared" si="161"/>
        <v>8160.6078576350119</v>
      </c>
      <c r="BV92" s="44">
        <f t="shared" si="164"/>
        <v>8446.2291326522354</v>
      </c>
      <c r="BW92" s="44">
        <f t="shared" si="167"/>
        <v>8741.8471522950622</v>
      </c>
      <c r="BX92" s="44">
        <f t="shared" si="170"/>
        <v>9047.8118026253869</v>
      </c>
      <c r="BY92" s="44">
        <f t="shared" si="173"/>
        <v>9364.4852157172772</v>
      </c>
      <c r="BZ92" s="44">
        <f t="shared" si="176"/>
        <v>9692.2421982673804</v>
      </c>
      <c r="CA92" s="44">
        <f t="shared" si="179"/>
        <v>10031.470675206738</v>
      </c>
      <c r="CB92" s="44">
        <f t="shared" si="182"/>
        <v>10382.572148838974</v>
      </c>
      <c r="CC92" s="44">
        <f t="shared" si="185"/>
        <v>10745.962174048336</v>
      </c>
      <c r="CD92" s="44">
        <f t="shared" ref="CD92:CD127" si="188">$V92/(1+r_)^($R92-CD$2)</f>
        <v>11122.070850140028</v>
      </c>
      <c r="CE92" s="44">
        <f t="shared" si="100"/>
        <v>11511.343329894926</v>
      </c>
      <c r="CF92" s="44">
        <f t="shared" si="102"/>
        <v>11914.240346441245</v>
      </c>
      <c r="CG92" s="44">
        <f t="shared" si="104"/>
        <v>12331.238758566691</v>
      </c>
      <c r="CH92" s="44">
        <f t="shared" si="106"/>
        <v>12762.832115116522</v>
      </c>
      <c r="CI92" s="44">
        <f t="shared" si="108"/>
        <v>13209.531239145601</v>
      </c>
      <c r="CJ92" s="44">
        <f t="shared" si="110"/>
        <v>13671.864832515697</v>
      </c>
      <c r="CK92" s="44">
        <f t="shared" si="112"/>
        <v>14150.380101653745</v>
      </c>
      <c r="CL92" s="44">
        <f t="shared" si="114"/>
        <v>14645.643405211626</v>
      </c>
      <c r="CM92" s="44">
        <f t="shared" si="116"/>
        <v>15158.240924394029</v>
      </c>
      <c r="CN92" s="44">
        <f t="shared" si="118"/>
        <v>15688.77935674782</v>
      </c>
      <c r="CO92" s="44">
        <f t="shared" si="123"/>
        <v>16237.886634233993</v>
      </c>
      <c r="CP92" s="44">
        <f t="shared" si="129"/>
        <v>16806.21266643218</v>
      </c>
      <c r="CQ92" s="44">
        <f t="shared" si="132"/>
        <v>17394.430109757304</v>
      </c>
      <c r="CR92" s="44">
        <f t="shared" si="135"/>
        <v>18003.235163598809</v>
      </c>
      <c r="CS92" s="44">
        <f t="shared" si="138"/>
        <v>18633.348394324767</v>
      </c>
      <c r="CT92" s="44">
        <f t="shared" si="141"/>
        <v>19285.515588126131</v>
      </c>
      <c r="CU92" s="44">
        <f t="shared" si="144"/>
        <v>19960.508633710542</v>
      </c>
      <c r="CV92" s="44">
        <f t="shared" si="147"/>
        <v>20659.126435890408</v>
      </c>
      <c r="CW92" s="44">
        <f t="shared" si="150"/>
        <v>21382.195861146574</v>
      </c>
      <c r="CX92" s="44">
        <f t="shared" si="153"/>
        <v>22130.572716286701</v>
      </c>
      <c r="CY92" s="44">
        <f t="shared" si="156"/>
        <v>22905.142761356732</v>
      </c>
      <c r="CZ92" s="44">
        <f t="shared" si="159"/>
        <v>23706.822758004222</v>
      </c>
      <c r="DA92" s="44">
        <f t="shared" si="162"/>
        <v>24536.561554534368</v>
      </c>
      <c r="DB92" s="44">
        <f t="shared" si="165"/>
        <v>25395.341208943068</v>
      </c>
      <c r="DC92" s="44">
        <f t="shared" si="168"/>
        <v>26284.178151256066</v>
      </c>
      <c r="DD92" s="44">
        <f t="shared" si="171"/>
        <v>27204.124386550029</v>
      </c>
      <c r="DE92" s="44">
        <f t="shared" si="174"/>
        <v>28156.268740079282</v>
      </c>
      <c r="DF92" s="44">
        <f t="shared" si="177"/>
        <v>29141.73814598205</v>
      </c>
      <c r="DG92" s="44">
        <f t="shared" si="180"/>
        <v>30161.69898109142</v>
      </c>
      <c r="DH92" s="44">
        <f t="shared" si="183"/>
        <v>31217.358445429618</v>
      </c>
      <c r="DI92" s="44">
        <f t="shared" si="186"/>
        <v>32309.965991019653</v>
      </c>
      <c r="DJ92" s="44">
        <f t="shared" ref="DJ92:DJ127" si="189">$V92/(1+r_)^($R92-DJ$2)</f>
        <v>33440.814800705339</v>
      </c>
      <c r="DK92" s="44"/>
      <c r="DL92" s="44"/>
      <c r="DM92" s="44"/>
      <c r="DN92" s="44"/>
      <c r="DO92" s="44"/>
    </row>
    <row r="93" spans="2:119" ht="15.75" customHeight="1">
      <c r="B93" s="1">
        <v>86</v>
      </c>
      <c r="D93" s="43">
        <f t="shared" si="124"/>
        <v>0.108379</v>
      </c>
      <c r="E93" s="43">
        <f t="shared" si="0"/>
        <v>0.11471412458494135</v>
      </c>
      <c r="F93" s="44">
        <f t="shared" si="125"/>
        <v>36788.365307108135</v>
      </c>
      <c r="G93" s="44">
        <f t="shared" si="1"/>
        <v>34794.822185298603</v>
      </c>
      <c r="H93" s="44">
        <f t="shared" si="2"/>
        <v>5.4682195817660126</v>
      </c>
      <c r="J93" s="43">
        <f t="shared" si="119"/>
        <v>8.4250000000000005E-2</v>
      </c>
      <c r="K93" s="43">
        <f t="shared" si="4"/>
        <v>8.8011877323213347E-2</v>
      </c>
      <c r="L93" s="44">
        <f t="shared" si="126"/>
        <v>49583.02905108242</v>
      </c>
      <c r="M93" s="44">
        <f t="shared" si="5"/>
        <v>47494.343952305571</v>
      </c>
      <c r="N93" s="44">
        <f t="shared" si="6"/>
        <v>6.2850445655439309</v>
      </c>
      <c r="P93" s="5">
        <f t="shared" si="7"/>
        <v>0.57406771558482406</v>
      </c>
      <c r="R93" s="1">
        <v>86</v>
      </c>
      <c r="S93" s="44">
        <f t="shared" si="8"/>
        <v>44133.368694287426</v>
      </c>
      <c r="T93" s="44">
        <f t="shared" si="9"/>
        <v>42126.271435523871</v>
      </c>
      <c r="U93" s="45">
        <f t="shared" si="10"/>
        <v>6.1010094779133084</v>
      </c>
      <c r="V93" s="44">
        <f t="shared" si="120"/>
        <v>30583.67306219033</v>
      </c>
      <c r="W93" s="45">
        <f t="shared" si="12"/>
        <v>4.4293328809650614</v>
      </c>
      <c r="X93" s="45">
        <f>SUM(DK93:DK$127)/S93</f>
        <v>3.8887219711695065</v>
      </c>
      <c r="Z93" s="1">
        <f t="shared" si="13"/>
        <v>5.9371324342360126</v>
      </c>
      <c r="AA93" s="45">
        <f t="shared" si="14"/>
        <v>0.16387704367729583</v>
      </c>
      <c r="AC93" s="44">
        <f t="shared" si="121"/>
        <v>1587.1557991053821</v>
      </c>
      <c r="AD93" s="44">
        <f t="shared" si="127"/>
        <v>1642.7062520740706</v>
      </c>
      <c r="AE93" s="44">
        <f t="shared" si="130"/>
        <v>1700.2009708966627</v>
      </c>
      <c r="AF93" s="44">
        <f t="shared" si="133"/>
        <v>1759.7080048780456</v>
      </c>
      <c r="AG93" s="44">
        <f t="shared" si="136"/>
        <v>1821.2977850487769</v>
      </c>
      <c r="AH93" s="44">
        <f t="shared" si="139"/>
        <v>1885.0432075254841</v>
      </c>
      <c r="AI93" s="44">
        <f t="shared" si="142"/>
        <v>1951.019719788876</v>
      </c>
      <c r="AJ93" s="44">
        <f t="shared" si="145"/>
        <v>2019.3054099814863</v>
      </c>
      <c r="AK93" s="44">
        <f t="shared" si="148"/>
        <v>2089.9810993308379</v>
      </c>
      <c r="AL93" s="44">
        <f t="shared" si="151"/>
        <v>2163.1304378074174</v>
      </c>
      <c r="AM93" s="44">
        <f t="shared" si="154"/>
        <v>2238.8400031306769</v>
      </c>
      <c r="AN93" s="44">
        <f t="shared" si="157"/>
        <v>2317.1994032402504</v>
      </c>
      <c r="AO93" s="44">
        <f t="shared" si="160"/>
        <v>2398.3013823536594</v>
      </c>
      <c r="AP93" s="44">
        <f t="shared" si="163"/>
        <v>2482.2419307360369</v>
      </c>
      <c r="AQ93" s="44">
        <f t="shared" si="166"/>
        <v>2569.120398311798</v>
      </c>
      <c r="AR93" s="44">
        <f t="shared" si="169"/>
        <v>2659.0396122527104</v>
      </c>
      <c r="AS93" s="44">
        <f t="shared" si="172"/>
        <v>2752.1059986815549</v>
      </c>
      <c r="AT93" s="44">
        <f t="shared" si="175"/>
        <v>2848.42970863541</v>
      </c>
      <c r="AU93" s="44">
        <f t="shared" si="178"/>
        <v>2948.1247484376486</v>
      </c>
      <c r="AV93" s="44">
        <f t="shared" si="181"/>
        <v>3051.3091146329662</v>
      </c>
      <c r="AW93" s="44">
        <f t="shared" si="184"/>
        <v>3158.1049336451197</v>
      </c>
      <c r="AX93" s="44">
        <f t="shared" si="187"/>
        <v>3268.6386063226987</v>
      </c>
      <c r="AY93" s="44">
        <f t="shared" ref="AY93:AY127" si="190">$V93/(1+r_)^($R93-AY$2)</f>
        <v>3383.0409575439926</v>
      </c>
      <c r="AZ93" s="44">
        <f t="shared" si="101"/>
        <v>3501.4473910580318</v>
      </c>
      <c r="BA93" s="44">
        <f t="shared" si="103"/>
        <v>3623.9980497450629</v>
      </c>
      <c r="BB93" s="44">
        <f t="shared" si="105"/>
        <v>3750.8379814861401</v>
      </c>
      <c r="BC93" s="44">
        <f t="shared" si="107"/>
        <v>3882.1173108381536</v>
      </c>
      <c r="BD93" s="44">
        <f t="shared" si="109"/>
        <v>4017.9914167174888</v>
      </c>
      <c r="BE93" s="44">
        <f t="shared" si="111"/>
        <v>4158.621116302601</v>
      </c>
      <c r="BF93" s="44">
        <f t="shared" si="113"/>
        <v>4304.1728553731928</v>
      </c>
      <c r="BG93" s="44">
        <f t="shared" si="115"/>
        <v>4454.8189053112537</v>
      </c>
      <c r="BH93" s="44">
        <f t="shared" si="117"/>
        <v>4610.7375669971461</v>
      </c>
      <c r="BI93" s="44">
        <f t="shared" si="122"/>
        <v>4772.1133818420467</v>
      </c>
      <c r="BJ93" s="44">
        <f t="shared" si="128"/>
        <v>4939.137350206518</v>
      </c>
      <c r="BK93" s="44">
        <f t="shared" si="131"/>
        <v>5112.007157463745</v>
      </c>
      <c r="BL93" s="44">
        <f t="shared" si="134"/>
        <v>5290.9274079749766</v>
      </c>
      <c r="BM93" s="44">
        <f t="shared" si="137"/>
        <v>5476.1098672540993</v>
      </c>
      <c r="BN93" s="44">
        <f t="shared" si="140"/>
        <v>5667.7737126079928</v>
      </c>
      <c r="BO93" s="44">
        <f t="shared" si="143"/>
        <v>5866.1457925492723</v>
      </c>
      <c r="BP93" s="44">
        <f t="shared" si="146"/>
        <v>6071.4608952884955</v>
      </c>
      <c r="BQ93" s="44">
        <f t="shared" si="149"/>
        <v>6283.9620266235916</v>
      </c>
      <c r="BR93" s="44">
        <f t="shared" si="152"/>
        <v>6503.9006975554175</v>
      </c>
      <c r="BS93" s="44">
        <f t="shared" si="155"/>
        <v>6731.5372219698565</v>
      </c>
      <c r="BT93" s="44">
        <f t="shared" si="158"/>
        <v>6967.1410247388003</v>
      </c>
      <c r="BU93" s="44">
        <f t="shared" si="161"/>
        <v>7210.9909606046594</v>
      </c>
      <c r="BV93" s="44">
        <f t="shared" si="164"/>
        <v>7463.3756442258227</v>
      </c>
      <c r="BW93" s="44">
        <f t="shared" si="167"/>
        <v>7724.5937917737247</v>
      </c>
      <c r="BX93" s="44">
        <f t="shared" si="170"/>
        <v>7994.9545744858042</v>
      </c>
      <c r="BY93" s="44">
        <f t="shared" si="173"/>
        <v>8274.7779845928053</v>
      </c>
      <c r="BZ93" s="44">
        <f t="shared" si="176"/>
        <v>8564.3952140535548</v>
      </c>
      <c r="CA93" s="44">
        <f t="shared" si="179"/>
        <v>8864.1490465454281</v>
      </c>
      <c r="CB93" s="44">
        <f t="shared" si="182"/>
        <v>9174.3942631745176</v>
      </c>
      <c r="CC93" s="44">
        <f t="shared" si="185"/>
        <v>9495.4980623856245</v>
      </c>
      <c r="CD93" s="44">
        <f t="shared" si="188"/>
        <v>9827.8404945691218</v>
      </c>
      <c r="CE93" s="44">
        <f t="shared" ref="CE93:CE127" si="191">$V93/(1+r_)^($R93-CE$2)</f>
        <v>10171.814911879039</v>
      </c>
      <c r="CF93" s="44">
        <f t="shared" si="102"/>
        <v>10527.828433794803</v>
      </c>
      <c r="CG93" s="44">
        <f t="shared" si="104"/>
        <v>10896.30242897762</v>
      </c>
      <c r="CH93" s="44">
        <f t="shared" si="106"/>
        <v>11277.673013991838</v>
      </c>
      <c r="CI93" s="44">
        <f t="shared" si="108"/>
        <v>11672.39156948155</v>
      </c>
      <c r="CJ93" s="44">
        <f t="shared" si="110"/>
        <v>12080.925274413403</v>
      </c>
      <c r="CK93" s="44">
        <f t="shared" si="112"/>
        <v>12503.757659017872</v>
      </c>
      <c r="CL93" s="44">
        <f t="shared" si="114"/>
        <v>12941.389177083498</v>
      </c>
      <c r="CM93" s="44">
        <f t="shared" si="116"/>
        <v>13394.337798281418</v>
      </c>
      <c r="CN93" s="44">
        <f t="shared" si="118"/>
        <v>13863.139621221266</v>
      </c>
      <c r="CO93" s="44">
        <f t="shared" si="123"/>
        <v>14348.349507964011</v>
      </c>
      <c r="CP93" s="44">
        <f t="shared" si="129"/>
        <v>14850.54174074275</v>
      </c>
      <c r="CQ93" s="44">
        <f t="shared" si="132"/>
        <v>15370.310701668745</v>
      </c>
      <c r="CR93" s="44">
        <f t="shared" si="135"/>
        <v>15908.271576227149</v>
      </c>
      <c r="CS93" s="44">
        <f t="shared" si="138"/>
        <v>16465.061081395099</v>
      </c>
      <c r="CT93" s="44">
        <f t="shared" si="141"/>
        <v>17041.338219243924</v>
      </c>
      <c r="CU93" s="44">
        <f t="shared" si="144"/>
        <v>17637.785056917462</v>
      </c>
      <c r="CV93" s="44">
        <f t="shared" si="147"/>
        <v>18255.10753390957</v>
      </c>
      <c r="CW93" s="44">
        <f t="shared" si="150"/>
        <v>18894.036297596402</v>
      </c>
      <c r="CX93" s="44">
        <f t="shared" si="153"/>
        <v>19555.327568012275</v>
      </c>
      <c r="CY93" s="44">
        <f t="shared" si="156"/>
        <v>20239.764032892701</v>
      </c>
      <c r="CZ93" s="44">
        <f t="shared" si="159"/>
        <v>20948.155774043946</v>
      </c>
      <c r="DA93" s="44">
        <f t="shared" si="162"/>
        <v>21681.341226135482</v>
      </c>
      <c r="DB93" s="44">
        <f t="shared" si="165"/>
        <v>22440.188169050223</v>
      </c>
      <c r="DC93" s="44">
        <f t="shared" si="168"/>
        <v>23225.59475496698</v>
      </c>
      <c r="DD93" s="44">
        <f t="shared" si="171"/>
        <v>24038.490571390819</v>
      </c>
      <c r="DE93" s="44">
        <f t="shared" si="174"/>
        <v>24879.837741389496</v>
      </c>
      <c r="DF93" s="44">
        <f t="shared" si="177"/>
        <v>25750.632062338129</v>
      </c>
      <c r="DG93" s="44">
        <f t="shared" si="180"/>
        <v>26651.904184519961</v>
      </c>
      <c r="DH93" s="44">
        <f t="shared" si="183"/>
        <v>27584.720830978156</v>
      </c>
      <c r="DI93" s="44">
        <f t="shared" si="186"/>
        <v>28550.186060062391</v>
      </c>
      <c r="DJ93" s="44">
        <f t="shared" si="189"/>
        <v>29549.442572164571</v>
      </c>
      <c r="DK93" s="44">
        <f t="shared" ref="DK93:DK127" si="192">$V93/(1+r_)^($R93-DK$2)</f>
        <v>30583.67306219033</v>
      </c>
      <c r="DL93" s="44"/>
      <c r="DM93" s="44"/>
      <c r="DN93" s="44"/>
      <c r="DO93" s="44"/>
    </row>
    <row r="94" spans="2:119" ht="15.75" customHeight="1">
      <c r="B94" s="1">
        <v>87</v>
      </c>
      <c r="D94" s="43">
        <f t="shared" si="124"/>
        <v>0.120527</v>
      </c>
      <c r="E94" s="43">
        <f t="shared" si="0"/>
        <v>0.12843241453669993</v>
      </c>
      <c r="F94" s="44">
        <f t="shared" si="125"/>
        <v>32801.279063489063</v>
      </c>
      <c r="G94" s="44">
        <f t="shared" si="1"/>
        <v>30824.559182646488</v>
      </c>
      <c r="H94" s="44">
        <f t="shared" si="2"/>
        <v>5.0721204208582034</v>
      </c>
      <c r="J94" s="43">
        <f t="shared" si="119"/>
        <v>9.5302999999999999E-2</v>
      </c>
      <c r="K94" s="43">
        <f t="shared" si="4"/>
        <v>0.10015519797229815</v>
      </c>
      <c r="L94" s="44">
        <f t="shared" si="126"/>
        <v>45405.658853528723</v>
      </c>
      <c r="M94" s="44">
        <f t="shared" si="5"/>
        <v>43242.011100669799</v>
      </c>
      <c r="N94" s="44">
        <f t="shared" si="6"/>
        <v>5.8172749828489545</v>
      </c>
      <c r="P94" s="5">
        <f t="shared" si="7"/>
        <v>0.58058351423638177</v>
      </c>
      <c r="R94" s="1">
        <v>87</v>
      </c>
      <c r="S94" s="44">
        <f t="shared" si="8"/>
        <v>40119.174176760316</v>
      </c>
      <c r="T94" s="44">
        <f t="shared" si="9"/>
        <v>38075.936269693484</v>
      </c>
      <c r="U94" s="45">
        <f t="shared" si="10"/>
        <v>5.6614283300012689</v>
      </c>
      <c r="V94" s="44">
        <f t="shared" si="120"/>
        <v>27643.129731797468</v>
      </c>
      <c r="W94" s="45">
        <f t="shared" si="12"/>
        <v>4.1101969675809213</v>
      </c>
      <c r="X94" s="45">
        <f>SUM(DL94:DL$127)/S94</f>
        <v>3.6385365824903579</v>
      </c>
      <c r="Z94" s="1">
        <f t="shared" si="13"/>
        <v>5.5047448751080656</v>
      </c>
      <c r="AA94" s="45">
        <f t="shared" si="14"/>
        <v>0.15668345489320323</v>
      </c>
      <c r="AC94" s="44">
        <f t="shared" si="121"/>
        <v>1386.0432428889806</v>
      </c>
      <c r="AD94" s="44">
        <f t="shared" si="127"/>
        <v>1434.5547563900948</v>
      </c>
      <c r="AE94" s="44">
        <f t="shared" si="130"/>
        <v>1484.7641728637482</v>
      </c>
      <c r="AF94" s="44">
        <f t="shared" si="133"/>
        <v>1536.7309189139794</v>
      </c>
      <c r="AG94" s="44">
        <f t="shared" si="136"/>
        <v>1590.5165010759683</v>
      </c>
      <c r="AH94" s="44">
        <f t="shared" si="139"/>
        <v>1646.1845786136269</v>
      </c>
      <c r="AI94" s="44">
        <f t="shared" si="142"/>
        <v>1703.8010388651037</v>
      </c>
      <c r="AJ94" s="44">
        <f t="shared" si="145"/>
        <v>1763.4340752253825</v>
      </c>
      <c r="AK94" s="44">
        <f t="shared" si="148"/>
        <v>1825.1542678582705</v>
      </c>
      <c r="AL94" s="44">
        <f t="shared" si="151"/>
        <v>1889.0346672333096</v>
      </c>
      <c r="AM94" s="44">
        <f t="shared" si="154"/>
        <v>1955.1508805864755</v>
      </c>
      <c r="AN94" s="44">
        <f t="shared" si="157"/>
        <v>2023.5811614070019</v>
      </c>
      <c r="AO94" s="44">
        <f t="shared" si="160"/>
        <v>2094.4065020562466</v>
      </c>
      <c r="AP94" s="44">
        <f t="shared" si="163"/>
        <v>2167.7107296282156</v>
      </c>
      <c r="AQ94" s="44">
        <f t="shared" si="166"/>
        <v>2243.580605165203</v>
      </c>
      <c r="AR94" s="44">
        <f t="shared" si="169"/>
        <v>2322.1059263459847</v>
      </c>
      <c r="AS94" s="44">
        <f t="shared" si="172"/>
        <v>2403.3796337680938</v>
      </c>
      <c r="AT94" s="44">
        <f t="shared" si="175"/>
        <v>2487.4979209499766</v>
      </c>
      <c r="AU94" s="44">
        <f t="shared" si="178"/>
        <v>2574.5603481832263</v>
      </c>
      <c r="AV94" s="44">
        <f t="shared" si="181"/>
        <v>2664.6699603696384</v>
      </c>
      <c r="AW94" s="44">
        <f t="shared" si="184"/>
        <v>2757.9334089825761</v>
      </c>
      <c r="AX94" s="44">
        <f t="shared" si="187"/>
        <v>2854.4610782969658</v>
      </c>
      <c r="AY94" s="44">
        <f t="shared" si="190"/>
        <v>2954.3672160373594</v>
      </c>
      <c r="AZ94" s="44">
        <f t="shared" ref="AZ94:AZ127" si="193">$V94/(1+r_)^($R94-AZ$2)</f>
        <v>3057.7700685986665</v>
      </c>
      <c r="BA94" s="44">
        <f t="shared" si="103"/>
        <v>3164.7920209996196</v>
      </c>
      <c r="BB94" s="44">
        <f t="shared" si="105"/>
        <v>3275.5597417346057</v>
      </c>
      <c r="BC94" s="44">
        <f t="shared" si="107"/>
        <v>3390.2043326953171</v>
      </c>
      <c r="BD94" s="44">
        <f t="shared" si="109"/>
        <v>3508.8614843396522</v>
      </c>
      <c r="BE94" s="44">
        <f t="shared" si="111"/>
        <v>3631.6716362915399</v>
      </c>
      <c r="BF94" s="44">
        <f t="shared" si="113"/>
        <v>3758.7801435617439</v>
      </c>
      <c r="BG94" s="44">
        <f t="shared" si="115"/>
        <v>3890.3374485864051</v>
      </c>
      <c r="BH94" s="44">
        <f t="shared" si="117"/>
        <v>4026.4992592869289</v>
      </c>
      <c r="BI94" s="44">
        <f t="shared" si="122"/>
        <v>4167.42673336197</v>
      </c>
      <c r="BJ94" s="44">
        <f t="shared" si="128"/>
        <v>4313.2866690296396</v>
      </c>
      <c r="BK94" s="44">
        <f t="shared" si="131"/>
        <v>4464.2517024456774</v>
      </c>
      <c r="BL94" s="44">
        <f t="shared" si="134"/>
        <v>4620.5005120312744</v>
      </c>
      <c r="BM94" s="44">
        <f t="shared" si="137"/>
        <v>4782.2180299523689</v>
      </c>
      <c r="BN94" s="44">
        <f t="shared" si="140"/>
        <v>4949.5956610007015</v>
      </c>
      <c r="BO94" s="44">
        <f t="shared" si="143"/>
        <v>5122.8315091357254</v>
      </c>
      <c r="BP94" s="44">
        <f t="shared" si="146"/>
        <v>5302.1306119554756</v>
      </c>
      <c r="BQ94" s="44">
        <f t="shared" si="149"/>
        <v>5487.705183373916</v>
      </c>
      <c r="BR94" s="44">
        <f t="shared" si="152"/>
        <v>5679.7748647920016</v>
      </c>
      <c r="BS94" s="44">
        <f t="shared" si="155"/>
        <v>5878.5669850597224</v>
      </c>
      <c r="BT94" s="44">
        <f t="shared" si="158"/>
        <v>6084.3168295368123</v>
      </c>
      <c r="BU94" s="44">
        <f t="shared" si="161"/>
        <v>6297.2679185706002</v>
      </c>
      <c r="BV94" s="44">
        <f t="shared" si="164"/>
        <v>6517.6722957205711</v>
      </c>
      <c r="BW94" s="44">
        <f t="shared" si="167"/>
        <v>6745.7908260707918</v>
      </c>
      <c r="BX94" s="44">
        <f t="shared" si="170"/>
        <v>6981.893504983268</v>
      </c>
      <c r="BY94" s="44">
        <f t="shared" si="173"/>
        <v>7226.2597776576813</v>
      </c>
      <c r="BZ94" s="44">
        <f t="shared" si="176"/>
        <v>7479.1788698756982</v>
      </c>
      <c r="CA94" s="44">
        <f t="shared" si="179"/>
        <v>7740.9501303213483</v>
      </c>
      <c r="CB94" s="44">
        <f t="shared" si="182"/>
        <v>8011.8833848825952</v>
      </c>
      <c r="CC94" s="44">
        <f t="shared" si="185"/>
        <v>8292.2993033534858</v>
      </c>
      <c r="CD94" s="44">
        <f t="shared" si="188"/>
        <v>8582.5297789708566</v>
      </c>
      <c r="CE94" s="44">
        <f t="shared" si="191"/>
        <v>8882.9183212348362</v>
      </c>
      <c r="CF94" s="44">
        <f t="shared" ref="CF94:CF127" si="194">$V94/(1+r_)^($R94-CF$2)</f>
        <v>9193.8204624780537</v>
      </c>
      <c r="CG94" s="44">
        <f t="shared" si="104"/>
        <v>9515.6041786647838</v>
      </c>
      <c r="CH94" s="44">
        <f t="shared" si="106"/>
        <v>9848.6503249180496</v>
      </c>
      <c r="CI94" s="44">
        <f t="shared" si="108"/>
        <v>10193.353086290183</v>
      </c>
      <c r="CJ94" s="44">
        <f t="shared" si="110"/>
        <v>10550.120444310336</v>
      </c>
      <c r="CK94" s="44">
        <f t="shared" si="112"/>
        <v>10919.374659861198</v>
      </c>
      <c r="CL94" s="44">
        <f t="shared" si="114"/>
        <v>11301.55277295634</v>
      </c>
      <c r="CM94" s="44">
        <f t="shared" si="116"/>
        <v>11697.107120009812</v>
      </c>
      <c r="CN94" s="44">
        <f t="shared" si="118"/>
        <v>12106.505869210154</v>
      </c>
      <c r="CO94" s="44">
        <f t="shared" si="123"/>
        <v>12530.233574632506</v>
      </c>
      <c r="CP94" s="44">
        <f t="shared" si="129"/>
        <v>12968.791749744645</v>
      </c>
      <c r="CQ94" s="44">
        <f t="shared" si="132"/>
        <v>13422.699460985708</v>
      </c>
      <c r="CR94" s="44">
        <f t="shared" si="135"/>
        <v>13892.493942120205</v>
      </c>
      <c r="CS94" s="44">
        <f t="shared" si="138"/>
        <v>14378.73123009441</v>
      </c>
      <c r="CT94" s="44">
        <f t="shared" si="141"/>
        <v>14881.986823147714</v>
      </c>
      <c r="CU94" s="44">
        <f t="shared" si="144"/>
        <v>15402.856361957882</v>
      </c>
      <c r="CV94" s="44">
        <f t="shared" si="147"/>
        <v>15941.956334626408</v>
      </c>
      <c r="CW94" s="44">
        <f t="shared" si="150"/>
        <v>16499.924806338327</v>
      </c>
      <c r="CX94" s="44">
        <f t="shared" si="153"/>
        <v>17077.422174560168</v>
      </c>
      <c r="CY94" s="44">
        <f t="shared" si="156"/>
        <v>17675.131950669776</v>
      </c>
      <c r="CZ94" s="44">
        <f t="shared" si="159"/>
        <v>18293.761568943213</v>
      </c>
      <c r="DA94" s="44">
        <f t="shared" si="162"/>
        <v>18934.043223856224</v>
      </c>
      <c r="DB94" s="44">
        <f t="shared" si="165"/>
        <v>19596.734736691193</v>
      </c>
      <c r="DC94" s="44">
        <f t="shared" si="168"/>
        <v>20282.620452475385</v>
      </c>
      <c r="DD94" s="44">
        <f t="shared" si="171"/>
        <v>20992.51216831202</v>
      </c>
      <c r="DE94" s="44">
        <f t="shared" si="174"/>
        <v>21727.250094202936</v>
      </c>
      <c r="DF94" s="44">
        <f t="shared" si="177"/>
        <v>22487.703847500037</v>
      </c>
      <c r="DG94" s="44">
        <f t="shared" si="180"/>
        <v>23274.773482162538</v>
      </c>
      <c r="DH94" s="44">
        <f t="shared" si="183"/>
        <v>24089.390554038226</v>
      </c>
      <c r="DI94" s="44">
        <f t="shared" si="186"/>
        <v>24932.519223429561</v>
      </c>
      <c r="DJ94" s="44">
        <f t="shared" si="189"/>
        <v>25805.157396249593</v>
      </c>
      <c r="DK94" s="44">
        <f t="shared" si="192"/>
        <v>26708.337905118329</v>
      </c>
      <c r="DL94" s="44">
        <f t="shared" ref="DL94:DL127" si="195">$V94/(1+r_)^($R94-DL$2)</f>
        <v>27643.129731797468</v>
      </c>
      <c r="DM94" s="44"/>
      <c r="DN94" s="44"/>
      <c r="DO94" s="44"/>
    </row>
    <row r="95" spans="2:119" ht="15.75" customHeight="1">
      <c r="B95" s="1">
        <v>88</v>
      </c>
      <c r="D95" s="43">
        <f t="shared" si="124"/>
        <v>0.135267</v>
      </c>
      <c r="E95" s="43">
        <f t="shared" si="0"/>
        <v>0.14533449021903938</v>
      </c>
      <c r="F95" s="44">
        <f t="shared" si="125"/>
        <v>28847.839301803913</v>
      </c>
      <c r="G95" s="44">
        <f t="shared" si="1"/>
        <v>26896.758962385356</v>
      </c>
      <c r="H95" s="44">
        <f t="shared" si="2"/>
        <v>4.6987047025414119</v>
      </c>
      <c r="J95" s="43">
        <f t="shared" si="119"/>
        <v>0.108358</v>
      </c>
      <c r="K95" s="43">
        <f t="shared" si="4"/>
        <v>0.11469057225418473</v>
      </c>
      <c r="L95" s="44">
        <f t="shared" si="126"/>
        <v>41078.363347810875</v>
      </c>
      <c r="M95" s="44">
        <f t="shared" si="5"/>
        <v>38852.778699989831</v>
      </c>
      <c r="N95" s="44">
        <f t="shared" si="6"/>
        <v>5.3774097657546767</v>
      </c>
      <c r="P95" s="5">
        <f t="shared" si="7"/>
        <v>0.58745308326902501</v>
      </c>
      <c r="R95" s="1">
        <v>88</v>
      </c>
      <c r="S95" s="44">
        <f t="shared" si="8"/>
        <v>36032.698362626652</v>
      </c>
      <c r="T95" s="44">
        <f t="shared" si="9"/>
        <v>33963.61735943595</v>
      </c>
      <c r="U95" s="45">
        <f t="shared" si="10"/>
        <v>5.2467869902011754</v>
      </c>
      <c r="V95" s="44">
        <f t="shared" si="120"/>
        <v>24657.586202950501</v>
      </c>
      <c r="W95" s="45">
        <f t="shared" si="12"/>
        <v>3.8091673548860543</v>
      </c>
      <c r="X95" s="45">
        <f>SUM(DM95:DM$127)/S95</f>
        <v>3.398956422803336</v>
      </c>
      <c r="Z95" s="1">
        <f t="shared" si="13"/>
        <v>5.0974120845563426</v>
      </c>
      <c r="AA95" s="45">
        <f t="shared" si="14"/>
        <v>0.1493749056448328</v>
      </c>
      <c r="AC95" s="44">
        <f t="shared" si="121"/>
        <v>1194.5374731807879</v>
      </c>
      <c r="AD95" s="44">
        <f t="shared" si="127"/>
        <v>1236.3462847421151</v>
      </c>
      <c r="AE95" s="44">
        <f t="shared" si="130"/>
        <v>1279.618404708089</v>
      </c>
      <c r="AF95" s="44">
        <f t="shared" si="133"/>
        <v>1324.4050488728722</v>
      </c>
      <c r="AG95" s="44">
        <f t="shared" si="136"/>
        <v>1370.7592255834227</v>
      </c>
      <c r="AH95" s="44">
        <f t="shared" si="139"/>
        <v>1418.7357984788421</v>
      </c>
      <c r="AI95" s="44">
        <f t="shared" si="142"/>
        <v>1468.3915514256012</v>
      </c>
      <c r="AJ95" s="44">
        <f t="shared" si="145"/>
        <v>1519.7852557254973</v>
      </c>
      <c r="AK95" s="44">
        <f t="shared" si="148"/>
        <v>1572.9777396758898</v>
      </c>
      <c r="AL95" s="44">
        <f t="shared" si="151"/>
        <v>1628.0319605645457</v>
      </c>
      <c r="AM95" s="44">
        <f t="shared" si="154"/>
        <v>1685.0130791843044</v>
      </c>
      <c r="AN95" s="44">
        <f t="shared" si="157"/>
        <v>1743.9885369557551</v>
      </c>
      <c r="AO95" s="44">
        <f t="shared" si="160"/>
        <v>1805.0281357492063</v>
      </c>
      <c r="AP95" s="44">
        <f t="shared" si="163"/>
        <v>1868.2041205004284</v>
      </c>
      <c r="AQ95" s="44">
        <f t="shared" si="166"/>
        <v>1933.5912647179437</v>
      </c>
      <c r="AR95" s="44">
        <f t="shared" si="169"/>
        <v>2001.2669589830712</v>
      </c>
      <c r="AS95" s="44">
        <f t="shared" si="172"/>
        <v>2071.3113025474786</v>
      </c>
      <c r="AT95" s="44">
        <f t="shared" si="175"/>
        <v>2143.8071981366402</v>
      </c>
      <c r="AU95" s="44">
        <f t="shared" si="178"/>
        <v>2218.8404500714219</v>
      </c>
      <c r="AV95" s="44">
        <f t="shared" si="181"/>
        <v>2296.4998658239224</v>
      </c>
      <c r="AW95" s="44">
        <f t="shared" si="184"/>
        <v>2376.8773611277588</v>
      </c>
      <c r="AX95" s="44">
        <f t="shared" si="187"/>
        <v>2460.0680687672302</v>
      </c>
      <c r="AY95" s="44">
        <f t="shared" si="190"/>
        <v>2546.1704511740832</v>
      </c>
      <c r="AZ95" s="44">
        <f t="shared" si="193"/>
        <v>2635.2864169651762</v>
      </c>
      <c r="BA95" s="44">
        <f t="shared" ref="BA95:BA127" si="196">$V95/(1+r_)^($R95-BA$2)</f>
        <v>2727.5214415589571</v>
      </c>
      <c r="BB95" s="44">
        <f t="shared" si="105"/>
        <v>2822.9846920135196</v>
      </c>
      <c r="BC95" s="44">
        <f t="shared" si="107"/>
        <v>2921.7891562339928</v>
      </c>
      <c r="BD95" s="44">
        <f t="shared" si="109"/>
        <v>3024.0517767021829</v>
      </c>
      <c r="BE95" s="44">
        <f t="shared" si="111"/>
        <v>3129.8935888867582</v>
      </c>
      <c r="BF95" s="44">
        <f t="shared" si="113"/>
        <v>3239.4398644977946</v>
      </c>
      <c r="BG95" s="44">
        <f t="shared" si="115"/>
        <v>3352.8202597552176</v>
      </c>
      <c r="BH95" s="44">
        <f t="shared" si="117"/>
        <v>3470.1689688466504</v>
      </c>
      <c r="BI95" s="44">
        <f t="shared" si="122"/>
        <v>3591.6248827562827</v>
      </c>
      <c r="BJ95" s="44">
        <f t="shared" si="128"/>
        <v>3717.3317536527516</v>
      </c>
      <c r="BK95" s="44">
        <f t="shared" si="131"/>
        <v>3847.4383650305981</v>
      </c>
      <c r="BL95" s="44">
        <f t="shared" si="134"/>
        <v>3982.0987078066692</v>
      </c>
      <c r="BM95" s="44">
        <f t="shared" si="137"/>
        <v>4121.4721625799011</v>
      </c>
      <c r="BN95" s="44">
        <f t="shared" si="140"/>
        <v>4265.7236882701982</v>
      </c>
      <c r="BO95" s="44">
        <f t="shared" si="143"/>
        <v>4415.024017359654</v>
      </c>
      <c r="BP95" s="44">
        <f t="shared" si="146"/>
        <v>4569.5498579672421</v>
      </c>
      <c r="BQ95" s="44">
        <f t="shared" si="149"/>
        <v>4729.4841029960944</v>
      </c>
      <c r="BR95" s="44">
        <f t="shared" si="152"/>
        <v>4895.0160466009575</v>
      </c>
      <c r="BS95" s="44">
        <f t="shared" si="155"/>
        <v>5066.34160823199</v>
      </c>
      <c r="BT95" s="44">
        <f t="shared" si="158"/>
        <v>5243.6635645201095</v>
      </c>
      <c r="BU95" s="44">
        <f t="shared" si="161"/>
        <v>5427.1917892783131</v>
      </c>
      <c r="BV95" s="44">
        <f t="shared" si="164"/>
        <v>5617.1435019030532</v>
      </c>
      <c r="BW95" s="44">
        <f t="shared" si="167"/>
        <v>5813.7435244696608</v>
      </c>
      <c r="BX95" s="44">
        <f t="shared" si="170"/>
        <v>6017.2245478260993</v>
      </c>
      <c r="BY95" s="44">
        <f t="shared" si="173"/>
        <v>6227.8274070000116</v>
      </c>
      <c r="BZ95" s="44">
        <f t="shared" si="176"/>
        <v>6445.8013662450103</v>
      </c>
      <c r="CA95" s="44">
        <f t="shared" si="179"/>
        <v>6671.4044140635842</v>
      </c>
      <c r="CB95" s="44">
        <f t="shared" si="182"/>
        <v>6904.9035685558101</v>
      </c>
      <c r="CC95" s="44">
        <f t="shared" si="185"/>
        <v>7146.5751934552636</v>
      </c>
      <c r="CD95" s="44">
        <f t="shared" si="188"/>
        <v>7396.7053252261967</v>
      </c>
      <c r="CE95" s="44">
        <f t="shared" si="191"/>
        <v>7655.5900116091134</v>
      </c>
      <c r="CF95" s="44">
        <f t="shared" si="194"/>
        <v>7923.5356620154316</v>
      </c>
      <c r="CG95" s="44">
        <f t="shared" ref="CG95:CG127" si="197">$V95/(1+r_)^($R95-CG$2)</f>
        <v>8200.8594101859708</v>
      </c>
      <c r="CH95" s="44">
        <f t="shared" si="106"/>
        <v>8487.8894895424783</v>
      </c>
      <c r="CI95" s="44">
        <f t="shared" si="108"/>
        <v>8784.9656216764633</v>
      </c>
      <c r="CJ95" s="44">
        <f t="shared" si="110"/>
        <v>9092.4394184351404</v>
      </c>
      <c r="CK95" s="44">
        <f t="shared" si="112"/>
        <v>9410.6747980803684</v>
      </c>
      <c r="CL95" s="44">
        <f t="shared" si="114"/>
        <v>9740.0484160131818</v>
      </c>
      <c r="CM95" s="44">
        <f t="shared" si="116"/>
        <v>10080.950110573644</v>
      </c>
      <c r="CN95" s="44">
        <f t="shared" si="118"/>
        <v>10433.78336444372</v>
      </c>
      <c r="CO95" s="44">
        <f t="shared" si="123"/>
        <v>10798.96578219925</v>
      </c>
      <c r="CP95" s="44">
        <f t="shared" si="129"/>
        <v>11176.929584576221</v>
      </c>
      <c r="CQ95" s="44">
        <f t="shared" si="132"/>
        <v>11568.122120036389</v>
      </c>
      <c r="CR95" s="44">
        <f t="shared" si="135"/>
        <v>11973.006394237662</v>
      </c>
      <c r="CS95" s="44">
        <f t="shared" si="138"/>
        <v>12392.061618035978</v>
      </c>
      <c r="CT95" s="44">
        <f t="shared" si="141"/>
        <v>12825.783774667236</v>
      </c>
      <c r="CU95" s="44">
        <f t="shared" si="144"/>
        <v>13274.686206780589</v>
      </c>
      <c r="CV95" s="44">
        <f t="shared" si="147"/>
        <v>13739.300224017907</v>
      </c>
      <c r="CW95" s="44">
        <f t="shared" si="150"/>
        <v>14220.175731858533</v>
      </c>
      <c r="CX95" s="44">
        <f t="shared" si="153"/>
        <v>14717.881882473579</v>
      </c>
      <c r="CY95" s="44">
        <f t="shared" si="156"/>
        <v>15233.007748360153</v>
      </c>
      <c r="CZ95" s="44">
        <f t="shared" si="159"/>
        <v>15766.16301955276</v>
      </c>
      <c r="DA95" s="44">
        <f t="shared" si="162"/>
        <v>16317.978725237102</v>
      </c>
      <c r="DB95" s="44">
        <f t="shared" si="165"/>
        <v>16889.1079806204</v>
      </c>
      <c r="DC95" s="44">
        <f t="shared" si="168"/>
        <v>17480.226759942114</v>
      </c>
      <c r="DD95" s="44">
        <f t="shared" si="171"/>
        <v>18092.034696540089</v>
      </c>
      <c r="DE95" s="44">
        <f t="shared" si="174"/>
        <v>18725.25591091899</v>
      </c>
      <c r="DF95" s="44">
        <f t="shared" si="177"/>
        <v>19380.63986780115</v>
      </c>
      <c r="DG95" s="44">
        <f t="shared" si="180"/>
        <v>20058.962263174188</v>
      </c>
      <c r="DH95" s="44">
        <f t="shared" si="183"/>
        <v>20761.025942385284</v>
      </c>
      <c r="DI95" s="44">
        <f t="shared" si="186"/>
        <v>21487.661850368768</v>
      </c>
      <c r="DJ95" s="44">
        <f t="shared" si="189"/>
        <v>22239.730015131674</v>
      </c>
      <c r="DK95" s="44">
        <f t="shared" si="192"/>
        <v>23018.12056566128</v>
      </c>
      <c r="DL95" s="44">
        <f t="shared" si="195"/>
        <v>23823.754785459423</v>
      </c>
      <c r="DM95" s="44">
        <f t="shared" ref="DM95:DM127" si="198">$V95/(1+r_)^($R95-DM$2)</f>
        <v>24657.586202950501</v>
      </c>
      <c r="DN95" s="44"/>
      <c r="DO95" s="44"/>
    </row>
    <row r="96" spans="2:119" ht="15.75" customHeight="1">
      <c r="B96" s="1">
        <v>89</v>
      </c>
      <c r="D96" s="43">
        <f t="shared" si="124"/>
        <v>0.151119</v>
      </c>
      <c r="E96" s="43">
        <f t="shared" si="0"/>
        <v>0.16383626739468954</v>
      </c>
      <c r="F96" s="44">
        <f t="shared" si="125"/>
        <v>24945.678622966803</v>
      </c>
      <c r="G96" s="44">
        <f t="shared" si="1"/>
        <v>23060.795619054741</v>
      </c>
      <c r="H96" s="44">
        <f t="shared" si="2"/>
        <v>4.3554926232044027</v>
      </c>
      <c r="J96" s="43">
        <f t="shared" si="119"/>
        <v>0.121616</v>
      </c>
      <c r="K96" s="43">
        <f t="shared" si="4"/>
        <v>0.12967142332901249</v>
      </c>
      <c r="L96" s="44">
        <f t="shared" si="126"/>
        <v>36627.194052168787</v>
      </c>
      <c r="M96" s="44">
        <f t="shared" si="5"/>
        <v>34399.96763624451</v>
      </c>
      <c r="N96" s="44">
        <f t="shared" si="6"/>
        <v>4.9701435842576682</v>
      </c>
      <c r="P96" s="5">
        <f t="shared" si="7"/>
        <v>0.59485926936391931</v>
      </c>
      <c r="R96" s="1">
        <v>89</v>
      </c>
      <c r="S96" s="44">
        <f t="shared" si="8"/>
        <v>31894.536356245244</v>
      </c>
      <c r="T96" s="44">
        <f t="shared" si="9"/>
        <v>29851.129344790977</v>
      </c>
      <c r="U96" s="45">
        <f t="shared" si="10"/>
        <v>4.8626596699552982</v>
      </c>
      <c r="V96" s="44">
        <f t="shared" si="120"/>
        <v>21671.919904318249</v>
      </c>
      <c r="W96" s="45">
        <f t="shared" si="12"/>
        <v>3.5302909203875461</v>
      </c>
      <c r="X96" s="45">
        <f>SUM(DN96:DN$127)/S96</f>
        <v>3.1741971001963849</v>
      </c>
      <c r="Z96" s="1">
        <f t="shared" si="13"/>
        <v>4.7211234448103792</v>
      </c>
      <c r="AA96" s="45">
        <f t="shared" si="14"/>
        <v>0.14153622514491904</v>
      </c>
      <c r="AC96" s="44">
        <f t="shared" si="121"/>
        <v>1014.3930274629199</v>
      </c>
      <c r="AD96" s="44">
        <f t="shared" si="127"/>
        <v>1049.8967834241221</v>
      </c>
      <c r="AE96" s="44">
        <f t="shared" si="130"/>
        <v>1086.6431708439661</v>
      </c>
      <c r="AF96" s="44">
        <f t="shared" si="133"/>
        <v>1124.6756818235049</v>
      </c>
      <c r="AG96" s="44">
        <f t="shared" si="136"/>
        <v>1164.0393306873275</v>
      </c>
      <c r="AH96" s="44">
        <f t="shared" si="139"/>
        <v>1204.7807072613839</v>
      </c>
      <c r="AI96" s="44">
        <f t="shared" si="142"/>
        <v>1246.9480320155321</v>
      </c>
      <c r="AJ96" s="44">
        <f t="shared" si="145"/>
        <v>1290.5912131360753</v>
      </c>
      <c r="AK96" s="44">
        <f t="shared" si="148"/>
        <v>1335.761905595838</v>
      </c>
      <c r="AL96" s="44">
        <f t="shared" si="151"/>
        <v>1382.5135722916923</v>
      </c>
      <c r="AM96" s="44">
        <f t="shared" si="154"/>
        <v>1430.9015473219013</v>
      </c>
      <c r="AN96" s="44">
        <f t="shared" si="157"/>
        <v>1480.9831014781676</v>
      </c>
      <c r="AO96" s="44">
        <f t="shared" si="160"/>
        <v>1532.8175100299036</v>
      </c>
      <c r="AP96" s="44">
        <f t="shared" si="163"/>
        <v>1586.46612288095</v>
      </c>
      <c r="AQ96" s="44">
        <f t="shared" si="166"/>
        <v>1641.9924371817831</v>
      </c>
      <c r="AR96" s="44">
        <f t="shared" si="169"/>
        <v>1699.4621724831457</v>
      </c>
      <c r="AS96" s="44">
        <f t="shared" si="172"/>
        <v>1758.9433485200555</v>
      </c>
      <c r="AT96" s="44">
        <f t="shared" si="175"/>
        <v>1820.5063657182573</v>
      </c>
      <c r="AU96" s="44">
        <f t="shared" si="178"/>
        <v>1884.224088518396</v>
      </c>
      <c r="AV96" s="44">
        <f t="shared" si="181"/>
        <v>1950.1719316165395</v>
      </c>
      <c r="AW96" s="44">
        <f t="shared" si="184"/>
        <v>2018.4279492231187</v>
      </c>
      <c r="AX96" s="44">
        <f t="shared" si="187"/>
        <v>2089.0729274459272</v>
      </c>
      <c r="AY96" s="44">
        <f t="shared" si="190"/>
        <v>2162.1904799065346</v>
      </c>
      <c r="AZ96" s="44">
        <f t="shared" si="193"/>
        <v>2237.8671467032636</v>
      </c>
      <c r="BA96" s="44">
        <f t="shared" si="196"/>
        <v>2316.1924968378776</v>
      </c>
      <c r="BB96" s="44">
        <f t="shared" ref="BB96:BB127" si="199">$V96/(1+r_)^($R96-BB$2)</f>
        <v>2397.2592342272028</v>
      </c>
      <c r="BC96" s="44">
        <f t="shared" si="107"/>
        <v>2481.1633074251545</v>
      </c>
      <c r="BD96" s="44">
        <f t="shared" si="109"/>
        <v>2568.0040231850348</v>
      </c>
      <c r="BE96" s="44">
        <f t="shared" si="111"/>
        <v>2657.8841639965112</v>
      </c>
      <c r="BF96" s="44">
        <f t="shared" si="113"/>
        <v>2750.9101097363882</v>
      </c>
      <c r="BG96" s="44">
        <f t="shared" si="115"/>
        <v>2847.1919635771615</v>
      </c>
      <c r="BH96" s="44">
        <f t="shared" si="117"/>
        <v>2946.8436823023626</v>
      </c>
      <c r="BI96" s="44">
        <f t="shared" si="122"/>
        <v>3049.9832111829451</v>
      </c>
      <c r="BJ96" s="44">
        <f t="shared" si="128"/>
        <v>3156.7326235743481</v>
      </c>
      <c r="BK96" s="44">
        <f t="shared" si="131"/>
        <v>3267.2182653994491</v>
      </c>
      <c r="BL96" s="44">
        <f t="shared" si="134"/>
        <v>3381.5709046884299</v>
      </c>
      <c r="BM96" s="44">
        <f t="shared" si="137"/>
        <v>3499.9258863525251</v>
      </c>
      <c r="BN96" s="44">
        <f t="shared" si="140"/>
        <v>3622.4232923748627</v>
      </c>
      <c r="BO96" s="44">
        <f t="shared" si="143"/>
        <v>3749.208107607983</v>
      </c>
      <c r="BP96" s="44">
        <f t="shared" si="146"/>
        <v>3880.4303913742619</v>
      </c>
      <c r="BQ96" s="44">
        <f t="shared" si="149"/>
        <v>4016.245455072361</v>
      </c>
      <c r="BR96" s="44">
        <f t="shared" si="152"/>
        <v>4156.8140459998931</v>
      </c>
      <c r="BS96" s="44">
        <f t="shared" si="155"/>
        <v>4302.3025376098885</v>
      </c>
      <c r="BT96" s="44">
        <f t="shared" si="158"/>
        <v>4452.8831264262335</v>
      </c>
      <c r="BU96" s="44">
        <f t="shared" si="161"/>
        <v>4608.7340358511519</v>
      </c>
      <c r="BV96" s="44">
        <f t="shared" si="164"/>
        <v>4770.0397271059419</v>
      </c>
      <c r="BW96" s="44">
        <f t="shared" si="167"/>
        <v>4936.9911175546495</v>
      </c>
      <c r="BX96" s="44">
        <f t="shared" si="170"/>
        <v>5109.7858066690624</v>
      </c>
      <c r="BY96" s="44">
        <f t="shared" si="173"/>
        <v>5288.6283099024795</v>
      </c>
      <c r="BZ96" s="44">
        <f t="shared" si="176"/>
        <v>5473.7303007490655</v>
      </c>
      <c r="CA96" s="44">
        <f t="shared" si="179"/>
        <v>5665.3108612752822</v>
      </c>
      <c r="CB96" s="44">
        <f t="shared" si="182"/>
        <v>5863.5967414199158</v>
      </c>
      <c r="CC96" s="44">
        <f t="shared" si="185"/>
        <v>6068.8226273696127</v>
      </c>
      <c r="CD96" s="44">
        <f t="shared" si="188"/>
        <v>6281.2314193275488</v>
      </c>
      <c r="CE96" s="44">
        <f t="shared" si="191"/>
        <v>6501.0745190040125</v>
      </c>
      <c r="CF96" s="44">
        <f t="shared" si="194"/>
        <v>6728.6121271691527</v>
      </c>
      <c r="CG96" s="44">
        <f t="shared" si="197"/>
        <v>6964.1135516200729</v>
      </c>
      <c r="CH96" s="44">
        <f t="shared" ref="CH96:CH127" si="200">$V96/(1+r_)^($R96-CH$2)</f>
        <v>7207.8575259267745</v>
      </c>
      <c r="CI96" s="44">
        <f t="shared" si="108"/>
        <v>7460.1325393342095</v>
      </c>
      <c r="CJ96" s="44">
        <f t="shared" si="110"/>
        <v>7721.2371782109058</v>
      </c>
      <c r="CK96" s="44">
        <f t="shared" si="112"/>
        <v>7991.4804794482889</v>
      </c>
      <c r="CL96" s="44">
        <f t="shared" si="114"/>
        <v>8271.1822962289771</v>
      </c>
      <c r="CM96" s="44">
        <f t="shared" si="116"/>
        <v>8560.6736765969908</v>
      </c>
      <c r="CN96" s="44">
        <f t="shared" si="118"/>
        <v>8860.2972552778847</v>
      </c>
      <c r="CO96" s="44">
        <f t="shared" si="123"/>
        <v>9170.4076592126112</v>
      </c>
      <c r="CP96" s="44">
        <f t="shared" si="129"/>
        <v>9491.3719272850522</v>
      </c>
      <c r="CQ96" s="44">
        <f t="shared" si="132"/>
        <v>9823.5699447400257</v>
      </c>
      <c r="CR96" s="44">
        <f t="shared" si="135"/>
        <v>10167.394892805927</v>
      </c>
      <c r="CS96" s="44">
        <f t="shared" si="138"/>
        <v>10523.253714054135</v>
      </c>
      <c r="CT96" s="44">
        <f t="shared" si="141"/>
        <v>10891.567594046028</v>
      </c>
      <c r="CU96" s="44">
        <f t="shared" si="144"/>
        <v>11272.772459837637</v>
      </c>
      <c r="CV96" s="44">
        <f t="shared" si="147"/>
        <v>11667.319495931953</v>
      </c>
      <c r="CW96" s="44">
        <f t="shared" si="150"/>
        <v>12075.675678289572</v>
      </c>
      <c r="CX96" s="44">
        <f t="shared" si="153"/>
        <v>12498.324327029706</v>
      </c>
      <c r="CY96" s="44">
        <f t="shared" si="156"/>
        <v>12935.765678475742</v>
      </c>
      <c r="CZ96" s="44">
        <f t="shared" si="159"/>
        <v>13388.517477222393</v>
      </c>
      <c r="DA96" s="44">
        <f t="shared" si="162"/>
        <v>13857.115588925177</v>
      </c>
      <c r="DB96" s="44">
        <f t="shared" si="165"/>
        <v>14342.114634537555</v>
      </c>
      <c r="DC96" s="44">
        <f t="shared" si="168"/>
        <v>14844.08864674637</v>
      </c>
      <c r="DD96" s="44">
        <f t="shared" si="171"/>
        <v>15363.631749382492</v>
      </c>
      <c r="DE96" s="44">
        <f t="shared" si="174"/>
        <v>15901.358860610879</v>
      </c>
      <c r="DF96" s="44">
        <f t="shared" si="177"/>
        <v>16457.906420732259</v>
      </c>
      <c r="DG96" s="44">
        <f t="shared" si="180"/>
        <v>17033.933145457882</v>
      </c>
      <c r="DH96" s="44">
        <f t="shared" si="183"/>
        <v>17630.120805548908</v>
      </c>
      <c r="DI96" s="44">
        <f t="shared" si="186"/>
        <v>18247.175033743119</v>
      </c>
      <c r="DJ96" s="44">
        <f t="shared" si="189"/>
        <v>18885.826159924127</v>
      </c>
      <c r="DK96" s="44">
        <f t="shared" si="192"/>
        <v>19546.83007552147</v>
      </c>
      <c r="DL96" s="44">
        <f t="shared" si="195"/>
        <v>20230.969128164721</v>
      </c>
      <c r="DM96" s="44">
        <f t="shared" si="198"/>
        <v>20939.053047650483</v>
      </c>
      <c r="DN96" s="44">
        <f t="shared" ref="DN96:DN127" si="201">$V96/(1+r_)^($R96-DN$2)</f>
        <v>21671.919904318249</v>
      </c>
      <c r="DO96" s="44"/>
    </row>
    <row r="97" spans="1:129" ht="15.75" customHeight="1">
      <c r="B97" s="1">
        <v>90</v>
      </c>
      <c r="D97" s="43">
        <f t="shared" si="124"/>
        <v>0.164525</v>
      </c>
      <c r="E97" s="43">
        <f t="shared" si="0"/>
        <v>0.17975485359664081</v>
      </c>
      <c r="F97" s="44">
        <f t="shared" si="125"/>
        <v>21175.912615142683</v>
      </c>
      <c r="G97" s="44">
        <f t="shared" si="1"/>
        <v>19433.929103639508</v>
      </c>
      <c r="H97" s="44">
        <f t="shared" si="2"/>
        <v>4.0418528901040345</v>
      </c>
      <c r="J97" s="43">
        <f t="shared" si="119"/>
        <v>0.13697899999999999</v>
      </c>
      <c r="K97" s="43">
        <f t="shared" si="4"/>
        <v>0.14731625447518637</v>
      </c>
      <c r="L97" s="44">
        <f t="shared" si="126"/>
        <v>32172.741220320229</v>
      </c>
      <c r="M97" s="44">
        <f t="shared" si="5"/>
        <v>29969.246260511107</v>
      </c>
      <c r="N97" s="44">
        <f t="shared" si="6"/>
        <v>4.5890539721325405</v>
      </c>
      <c r="P97" s="5">
        <f t="shared" si="7"/>
        <v>0.60306566159189123</v>
      </c>
      <c r="R97" s="1">
        <v>90</v>
      </c>
      <c r="S97" s="44">
        <f t="shared" si="8"/>
        <v>27807.722333336715</v>
      </c>
      <c r="T97" s="44">
        <f t="shared" si="9"/>
        <v>25826.395283198985</v>
      </c>
      <c r="U97" s="45">
        <f t="shared" si="10"/>
        <v>4.5038261237419999</v>
      </c>
      <c r="V97" s="44">
        <f t="shared" si="120"/>
        <v>18749.962975602462</v>
      </c>
      <c r="W97" s="45">
        <f t="shared" si="12"/>
        <v>3.2697777658366927</v>
      </c>
      <c r="X97" s="45">
        <f>SUM(DO97:DO$127)/S97</f>
        <v>2.9614971983124052</v>
      </c>
      <c r="Z97" s="1">
        <f t="shared" si="13"/>
        <v>4.3718510726613538</v>
      </c>
      <c r="AA97" s="45">
        <f t="shared" si="14"/>
        <v>0.13197505108064611</v>
      </c>
      <c r="AC97" s="44">
        <f t="shared" si="121"/>
        <v>847.9474395448608</v>
      </c>
      <c r="AD97" s="44">
        <f t="shared" si="127"/>
        <v>877.6255999289308</v>
      </c>
      <c r="AE97" s="44">
        <f t="shared" si="130"/>
        <v>908.34249592644335</v>
      </c>
      <c r="AF97" s="44">
        <f t="shared" si="133"/>
        <v>940.13448328386858</v>
      </c>
      <c r="AG97" s="44">
        <f t="shared" si="136"/>
        <v>973.03919019880391</v>
      </c>
      <c r="AH97" s="44">
        <f t="shared" si="139"/>
        <v>1007.0955618557621</v>
      </c>
      <c r="AI97" s="44">
        <f t="shared" si="142"/>
        <v>1042.3439065207137</v>
      </c>
      <c r="AJ97" s="44">
        <f t="shared" si="145"/>
        <v>1078.8259432489385</v>
      </c>
      <c r="AK97" s="44">
        <f t="shared" si="148"/>
        <v>1116.5848512626512</v>
      </c>
      <c r="AL97" s="44">
        <f t="shared" si="151"/>
        <v>1155.6653210568438</v>
      </c>
      <c r="AM97" s="44">
        <f t="shared" si="154"/>
        <v>1196.1136072938334</v>
      </c>
      <c r="AN97" s="44">
        <f t="shared" si="157"/>
        <v>1237.9775835491173</v>
      </c>
      <c r="AO97" s="44">
        <f t="shared" si="160"/>
        <v>1281.3067989733363</v>
      </c>
      <c r="AP97" s="44">
        <f t="shared" si="163"/>
        <v>1326.1525369374031</v>
      </c>
      <c r="AQ97" s="44">
        <f t="shared" si="166"/>
        <v>1372.5678757302121</v>
      </c>
      <c r="AR97" s="44">
        <f t="shared" si="169"/>
        <v>1420.6077513807693</v>
      </c>
      <c r="AS97" s="44">
        <f t="shared" si="172"/>
        <v>1470.3290226790964</v>
      </c>
      <c r="AT97" s="44">
        <f t="shared" si="175"/>
        <v>1521.7905384728645</v>
      </c>
      <c r="AU97" s="44">
        <f t="shared" si="178"/>
        <v>1575.0532073194147</v>
      </c>
      <c r="AV97" s="44">
        <f t="shared" si="181"/>
        <v>1630.180069575594</v>
      </c>
      <c r="AW97" s="44">
        <f t="shared" si="184"/>
        <v>1687.2363720107394</v>
      </c>
      <c r="AX97" s="44">
        <f t="shared" si="187"/>
        <v>1746.2896450311157</v>
      </c>
      <c r="AY97" s="44">
        <f t="shared" si="190"/>
        <v>1807.4097826072041</v>
      </c>
      <c r="AZ97" s="44">
        <f t="shared" si="193"/>
        <v>1870.6691249984563</v>
      </c>
      <c r="BA97" s="44">
        <f t="shared" si="196"/>
        <v>1936.1425443734022</v>
      </c>
      <c r="BB97" s="44">
        <f t="shared" si="199"/>
        <v>2003.9075334264712</v>
      </c>
      <c r="BC97" s="44">
        <f t="shared" ref="BC97:BC127" si="202">$V97/(1+r_)^($R97-BC$2)</f>
        <v>2074.0442970963973</v>
      </c>
      <c r="BD97" s="44">
        <f t="shared" si="109"/>
        <v>2146.635847494771</v>
      </c>
      <c r="BE97" s="44">
        <f t="shared" si="111"/>
        <v>2221.7681021570879</v>
      </c>
      <c r="BF97" s="44">
        <f t="shared" si="113"/>
        <v>2299.5299857325858</v>
      </c>
      <c r="BG97" s="44">
        <f t="shared" si="115"/>
        <v>2380.0135352332254</v>
      </c>
      <c r="BH97" s="44">
        <f t="shared" si="117"/>
        <v>2463.3140089663884</v>
      </c>
      <c r="BI97" s="44">
        <f t="shared" si="122"/>
        <v>2549.529999280212</v>
      </c>
      <c r="BJ97" s="44">
        <f t="shared" si="128"/>
        <v>2638.7635492550198</v>
      </c>
      <c r="BK97" s="44">
        <f t="shared" si="131"/>
        <v>2731.1202734789449</v>
      </c>
      <c r="BL97" s="44">
        <f t="shared" si="134"/>
        <v>2826.7094830507071</v>
      </c>
      <c r="BM97" s="44">
        <f t="shared" si="137"/>
        <v>2925.644314957482</v>
      </c>
      <c r="BN97" s="44">
        <f t="shared" si="140"/>
        <v>3028.0418659809943</v>
      </c>
      <c r="BO97" s="44">
        <f t="shared" si="143"/>
        <v>3134.0233312903283</v>
      </c>
      <c r="BP97" s="44">
        <f t="shared" si="146"/>
        <v>3243.7141478854896</v>
      </c>
      <c r="BQ97" s="44">
        <f t="shared" si="149"/>
        <v>3357.2441430614813</v>
      </c>
      <c r="BR97" s="44">
        <f t="shared" si="152"/>
        <v>3474.7476880686331</v>
      </c>
      <c r="BS97" s="44">
        <f t="shared" si="155"/>
        <v>3596.3638571510346</v>
      </c>
      <c r="BT97" s="44">
        <f t="shared" si="158"/>
        <v>3722.2365921513206</v>
      </c>
      <c r="BU97" s="44">
        <f t="shared" si="161"/>
        <v>3852.5148728766158</v>
      </c>
      <c r="BV97" s="44">
        <f t="shared" si="164"/>
        <v>3987.3528934272977</v>
      </c>
      <c r="BW97" s="44">
        <f t="shared" si="167"/>
        <v>4126.9102446972529</v>
      </c>
      <c r="BX97" s="44">
        <f t="shared" si="170"/>
        <v>4271.3521032616563</v>
      </c>
      <c r="BY97" s="44">
        <f t="shared" si="173"/>
        <v>4420.8494268758141</v>
      </c>
      <c r="BZ97" s="44">
        <f t="shared" si="176"/>
        <v>4575.5791568164677</v>
      </c>
      <c r="CA97" s="44">
        <f t="shared" si="179"/>
        <v>4735.7244273050437</v>
      </c>
      <c r="CB97" s="44">
        <f t="shared" si="182"/>
        <v>4901.4747822607187</v>
      </c>
      <c r="CC97" s="44">
        <f t="shared" si="185"/>
        <v>5073.0263996398435</v>
      </c>
      <c r="CD97" s="44">
        <f t="shared" si="188"/>
        <v>5250.5823236272381</v>
      </c>
      <c r="CE97" s="44">
        <f t="shared" si="191"/>
        <v>5434.3527049541908</v>
      </c>
      <c r="CF97" s="44">
        <f t="shared" si="194"/>
        <v>5624.5550496275873</v>
      </c>
      <c r="CG97" s="44">
        <f t="shared" si="197"/>
        <v>5821.4144763645527</v>
      </c>
      <c r="CH97" s="44">
        <f t="shared" si="200"/>
        <v>6025.1639830373115</v>
      </c>
      <c r="CI97" s="44">
        <f t="shared" ref="CI97:CI127" si="203">$V97/(1+r_)^($R97-CI$2)</f>
        <v>6236.0447224436166</v>
      </c>
      <c r="CJ97" s="44">
        <f t="shared" si="110"/>
        <v>6454.3062877291413</v>
      </c>
      <c r="CK97" s="44">
        <f t="shared" si="112"/>
        <v>6680.2070077996605</v>
      </c>
      <c r="CL97" s="44">
        <f t="shared" si="114"/>
        <v>6914.0142530726498</v>
      </c>
      <c r="CM97" s="44">
        <f t="shared" si="116"/>
        <v>7156.0047519301907</v>
      </c>
      <c r="CN97" s="44">
        <f t="shared" si="118"/>
        <v>7406.4649182477469</v>
      </c>
      <c r="CO97" s="44">
        <f t="shared" si="123"/>
        <v>7665.6911903864184</v>
      </c>
      <c r="CP97" s="44">
        <f t="shared" si="129"/>
        <v>7933.990382049943</v>
      </c>
      <c r="CQ97" s="44">
        <f t="shared" si="132"/>
        <v>8211.68004542169</v>
      </c>
      <c r="CR97" s="44">
        <f t="shared" si="135"/>
        <v>8499.0888470114478</v>
      </c>
      <c r="CS97" s="44">
        <f t="shared" si="138"/>
        <v>8796.5569566568483</v>
      </c>
      <c r="CT97" s="44">
        <f t="shared" si="141"/>
        <v>9104.4364501398377</v>
      </c>
      <c r="CU97" s="44">
        <f t="shared" si="144"/>
        <v>9423.0917258947302</v>
      </c>
      <c r="CV97" s="44">
        <f t="shared" si="147"/>
        <v>9752.8999363010462</v>
      </c>
      <c r="CW97" s="44">
        <f t="shared" si="150"/>
        <v>10094.251434071581</v>
      </c>
      <c r="CX97" s="44">
        <f t="shared" si="153"/>
        <v>10447.550234264085</v>
      </c>
      <c r="CY97" s="44">
        <f t="shared" si="156"/>
        <v>10813.214492463328</v>
      </c>
      <c r="CZ97" s="44">
        <f t="shared" si="159"/>
        <v>11191.676999699543</v>
      </c>
      <c r="DA97" s="44">
        <f t="shared" si="162"/>
        <v>11583.385694689025</v>
      </c>
      <c r="DB97" s="44">
        <f t="shared" si="165"/>
        <v>11988.804194003142</v>
      </c>
      <c r="DC97" s="44">
        <f t="shared" si="168"/>
        <v>12408.412340793249</v>
      </c>
      <c r="DD97" s="44">
        <f t="shared" si="171"/>
        <v>12842.706772721012</v>
      </c>
      <c r="DE97" s="44">
        <f t="shared" si="174"/>
        <v>13292.201509766248</v>
      </c>
      <c r="DF97" s="44">
        <f t="shared" si="177"/>
        <v>13757.428562608065</v>
      </c>
      <c r="DG97" s="44">
        <f t="shared" si="180"/>
        <v>14238.938562299347</v>
      </c>
      <c r="DH97" s="44">
        <f t="shared" si="183"/>
        <v>14737.301411979821</v>
      </c>
      <c r="DI97" s="44">
        <f t="shared" si="186"/>
        <v>15253.106961399113</v>
      </c>
      <c r="DJ97" s="44">
        <f t="shared" si="189"/>
        <v>15786.965705048082</v>
      </c>
      <c r="DK97" s="44">
        <f t="shared" si="192"/>
        <v>16339.509504724763</v>
      </c>
      <c r="DL97" s="44">
        <f t="shared" si="195"/>
        <v>16911.392337390131</v>
      </c>
      <c r="DM97" s="44">
        <f t="shared" si="198"/>
        <v>17503.291069198782</v>
      </c>
      <c r="DN97" s="44">
        <f t="shared" si="201"/>
        <v>18115.906256620739</v>
      </c>
      <c r="DO97" s="44">
        <f t="shared" ref="DO97:DO127" si="204">$V97/(1+r_)^($R97-DO$2)</f>
        <v>18749.962975602462</v>
      </c>
    </row>
    <row r="98" spans="1:129" ht="15.75" customHeight="1">
      <c r="B98" s="1">
        <v>91</v>
      </c>
      <c r="D98" s="43">
        <f t="shared" si="124"/>
        <v>0.18145</v>
      </c>
      <c r="E98" s="43">
        <f t="shared" si="0"/>
        <v>0.20022079668178641</v>
      </c>
      <c r="F98" s="44">
        <f t="shared" si="125"/>
        <v>17691.945592136333</v>
      </c>
      <c r="G98" s="44">
        <f t="shared" si="1"/>
        <v>16086.843828289764</v>
      </c>
      <c r="H98" s="44">
        <f t="shared" si="2"/>
        <v>3.7393283941518694</v>
      </c>
      <c r="J98" s="43">
        <f t="shared" si="119"/>
        <v>0.153256</v>
      </c>
      <c r="K98" s="43">
        <f t="shared" si="4"/>
        <v>0.16635687322610174</v>
      </c>
      <c r="L98" s="44">
        <f t="shared" si="126"/>
        <v>27765.751300701984</v>
      </c>
      <c r="M98" s="44">
        <f t="shared" si="5"/>
        <v>25638.11731003179</v>
      </c>
      <c r="N98" s="44">
        <f t="shared" si="6"/>
        <v>4.238070072608358</v>
      </c>
      <c r="P98" s="5">
        <f t="shared" si="7"/>
        <v>0.61080418055839458</v>
      </c>
      <c r="R98" s="1">
        <v>91</v>
      </c>
      <c r="S98" s="44">
        <f t="shared" si="8"/>
        <v>23845.068233061254</v>
      </c>
      <c r="T98" s="44">
        <f t="shared" si="9"/>
        <v>21957.003951194012</v>
      </c>
      <c r="U98" s="45">
        <f t="shared" si="10"/>
        <v>4.1691954928276491</v>
      </c>
      <c r="V98" s="44">
        <f t="shared" si="120"/>
        <v>15940.784868566852</v>
      </c>
      <c r="W98" s="45">
        <f t="shared" si="12"/>
        <v>3.0268359277928747</v>
      </c>
      <c r="X98" s="45">
        <f>SUM(DP98:DP$127)/S98</f>
        <v>2.7606806015745762</v>
      </c>
      <c r="Z98" s="1">
        <f t="shared" si="13"/>
        <v>4.0439618963718029</v>
      </c>
      <c r="AA98" s="45">
        <f t="shared" si="14"/>
        <v>0.1252335964558462</v>
      </c>
      <c r="AC98" s="44">
        <f t="shared" si="121"/>
        <v>696.52686143490848</v>
      </c>
      <c r="AD98" s="44">
        <f t="shared" si="127"/>
        <v>720.90530158513036</v>
      </c>
      <c r="AE98" s="44">
        <f t="shared" si="130"/>
        <v>746.1369871406099</v>
      </c>
      <c r="AF98" s="44">
        <f t="shared" si="133"/>
        <v>772.25178169053117</v>
      </c>
      <c r="AG98" s="44">
        <f t="shared" si="136"/>
        <v>799.28059404969963</v>
      </c>
      <c r="AH98" s="44">
        <f t="shared" si="139"/>
        <v>827.25541484143901</v>
      </c>
      <c r="AI98" s="44">
        <f t="shared" si="142"/>
        <v>856.20935436088939</v>
      </c>
      <c r="AJ98" s="44">
        <f t="shared" si="145"/>
        <v>886.17668176352049</v>
      </c>
      <c r="AK98" s="44">
        <f t="shared" si="148"/>
        <v>917.19286562524348</v>
      </c>
      <c r="AL98" s="44">
        <f t="shared" si="151"/>
        <v>949.29461592212681</v>
      </c>
      <c r="AM98" s="44">
        <f t="shared" si="154"/>
        <v>982.5199274794013</v>
      </c>
      <c r="AN98" s="44">
        <f t="shared" si="157"/>
        <v>1016.9081249411804</v>
      </c>
      <c r="AO98" s="44">
        <f t="shared" si="160"/>
        <v>1052.4999093141214</v>
      </c>
      <c r="AP98" s="44">
        <f t="shared" si="163"/>
        <v>1089.3374061401155</v>
      </c>
      <c r="AQ98" s="44">
        <f t="shared" si="166"/>
        <v>1127.4642153550196</v>
      </c>
      <c r="AR98" s="44">
        <f t="shared" si="169"/>
        <v>1166.9254628924452</v>
      </c>
      <c r="AS98" s="44">
        <f t="shared" si="172"/>
        <v>1207.7678540936806</v>
      </c>
      <c r="AT98" s="44">
        <f t="shared" si="175"/>
        <v>1250.0397289869595</v>
      </c>
      <c r="AU98" s="44">
        <f t="shared" si="178"/>
        <v>1293.7911195015029</v>
      </c>
      <c r="AV98" s="44">
        <f t="shared" si="181"/>
        <v>1339.0738086840554</v>
      </c>
      <c r="AW98" s="44">
        <f t="shared" si="184"/>
        <v>1385.9413919879971</v>
      </c>
      <c r="AX98" s="44">
        <f t="shared" si="187"/>
        <v>1434.4493407075768</v>
      </c>
      <c r="AY98" s="44">
        <f t="shared" si="190"/>
        <v>1484.6550676323423</v>
      </c>
      <c r="AZ98" s="44">
        <f t="shared" si="193"/>
        <v>1536.6179949994739</v>
      </c>
      <c r="BA98" s="44">
        <f t="shared" si="196"/>
        <v>1590.3996248244555</v>
      </c>
      <c r="BB98" s="44">
        <f t="shared" si="199"/>
        <v>1646.0636116933113</v>
      </c>
      <c r="BC98" s="44">
        <f t="shared" si="202"/>
        <v>1703.675838102577</v>
      </c>
      <c r="BD98" s="44">
        <f t="shared" ref="BD98:BD127" si="205">$V98/(1+r_)^($R98-BD$2)</f>
        <v>1763.304492436167</v>
      </c>
      <c r="BE98" s="44">
        <f t="shared" si="111"/>
        <v>1825.0201496714326</v>
      </c>
      <c r="BF98" s="44">
        <f t="shared" si="113"/>
        <v>1888.8958549099325</v>
      </c>
      <c r="BG98" s="44">
        <f t="shared" si="115"/>
        <v>1955.0072098317803</v>
      </c>
      <c r="BH98" s="44">
        <f t="shared" si="117"/>
        <v>2023.4324621758919</v>
      </c>
      <c r="BI98" s="44">
        <f t="shared" si="122"/>
        <v>2094.2525983520482</v>
      </c>
      <c r="BJ98" s="44">
        <f t="shared" si="128"/>
        <v>2167.5514392943701</v>
      </c>
      <c r="BK98" s="44">
        <f t="shared" si="131"/>
        <v>2243.4157396696728</v>
      </c>
      <c r="BL98" s="44">
        <f t="shared" si="134"/>
        <v>2321.9352905581113</v>
      </c>
      <c r="BM98" s="44">
        <f t="shared" si="137"/>
        <v>2403.2030257276442</v>
      </c>
      <c r="BN98" s="44">
        <f t="shared" si="140"/>
        <v>2487.3151316281119</v>
      </c>
      <c r="BO98" s="44">
        <f t="shared" si="143"/>
        <v>2574.3711612350962</v>
      </c>
      <c r="BP98" s="44">
        <f t="shared" si="146"/>
        <v>2664.4741518783239</v>
      </c>
      <c r="BQ98" s="44">
        <f t="shared" si="149"/>
        <v>2757.7307471940653</v>
      </c>
      <c r="BR98" s="44">
        <f t="shared" si="152"/>
        <v>2854.2513233458571</v>
      </c>
      <c r="BS98" s="44">
        <f t="shared" si="155"/>
        <v>2954.150119662962</v>
      </c>
      <c r="BT98" s="44">
        <f t="shared" si="158"/>
        <v>3057.5453738511651</v>
      </c>
      <c r="BU98" s="44">
        <f t="shared" si="161"/>
        <v>3164.5594619359554</v>
      </c>
      <c r="BV98" s="44">
        <f t="shared" si="164"/>
        <v>3275.3190431037133</v>
      </c>
      <c r="BW98" s="44">
        <f t="shared" si="167"/>
        <v>3389.9552096123434</v>
      </c>
      <c r="BX98" s="44">
        <f t="shared" si="170"/>
        <v>3508.603641948775</v>
      </c>
      <c r="BY98" s="44">
        <f t="shared" si="173"/>
        <v>3631.4047694169817</v>
      </c>
      <c r="BZ98" s="44">
        <f t="shared" si="176"/>
        <v>3758.5039363465762</v>
      </c>
      <c r="CA98" s="44">
        <f t="shared" si="179"/>
        <v>3890.0515741187069</v>
      </c>
      <c r="CB98" s="44">
        <f t="shared" si="182"/>
        <v>4026.2033792128605</v>
      </c>
      <c r="CC98" s="44">
        <f t="shared" si="185"/>
        <v>4167.1204974853099</v>
      </c>
      <c r="CD98" s="44">
        <f t="shared" si="188"/>
        <v>4312.9697148972955</v>
      </c>
      <c r="CE98" s="44">
        <f t="shared" si="191"/>
        <v>4463.9236549187008</v>
      </c>
      <c r="CF98" s="44">
        <f t="shared" si="194"/>
        <v>4620.1609828408546</v>
      </c>
      <c r="CG98" s="44">
        <f t="shared" si="197"/>
        <v>4781.8666172402845</v>
      </c>
      <c r="CH98" s="44">
        <f t="shared" si="200"/>
        <v>4949.2319488436942</v>
      </c>
      <c r="CI98" s="44">
        <f t="shared" si="203"/>
        <v>5122.4550670532226</v>
      </c>
      <c r="CJ98" s="44">
        <f t="shared" ref="CJ98:CJ127" si="206">$V98/(1+r_)^($R98-CJ$2)</f>
        <v>5301.7409944000856</v>
      </c>
      <c r="CK98" s="44">
        <f t="shared" si="112"/>
        <v>5487.3019292040872</v>
      </c>
      <c r="CL98" s="44">
        <f t="shared" si="114"/>
        <v>5679.3574967262293</v>
      </c>
      <c r="CM98" s="44">
        <f t="shared" si="116"/>
        <v>5878.1350091116474</v>
      </c>
      <c r="CN98" s="44">
        <f t="shared" si="118"/>
        <v>6083.8697344305538</v>
      </c>
      <c r="CO98" s="44">
        <f t="shared" si="123"/>
        <v>6296.8051751356234</v>
      </c>
      <c r="CP98" s="44">
        <f t="shared" si="129"/>
        <v>6517.1933562653703</v>
      </c>
      <c r="CQ98" s="44">
        <f t="shared" si="132"/>
        <v>6745.2951237346579</v>
      </c>
      <c r="CR98" s="44">
        <f t="shared" si="135"/>
        <v>6981.3804530653706</v>
      </c>
      <c r="CS98" s="44">
        <f t="shared" si="138"/>
        <v>7225.7287689226569</v>
      </c>
      <c r="CT98" s="44">
        <f t="shared" si="141"/>
        <v>7478.62927583495</v>
      </c>
      <c r="CU98" s="44">
        <f t="shared" si="144"/>
        <v>7740.3813004891736</v>
      </c>
      <c r="CV98" s="44">
        <f t="shared" si="147"/>
        <v>8011.2946460062931</v>
      </c>
      <c r="CW98" s="44">
        <f t="shared" si="150"/>
        <v>8291.6899586165127</v>
      </c>
      <c r="CX98" s="44">
        <f t="shared" si="153"/>
        <v>8581.8991071680903</v>
      </c>
      <c r="CY98" s="44">
        <f t="shared" si="156"/>
        <v>8882.2655759189711</v>
      </c>
      <c r="CZ98" s="44">
        <f t="shared" si="159"/>
        <v>9193.144871076136</v>
      </c>
      <c r="DA98" s="44">
        <f t="shared" si="162"/>
        <v>9514.9049415637983</v>
      </c>
      <c r="DB98" s="44">
        <f t="shared" si="165"/>
        <v>9847.9266145185302</v>
      </c>
      <c r="DC98" s="44">
        <f t="shared" si="168"/>
        <v>10192.604046026679</v>
      </c>
      <c r="DD98" s="44">
        <f t="shared" si="171"/>
        <v>10549.345187637611</v>
      </c>
      <c r="DE98" s="44">
        <f t="shared" si="174"/>
        <v>10918.572269204928</v>
      </c>
      <c r="DF98" s="44">
        <f t="shared" si="177"/>
        <v>11300.722298627099</v>
      </c>
      <c r="DG98" s="44">
        <f t="shared" si="180"/>
        <v>11696.247579079047</v>
      </c>
      <c r="DH98" s="44">
        <f t="shared" si="183"/>
        <v>12105.616244346813</v>
      </c>
      <c r="DI98" s="44">
        <f t="shared" si="186"/>
        <v>12529.312812898948</v>
      </c>
      <c r="DJ98" s="44">
        <f t="shared" si="189"/>
        <v>12967.838761350411</v>
      </c>
      <c r="DK98" s="44">
        <f t="shared" si="192"/>
        <v>13421.713117997675</v>
      </c>
      <c r="DL98" s="44">
        <f t="shared" si="195"/>
        <v>13891.473077127592</v>
      </c>
      <c r="DM98" s="44">
        <f t="shared" si="198"/>
        <v>14377.674634827057</v>
      </c>
      <c r="DN98" s="44">
        <f t="shared" si="201"/>
        <v>14880.893247046002</v>
      </c>
      <c r="DO98" s="44">
        <f t="shared" si="204"/>
        <v>15401.724510692613</v>
      </c>
      <c r="DP98" s="44">
        <f t="shared" ref="DP98:DP127" si="207">$V98/(1+r_)^($R98-DP$2)</f>
        <v>15940.784868566852</v>
      </c>
      <c r="DQ98" s="44"/>
      <c r="DR98" s="44"/>
      <c r="DS98" s="44"/>
      <c r="DT98" s="44"/>
      <c r="DU98" s="44"/>
      <c r="DV98" s="44"/>
      <c r="DW98" s="44"/>
      <c r="DX98" s="44"/>
      <c r="DY98" s="44"/>
    </row>
    <row r="99" spans="1:129" ht="15.75" customHeight="1">
      <c r="B99" s="1">
        <v>92</v>
      </c>
      <c r="D99" s="43">
        <f t="shared" si="124"/>
        <v>0.20030899999999999</v>
      </c>
      <c r="E99" s="43">
        <f t="shared" si="0"/>
        <v>0.22352987592795462</v>
      </c>
      <c r="F99" s="44">
        <f t="shared" si="125"/>
        <v>14481.742064443195</v>
      </c>
      <c r="G99" s="44">
        <f t="shared" si="1"/>
        <v>13031.33042884992</v>
      </c>
      <c r="H99" s="44">
        <f t="shared" si="2"/>
        <v>3.4573983191642199</v>
      </c>
      <c r="J99" s="43">
        <f t="shared" si="119"/>
        <v>0.16942499999999999</v>
      </c>
      <c r="K99" s="43">
        <f t="shared" si="4"/>
        <v>0.18563704696227359</v>
      </c>
      <c r="L99" s="44">
        <f t="shared" si="126"/>
        <v>23510.4833193616</v>
      </c>
      <c r="M99" s="44">
        <f t="shared" si="5"/>
        <v>21518.851501170182</v>
      </c>
      <c r="N99" s="44">
        <f t="shared" si="6"/>
        <v>3.9146401658687378</v>
      </c>
      <c r="P99" s="5">
        <f t="shared" si="7"/>
        <v>0.61882353775948007</v>
      </c>
      <c r="R99" s="1">
        <v>92</v>
      </c>
      <c r="S99" s="44">
        <f t="shared" si="8"/>
        <v>20068.93966932677</v>
      </c>
      <c r="T99" s="44">
        <f t="shared" si="9"/>
        <v>18318.957655062426</v>
      </c>
      <c r="U99" s="45">
        <f t="shared" si="10"/>
        <v>3.8595834323344258</v>
      </c>
      <c r="V99" s="44">
        <f t="shared" si="120"/>
        <v>13299.563257575321</v>
      </c>
      <c r="W99" s="45">
        <f t="shared" si="12"/>
        <v>2.802057571874792</v>
      </c>
      <c r="X99" s="45">
        <f>SUM(DQ99:DQ$127)/S99</f>
        <v>2.5728268374927046</v>
      </c>
      <c r="Z99" s="1">
        <f t="shared" si="13"/>
        <v>3.740350336353587</v>
      </c>
      <c r="AA99" s="45">
        <f t="shared" si="14"/>
        <v>0.11923309598083875</v>
      </c>
      <c r="AC99" s="44">
        <f t="shared" si="121"/>
        <v>561.4682445475097</v>
      </c>
      <c r="AD99" s="44">
        <f t="shared" si="127"/>
        <v>581.1196331066725</v>
      </c>
      <c r="AE99" s="44">
        <f t="shared" si="130"/>
        <v>601.45882026540608</v>
      </c>
      <c r="AF99" s="44">
        <f t="shared" si="133"/>
        <v>622.50987897469531</v>
      </c>
      <c r="AG99" s="44">
        <f t="shared" si="136"/>
        <v>644.29772473880962</v>
      </c>
      <c r="AH99" s="44">
        <f t="shared" si="139"/>
        <v>666.84814510466776</v>
      </c>
      <c r="AI99" s="44">
        <f t="shared" si="142"/>
        <v>690.18783018333102</v>
      </c>
      <c r="AJ99" s="44">
        <f t="shared" si="145"/>
        <v>714.34440423974763</v>
      </c>
      <c r="AK99" s="44">
        <f t="shared" si="148"/>
        <v>739.34645838813879</v>
      </c>
      <c r="AL99" s="44">
        <f t="shared" si="151"/>
        <v>765.22358443172345</v>
      </c>
      <c r="AM99" s="44">
        <f t="shared" si="154"/>
        <v>792.00640988683369</v>
      </c>
      <c r="AN99" s="44">
        <f t="shared" si="157"/>
        <v>819.72663423287281</v>
      </c>
      <c r="AO99" s="44">
        <f t="shared" si="160"/>
        <v>848.41706643102339</v>
      </c>
      <c r="AP99" s="44">
        <f t="shared" si="163"/>
        <v>878.11166375610901</v>
      </c>
      <c r="AQ99" s="44">
        <f t="shared" si="166"/>
        <v>908.84557198757273</v>
      </c>
      <c r="AR99" s="44">
        <f t="shared" si="169"/>
        <v>940.65516700713783</v>
      </c>
      <c r="AS99" s="44">
        <f t="shared" si="172"/>
        <v>973.57809785238749</v>
      </c>
      <c r="AT99" s="44">
        <f t="shared" si="175"/>
        <v>1007.6533312772209</v>
      </c>
      <c r="AU99" s="44">
        <f t="shared" si="178"/>
        <v>1042.9211978719238</v>
      </c>
      <c r="AV99" s="44">
        <f t="shared" si="181"/>
        <v>1079.423439797441</v>
      </c>
      <c r="AW99" s="44">
        <f t="shared" si="184"/>
        <v>1117.2032601903513</v>
      </c>
      <c r="AX99" s="44">
        <f t="shared" si="187"/>
        <v>1156.3053742970135</v>
      </c>
      <c r="AY99" s="44">
        <f t="shared" si="190"/>
        <v>1196.7760623974086</v>
      </c>
      <c r="AZ99" s="44">
        <f t="shared" si="193"/>
        <v>1238.6632245813182</v>
      </c>
      <c r="BA99" s="44">
        <f t="shared" si="196"/>
        <v>1282.016437441664</v>
      </c>
      <c r="BB99" s="44">
        <f t="shared" si="199"/>
        <v>1326.8870127521222</v>
      </c>
      <c r="BC99" s="44">
        <f t="shared" si="202"/>
        <v>1373.3280581984466</v>
      </c>
      <c r="BD99" s="44">
        <f t="shared" si="205"/>
        <v>1421.394540235392</v>
      </c>
      <c r="BE99" s="44">
        <f t="shared" ref="BE99:BE127" si="208">$V99/(1+r_)^($R99-BE$2)</f>
        <v>1471.1433491436305</v>
      </c>
      <c r="BF99" s="44">
        <f t="shared" si="113"/>
        <v>1522.6333663636574</v>
      </c>
      <c r="BG99" s="44">
        <f t="shared" si="115"/>
        <v>1575.9255341863852</v>
      </c>
      <c r="BH99" s="44">
        <f t="shared" si="117"/>
        <v>1631.0829278829087</v>
      </c>
      <c r="BI99" s="44">
        <f t="shared" si="122"/>
        <v>1688.17083035881</v>
      </c>
      <c r="BJ99" s="44">
        <f t="shared" si="128"/>
        <v>1747.2568094213682</v>
      </c>
      <c r="BK99" s="44">
        <f t="shared" si="131"/>
        <v>1808.4107977511162</v>
      </c>
      <c r="BL99" s="44">
        <f t="shared" si="134"/>
        <v>1871.7051756724054</v>
      </c>
      <c r="BM99" s="44">
        <f t="shared" si="137"/>
        <v>1937.2148568209395</v>
      </c>
      <c r="BN99" s="44">
        <f t="shared" si="140"/>
        <v>2005.0173768096718</v>
      </c>
      <c r="BO99" s="44">
        <f t="shared" si="143"/>
        <v>2075.1929849980102</v>
      </c>
      <c r="BP99" s="44">
        <f t="shared" si="146"/>
        <v>2147.8247394729406</v>
      </c>
      <c r="BQ99" s="44">
        <f t="shared" si="149"/>
        <v>2222.9986053544931</v>
      </c>
      <c r="BR99" s="44">
        <f t="shared" si="152"/>
        <v>2300.8035565419004</v>
      </c>
      <c r="BS99" s="44">
        <f t="shared" si="155"/>
        <v>2381.3316810208667</v>
      </c>
      <c r="BT99" s="44">
        <f t="shared" si="158"/>
        <v>2464.6782898565966</v>
      </c>
      <c r="BU99" s="44">
        <f t="shared" si="161"/>
        <v>2550.9420300015772</v>
      </c>
      <c r="BV99" s="44">
        <f t="shared" si="164"/>
        <v>2640.2250010516323</v>
      </c>
      <c r="BW99" s="44">
        <f t="shared" si="167"/>
        <v>2732.6328760884385</v>
      </c>
      <c r="BX99" s="44">
        <f t="shared" si="170"/>
        <v>2828.2750267515344</v>
      </c>
      <c r="BY99" s="44">
        <f t="shared" si="173"/>
        <v>2927.264652687838</v>
      </c>
      <c r="BZ99" s="44">
        <f t="shared" si="176"/>
        <v>3029.7189155319115</v>
      </c>
      <c r="CA99" s="44">
        <f t="shared" si="179"/>
        <v>3135.7590775755289</v>
      </c>
      <c r="CB99" s="44">
        <f t="shared" si="182"/>
        <v>3245.5106452906725</v>
      </c>
      <c r="CC99" s="44">
        <f t="shared" si="185"/>
        <v>3359.1035178758452</v>
      </c>
      <c r="CD99" s="44">
        <f t="shared" si="188"/>
        <v>3476.6721410014993</v>
      </c>
      <c r="CE99" s="44">
        <f t="shared" si="191"/>
        <v>3598.3556659365508</v>
      </c>
      <c r="CF99" s="44">
        <f t="shared" si="194"/>
        <v>3724.2981142443305</v>
      </c>
      <c r="CG99" s="44">
        <f t="shared" si="197"/>
        <v>3854.6485482428816</v>
      </c>
      <c r="CH99" s="44">
        <f t="shared" si="200"/>
        <v>3989.5612474313825</v>
      </c>
      <c r="CI99" s="44">
        <f t="shared" si="203"/>
        <v>4129.19589109148</v>
      </c>
      <c r="CJ99" s="44">
        <f t="shared" si="206"/>
        <v>4273.717747279682</v>
      </c>
      <c r="CK99" s="44">
        <f t="shared" ref="CK99:CK127" si="209">$V99/(1+r_)^($R99-CK$2)</f>
        <v>4423.2978684344707</v>
      </c>
      <c r="CL99" s="44">
        <f t="shared" si="114"/>
        <v>4578.113293829676</v>
      </c>
      <c r="CM99" s="44">
        <f t="shared" si="116"/>
        <v>4738.3472591137142</v>
      </c>
      <c r="CN99" s="44">
        <f t="shared" si="118"/>
        <v>4904.1894131826939</v>
      </c>
      <c r="CO99" s="44">
        <f t="shared" si="123"/>
        <v>5075.8360426440877</v>
      </c>
      <c r="CP99" s="44">
        <f t="shared" si="129"/>
        <v>5253.4903041366306</v>
      </c>
      <c r="CQ99" s="44">
        <f t="shared" si="132"/>
        <v>5437.3624647814122</v>
      </c>
      <c r="CR99" s="44">
        <f t="shared" si="135"/>
        <v>5627.6701510487619</v>
      </c>
      <c r="CS99" s="44">
        <f t="shared" si="138"/>
        <v>5824.6386063354676</v>
      </c>
      <c r="CT99" s="44">
        <f t="shared" si="141"/>
        <v>6028.5009575572076</v>
      </c>
      <c r="CU99" s="44">
        <f t="shared" si="144"/>
        <v>6239.4984910717103</v>
      </c>
      <c r="CV99" s="44">
        <f t="shared" si="147"/>
        <v>6457.8809382592199</v>
      </c>
      <c r="CW99" s="44">
        <f t="shared" si="150"/>
        <v>6683.9067710982918</v>
      </c>
      <c r="CX99" s="44">
        <f t="shared" si="153"/>
        <v>6917.8435080867312</v>
      </c>
      <c r="CY99" s="44">
        <f t="shared" si="156"/>
        <v>7159.9680308697662</v>
      </c>
      <c r="CZ99" s="44">
        <f t="shared" si="159"/>
        <v>7410.5669119502072</v>
      </c>
      <c r="DA99" s="44">
        <f t="shared" si="162"/>
        <v>7669.9367538684646</v>
      </c>
      <c r="DB99" s="44">
        <f t="shared" si="165"/>
        <v>7938.3845402538591</v>
      </c>
      <c r="DC99" s="44">
        <f t="shared" si="168"/>
        <v>8216.2279991627438</v>
      </c>
      <c r="DD99" s="44">
        <f t="shared" si="171"/>
        <v>8503.7959791334397</v>
      </c>
      <c r="DE99" s="44">
        <f t="shared" si="174"/>
        <v>8801.4288384031079</v>
      </c>
      <c r="DF99" s="44">
        <f t="shared" si="177"/>
        <v>9109.4788477472175</v>
      </c>
      <c r="DG99" s="44">
        <f t="shared" si="180"/>
        <v>9428.3106074183688</v>
      </c>
      <c r="DH99" s="44">
        <f t="shared" si="183"/>
        <v>9758.3014786780113</v>
      </c>
      <c r="DI99" s="44">
        <f t="shared" si="186"/>
        <v>10099.842030431741</v>
      </c>
      <c r="DJ99" s="44">
        <f t="shared" si="189"/>
        <v>10453.336501496849</v>
      </c>
      <c r="DK99" s="44">
        <f t="shared" si="192"/>
        <v>10819.203279049239</v>
      </c>
      <c r="DL99" s="44">
        <f t="shared" si="195"/>
        <v>11197.875393815963</v>
      </c>
      <c r="DM99" s="44">
        <f t="shared" si="198"/>
        <v>11589.80103259952</v>
      </c>
      <c r="DN99" s="44">
        <f t="shared" si="201"/>
        <v>11995.444068740502</v>
      </c>
      <c r="DO99" s="44">
        <f t="shared" si="204"/>
        <v>12415.284611146419</v>
      </c>
      <c r="DP99" s="44">
        <f t="shared" si="207"/>
        <v>12849.819572536542</v>
      </c>
      <c r="DQ99" s="44">
        <f t="shared" ref="DQ99:DQ127" si="210">$V99/(1+r_)^($R99-DQ$2)</f>
        <v>13299.563257575321</v>
      </c>
      <c r="DR99" s="44"/>
      <c r="DS99" s="44"/>
      <c r="DT99" s="44"/>
      <c r="DU99" s="44"/>
      <c r="DV99" s="44"/>
      <c r="DW99" s="44"/>
      <c r="DX99" s="44"/>
      <c r="DY99" s="44"/>
    </row>
    <row r="100" spans="1:129" ht="15.75" customHeight="1">
      <c r="B100" s="1">
        <v>93</v>
      </c>
      <c r="D100" s="43">
        <f t="shared" si="124"/>
        <v>0.219307</v>
      </c>
      <c r="E100" s="43">
        <f t="shared" si="0"/>
        <v>0.24757329220837329</v>
      </c>
      <c r="F100" s="44">
        <f t="shared" si="125"/>
        <v>11580.918793256644</v>
      </c>
      <c r="G100" s="44">
        <f t="shared" si="1"/>
        <v>10311.030514360276</v>
      </c>
      <c r="H100" s="44">
        <f t="shared" si="2"/>
        <v>3.1981763195587041</v>
      </c>
      <c r="J100" s="43">
        <f t="shared" si="119"/>
        <v>0.187195</v>
      </c>
      <c r="K100" s="43">
        <f t="shared" si="4"/>
        <v>0.20726405060203731</v>
      </c>
      <c r="L100" s="44">
        <f t="shared" si="126"/>
        <v>19527.219682978761</v>
      </c>
      <c r="M100" s="44">
        <f t="shared" si="5"/>
        <v>17699.520738701154</v>
      </c>
      <c r="N100" s="44">
        <f t="shared" si="6"/>
        <v>3.611176192238795</v>
      </c>
      <c r="P100" s="5">
        <f t="shared" si="7"/>
        <v>0.62772061073009189</v>
      </c>
      <c r="R100" s="1">
        <v>93</v>
      </c>
      <c r="S100" s="44">
        <f t="shared" si="8"/>
        <v>16568.975640798082</v>
      </c>
      <c r="T100" s="44">
        <f t="shared" si="9"/>
        <v>14980.940711262365</v>
      </c>
      <c r="U100" s="45">
        <f t="shared" si="10"/>
        <v>3.5692483759570406</v>
      </c>
      <c r="V100" s="44">
        <f t="shared" si="120"/>
        <v>10876.162956376476</v>
      </c>
      <c r="W100" s="45">
        <f t="shared" si="12"/>
        <v>2.5912743209448101</v>
      </c>
      <c r="X100" s="45">
        <f>SUM(DR100:DR$127)/S100</f>
        <v>2.394598567839322</v>
      </c>
      <c r="Z100" s="1">
        <f t="shared" si="13"/>
        <v>3.4574248518689012</v>
      </c>
      <c r="AA100" s="45">
        <f t="shared" si="14"/>
        <v>0.11182352408813934</v>
      </c>
      <c r="AC100" s="44">
        <f t="shared" si="121"/>
        <v>443.63231680214602</v>
      </c>
      <c r="AD100" s="44">
        <f t="shared" si="127"/>
        <v>459.15944789022103</v>
      </c>
      <c r="AE100" s="44">
        <f t="shared" si="130"/>
        <v>475.23002856637873</v>
      </c>
      <c r="AF100" s="44">
        <f t="shared" si="133"/>
        <v>491.86307956620203</v>
      </c>
      <c r="AG100" s="44">
        <f t="shared" si="136"/>
        <v>509.07828735101907</v>
      </c>
      <c r="AH100" s="44">
        <f t="shared" si="139"/>
        <v>526.89602740830469</v>
      </c>
      <c r="AI100" s="44">
        <f t="shared" si="142"/>
        <v>545.33738836759528</v>
      </c>
      <c r="AJ100" s="44">
        <f t="shared" si="145"/>
        <v>564.42419696046102</v>
      </c>
      <c r="AK100" s="44">
        <f t="shared" si="148"/>
        <v>584.17904385407712</v>
      </c>
      <c r="AL100" s="44">
        <f t="shared" si="151"/>
        <v>604.62531038896987</v>
      </c>
      <c r="AM100" s="44">
        <f t="shared" si="154"/>
        <v>625.78719625258361</v>
      </c>
      <c r="AN100" s="44">
        <f t="shared" si="157"/>
        <v>647.68974812142392</v>
      </c>
      <c r="AO100" s="44">
        <f t="shared" si="160"/>
        <v>670.35888930567376</v>
      </c>
      <c r="AP100" s="44">
        <f t="shared" si="163"/>
        <v>693.82145043137234</v>
      </c>
      <c r="AQ100" s="44">
        <f t="shared" si="166"/>
        <v>718.10520119647026</v>
      </c>
      <c r="AR100" s="44">
        <f t="shared" si="169"/>
        <v>743.2388832383466</v>
      </c>
      <c r="AS100" s="44">
        <f t="shared" si="172"/>
        <v>769.25224415168884</v>
      </c>
      <c r="AT100" s="44">
        <f t="shared" si="175"/>
        <v>796.17607269699784</v>
      </c>
      <c r="AU100" s="44">
        <f t="shared" si="178"/>
        <v>824.04223524139263</v>
      </c>
      <c r="AV100" s="44">
        <f t="shared" si="181"/>
        <v>852.88371347484144</v>
      </c>
      <c r="AW100" s="44">
        <f t="shared" si="184"/>
        <v>882.73464344646084</v>
      </c>
      <c r="AX100" s="44">
        <f t="shared" si="187"/>
        <v>913.63035596708687</v>
      </c>
      <c r="AY100" s="44">
        <f t="shared" si="190"/>
        <v>945.60741842593472</v>
      </c>
      <c r="AZ100" s="44">
        <f t="shared" si="193"/>
        <v>978.70367807084222</v>
      </c>
      <c r="BA100" s="44">
        <f t="shared" si="196"/>
        <v>1012.9583068033219</v>
      </c>
      <c r="BB100" s="44">
        <f t="shared" si="199"/>
        <v>1048.411847541438</v>
      </c>
      <c r="BC100" s="44">
        <f t="shared" si="202"/>
        <v>1085.1062622053882</v>
      </c>
      <c r="BD100" s="44">
        <f t="shared" si="205"/>
        <v>1123.0849813825769</v>
      </c>
      <c r="BE100" s="44">
        <f t="shared" si="208"/>
        <v>1162.3929557309668</v>
      </c>
      <c r="BF100" s="44">
        <f t="shared" ref="BF100:BF127" si="211">$V100/(1+r_)^($R100-BF$2)</f>
        <v>1203.0767091815505</v>
      </c>
      <c r="BG100" s="44">
        <f t="shared" si="115"/>
        <v>1245.1843940029046</v>
      </c>
      <c r="BH100" s="44">
        <f t="shared" si="117"/>
        <v>1288.7658477930061</v>
      </c>
      <c r="BI100" s="44">
        <f t="shared" si="122"/>
        <v>1333.8726524657616</v>
      </c>
      <c r="BJ100" s="44">
        <f t="shared" si="128"/>
        <v>1380.5581953020626</v>
      </c>
      <c r="BK100" s="44">
        <f t="shared" si="131"/>
        <v>1428.8777321376347</v>
      </c>
      <c r="BL100" s="44">
        <f t="shared" si="134"/>
        <v>1478.8884527624521</v>
      </c>
      <c r="BM100" s="44">
        <f t="shared" si="137"/>
        <v>1530.649548609138</v>
      </c>
      <c r="BN100" s="44">
        <f t="shared" si="140"/>
        <v>1584.2222828104577</v>
      </c>
      <c r="BO100" s="44">
        <f t="shared" si="143"/>
        <v>1639.670062708823</v>
      </c>
      <c r="BP100" s="44">
        <f t="shared" si="146"/>
        <v>1697.0585149036322</v>
      </c>
      <c r="BQ100" s="44">
        <f t="shared" si="149"/>
        <v>1756.4555629252593</v>
      </c>
      <c r="BR100" s="44">
        <f t="shared" si="152"/>
        <v>1817.931507627643</v>
      </c>
      <c r="BS100" s="44">
        <f t="shared" si="155"/>
        <v>1881.5591103946103</v>
      </c>
      <c r="BT100" s="44">
        <f t="shared" si="158"/>
        <v>1947.4136792584216</v>
      </c>
      <c r="BU100" s="44">
        <f t="shared" si="161"/>
        <v>2015.5731580324662</v>
      </c>
      <c r="BV100" s="44">
        <f t="shared" si="164"/>
        <v>2086.1182185636021</v>
      </c>
      <c r="BW100" s="44">
        <f t="shared" si="167"/>
        <v>2159.132356213328</v>
      </c>
      <c r="BX100" s="44">
        <f t="shared" si="170"/>
        <v>2234.7019886807939</v>
      </c>
      <c r="BY100" s="44">
        <f t="shared" si="173"/>
        <v>2312.9165582846217</v>
      </c>
      <c r="BZ100" s="44">
        <f t="shared" si="176"/>
        <v>2393.8686378245834</v>
      </c>
      <c r="CA100" s="44">
        <f t="shared" si="179"/>
        <v>2477.6540401484435</v>
      </c>
      <c r="CB100" s="44">
        <f t="shared" si="182"/>
        <v>2564.3719315536391</v>
      </c>
      <c r="CC100" s="44">
        <f t="shared" si="185"/>
        <v>2654.1249491580165</v>
      </c>
      <c r="CD100" s="44">
        <f t="shared" si="188"/>
        <v>2747.0193223785468</v>
      </c>
      <c r="CE100" s="44">
        <f t="shared" si="191"/>
        <v>2843.1649986617954</v>
      </c>
      <c r="CF100" s="44">
        <f t="shared" si="194"/>
        <v>2942.6757736149575</v>
      </c>
      <c r="CG100" s="44">
        <f t="shared" si="197"/>
        <v>3045.6694256914811</v>
      </c>
      <c r="CH100" s="44">
        <f t="shared" si="200"/>
        <v>3152.2678555906828</v>
      </c>
      <c r="CI100" s="44">
        <f t="shared" si="203"/>
        <v>3262.5972305363566</v>
      </c>
      <c r="CJ100" s="44">
        <f t="shared" si="206"/>
        <v>3376.7881336051287</v>
      </c>
      <c r="CK100" s="44">
        <f t="shared" si="209"/>
        <v>3494.9757182813082</v>
      </c>
      <c r="CL100" s="44">
        <f t="shared" ref="CL100:CL127" si="212">$V100/(1+r_)^($R100-CL$2)</f>
        <v>3617.2998684211539</v>
      </c>
      <c r="CM100" s="44">
        <f t="shared" si="116"/>
        <v>3743.905363815893</v>
      </c>
      <c r="CN100" s="44">
        <f t="shared" si="118"/>
        <v>3874.9420515494489</v>
      </c>
      <c r="CO100" s="44">
        <f t="shared" si="123"/>
        <v>4010.5650233536799</v>
      </c>
      <c r="CP100" s="44">
        <f t="shared" si="129"/>
        <v>4150.9347991710574</v>
      </c>
      <c r="CQ100" s="44">
        <f t="shared" si="132"/>
        <v>4296.2175171420449</v>
      </c>
      <c r="CR100" s="44">
        <f t="shared" si="135"/>
        <v>4446.585130242016</v>
      </c>
      <c r="CS100" s="44">
        <f t="shared" si="138"/>
        <v>4602.2156098004871</v>
      </c>
      <c r="CT100" s="44">
        <f t="shared" si="141"/>
        <v>4763.2931561435034</v>
      </c>
      <c r="CU100" s="44">
        <f t="shared" si="144"/>
        <v>4930.0084166085253</v>
      </c>
      <c r="CV100" s="44">
        <f t="shared" si="147"/>
        <v>5102.558711189823</v>
      </c>
      <c r="CW100" s="44">
        <f t="shared" si="150"/>
        <v>5281.1482660814672</v>
      </c>
      <c r="CX100" s="44">
        <f t="shared" si="153"/>
        <v>5465.9884553943175</v>
      </c>
      <c r="CY100" s="44">
        <f t="shared" si="156"/>
        <v>5657.2980513331186</v>
      </c>
      <c r="CZ100" s="44">
        <f t="shared" si="159"/>
        <v>5855.3034831297764</v>
      </c>
      <c r="DA100" s="44">
        <f t="shared" si="162"/>
        <v>6060.239105039318</v>
      </c>
      <c r="DB100" s="44">
        <f t="shared" si="165"/>
        <v>6272.3474737156939</v>
      </c>
      <c r="DC100" s="44">
        <f t="shared" si="168"/>
        <v>6491.8796352957424</v>
      </c>
      <c r="DD100" s="44">
        <f t="shared" si="171"/>
        <v>6719.0954225310925</v>
      </c>
      <c r="DE100" s="44">
        <f t="shared" si="174"/>
        <v>6954.2637623196815</v>
      </c>
      <c r="DF100" s="44">
        <f t="shared" si="177"/>
        <v>7197.6629940008688</v>
      </c>
      <c r="DG100" s="44">
        <f t="shared" si="180"/>
        <v>7449.5811987908983</v>
      </c>
      <c r="DH100" s="44">
        <f t="shared" si="183"/>
        <v>7710.3165407485803</v>
      </c>
      <c r="DI100" s="44">
        <f t="shared" si="186"/>
        <v>7980.1776196747805</v>
      </c>
      <c r="DJ100" s="44">
        <f t="shared" si="189"/>
        <v>8259.4838363633971</v>
      </c>
      <c r="DK100" s="44">
        <f t="shared" si="192"/>
        <v>8548.5657706361144</v>
      </c>
      <c r="DL100" s="44">
        <f t="shared" si="195"/>
        <v>8847.7655726083776</v>
      </c>
      <c r="DM100" s="44">
        <f t="shared" si="198"/>
        <v>9157.4373676496707</v>
      </c>
      <c r="DN100" s="44">
        <f t="shared" si="201"/>
        <v>9477.9476755174073</v>
      </c>
      <c r="DO100" s="44">
        <f t="shared" si="204"/>
        <v>9809.6758441605161</v>
      </c>
      <c r="DP100" s="44">
        <f t="shared" si="207"/>
        <v>10153.014498706134</v>
      </c>
      <c r="DQ100" s="44">
        <f t="shared" si="210"/>
        <v>10508.370006160847</v>
      </c>
      <c r="DR100" s="44">
        <f t="shared" ref="DR100:DR127" si="213">$V100/(1+r_)^($R100-DR$2)</f>
        <v>10876.162956376476</v>
      </c>
      <c r="DS100" s="44"/>
      <c r="DT100" s="44"/>
      <c r="DU100" s="44"/>
      <c r="DV100" s="44"/>
      <c r="DW100" s="44"/>
      <c r="DX100" s="44"/>
      <c r="DY100" s="44"/>
    </row>
    <row r="101" spans="1:129" ht="15.75" customHeight="1">
      <c r="B101" s="1">
        <v>94</v>
      </c>
      <c r="D101" s="43">
        <f t="shared" si="124"/>
        <v>0.23877200000000001</v>
      </c>
      <c r="E101" s="43">
        <f t="shared" si="0"/>
        <v>0.27282236021143497</v>
      </c>
      <c r="F101" s="44">
        <f t="shared" si="125"/>
        <v>9041.1422354639089</v>
      </c>
      <c r="G101" s="44">
        <f t="shared" si="1"/>
        <v>7961.7564285408153</v>
      </c>
      <c r="H101" s="44">
        <f t="shared" si="2"/>
        <v>2.9561297713168981</v>
      </c>
      <c r="J101" s="43">
        <f t="shared" si="119"/>
        <v>0.20628099999999999</v>
      </c>
      <c r="K101" s="43">
        <f t="shared" si="4"/>
        <v>0.23102578465601678</v>
      </c>
      <c r="L101" s="44">
        <f t="shared" si="126"/>
        <v>15871.821794423551</v>
      </c>
      <c r="M101" s="44">
        <f t="shared" si="5"/>
        <v>14234.79415863581</v>
      </c>
      <c r="N101" s="44">
        <f t="shared" si="6"/>
        <v>3.3277030680652762</v>
      </c>
      <c r="P101" s="5">
        <f t="shared" si="7"/>
        <v>0.63709086463507614</v>
      </c>
      <c r="R101" s="1">
        <v>94</v>
      </c>
      <c r="S101" s="44">
        <f t="shared" si="8"/>
        <v>13392.905781726648</v>
      </c>
      <c r="T101" s="44">
        <f t="shared" si="9"/>
        <v>11985.705867094086</v>
      </c>
      <c r="U101" s="45">
        <f t="shared" si="10"/>
        <v>3.2971073944369236</v>
      </c>
      <c r="V101" s="44">
        <f t="shared" si="120"/>
        <v>8701.6224595103067</v>
      </c>
      <c r="W101" s="45">
        <f t="shared" si="12"/>
        <v>2.3936999683612057</v>
      </c>
      <c r="X101" s="45">
        <f>SUM(DS101:DS$127)/S101</f>
        <v>2.2256468277213424</v>
      </c>
      <c r="Z101" s="1">
        <f t="shared" si="13"/>
        <v>3.1928557242176279</v>
      </c>
      <c r="AA101" s="45">
        <f t="shared" si="14"/>
        <v>0.10425167021929571</v>
      </c>
      <c r="AC101" s="44">
        <f t="shared" si="121"/>
        <v>342.93148170754017</v>
      </c>
      <c r="AD101" s="44">
        <f t="shared" si="127"/>
        <v>354.93408356730407</v>
      </c>
      <c r="AE101" s="44">
        <f t="shared" si="130"/>
        <v>367.35677649215967</v>
      </c>
      <c r="AF101" s="44">
        <f t="shared" si="133"/>
        <v>380.21426366938522</v>
      </c>
      <c r="AG101" s="44">
        <f t="shared" si="136"/>
        <v>393.52176289781374</v>
      </c>
      <c r="AH101" s="44">
        <f t="shared" si="139"/>
        <v>407.29502459923719</v>
      </c>
      <c r="AI101" s="44">
        <f t="shared" si="142"/>
        <v>421.55035046021044</v>
      </c>
      <c r="AJ101" s="44">
        <f t="shared" si="145"/>
        <v>436.30461272631771</v>
      </c>
      <c r="AK101" s="44">
        <f t="shared" si="148"/>
        <v>451.57527417173878</v>
      </c>
      <c r="AL101" s="44">
        <f t="shared" si="151"/>
        <v>467.38040876774966</v>
      </c>
      <c r="AM101" s="44">
        <f t="shared" si="154"/>
        <v>483.73872307462091</v>
      </c>
      <c r="AN101" s="44">
        <f t="shared" si="157"/>
        <v>500.66957838223254</v>
      </c>
      <c r="AO101" s="44">
        <f t="shared" si="160"/>
        <v>518.19301362561055</v>
      </c>
      <c r="AP101" s="44">
        <f t="shared" si="163"/>
        <v>536.32976910250693</v>
      </c>
      <c r="AQ101" s="44">
        <f t="shared" si="166"/>
        <v>555.10131102109472</v>
      </c>
      <c r="AR101" s="44">
        <f t="shared" si="169"/>
        <v>574.52985690683283</v>
      </c>
      <c r="AS101" s="44">
        <f t="shared" si="172"/>
        <v>594.63840189857194</v>
      </c>
      <c r="AT101" s="44">
        <f t="shared" si="175"/>
        <v>615.45074596502195</v>
      </c>
      <c r="AU101" s="44">
        <f t="shared" si="178"/>
        <v>636.99152207379768</v>
      </c>
      <c r="AV101" s="44">
        <f t="shared" si="181"/>
        <v>659.28622534638055</v>
      </c>
      <c r="AW101" s="44">
        <f t="shared" si="184"/>
        <v>682.36124323350396</v>
      </c>
      <c r="AX101" s="44">
        <f t="shared" si="187"/>
        <v>706.24388674667648</v>
      </c>
      <c r="AY101" s="44">
        <f t="shared" si="190"/>
        <v>730.96242278280999</v>
      </c>
      <c r="AZ101" s="44">
        <f t="shared" si="193"/>
        <v>756.54610758020829</v>
      </c>
      <c r="BA101" s="44">
        <f t="shared" si="196"/>
        <v>783.02522134551543</v>
      </c>
      <c r="BB101" s="44">
        <f t="shared" si="199"/>
        <v>810.43110409260862</v>
      </c>
      <c r="BC101" s="44">
        <f t="shared" si="202"/>
        <v>838.79619273584967</v>
      </c>
      <c r="BD101" s="44">
        <f t="shared" si="205"/>
        <v>868.15405948160446</v>
      </c>
      <c r="BE101" s="44">
        <f t="shared" si="208"/>
        <v>898.5394515634606</v>
      </c>
      <c r="BF101" s="44">
        <f t="shared" si="211"/>
        <v>929.98833236818166</v>
      </c>
      <c r="BG101" s="44">
        <f t="shared" ref="BG101:BG127" si="214">$V101/(1+r_)^($R101-BG$2)</f>
        <v>962.53792400106784</v>
      </c>
      <c r="BH101" s="44">
        <f t="shared" si="117"/>
        <v>996.226751341105</v>
      </c>
      <c r="BI101" s="44">
        <f t="shared" si="122"/>
        <v>1031.0946876380435</v>
      </c>
      <c r="BJ101" s="44">
        <f t="shared" si="128"/>
        <v>1067.1830017053753</v>
      </c>
      <c r="BK101" s="44">
        <f t="shared" si="131"/>
        <v>1104.5344067650631</v>
      </c>
      <c r="BL101" s="44">
        <f t="shared" si="134"/>
        <v>1143.1931110018402</v>
      </c>
      <c r="BM101" s="44">
        <f t="shared" si="137"/>
        <v>1183.2048698869046</v>
      </c>
      <c r="BN101" s="44">
        <f t="shared" si="140"/>
        <v>1224.6170403329463</v>
      </c>
      <c r="BO101" s="44">
        <f t="shared" si="143"/>
        <v>1267.4786367445993</v>
      </c>
      <c r="BP101" s="44">
        <f t="shared" si="146"/>
        <v>1311.8403890306599</v>
      </c>
      <c r="BQ101" s="44">
        <f t="shared" si="149"/>
        <v>1357.754802646733</v>
      </c>
      <c r="BR101" s="44">
        <f t="shared" si="152"/>
        <v>1405.2762207393687</v>
      </c>
      <c r="BS101" s="44">
        <f t="shared" si="155"/>
        <v>1454.4608884652464</v>
      </c>
      <c r="BT101" s="44">
        <f t="shared" si="158"/>
        <v>1505.36701956153</v>
      </c>
      <c r="BU101" s="44">
        <f t="shared" si="161"/>
        <v>1558.0548652461832</v>
      </c>
      <c r="BV101" s="44">
        <f t="shared" si="164"/>
        <v>1612.5867855297997</v>
      </c>
      <c r="BW101" s="44">
        <f t="shared" si="167"/>
        <v>1669.0273230233424</v>
      </c>
      <c r="BX101" s="44">
        <f t="shared" si="170"/>
        <v>1727.4432793291592</v>
      </c>
      <c r="BY101" s="44">
        <f t="shared" si="173"/>
        <v>1787.9037941056793</v>
      </c>
      <c r="BZ101" s="44">
        <f t="shared" si="176"/>
        <v>1850.4804268993782</v>
      </c>
      <c r="CA101" s="44">
        <f t="shared" si="179"/>
        <v>1915.2472418408563</v>
      </c>
      <c r="CB101" s="44">
        <f t="shared" si="182"/>
        <v>1982.2808953052859</v>
      </c>
      <c r="CC101" s="44">
        <f t="shared" si="185"/>
        <v>2051.660726640971</v>
      </c>
      <c r="CD101" s="44">
        <f t="shared" si="188"/>
        <v>2123.4688520734053</v>
      </c>
      <c r="CE101" s="44">
        <f t="shared" si="191"/>
        <v>2197.7902618959738</v>
      </c>
      <c r="CF101" s="44">
        <f t="shared" si="194"/>
        <v>2274.7129210623325</v>
      </c>
      <c r="CG101" s="44">
        <f t="shared" si="197"/>
        <v>2354.3278732995136</v>
      </c>
      <c r="CH101" s="44">
        <f t="shared" si="200"/>
        <v>2436.7293488649971</v>
      </c>
      <c r="CI101" s="44">
        <f t="shared" si="203"/>
        <v>2522.0148760752718</v>
      </c>
      <c r="CJ101" s="44">
        <f t="shared" si="206"/>
        <v>2610.285396737906</v>
      </c>
      <c r="CK101" s="44">
        <f t="shared" si="209"/>
        <v>2701.6453856237326</v>
      </c>
      <c r="CL101" s="44">
        <f t="shared" si="212"/>
        <v>2796.2029741205629</v>
      </c>
      <c r="CM101" s="44">
        <f t="shared" ref="CM101:CM127" si="215">$V101/(1+r_)^($R101-CM$2)</f>
        <v>2894.0700782147824</v>
      </c>
      <c r="CN101" s="44">
        <f t="shared" si="118"/>
        <v>2995.362530952299</v>
      </c>
      <c r="CO101" s="44">
        <f t="shared" si="123"/>
        <v>3100.200219535629</v>
      </c>
      <c r="CP101" s="44">
        <f t="shared" si="129"/>
        <v>3208.7072272193764</v>
      </c>
      <c r="CQ101" s="44">
        <f t="shared" si="132"/>
        <v>3321.0119801720539</v>
      </c>
      <c r="CR101" s="44">
        <f t="shared" si="135"/>
        <v>3437.2473994780757</v>
      </c>
      <c r="CS101" s="44">
        <f t="shared" si="138"/>
        <v>3557.5510584598082</v>
      </c>
      <c r="CT101" s="44">
        <f t="shared" si="141"/>
        <v>3682.0653455059014</v>
      </c>
      <c r="CU101" s="44">
        <f t="shared" si="144"/>
        <v>3810.9376325986077</v>
      </c>
      <c r="CV101" s="44">
        <f t="shared" si="147"/>
        <v>3944.3204497395582</v>
      </c>
      <c r="CW101" s="44">
        <f t="shared" si="150"/>
        <v>4082.3716654804425</v>
      </c>
      <c r="CX101" s="44">
        <f t="shared" si="153"/>
        <v>4225.2546737722587</v>
      </c>
      <c r="CY101" s="44">
        <f t="shared" si="156"/>
        <v>4373.1385873542868</v>
      </c>
      <c r="CZ101" s="44">
        <f t="shared" si="159"/>
        <v>4526.1984379116857</v>
      </c>
      <c r="DA101" s="44">
        <f t="shared" si="162"/>
        <v>4684.6153832385944</v>
      </c>
      <c r="DB101" s="44">
        <f t="shared" si="165"/>
        <v>4848.5769216519448</v>
      </c>
      <c r="DC101" s="44">
        <f t="shared" si="168"/>
        <v>5018.2771139097631</v>
      </c>
      <c r="DD101" s="44">
        <f t="shared" si="171"/>
        <v>5193.9168128966039</v>
      </c>
      <c r="DE101" s="44">
        <f t="shared" si="174"/>
        <v>5375.7039013479844</v>
      </c>
      <c r="DF101" s="44">
        <f t="shared" si="177"/>
        <v>5563.8535378951638</v>
      </c>
      <c r="DG101" s="44">
        <f t="shared" si="180"/>
        <v>5758.5884117214937</v>
      </c>
      <c r="DH101" s="44">
        <f t="shared" si="183"/>
        <v>5960.1390061317452</v>
      </c>
      <c r="DI101" s="44">
        <f t="shared" si="186"/>
        <v>6168.7438713463571</v>
      </c>
      <c r="DJ101" s="44">
        <f t="shared" si="189"/>
        <v>6384.6499068434787</v>
      </c>
      <c r="DK101" s="44">
        <f t="shared" si="192"/>
        <v>6608.1126535829999</v>
      </c>
      <c r="DL101" s="44">
        <f t="shared" si="195"/>
        <v>6839.3965964584031</v>
      </c>
      <c r="DM101" s="44">
        <f t="shared" si="198"/>
        <v>7078.7754773344468</v>
      </c>
      <c r="DN101" s="44">
        <f t="shared" si="201"/>
        <v>7326.5326190411533</v>
      </c>
      <c r="DO101" s="44">
        <f t="shared" si="204"/>
        <v>7582.9612607075924</v>
      </c>
      <c r="DP101" s="44">
        <f t="shared" si="207"/>
        <v>7848.3649048323578</v>
      </c>
      <c r="DQ101" s="44">
        <f t="shared" si="210"/>
        <v>8123.0576765014894</v>
      </c>
      <c r="DR101" s="44">
        <f t="shared" si="213"/>
        <v>8407.3646951790415</v>
      </c>
      <c r="DS101" s="44">
        <f t="shared" ref="DS101:DS127" si="216">$V101/(1+r_)^($R101-DS$2)</f>
        <v>8701.6224595103067</v>
      </c>
      <c r="DT101" s="44"/>
      <c r="DU101" s="44"/>
      <c r="DV101" s="44"/>
      <c r="DW101" s="44"/>
      <c r="DX101" s="44"/>
      <c r="DY101" s="44"/>
    </row>
    <row r="102" spans="1:129" ht="15.75" customHeight="1">
      <c r="B102" s="1">
        <v>95</v>
      </c>
      <c r="D102" s="43">
        <f t="shared" si="124"/>
        <v>0.26269599999999999</v>
      </c>
      <c r="E102" s="43">
        <f t="shared" si="0"/>
        <v>0.30475498880119428</v>
      </c>
      <c r="F102" s="44">
        <f t="shared" si="125"/>
        <v>6882.3706216177206</v>
      </c>
      <c r="G102" s="44">
        <f t="shared" si="1"/>
        <v>5978.3850052094767</v>
      </c>
      <c r="H102" s="44">
        <f t="shared" si="2"/>
        <v>2.7265362957181005</v>
      </c>
      <c r="J102" s="43">
        <f t="shared" si="119"/>
        <v>0.23036799999999999</v>
      </c>
      <c r="K102" s="43">
        <f t="shared" si="4"/>
        <v>0.26184280045348629</v>
      </c>
      <c r="L102" s="44">
        <f t="shared" si="126"/>
        <v>12597.766522848067</v>
      </c>
      <c r="M102" s="44">
        <f t="shared" si="5"/>
        <v>11146.705383680335</v>
      </c>
      <c r="N102" s="44">
        <f t="shared" si="6"/>
        <v>3.0625996959443786</v>
      </c>
      <c r="P102" s="5">
        <f t="shared" si="7"/>
        <v>0.64669804064634273</v>
      </c>
      <c r="R102" s="1">
        <v>95</v>
      </c>
      <c r="S102" s="44">
        <f t="shared" si="8"/>
        <v>10578.505952461524</v>
      </c>
      <c r="T102" s="44">
        <f t="shared" si="9"/>
        <v>9343.2371568566468</v>
      </c>
      <c r="U102" s="45">
        <f t="shared" si="10"/>
        <v>3.0412747285307984</v>
      </c>
      <c r="V102" s="44">
        <f t="shared" si="120"/>
        <v>6783.190175877925</v>
      </c>
      <c r="W102" s="45">
        <f t="shared" si="12"/>
        <v>2.207965452913359</v>
      </c>
      <c r="X102" s="45">
        <f>SUM(DT102:DT$127)/S102</f>
        <v>2.0650340283395043</v>
      </c>
      <c r="Z102" s="1">
        <f t="shared" si="13"/>
        <v>2.9438678381773826</v>
      </c>
      <c r="AA102" s="45">
        <f t="shared" si="14"/>
        <v>9.7406890353415765E-2</v>
      </c>
      <c r="AC102" s="44">
        <f t="shared" si="121"/>
        <v>258.28593838569998</v>
      </c>
      <c r="AD102" s="44">
        <f t="shared" si="127"/>
        <v>267.32594622919947</v>
      </c>
      <c r="AE102" s="44">
        <f t="shared" si="130"/>
        <v>276.68235434722146</v>
      </c>
      <c r="AF102" s="44">
        <f t="shared" si="133"/>
        <v>286.36623674937414</v>
      </c>
      <c r="AG102" s="44">
        <f t="shared" si="136"/>
        <v>296.38905503560227</v>
      </c>
      <c r="AH102" s="44">
        <f t="shared" si="139"/>
        <v>306.76267196184835</v>
      </c>
      <c r="AI102" s="44">
        <f t="shared" si="142"/>
        <v>317.49936548051301</v>
      </c>
      <c r="AJ102" s="44">
        <f t="shared" si="145"/>
        <v>328.61184327233093</v>
      </c>
      <c r="AK102" s="44">
        <f t="shared" si="148"/>
        <v>340.11325778686245</v>
      </c>
      <c r="AL102" s="44">
        <f t="shared" si="151"/>
        <v>352.0172218094026</v>
      </c>
      <c r="AM102" s="44">
        <f t="shared" si="154"/>
        <v>364.33782457273173</v>
      </c>
      <c r="AN102" s="44">
        <f t="shared" si="157"/>
        <v>377.08964843277732</v>
      </c>
      <c r="AO102" s="44">
        <f t="shared" si="160"/>
        <v>390.28778612792445</v>
      </c>
      <c r="AP102" s="44">
        <f t="shared" si="163"/>
        <v>403.94785864240168</v>
      </c>
      <c r="AQ102" s="44">
        <f t="shared" si="166"/>
        <v>418.08603369488577</v>
      </c>
      <c r="AR102" s="44">
        <f t="shared" si="169"/>
        <v>432.71904487420676</v>
      </c>
      <c r="AS102" s="44">
        <f t="shared" si="172"/>
        <v>447.86421144480391</v>
      </c>
      <c r="AT102" s="44">
        <f t="shared" si="175"/>
        <v>463.539458845372</v>
      </c>
      <c r="AU102" s="44">
        <f t="shared" si="178"/>
        <v>479.76333990496005</v>
      </c>
      <c r="AV102" s="44">
        <f t="shared" si="181"/>
        <v>496.55505680163355</v>
      </c>
      <c r="AW102" s="44">
        <f t="shared" si="184"/>
        <v>513.93448378969072</v>
      </c>
      <c r="AX102" s="44">
        <f t="shared" si="187"/>
        <v>531.9221907223299</v>
      </c>
      <c r="AY102" s="44">
        <f t="shared" si="190"/>
        <v>550.53946739761136</v>
      </c>
      <c r="AZ102" s="44">
        <f t="shared" si="193"/>
        <v>569.80834875652772</v>
      </c>
      <c r="BA102" s="44">
        <f t="shared" si="196"/>
        <v>589.75164096300614</v>
      </c>
      <c r="BB102" s="44">
        <f t="shared" si="199"/>
        <v>610.39294839671118</v>
      </c>
      <c r="BC102" s="44">
        <f t="shared" si="202"/>
        <v>631.75670159059621</v>
      </c>
      <c r="BD102" s="44">
        <f t="shared" si="205"/>
        <v>653.86818614626691</v>
      </c>
      <c r="BE102" s="44">
        <f t="shared" si="208"/>
        <v>676.75357266138622</v>
      </c>
      <c r="BF102" s="44">
        <f t="shared" si="211"/>
        <v>700.43994770453469</v>
      </c>
      <c r="BG102" s="44">
        <f t="shared" si="214"/>
        <v>724.95534587419343</v>
      </c>
      <c r="BH102" s="44">
        <f t="shared" ref="BH102:BH127" si="217">$V102/(1+r_)^($R102-BH$2)</f>
        <v>750.32878297979005</v>
      </c>
      <c r="BI102" s="44">
        <f t="shared" si="122"/>
        <v>776.59029038408255</v>
      </c>
      <c r="BJ102" s="44">
        <f t="shared" si="128"/>
        <v>803.77095054752544</v>
      </c>
      <c r="BK102" s="44">
        <f t="shared" si="131"/>
        <v>831.9029338166888</v>
      </c>
      <c r="BL102" s="44">
        <f t="shared" si="134"/>
        <v>861.01953650027269</v>
      </c>
      <c r="BM102" s="44">
        <f t="shared" si="137"/>
        <v>891.15522027778218</v>
      </c>
      <c r="BN102" s="44">
        <f t="shared" si="140"/>
        <v>922.34565298750465</v>
      </c>
      <c r="BO102" s="44">
        <f t="shared" si="143"/>
        <v>954.62775084206726</v>
      </c>
      <c r="BP102" s="44">
        <f t="shared" si="146"/>
        <v>988.03972212153951</v>
      </c>
      <c r="BQ102" s="44">
        <f t="shared" si="149"/>
        <v>1022.6211123957931</v>
      </c>
      <c r="BR102" s="44">
        <f t="shared" si="152"/>
        <v>1058.4128513296459</v>
      </c>
      <c r="BS102" s="44">
        <f t="shared" si="155"/>
        <v>1095.4573011261837</v>
      </c>
      <c r="BT102" s="44">
        <f t="shared" si="158"/>
        <v>1133.7983066655997</v>
      </c>
      <c r="BU102" s="44">
        <f t="shared" si="161"/>
        <v>1173.4812473988957</v>
      </c>
      <c r="BV102" s="44">
        <f t="shared" si="164"/>
        <v>1214.5530910578568</v>
      </c>
      <c r="BW102" s="44">
        <f t="shared" si="167"/>
        <v>1257.0624492448819</v>
      </c>
      <c r="BX102" s="44">
        <f t="shared" si="170"/>
        <v>1301.0596349684527</v>
      </c>
      <c r="BY102" s="44">
        <f t="shared" si="173"/>
        <v>1346.5967221923481</v>
      </c>
      <c r="BZ102" s="44">
        <f t="shared" si="176"/>
        <v>1393.7276074690801</v>
      </c>
      <c r="CA102" s="44">
        <f t="shared" si="179"/>
        <v>1442.5080737304979</v>
      </c>
      <c r="CB102" s="44">
        <f t="shared" si="182"/>
        <v>1492.9958563110654</v>
      </c>
      <c r="CC102" s="44">
        <f t="shared" si="185"/>
        <v>1545.2507112819524</v>
      </c>
      <c r="CD102" s="44">
        <f t="shared" si="188"/>
        <v>1599.3344861768207</v>
      </c>
      <c r="CE102" s="44">
        <f t="shared" si="191"/>
        <v>1655.3111931930096</v>
      </c>
      <c r="CF102" s="44">
        <f t="shared" si="194"/>
        <v>1713.2470849547647</v>
      </c>
      <c r="CG102" s="44">
        <f t="shared" si="197"/>
        <v>1773.210732928181</v>
      </c>
      <c r="CH102" s="44">
        <f t="shared" si="200"/>
        <v>1835.273108580667</v>
      </c>
      <c r="CI102" s="44">
        <f t="shared" si="203"/>
        <v>1899.5076673809906</v>
      </c>
      <c r="CJ102" s="44">
        <f t="shared" si="206"/>
        <v>1965.990435739325</v>
      </c>
      <c r="CK102" s="44">
        <f t="shared" si="209"/>
        <v>2034.8001009902014</v>
      </c>
      <c r="CL102" s="44">
        <f t="shared" si="212"/>
        <v>2106.0181045248582</v>
      </c>
      <c r="CM102" s="44">
        <f t="shared" si="215"/>
        <v>2179.728738183228</v>
      </c>
      <c r="CN102" s="44">
        <f t="shared" ref="CN102:CN127" si="218">$V102/(1+r_)^($R102-CN$2)</f>
        <v>2256.0192440196406</v>
      </c>
      <c r="CO102" s="44">
        <f t="shared" si="123"/>
        <v>2334.9799175603275</v>
      </c>
      <c r="CP102" s="44">
        <f t="shared" si="129"/>
        <v>2416.7042146749391</v>
      </c>
      <c r="CQ102" s="44">
        <f t="shared" si="132"/>
        <v>2501.2888621885618</v>
      </c>
      <c r="CR102" s="44">
        <f t="shared" si="135"/>
        <v>2588.8339723651611</v>
      </c>
      <c r="CS102" s="44">
        <f t="shared" si="138"/>
        <v>2679.4431613979414</v>
      </c>
      <c r="CT102" s="44">
        <f t="shared" si="141"/>
        <v>2773.2236720468695</v>
      </c>
      <c r="CU102" s="44">
        <f t="shared" si="144"/>
        <v>2870.2865005685098</v>
      </c>
      <c r="CV102" s="44">
        <f t="shared" si="147"/>
        <v>2970.7465280884076</v>
      </c>
      <c r="CW102" s="44">
        <f t="shared" si="150"/>
        <v>3074.7226565715009</v>
      </c>
      <c r="CX102" s="44">
        <f t="shared" si="153"/>
        <v>3182.3379495515037</v>
      </c>
      <c r="CY102" s="44">
        <f t="shared" si="156"/>
        <v>3293.7197777858064</v>
      </c>
      <c r="CZ102" s="44">
        <f t="shared" si="159"/>
        <v>3408.999970008309</v>
      </c>
      <c r="DA102" s="44">
        <f t="shared" si="162"/>
        <v>3528.3149689585994</v>
      </c>
      <c r="DB102" s="44">
        <f t="shared" si="165"/>
        <v>3651.80599287215</v>
      </c>
      <c r="DC102" s="44">
        <f t="shared" si="168"/>
        <v>3779.6192026226749</v>
      </c>
      <c r="DD102" s="44">
        <f t="shared" si="171"/>
        <v>3911.9058747144686</v>
      </c>
      <c r="DE102" s="44">
        <f t="shared" si="174"/>
        <v>4048.822580329474</v>
      </c>
      <c r="DF102" s="44">
        <f t="shared" si="177"/>
        <v>4190.5313706410052</v>
      </c>
      <c r="DG102" s="44">
        <f t="shared" si="180"/>
        <v>4337.1999686134404</v>
      </c>
      <c r="DH102" s="44">
        <f t="shared" si="183"/>
        <v>4489.0019675149097</v>
      </c>
      <c r="DI102" s="44">
        <f t="shared" si="186"/>
        <v>4646.117036377932</v>
      </c>
      <c r="DJ102" s="44">
        <f t="shared" si="189"/>
        <v>4808.7311326511599</v>
      </c>
      <c r="DK102" s="44">
        <f t="shared" si="192"/>
        <v>4977.0367222939494</v>
      </c>
      <c r="DL102" s="44">
        <f t="shared" si="195"/>
        <v>5151.2330075742375</v>
      </c>
      <c r="DM102" s="44">
        <f t="shared" si="198"/>
        <v>5331.5261628393346</v>
      </c>
      <c r="DN102" s="44">
        <f t="shared" si="201"/>
        <v>5518.129578538711</v>
      </c>
      <c r="DO102" s="44">
        <f t="shared" si="204"/>
        <v>5711.2641137875662</v>
      </c>
      <c r="DP102" s="44">
        <f t="shared" si="207"/>
        <v>5911.1583577701304</v>
      </c>
      <c r="DQ102" s="44">
        <f t="shared" si="210"/>
        <v>6118.048900292084</v>
      </c>
      <c r="DR102" s="44">
        <f t="shared" si="213"/>
        <v>6332.1806118023069</v>
      </c>
      <c r="DS102" s="44">
        <f t="shared" si="216"/>
        <v>6553.8069332153873</v>
      </c>
      <c r="DT102" s="44">
        <f t="shared" ref="DT102:DT127" si="219">$V102/(1+r_)^($R102-DT$2)</f>
        <v>6783.190175877925</v>
      </c>
      <c r="DU102" s="44"/>
      <c r="DV102" s="44"/>
      <c r="DW102" s="44"/>
      <c r="DX102" s="44"/>
      <c r="DY102" s="44"/>
    </row>
    <row r="103" spans="1:129" ht="15.75" customHeight="1">
      <c r="B103" s="1">
        <v>96</v>
      </c>
      <c r="D103" s="43">
        <f t="shared" si="124"/>
        <v>0.28507100000000002</v>
      </c>
      <c r="E103" s="43">
        <f t="shared" si="0"/>
        <v>0.33557204191807105</v>
      </c>
      <c r="F103" s="44">
        <f t="shared" si="125"/>
        <v>5074.3993888012319</v>
      </c>
      <c r="G103" s="44">
        <f t="shared" si="1"/>
        <v>4351.1173347187541</v>
      </c>
      <c r="H103" s="44">
        <f t="shared" si="2"/>
        <v>2.5198348248729179</v>
      </c>
      <c r="J103" s="43">
        <f t="shared" ref="J103:J108" si="220">VLOOKUP($B103,FemaleLT,nat,1)</f>
        <v>0.24911</v>
      </c>
      <c r="K103" s="43">
        <f t="shared" si="4"/>
        <v>0.28649610931748581</v>
      </c>
      <c r="L103" s="44">
        <f t="shared" si="126"/>
        <v>9695.6442445126031</v>
      </c>
      <c r="M103" s="44">
        <f t="shared" si="5"/>
        <v>8488.0032756373366</v>
      </c>
      <c r="N103" s="44">
        <f t="shared" si="6"/>
        <v>2.8296428630103474</v>
      </c>
      <c r="P103" s="5">
        <f t="shared" si="7"/>
        <v>0.65643978347119281</v>
      </c>
      <c r="R103" s="1">
        <v>96</v>
      </c>
      <c r="S103" s="44">
        <f t="shared" si="8"/>
        <v>8107.9683612517683</v>
      </c>
      <c r="T103" s="44">
        <f t="shared" si="9"/>
        <v>7086.7888035265514</v>
      </c>
      <c r="U103" s="45">
        <f t="shared" si="10"/>
        <v>2.8156135599982428</v>
      </c>
      <c r="V103" s="44">
        <f t="shared" ref="V103:V127" si="221">T103*VLOOKUP($B103,qol,nat,1)*qCM</f>
        <v>5145.0086713602759</v>
      </c>
      <c r="W103" s="45">
        <f t="shared" si="12"/>
        <v>2.0441354445587234</v>
      </c>
      <c r="X103" s="45">
        <f>SUM(DU103:DU$127)/S103</f>
        <v>1.922669940341692</v>
      </c>
      <c r="Z103" s="1">
        <f t="shared" si="13"/>
        <v>2.7232051463454869</v>
      </c>
      <c r="AA103" s="45">
        <f t="shared" si="14"/>
        <v>9.2408413652755872E-2</v>
      </c>
      <c r="AC103" s="44">
        <f t="shared" ref="AC103:AC127" si="222">$V103/(1+r_)^($R103-AC$2)</f>
        <v>189.28340112117084</v>
      </c>
      <c r="AD103" s="44">
        <f t="shared" si="127"/>
        <v>195.90832016041179</v>
      </c>
      <c r="AE103" s="44">
        <f t="shared" si="130"/>
        <v>202.76511136602619</v>
      </c>
      <c r="AF103" s="44">
        <f t="shared" si="133"/>
        <v>209.8618902638371</v>
      </c>
      <c r="AG103" s="44">
        <f t="shared" si="136"/>
        <v>217.20705642307135</v>
      </c>
      <c r="AH103" s="44">
        <f t="shared" si="139"/>
        <v>224.80930339787884</v>
      </c>
      <c r="AI103" s="44">
        <f t="shared" si="142"/>
        <v>232.67762901680462</v>
      </c>
      <c r="AJ103" s="44">
        <f t="shared" si="145"/>
        <v>240.82134603239277</v>
      </c>
      <c r="AK103" s="44">
        <f t="shared" si="148"/>
        <v>249.2500931435265</v>
      </c>
      <c r="AL103" s="44">
        <f t="shared" si="151"/>
        <v>257.97384640354989</v>
      </c>
      <c r="AM103" s="44">
        <f t="shared" si="154"/>
        <v>267.00293102767409</v>
      </c>
      <c r="AN103" s="44">
        <f t="shared" si="157"/>
        <v>276.34803361364271</v>
      </c>
      <c r="AO103" s="44">
        <f t="shared" si="160"/>
        <v>286.02021479012018</v>
      </c>
      <c r="AP103" s="44">
        <f t="shared" si="163"/>
        <v>296.03092230777429</v>
      </c>
      <c r="AQ103" s="44">
        <f t="shared" si="166"/>
        <v>306.39200458854634</v>
      </c>
      <c r="AR103" s="44">
        <f t="shared" si="169"/>
        <v>317.1157247491455</v>
      </c>
      <c r="AS103" s="44">
        <f t="shared" si="172"/>
        <v>328.21477511536557</v>
      </c>
      <c r="AT103" s="44">
        <f t="shared" si="175"/>
        <v>339.70229224440328</v>
      </c>
      <c r="AU103" s="44">
        <f t="shared" si="178"/>
        <v>351.59187247295733</v>
      </c>
      <c r="AV103" s="44">
        <f t="shared" si="181"/>
        <v>363.89758800951091</v>
      </c>
      <c r="AW103" s="44">
        <f t="shared" si="184"/>
        <v>376.6340035898437</v>
      </c>
      <c r="AX103" s="44">
        <f t="shared" si="187"/>
        <v>389.81619371548823</v>
      </c>
      <c r="AY103" s="44">
        <f t="shared" si="190"/>
        <v>403.45976049553036</v>
      </c>
      <c r="AZ103" s="44">
        <f t="shared" si="193"/>
        <v>417.58085211287386</v>
      </c>
      <c r="BA103" s="44">
        <f t="shared" si="196"/>
        <v>432.19618193682436</v>
      </c>
      <c r="BB103" s="44">
        <f t="shared" si="199"/>
        <v>447.32304830461317</v>
      </c>
      <c r="BC103" s="44">
        <f t="shared" si="202"/>
        <v>462.97935499527455</v>
      </c>
      <c r="BD103" s="44">
        <f t="shared" si="205"/>
        <v>479.18363242010923</v>
      </c>
      <c r="BE103" s="44">
        <f t="shared" si="208"/>
        <v>495.95505955481292</v>
      </c>
      <c r="BF103" s="44">
        <f t="shared" si="211"/>
        <v>513.31348663923143</v>
      </c>
      <c r="BG103" s="44">
        <f t="shared" si="214"/>
        <v>531.27945867160452</v>
      </c>
      <c r="BH103" s="44">
        <f t="shared" si="217"/>
        <v>549.87423972511056</v>
      </c>
      <c r="BI103" s="44">
        <f t="shared" ref="BI103:BI127" si="223">$V103/(1+r_)^($R103-BI$2)</f>
        <v>569.11983811548942</v>
      </c>
      <c r="BJ103" s="44">
        <f t="shared" si="128"/>
        <v>589.03903244953142</v>
      </c>
      <c r="BK103" s="44">
        <f t="shared" si="131"/>
        <v>609.65539858526495</v>
      </c>
      <c r="BL103" s="44">
        <f t="shared" si="134"/>
        <v>630.99333753574922</v>
      </c>
      <c r="BM103" s="44">
        <f t="shared" si="137"/>
        <v>653.07810434950022</v>
      </c>
      <c r="BN103" s="44">
        <f t="shared" si="140"/>
        <v>675.93583800173269</v>
      </c>
      <c r="BO103" s="44">
        <f t="shared" si="143"/>
        <v>699.59359233179339</v>
      </c>
      <c r="BP103" s="44">
        <f t="shared" si="146"/>
        <v>724.07936806340626</v>
      </c>
      <c r="BQ103" s="44">
        <f t="shared" si="149"/>
        <v>749.4221459456254</v>
      </c>
      <c r="BR103" s="44">
        <f t="shared" si="152"/>
        <v>775.65192105372205</v>
      </c>
      <c r="BS103" s="44">
        <f t="shared" si="155"/>
        <v>802.79973829060236</v>
      </c>
      <c r="BT103" s="44">
        <f t="shared" si="158"/>
        <v>830.89772913077343</v>
      </c>
      <c r="BU103" s="44">
        <f t="shared" si="161"/>
        <v>859.97914965035034</v>
      </c>
      <c r="BV103" s="44">
        <f t="shared" si="164"/>
        <v>890.07841988811253</v>
      </c>
      <c r="BW103" s="44">
        <f t="shared" si="167"/>
        <v>921.23116458419634</v>
      </c>
      <c r="BX103" s="44">
        <f t="shared" si="170"/>
        <v>953.47425534464321</v>
      </c>
      <c r="BY103" s="44">
        <f t="shared" si="173"/>
        <v>986.84585428170556</v>
      </c>
      <c r="BZ103" s="44">
        <f t="shared" si="176"/>
        <v>1021.3854591815651</v>
      </c>
      <c r="CA103" s="44">
        <f t="shared" si="179"/>
        <v>1057.1339502529197</v>
      </c>
      <c r="CB103" s="44">
        <f t="shared" si="182"/>
        <v>1094.133638511772</v>
      </c>
      <c r="CC103" s="44">
        <f t="shared" si="185"/>
        <v>1132.4283158596838</v>
      </c>
      <c r="CD103" s="44">
        <f t="shared" si="188"/>
        <v>1172.0633069147725</v>
      </c>
      <c r="CE103" s="44">
        <f t="shared" si="191"/>
        <v>1213.0855226567899</v>
      </c>
      <c r="CF103" s="44">
        <f t="shared" si="194"/>
        <v>1255.5435159497774</v>
      </c>
      <c r="CG103" s="44">
        <f t="shared" si="197"/>
        <v>1299.4875390080194</v>
      </c>
      <c r="CH103" s="44">
        <f t="shared" si="200"/>
        <v>1344.9696028732999</v>
      </c>
      <c r="CI103" s="44">
        <f t="shared" si="203"/>
        <v>1392.043538973865</v>
      </c>
      <c r="CJ103" s="44">
        <f t="shared" si="206"/>
        <v>1440.7650628379504</v>
      </c>
      <c r="CK103" s="44">
        <f t="shared" si="209"/>
        <v>1491.1918400372786</v>
      </c>
      <c r="CL103" s="44">
        <f t="shared" si="212"/>
        <v>1543.3835544385834</v>
      </c>
      <c r="CM103" s="44">
        <f t="shared" si="215"/>
        <v>1597.4019788439334</v>
      </c>
      <c r="CN103" s="44">
        <f t="shared" si="218"/>
        <v>1653.3110481034712</v>
      </c>
      <c r="CO103" s="44">
        <f t="shared" ref="CO103:CO127" si="224">$V103/(1+r_)^($R103-CO$2)</f>
        <v>1711.1769347870925</v>
      </c>
      <c r="CP103" s="44">
        <f t="shared" si="129"/>
        <v>1771.0681275046402</v>
      </c>
      <c r="CQ103" s="44">
        <f t="shared" si="132"/>
        <v>1833.0555119673024</v>
      </c>
      <c r="CR103" s="44">
        <f t="shared" si="135"/>
        <v>1897.2124548861582</v>
      </c>
      <c r="CS103" s="44">
        <f t="shared" si="138"/>
        <v>1963.6148908071732</v>
      </c>
      <c r="CT103" s="44">
        <f t="shared" si="141"/>
        <v>2032.3414119854242</v>
      </c>
      <c r="CU103" s="44">
        <f t="shared" si="144"/>
        <v>2103.4733614049142</v>
      </c>
      <c r="CV103" s="44">
        <f t="shared" si="147"/>
        <v>2177.0949290540862</v>
      </c>
      <c r="CW103" s="44">
        <f t="shared" si="150"/>
        <v>2253.293251570979</v>
      </c>
      <c r="CX103" s="44">
        <f t="shared" si="153"/>
        <v>2332.1585153759625</v>
      </c>
      <c r="CY103" s="44">
        <f t="shared" si="156"/>
        <v>2413.7840634141212</v>
      </c>
      <c r="CZ103" s="44">
        <f t="shared" si="159"/>
        <v>2498.2665056336159</v>
      </c>
      <c r="DA103" s="44">
        <f t="shared" si="162"/>
        <v>2585.7058333307918</v>
      </c>
      <c r="DB103" s="44">
        <f t="shared" si="165"/>
        <v>2676.2055374973693</v>
      </c>
      <c r="DC103" s="44">
        <f t="shared" si="168"/>
        <v>2769.872731309777</v>
      </c>
      <c r="DD103" s="44">
        <f t="shared" si="171"/>
        <v>2866.8182769056189</v>
      </c>
      <c r="DE103" s="44">
        <f t="shared" si="174"/>
        <v>2967.1569165973156</v>
      </c>
      <c r="DF103" s="44">
        <f t="shared" si="177"/>
        <v>3071.0074086782206</v>
      </c>
      <c r="DG103" s="44">
        <f t="shared" si="180"/>
        <v>3178.4926679819582</v>
      </c>
      <c r="DH103" s="44">
        <f t="shared" si="183"/>
        <v>3289.7399113613269</v>
      </c>
      <c r="DI103" s="44">
        <f t="shared" si="186"/>
        <v>3404.8808082589726</v>
      </c>
      <c r="DJ103" s="44">
        <f t="shared" si="189"/>
        <v>3524.0516365480366</v>
      </c>
      <c r="DK103" s="44">
        <f t="shared" si="192"/>
        <v>3647.3934438272181</v>
      </c>
      <c r="DL103" s="44">
        <f t="shared" si="195"/>
        <v>3775.0522143611702</v>
      </c>
      <c r="DM103" s="44">
        <f t="shared" si="198"/>
        <v>3907.1790418638107</v>
      </c>
      <c r="DN103" s="44">
        <f t="shared" si="201"/>
        <v>4043.9303083290433</v>
      </c>
      <c r="DO103" s="44">
        <f t="shared" si="204"/>
        <v>4185.46786912056</v>
      </c>
      <c r="DP103" s="44">
        <f t="shared" si="207"/>
        <v>4331.9592445397793</v>
      </c>
      <c r="DQ103" s="44">
        <f t="shared" si="210"/>
        <v>4483.5778180986708</v>
      </c>
      <c r="DR103" s="44">
        <f t="shared" si="213"/>
        <v>4640.5030417321241</v>
      </c>
      <c r="DS103" s="44">
        <f t="shared" si="216"/>
        <v>4802.9206481927476</v>
      </c>
      <c r="DT103" s="44">
        <f t="shared" si="219"/>
        <v>4971.0228708794939</v>
      </c>
      <c r="DU103" s="44">
        <f t="shared" ref="DU103:DU127" si="225">$V103/(1+r_)^($R103-DU$2)</f>
        <v>5145.0086713602759</v>
      </c>
      <c r="DV103" s="44"/>
      <c r="DW103" s="44"/>
      <c r="DX103" s="44"/>
      <c r="DY103" s="44"/>
    </row>
    <row r="104" spans="1:129" ht="15.75" customHeight="1">
      <c r="B104" s="1">
        <v>97</v>
      </c>
      <c r="D104" s="43">
        <f t="shared" si="124"/>
        <v>0.306672</v>
      </c>
      <c r="E104" s="43">
        <f t="shared" si="0"/>
        <v>0.36625208729216141</v>
      </c>
      <c r="F104" s="44">
        <f t="shared" ref="F104:F127" si="226">F103*EXP(-E103*SMR)</f>
        <v>3627.8352806362755</v>
      </c>
      <c r="G104" s="44">
        <f t="shared" si="1"/>
        <v>3071.5575300446317</v>
      </c>
      <c r="H104" s="44">
        <f t="shared" si="2"/>
        <v>2.3252243577654808</v>
      </c>
      <c r="J104" s="43">
        <f t="shared" si="220"/>
        <v>0.27082800000000001</v>
      </c>
      <c r="K104" s="43">
        <f t="shared" si="4"/>
        <v>0.31584563515951231</v>
      </c>
      <c r="L104" s="44">
        <f t="shared" ref="L104:L127" si="227">L103*EXP(-K103*SMR)</f>
        <v>7280.3623067620692</v>
      </c>
      <c r="M104" s="44">
        <f t="shared" si="5"/>
        <v>6294.4993253541907</v>
      </c>
      <c r="N104" s="44">
        <f t="shared" si="6"/>
        <v>2.6025088401901035</v>
      </c>
      <c r="P104" s="5">
        <f t="shared" si="7"/>
        <v>0.66742119845469994</v>
      </c>
      <c r="R104" s="1">
        <v>97</v>
      </c>
      <c r="S104" s="44">
        <f t="shared" si="8"/>
        <v>6065.6092458013336</v>
      </c>
      <c r="T104" s="44">
        <f t="shared" si="9"/>
        <v>5238.1102305354107</v>
      </c>
      <c r="U104" s="45">
        <f t="shared" si="10"/>
        <v>2.5953067895607491</v>
      </c>
      <c r="V104" s="44">
        <f t="shared" si="221"/>
        <v>3802.8680273687082</v>
      </c>
      <c r="W104" s="45">
        <f t="shared" si="12"/>
        <v>1.8841927292211038</v>
      </c>
      <c r="X104" s="45">
        <f>SUM(DV104:DV$127)/S104</f>
        <v>1.7820924129978373</v>
      </c>
      <c r="Z104" s="1">
        <f t="shared" si="13"/>
        <v>2.5102898993382134</v>
      </c>
      <c r="AA104" s="45">
        <f t="shared" si="14"/>
        <v>8.5016890222535668E-2</v>
      </c>
      <c r="AC104" s="44">
        <f t="shared" si="222"/>
        <v>135.17529444303597</v>
      </c>
      <c r="AD104" s="44">
        <f t="shared" ref="AD104:AD127" si="228">$V104/(1+r_)^($R104-AD$2)</f>
        <v>139.90642974854219</v>
      </c>
      <c r="AE104" s="44">
        <f t="shared" si="130"/>
        <v>144.80315478974114</v>
      </c>
      <c r="AF104" s="44">
        <f t="shared" si="133"/>
        <v>149.87126520738207</v>
      </c>
      <c r="AG104" s="44">
        <f t="shared" si="136"/>
        <v>155.11675948964046</v>
      </c>
      <c r="AH104" s="44">
        <f t="shared" si="139"/>
        <v>160.54584607177785</v>
      </c>
      <c r="AI104" s="44">
        <f t="shared" si="142"/>
        <v>166.16495068429006</v>
      </c>
      <c r="AJ104" s="44">
        <f t="shared" si="145"/>
        <v>171.98072395824022</v>
      </c>
      <c r="AK104" s="44">
        <f t="shared" si="148"/>
        <v>178.00004929677863</v>
      </c>
      <c r="AL104" s="44">
        <f t="shared" si="151"/>
        <v>184.23005102216587</v>
      </c>
      <c r="AM104" s="44">
        <f t="shared" si="154"/>
        <v>190.67810280794163</v>
      </c>
      <c r="AN104" s="44">
        <f t="shared" si="157"/>
        <v>197.35183640621955</v>
      </c>
      <c r="AO104" s="44">
        <f t="shared" si="160"/>
        <v>204.25915068043724</v>
      </c>
      <c r="AP104" s="44">
        <f t="shared" si="163"/>
        <v>211.40822095425253</v>
      </c>
      <c r="AQ104" s="44">
        <f t="shared" si="166"/>
        <v>218.80750868765134</v>
      </c>
      <c r="AR104" s="44">
        <f t="shared" si="169"/>
        <v>226.4657714917191</v>
      </c>
      <c r="AS104" s="44">
        <f t="shared" si="172"/>
        <v>234.39207349392925</v>
      </c>
      <c r="AT104" s="44">
        <f t="shared" si="175"/>
        <v>242.59579606621679</v>
      </c>
      <c r="AU104" s="44">
        <f t="shared" si="178"/>
        <v>251.08664892853432</v>
      </c>
      <c r="AV104" s="44">
        <f t="shared" si="181"/>
        <v>259.87468164103296</v>
      </c>
      <c r="AW104" s="44">
        <f t="shared" si="184"/>
        <v>268.97029549846917</v>
      </c>
      <c r="AX104" s="44">
        <f t="shared" si="187"/>
        <v>278.38425584091556</v>
      </c>
      <c r="AY104" s="44">
        <f t="shared" si="190"/>
        <v>288.12770479534754</v>
      </c>
      <c r="AZ104" s="44">
        <f t="shared" si="193"/>
        <v>298.21217446318474</v>
      </c>
      <c r="BA104" s="44">
        <f t="shared" si="196"/>
        <v>308.64960056939617</v>
      </c>
      <c r="BB104" s="44">
        <f t="shared" si="199"/>
        <v>319.452336589325</v>
      </c>
      <c r="BC104" s="44">
        <f t="shared" si="202"/>
        <v>330.63316836995131</v>
      </c>
      <c r="BD104" s="44">
        <f t="shared" si="205"/>
        <v>342.20532926289957</v>
      </c>
      <c r="BE104" s="44">
        <f t="shared" si="208"/>
        <v>354.18251578710112</v>
      </c>
      <c r="BF104" s="44">
        <f t="shared" si="211"/>
        <v>366.57890383964957</v>
      </c>
      <c r="BG104" s="44">
        <f t="shared" si="214"/>
        <v>379.40916547403731</v>
      </c>
      <c r="BH104" s="44">
        <f t="shared" si="217"/>
        <v>392.68848626562857</v>
      </c>
      <c r="BI104" s="44">
        <f t="shared" si="223"/>
        <v>406.43258328492556</v>
      </c>
      <c r="BJ104" s="44">
        <f t="shared" ref="BJ104:BJ127" si="229">$V104/(1+r_)^($R104-BJ$2)</f>
        <v>420.65772369989787</v>
      </c>
      <c r="BK104" s="44">
        <f t="shared" si="131"/>
        <v>435.38074402939424</v>
      </c>
      <c r="BL104" s="44">
        <f t="shared" si="134"/>
        <v>450.61907007042299</v>
      </c>
      <c r="BM104" s="44">
        <f t="shared" si="137"/>
        <v>466.39073752288783</v>
      </c>
      <c r="BN104" s="44">
        <f t="shared" si="140"/>
        <v>482.71441333618873</v>
      </c>
      <c r="BO104" s="44">
        <f t="shared" si="143"/>
        <v>499.60941780295531</v>
      </c>
      <c r="BP104" s="44">
        <f t="shared" si="146"/>
        <v>517.09574742605878</v>
      </c>
      <c r="BQ104" s="44">
        <f t="shared" si="149"/>
        <v>535.19409858597089</v>
      </c>
      <c r="BR104" s="44">
        <f t="shared" si="152"/>
        <v>553.92589203647981</v>
      </c>
      <c r="BS104" s="44">
        <f t="shared" si="155"/>
        <v>573.3132982577564</v>
      </c>
      <c r="BT104" s="44">
        <f t="shared" si="158"/>
        <v>593.37926369677791</v>
      </c>
      <c r="BU104" s="44">
        <f t="shared" si="161"/>
        <v>614.14753792616511</v>
      </c>
      <c r="BV104" s="44">
        <f t="shared" si="164"/>
        <v>635.64270175358081</v>
      </c>
      <c r="BW104" s="44">
        <f t="shared" si="167"/>
        <v>657.89019631495614</v>
      </c>
      <c r="BX104" s="44">
        <f t="shared" si="170"/>
        <v>680.91635318597946</v>
      </c>
      <c r="BY104" s="44">
        <f t="shared" si="173"/>
        <v>704.74842554748875</v>
      </c>
      <c r="BZ104" s="44">
        <f t="shared" si="176"/>
        <v>729.41462044165075</v>
      </c>
      <c r="CA104" s="44">
        <f t="shared" si="179"/>
        <v>754.94413215710836</v>
      </c>
      <c r="CB104" s="44">
        <f t="shared" si="182"/>
        <v>781.36717678260698</v>
      </c>
      <c r="CC104" s="44">
        <f t="shared" si="185"/>
        <v>808.71502796999835</v>
      </c>
      <c r="CD104" s="44">
        <f t="shared" si="188"/>
        <v>837.0200539489482</v>
      </c>
      <c r="CE104" s="44">
        <f t="shared" si="191"/>
        <v>866.3157558371613</v>
      </c>
      <c r="CF104" s="44">
        <f t="shared" si="194"/>
        <v>896.63680729146199</v>
      </c>
      <c r="CG104" s="44">
        <f t="shared" si="197"/>
        <v>928.01909554666315</v>
      </c>
      <c r="CH104" s="44">
        <f t="shared" si="200"/>
        <v>960.4997638907962</v>
      </c>
      <c r="CI104" s="44">
        <f t="shared" si="203"/>
        <v>994.11725562697393</v>
      </c>
      <c r="CJ104" s="44">
        <f t="shared" si="206"/>
        <v>1028.9113595739177</v>
      </c>
      <c r="CK104" s="44">
        <f t="shared" si="209"/>
        <v>1064.9232571590051</v>
      </c>
      <c r="CL104" s="44">
        <f t="shared" si="212"/>
        <v>1102.1955711595701</v>
      </c>
      <c r="CM104" s="44">
        <f t="shared" si="215"/>
        <v>1140.7724161501549</v>
      </c>
      <c r="CN104" s="44">
        <f t="shared" si="218"/>
        <v>1180.6994507154102</v>
      </c>
      <c r="CO104" s="44">
        <f t="shared" si="224"/>
        <v>1222.0239314904495</v>
      </c>
      <c r="CP104" s="44">
        <f t="shared" ref="CP104:CP127" si="230">$V104/(1+r_)^($R104-CP$2)</f>
        <v>1264.7947690926153</v>
      </c>
      <c r="CQ104" s="44">
        <f t="shared" si="132"/>
        <v>1309.0625860108564</v>
      </c>
      <c r="CR104" s="44">
        <f t="shared" si="135"/>
        <v>1354.8797765212362</v>
      </c>
      <c r="CS104" s="44">
        <f t="shared" si="138"/>
        <v>1402.3005686994795</v>
      </c>
      <c r="CT104" s="44">
        <f t="shared" si="141"/>
        <v>1451.381088603961</v>
      </c>
      <c r="CU104" s="44">
        <f t="shared" si="144"/>
        <v>1502.1794267050996</v>
      </c>
      <c r="CV104" s="44">
        <f t="shared" si="147"/>
        <v>1554.7557066397781</v>
      </c>
      <c r="CW104" s="44">
        <f t="shared" si="150"/>
        <v>1609.1721563721703</v>
      </c>
      <c r="CX104" s="44">
        <f t="shared" si="153"/>
        <v>1665.4931818451962</v>
      </c>
      <c r="CY104" s="44">
        <f t="shared" si="156"/>
        <v>1723.7854432097777</v>
      </c>
      <c r="CZ104" s="44">
        <f t="shared" si="159"/>
        <v>1784.1179337221199</v>
      </c>
      <c r="DA104" s="44">
        <f t="shared" si="162"/>
        <v>1846.5620614023942</v>
      </c>
      <c r="DB104" s="44">
        <f t="shared" si="165"/>
        <v>1911.1917335514775</v>
      </c>
      <c r="DC104" s="44">
        <f t="shared" si="168"/>
        <v>1978.083444225779</v>
      </c>
      <c r="DD104" s="44">
        <f t="shared" si="171"/>
        <v>2047.3163647736812</v>
      </c>
      <c r="DE104" s="44">
        <f t="shared" si="174"/>
        <v>2118.97243754076</v>
      </c>
      <c r="DF104" s="44">
        <f t="shared" si="177"/>
        <v>2193.1364728546864</v>
      </c>
      <c r="DG104" s="44">
        <f t="shared" si="180"/>
        <v>2269.8962494046</v>
      </c>
      <c r="DH104" s="44">
        <f t="shared" si="183"/>
        <v>2349.3426181337604</v>
      </c>
      <c r="DI104" s="44">
        <f t="shared" si="186"/>
        <v>2431.5696097684427</v>
      </c>
      <c r="DJ104" s="44">
        <f t="shared" si="189"/>
        <v>2516.6745461103374</v>
      </c>
      <c r="DK104" s="44">
        <f t="shared" si="192"/>
        <v>2604.7581552241991</v>
      </c>
      <c r="DL104" s="44">
        <f t="shared" si="195"/>
        <v>2695.9246906570461</v>
      </c>
      <c r="DM104" s="44">
        <f t="shared" si="198"/>
        <v>2790.2820548300424</v>
      </c>
      <c r="DN104" s="44">
        <f t="shared" si="201"/>
        <v>2887.9419267490935</v>
      </c>
      <c r="DO104" s="44">
        <f t="shared" si="204"/>
        <v>2989.0198941853114</v>
      </c>
      <c r="DP104" s="44">
        <f t="shared" si="207"/>
        <v>3093.635590481797</v>
      </c>
      <c r="DQ104" s="44">
        <f t="shared" si="210"/>
        <v>3201.9128361486601</v>
      </c>
      <c r="DR104" s="44">
        <f t="shared" si="213"/>
        <v>3313.9797854138628</v>
      </c>
      <c r="DS104" s="44">
        <f t="shared" si="216"/>
        <v>3429.9690779033476</v>
      </c>
      <c r="DT104" s="44">
        <f t="shared" si="219"/>
        <v>3550.0179956299644</v>
      </c>
      <c r="DU104" s="44">
        <f t="shared" si="225"/>
        <v>3674.2686254770128</v>
      </c>
      <c r="DV104" s="44">
        <f t="shared" ref="DV104:DV127" si="231">$V104/(1+r_)^($R104-DV$2)</f>
        <v>3802.8680273687082</v>
      </c>
      <c r="DW104" s="44"/>
      <c r="DX104" s="44"/>
      <c r="DY104" s="44"/>
    </row>
    <row r="105" spans="1:129" ht="15.75" customHeight="1">
      <c r="B105" s="1">
        <v>98</v>
      </c>
      <c r="D105" s="43">
        <f t="shared" si="124"/>
        <v>0.32203500000000002</v>
      </c>
      <c r="E105" s="43">
        <f t="shared" si="0"/>
        <v>0.38865961479310357</v>
      </c>
      <c r="F105" s="44">
        <f t="shared" si="226"/>
        <v>2515.2797794529874</v>
      </c>
      <c r="G105" s="44">
        <f t="shared" si="1"/>
        <v>2110.2757175649158</v>
      </c>
      <c r="H105" s="44">
        <f t="shared" si="2"/>
        <v>2.1325553818185314</v>
      </c>
      <c r="J105" s="43">
        <f t="shared" si="220"/>
        <v>0.29034399999999999</v>
      </c>
      <c r="K105" s="43">
        <f t="shared" si="4"/>
        <v>0.34297493340049234</v>
      </c>
      <c r="L105" s="44">
        <f t="shared" si="227"/>
        <v>5308.6363439463112</v>
      </c>
      <c r="M105" s="44">
        <f t="shared" si="5"/>
        <v>4537.9709886229375</v>
      </c>
      <c r="N105" s="44">
        <f t="shared" si="6"/>
        <v>2.3834196049630294</v>
      </c>
      <c r="P105" s="5">
        <f t="shared" si="7"/>
        <v>0.67851396413486087</v>
      </c>
      <c r="R105" s="1">
        <v>98</v>
      </c>
      <c r="S105" s="44">
        <f t="shared" si="8"/>
        <v>4410.6112152694886</v>
      </c>
      <c r="T105" s="44">
        <f t="shared" si="9"/>
        <v>3767.6904083749423</v>
      </c>
      <c r="U105" s="45">
        <f t="shared" si="10"/>
        <v>2.3815308389799781</v>
      </c>
      <c r="V105" s="44">
        <f t="shared" si="221"/>
        <v>2735.3432364802079</v>
      </c>
      <c r="W105" s="45">
        <f t="shared" si="12"/>
        <v>1.7289913890994646</v>
      </c>
      <c r="X105" s="45">
        <f>SUM(DW105:DW$127)/S105</f>
        <v>1.6441801651707608</v>
      </c>
      <c r="Z105" s="1">
        <f t="shared" si="13"/>
        <v>2.3027702603239169</v>
      </c>
      <c r="AA105" s="45">
        <f t="shared" si="14"/>
        <v>7.8760578656061231E-2</v>
      </c>
      <c r="AC105" s="44">
        <f t="shared" si="222"/>
        <v>93.941512998875808</v>
      </c>
      <c r="AD105" s="44">
        <f t="shared" si="228"/>
        <v>97.229465953836467</v>
      </c>
      <c r="AE105" s="44">
        <f t="shared" ref="AE105:AE127" si="232">$V105/(1+r_)^($R105-AE$2)</f>
        <v>100.63249726222072</v>
      </c>
      <c r="AF105" s="44">
        <f t="shared" si="133"/>
        <v>104.15463466639844</v>
      </c>
      <c r="AG105" s="44">
        <f t="shared" si="136"/>
        <v>107.80004687972237</v>
      </c>
      <c r="AH105" s="44">
        <f t="shared" si="139"/>
        <v>111.57304852051266</v>
      </c>
      <c r="AI105" s="44">
        <f t="shared" si="142"/>
        <v>115.47810521873058</v>
      </c>
      <c r="AJ105" s="44">
        <f t="shared" si="145"/>
        <v>119.51983890138614</v>
      </c>
      <c r="AK105" s="44">
        <f t="shared" si="148"/>
        <v>123.70303326293467</v>
      </c>
      <c r="AL105" s="44">
        <f t="shared" si="151"/>
        <v>128.03263942713735</v>
      </c>
      <c r="AM105" s="44">
        <f t="shared" si="154"/>
        <v>132.51378180708716</v>
      </c>
      <c r="AN105" s="44">
        <f t="shared" si="157"/>
        <v>137.15176417033518</v>
      </c>
      <c r="AO105" s="44">
        <f t="shared" si="160"/>
        <v>141.95207591629691</v>
      </c>
      <c r="AP105" s="44">
        <f t="shared" si="163"/>
        <v>146.92039857336729</v>
      </c>
      <c r="AQ105" s="44">
        <f t="shared" si="166"/>
        <v>152.06261252343515</v>
      </c>
      <c r="AR105" s="44">
        <f t="shared" si="169"/>
        <v>157.38480396175535</v>
      </c>
      <c r="AS105" s="44">
        <f t="shared" si="172"/>
        <v>162.89327210041677</v>
      </c>
      <c r="AT105" s="44">
        <f t="shared" si="175"/>
        <v>168.59453662393133</v>
      </c>
      <c r="AU105" s="44">
        <f t="shared" si="178"/>
        <v>174.49534540576894</v>
      </c>
      <c r="AV105" s="44">
        <f t="shared" si="181"/>
        <v>180.60268249497082</v>
      </c>
      <c r="AW105" s="44">
        <f t="shared" si="184"/>
        <v>186.92377638229476</v>
      </c>
      <c r="AX105" s="44">
        <f t="shared" si="187"/>
        <v>193.46610855567511</v>
      </c>
      <c r="AY105" s="44">
        <f t="shared" si="190"/>
        <v>200.2374223551237</v>
      </c>
      <c r="AZ105" s="44">
        <f t="shared" si="193"/>
        <v>207.24573213755301</v>
      </c>
      <c r="BA105" s="44">
        <f t="shared" si="196"/>
        <v>214.49933276236737</v>
      </c>
      <c r="BB105" s="44">
        <f t="shared" si="199"/>
        <v>222.00680940905019</v>
      </c>
      <c r="BC105" s="44">
        <f t="shared" si="202"/>
        <v>229.77704773836695</v>
      </c>
      <c r="BD105" s="44">
        <f t="shared" si="205"/>
        <v>237.81924440920974</v>
      </c>
      <c r="BE105" s="44">
        <f t="shared" si="208"/>
        <v>246.14291796353203</v>
      </c>
      <c r="BF105" s="44">
        <f t="shared" si="211"/>
        <v>254.75792009225572</v>
      </c>
      <c r="BG105" s="44">
        <f t="shared" si="214"/>
        <v>263.67444729548458</v>
      </c>
      <c r="BH105" s="44">
        <f t="shared" si="217"/>
        <v>272.90305295082658</v>
      </c>
      <c r="BI105" s="44">
        <f t="shared" si="223"/>
        <v>282.45465980410546</v>
      </c>
      <c r="BJ105" s="44">
        <f t="shared" si="229"/>
        <v>292.34057289724916</v>
      </c>
      <c r="BK105" s="44">
        <f t="shared" ref="BK105:BK127" si="233">$V105/(1+r_)^($R105-BK$2)</f>
        <v>302.57249294865284</v>
      </c>
      <c r="BL105" s="44">
        <f t="shared" si="134"/>
        <v>313.16253020185559</v>
      </c>
      <c r="BM105" s="44">
        <f t="shared" si="137"/>
        <v>324.12321875892053</v>
      </c>
      <c r="BN105" s="44">
        <f t="shared" si="140"/>
        <v>335.46753141548277</v>
      </c>
      <c r="BO105" s="44">
        <f t="shared" si="143"/>
        <v>347.20889501502455</v>
      </c>
      <c r="BP105" s="44">
        <f t="shared" si="146"/>
        <v>359.36120634055038</v>
      </c>
      <c r="BQ105" s="44">
        <f t="shared" si="149"/>
        <v>371.93884856246967</v>
      </c>
      <c r="BR105" s="44">
        <f t="shared" si="152"/>
        <v>384.95670826215616</v>
      </c>
      <c r="BS105" s="44">
        <f t="shared" si="155"/>
        <v>398.43019305133157</v>
      </c>
      <c r="BT105" s="44">
        <f t="shared" si="158"/>
        <v>412.37524980812805</v>
      </c>
      <c r="BU105" s="44">
        <f t="shared" si="161"/>
        <v>426.80838355141253</v>
      </c>
      <c r="BV105" s="44">
        <f t="shared" si="164"/>
        <v>441.74667697571198</v>
      </c>
      <c r="BW105" s="44">
        <f t="shared" si="167"/>
        <v>457.20781066986183</v>
      </c>
      <c r="BX105" s="44">
        <f t="shared" si="170"/>
        <v>473.21008404330695</v>
      </c>
      <c r="BY105" s="44">
        <f t="shared" si="173"/>
        <v>489.77243698482266</v>
      </c>
      <c r="BZ105" s="44">
        <f t="shared" si="176"/>
        <v>506.91447227929143</v>
      </c>
      <c r="CA105" s="44">
        <f t="shared" si="179"/>
        <v>524.65647880906658</v>
      </c>
      <c r="CB105" s="44">
        <f t="shared" si="182"/>
        <v>543.01945556738383</v>
      </c>
      <c r="CC105" s="44">
        <f t="shared" si="185"/>
        <v>562.02513651224206</v>
      </c>
      <c r="CD105" s="44">
        <f t="shared" si="188"/>
        <v>581.69601629017063</v>
      </c>
      <c r="CE105" s="44">
        <f t="shared" si="191"/>
        <v>602.05537686032653</v>
      </c>
      <c r="CF105" s="44">
        <f t="shared" si="194"/>
        <v>623.12731505043791</v>
      </c>
      <c r="CG105" s="44">
        <f t="shared" si="197"/>
        <v>644.93677107720328</v>
      </c>
      <c r="CH105" s="44">
        <f t="shared" si="200"/>
        <v>667.50955806490538</v>
      </c>
      <c r="CI105" s="44">
        <f t="shared" si="203"/>
        <v>690.87239259717694</v>
      </c>
      <c r="CJ105" s="44">
        <f t="shared" si="206"/>
        <v>715.05292633807801</v>
      </c>
      <c r="CK105" s="44">
        <f t="shared" si="209"/>
        <v>740.0797787599106</v>
      </c>
      <c r="CL105" s="44">
        <f t="shared" si="212"/>
        <v>765.98257101650756</v>
      </c>
      <c r="CM105" s="44">
        <f t="shared" si="215"/>
        <v>792.79196100208526</v>
      </c>
      <c r="CN105" s="44">
        <f t="shared" si="218"/>
        <v>820.5396796371582</v>
      </c>
      <c r="CO105" s="44">
        <f t="shared" si="224"/>
        <v>849.25856842445864</v>
      </c>
      <c r="CP105" s="44">
        <f t="shared" si="230"/>
        <v>878.98261831931461</v>
      </c>
      <c r="CQ105" s="44">
        <f t="shared" ref="CQ105:CQ127" si="234">$V105/(1+r_)^($R105-CQ$2)</f>
        <v>909.74700996049057</v>
      </c>
      <c r="CR105" s="44">
        <f t="shared" si="135"/>
        <v>941.58815530910749</v>
      </c>
      <c r="CS105" s="44">
        <f t="shared" si="138"/>
        <v>974.54374074492614</v>
      </c>
      <c r="CT105" s="44">
        <f t="shared" si="141"/>
        <v>1008.6527716709986</v>
      </c>
      <c r="CU105" s="44">
        <f t="shared" si="144"/>
        <v>1043.9556186794832</v>
      </c>
      <c r="CV105" s="44">
        <f t="shared" si="147"/>
        <v>1080.4940653332653</v>
      </c>
      <c r="CW105" s="44">
        <f t="shared" si="150"/>
        <v>1118.3113576199296</v>
      </c>
      <c r="CX105" s="44">
        <f t="shared" si="153"/>
        <v>1157.4522551366269</v>
      </c>
      <c r="CY105" s="44">
        <f t="shared" si="156"/>
        <v>1197.9630840664088</v>
      </c>
      <c r="CZ105" s="44">
        <f t="shared" si="159"/>
        <v>1239.8917920087329</v>
      </c>
      <c r="DA105" s="44">
        <f t="shared" si="162"/>
        <v>1283.2880047290384</v>
      </c>
      <c r="DB105" s="44">
        <f t="shared" si="165"/>
        <v>1328.2030848945549</v>
      </c>
      <c r="DC105" s="44">
        <f t="shared" si="168"/>
        <v>1374.6901928658642</v>
      </c>
      <c r="DD105" s="44">
        <f t="shared" si="171"/>
        <v>1422.8043496161692</v>
      </c>
      <c r="DE105" s="44">
        <f t="shared" si="174"/>
        <v>1472.602501852735</v>
      </c>
      <c r="DF105" s="44">
        <f t="shared" si="177"/>
        <v>1524.1435894175806</v>
      </c>
      <c r="DG105" s="44">
        <f t="shared" si="180"/>
        <v>1577.4886150471959</v>
      </c>
      <c r="DH105" s="44">
        <f t="shared" si="183"/>
        <v>1632.7007165738473</v>
      </c>
      <c r="DI105" s="44">
        <f t="shared" si="186"/>
        <v>1689.8452416539319</v>
      </c>
      <c r="DJ105" s="44">
        <f t="shared" si="189"/>
        <v>1748.9898251118198</v>
      </c>
      <c r="DK105" s="44">
        <f t="shared" si="192"/>
        <v>1810.2044689907329</v>
      </c>
      <c r="DL105" s="44">
        <f t="shared" si="195"/>
        <v>1873.5616254054084</v>
      </c>
      <c r="DM105" s="44">
        <f t="shared" si="198"/>
        <v>1939.1362822945978</v>
      </c>
      <c r="DN105" s="44">
        <f t="shared" si="201"/>
        <v>2007.0060521749087</v>
      </c>
      <c r="DO105" s="44">
        <f t="shared" si="204"/>
        <v>2077.25126400103</v>
      </c>
      <c r="DP105" s="44">
        <f t="shared" si="207"/>
        <v>2149.9550582410657</v>
      </c>
      <c r="DQ105" s="44">
        <f t="shared" si="210"/>
        <v>2225.2034852795027</v>
      </c>
      <c r="DR105" s="44">
        <f t="shared" si="213"/>
        <v>2303.0856072642855</v>
      </c>
      <c r="DS105" s="44">
        <f t="shared" si="216"/>
        <v>2383.6936035185354</v>
      </c>
      <c r="DT105" s="44">
        <f t="shared" si="219"/>
        <v>2467.122879641684</v>
      </c>
      <c r="DU105" s="44">
        <f t="shared" si="225"/>
        <v>2553.4721804291426</v>
      </c>
      <c r="DV105" s="44">
        <f t="shared" si="231"/>
        <v>2642.8437067441623</v>
      </c>
      <c r="DW105" s="44">
        <f t="shared" ref="DW105:DW127" si="235">$V105/(1+r_)^($R105-DW$2)</f>
        <v>2735.3432364802079</v>
      </c>
      <c r="DX105" s="44"/>
      <c r="DY105" s="44"/>
    </row>
    <row r="106" spans="1:129" ht="15.75" customHeight="1">
      <c r="B106" s="1">
        <v>99</v>
      </c>
      <c r="D106" s="43">
        <f t="shared" si="124"/>
        <v>0.36503600000000003</v>
      </c>
      <c r="E106" s="43">
        <f t="shared" si="0"/>
        <v>0.45418697460993523</v>
      </c>
      <c r="F106" s="44">
        <f t="shared" si="226"/>
        <v>1705.2716556768444</v>
      </c>
      <c r="G106" s="44">
        <f t="shared" si="1"/>
        <v>1394.0288836260181</v>
      </c>
      <c r="H106" s="44">
        <f t="shared" si="2"/>
        <v>1.9080231012198752</v>
      </c>
      <c r="J106" s="43">
        <f t="shared" si="220"/>
        <v>0.31644</v>
      </c>
      <c r="K106" s="43">
        <f t="shared" si="4"/>
        <v>0.38044084320342902</v>
      </c>
      <c r="L106" s="44">
        <f t="shared" si="227"/>
        <v>3767.3056332995639</v>
      </c>
      <c r="M106" s="44">
        <f t="shared" si="5"/>
        <v>3171.2425359989065</v>
      </c>
      <c r="N106" s="44">
        <f t="shared" si="6"/>
        <v>2.1539895455869171</v>
      </c>
      <c r="P106" s="5">
        <f t="shared" si="7"/>
        <v>0.68839697173179648</v>
      </c>
      <c r="R106" s="1">
        <v>99</v>
      </c>
      <c r="S106" s="44">
        <f t="shared" si="8"/>
        <v>3124.7696014803955</v>
      </c>
      <c r="T106" s="44">
        <f t="shared" si="9"/>
        <v>2629.0945329205611</v>
      </c>
      <c r="U106" s="45">
        <f t="shared" si="10"/>
        <v>2.155780130589116</v>
      </c>
      <c r="V106" s="44">
        <f t="shared" si="221"/>
        <v>1908.7226309003272</v>
      </c>
      <c r="W106" s="45">
        <f t="shared" si="12"/>
        <v>1.5650963748076983</v>
      </c>
      <c r="X106" s="45">
        <f>SUM(DX106:DX$127)/S106</f>
        <v>1.4959738491212453</v>
      </c>
      <c r="Z106" s="1">
        <f t="shared" si="13"/>
        <v>2.0773456566697841</v>
      </c>
      <c r="AA106" s="45">
        <f t="shared" si="14"/>
        <v>7.8434473919331893E-2</v>
      </c>
      <c r="AC106" s="44">
        <f t="shared" si="222"/>
        <v>63.335644356023167</v>
      </c>
      <c r="AD106" s="44">
        <f t="shared" si="228"/>
        <v>65.552391908483969</v>
      </c>
      <c r="AE106" s="44">
        <f t="shared" si="232"/>
        <v>67.846725625280897</v>
      </c>
      <c r="AF106" s="44">
        <f t="shared" ref="AF106:AF127" si="236">$V106/(1+r_)^($R106-AF$2)</f>
        <v>70.221361022165723</v>
      </c>
      <c r="AG106" s="44">
        <f t="shared" si="136"/>
        <v>72.679108657941512</v>
      </c>
      <c r="AH106" s="44">
        <f t="shared" si="139"/>
        <v>75.222877460969457</v>
      </c>
      <c r="AI106" s="44">
        <f t="shared" si="142"/>
        <v>77.855678172103396</v>
      </c>
      <c r="AJ106" s="44">
        <f t="shared" si="145"/>
        <v>80.580626908127002</v>
      </c>
      <c r="AK106" s="44">
        <f t="shared" si="148"/>
        <v>83.400948849911444</v>
      </c>
      <c r="AL106" s="44">
        <f t="shared" si="151"/>
        <v>86.319982059658344</v>
      </c>
      <c r="AM106" s="44">
        <f t="shared" si="154"/>
        <v>89.341181431746378</v>
      </c>
      <c r="AN106" s="44">
        <f t="shared" si="157"/>
        <v>92.468122781857502</v>
      </c>
      <c r="AO106" s="44">
        <f t="shared" si="160"/>
        <v>95.704507079222495</v>
      </c>
      <c r="AP106" s="44">
        <f t="shared" si="163"/>
        <v>99.054164826995262</v>
      </c>
      <c r="AQ106" s="44">
        <f t="shared" si="166"/>
        <v>102.5210605959401</v>
      </c>
      <c r="AR106" s="44">
        <f t="shared" si="169"/>
        <v>106.109297716798</v>
      </c>
      <c r="AS106" s="44">
        <f t="shared" si="172"/>
        <v>109.82312313688591</v>
      </c>
      <c r="AT106" s="44">
        <f t="shared" si="175"/>
        <v>113.6669324466769</v>
      </c>
      <c r="AU106" s="44">
        <f t="shared" si="178"/>
        <v>117.64527508231059</v>
      </c>
      <c r="AV106" s="44">
        <f t="shared" si="181"/>
        <v>121.76285971019146</v>
      </c>
      <c r="AW106" s="44">
        <f t="shared" si="184"/>
        <v>126.02455980004814</v>
      </c>
      <c r="AX106" s="44">
        <f t="shared" si="187"/>
        <v>130.43541939304978</v>
      </c>
      <c r="AY106" s="44">
        <f t="shared" si="190"/>
        <v>135.00065907180655</v>
      </c>
      <c r="AZ106" s="44">
        <f t="shared" si="193"/>
        <v>139.72568213931976</v>
      </c>
      <c r="BA106" s="44">
        <f t="shared" si="196"/>
        <v>144.61608101419594</v>
      </c>
      <c r="BB106" s="44">
        <f t="shared" si="199"/>
        <v>149.6776438496928</v>
      </c>
      <c r="BC106" s="44">
        <f t="shared" si="202"/>
        <v>154.91636138443204</v>
      </c>
      <c r="BD106" s="44">
        <f t="shared" si="205"/>
        <v>160.33843403288714</v>
      </c>
      <c r="BE106" s="44">
        <f t="shared" si="208"/>
        <v>165.95027922403816</v>
      </c>
      <c r="BF106" s="44">
        <f t="shared" si="211"/>
        <v>171.75853899687948</v>
      </c>
      <c r="BG106" s="44">
        <f t="shared" si="214"/>
        <v>177.77008786177029</v>
      </c>
      <c r="BH106" s="44">
        <f t="shared" si="217"/>
        <v>183.9920409369322</v>
      </c>
      <c r="BI106" s="44">
        <f t="shared" si="223"/>
        <v>190.43176236972482</v>
      </c>
      <c r="BJ106" s="44">
        <f t="shared" si="229"/>
        <v>197.09687405266519</v>
      </c>
      <c r="BK106" s="44">
        <f t="shared" si="233"/>
        <v>203.99526464450844</v>
      </c>
      <c r="BL106" s="44">
        <f t="shared" ref="BL106:BL127" si="237">$V106/(1+r_)^($R106-BL$2)</f>
        <v>211.13509890706621</v>
      </c>
      <c r="BM106" s="44">
        <f t="shared" si="137"/>
        <v>218.52482736881348</v>
      </c>
      <c r="BN106" s="44">
        <f t="shared" si="140"/>
        <v>226.17319632672195</v>
      </c>
      <c r="BO106" s="44">
        <f t="shared" si="143"/>
        <v>234.08925819815724</v>
      </c>
      <c r="BP106" s="44">
        <f t="shared" si="146"/>
        <v>242.28238223509265</v>
      </c>
      <c r="BQ106" s="44">
        <f t="shared" si="149"/>
        <v>250.76226561332089</v>
      </c>
      <c r="BR106" s="44">
        <f t="shared" si="152"/>
        <v>259.53894490978712</v>
      </c>
      <c r="BS106" s="44">
        <f t="shared" si="155"/>
        <v>268.62280798162971</v>
      </c>
      <c r="BT106" s="44">
        <f t="shared" si="158"/>
        <v>278.02460626098673</v>
      </c>
      <c r="BU106" s="44">
        <f t="shared" si="161"/>
        <v>287.75546748012113</v>
      </c>
      <c r="BV106" s="44">
        <f t="shared" si="164"/>
        <v>297.82690884192539</v>
      </c>
      <c r="BW106" s="44">
        <f t="shared" si="167"/>
        <v>308.2508506513928</v>
      </c>
      <c r="BX106" s="44">
        <f t="shared" si="170"/>
        <v>319.0396304241915</v>
      </c>
      <c r="BY106" s="44">
        <f t="shared" si="173"/>
        <v>330.20601748903817</v>
      </c>
      <c r="BZ106" s="44">
        <f t="shared" si="176"/>
        <v>341.76322810115448</v>
      </c>
      <c r="CA106" s="44">
        <f t="shared" si="179"/>
        <v>353.72494108469488</v>
      </c>
      <c r="CB106" s="44">
        <f t="shared" si="182"/>
        <v>366.10531402265912</v>
      </c>
      <c r="CC106" s="44">
        <f t="shared" si="185"/>
        <v>378.91900001345215</v>
      </c>
      <c r="CD106" s="44">
        <f t="shared" si="188"/>
        <v>392.18116501392285</v>
      </c>
      <c r="CE106" s="44">
        <f t="shared" si="191"/>
        <v>405.90750578941021</v>
      </c>
      <c r="CF106" s="44">
        <f t="shared" si="194"/>
        <v>420.11426849203951</v>
      </c>
      <c r="CG106" s="44">
        <f t="shared" si="197"/>
        <v>434.81826788926082</v>
      </c>
      <c r="CH106" s="44">
        <f t="shared" si="200"/>
        <v>450.03690726538503</v>
      </c>
      <c r="CI106" s="44">
        <f t="shared" si="203"/>
        <v>465.78819901967353</v>
      </c>
      <c r="CJ106" s="44">
        <f t="shared" si="206"/>
        <v>482.090785985362</v>
      </c>
      <c r="CK106" s="44">
        <f t="shared" si="209"/>
        <v>498.96396349484957</v>
      </c>
      <c r="CL106" s="44">
        <f t="shared" si="212"/>
        <v>516.42770221716921</v>
      </c>
      <c r="CM106" s="44">
        <f t="shared" si="215"/>
        <v>534.50267179477021</v>
      </c>
      <c r="CN106" s="44">
        <f t="shared" si="218"/>
        <v>553.21026530758706</v>
      </c>
      <c r="CO106" s="44">
        <f t="shared" si="224"/>
        <v>572.57262459335254</v>
      </c>
      <c r="CP106" s="44">
        <f t="shared" si="230"/>
        <v>592.6126664541199</v>
      </c>
      <c r="CQ106" s="44">
        <f t="shared" si="234"/>
        <v>613.35410978001403</v>
      </c>
      <c r="CR106" s="44">
        <f t="shared" ref="CR106:CR127" si="238">$V106/(1+r_)^($R106-CR$2)</f>
        <v>634.82150362231448</v>
      </c>
      <c r="CS106" s="44">
        <f t="shared" si="138"/>
        <v>657.04025624909525</v>
      </c>
      <c r="CT106" s="44">
        <f t="shared" si="141"/>
        <v>680.03666521781361</v>
      </c>
      <c r="CU106" s="44">
        <f t="shared" si="144"/>
        <v>703.83794850043705</v>
      </c>
      <c r="CV106" s="44">
        <f t="shared" si="147"/>
        <v>728.47227669795222</v>
      </c>
      <c r="CW106" s="44">
        <f t="shared" si="150"/>
        <v>753.96880638238054</v>
      </c>
      <c r="CX106" s="44">
        <f t="shared" si="153"/>
        <v>780.35771460576393</v>
      </c>
      <c r="CY106" s="44">
        <f t="shared" si="156"/>
        <v>807.67023461696556</v>
      </c>
      <c r="CZ106" s="44">
        <f t="shared" si="159"/>
        <v>835.93869282855928</v>
      </c>
      <c r="DA106" s="44">
        <f t="shared" si="162"/>
        <v>865.19654707755865</v>
      </c>
      <c r="DB106" s="44">
        <f t="shared" si="165"/>
        <v>895.47842622527321</v>
      </c>
      <c r="DC106" s="44">
        <f t="shared" si="168"/>
        <v>926.82017114315784</v>
      </c>
      <c r="DD106" s="44">
        <f t="shared" si="171"/>
        <v>959.2588771331682</v>
      </c>
      <c r="DE106" s="44">
        <f t="shared" si="174"/>
        <v>992.83293783282897</v>
      </c>
      <c r="DF106" s="44">
        <f t="shared" si="177"/>
        <v>1027.5820906569779</v>
      </c>
      <c r="DG106" s="44">
        <f t="shared" si="180"/>
        <v>1063.547463829972</v>
      </c>
      <c r="DH106" s="44">
        <f t="shared" si="183"/>
        <v>1100.771625064021</v>
      </c>
      <c r="DI106" s="44">
        <f t="shared" si="186"/>
        <v>1139.2986319412614</v>
      </c>
      <c r="DJ106" s="44">
        <f t="shared" si="189"/>
        <v>1179.1740840592056</v>
      </c>
      <c r="DK106" s="44">
        <f t="shared" si="192"/>
        <v>1220.4451770012779</v>
      </c>
      <c r="DL106" s="44">
        <f t="shared" si="195"/>
        <v>1263.1607581963224</v>
      </c>
      <c r="DM106" s="44">
        <f t="shared" si="198"/>
        <v>1307.3713847331935</v>
      </c>
      <c r="DN106" s="44">
        <f t="shared" si="201"/>
        <v>1353.1293831988553</v>
      </c>
      <c r="DO106" s="44">
        <f t="shared" si="204"/>
        <v>1400.4889116108152</v>
      </c>
      <c r="DP106" s="44">
        <f t="shared" si="207"/>
        <v>1449.5060235171934</v>
      </c>
      <c r="DQ106" s="44">
        <f t="shared" si="210"/>
        <v>1500.238734340295</v>
      </c>
      <c r="DR106" s="44">
        <f t="shared" si="213"/>
        <v>1552.7470900422052</v>
      </c>
      <c r="DS106" s="44">
        <f t="shared" si="216"/>
        <v>1607.0932381936825</v>
      </c>
      <c r="DT106" s="44">
        <f t="shared" si="219"/>
        <v>1663.3415015304611</v>
      </c>
      <c r="DU106" s="44">
        <f t="shared" si="225"/>
        <v>1721.5584540840271</v>
      </c>
      <c r="DV106" s="44">
        <f t="shared" si="231"/>
        <v>1781.8129999769678</v>
      </c>
      <c r="DW106" s="44">
        <f t="shared" si="235"/>
        <v>1844.1764549761617</v>
      </c>
      <c r="DX106" s="44">
        <f t="shared" ref="DX106:DX127" si="239">$V106/(1+r_)^($R106-DX$2)</f>
        <v>1908.7226309003272</v>
      </c>
      <c r="DY106" s="44"/>
    </row>
    <row r="107" spans="1:129" ht="15.75" customHeight="1">
      <c r="B107" s="1">
        <v>100</v>
      </c>
      <c r="D107" s="43">
        <f t="shared" si="124"/>
        <v>0.38819799999999999</v>
      </c>
      <c r="E107" s="43">
        <f t="shared" si="0"/>
        <v>0.49134657822850669</v>
      </c>
      <c r="F107" s="44">
        <f t="shared" si="226"/>
        <v>1082.7861115751919</v>
      </c>
      <c r="G107" s="44">
        <f t="shared" si="1"/>
        <v>872.61841010455873</v>
      </c>
      <c r="H107" s="44">
        <f t="shared" si="2"/>
        <v>1.7174849302005701</v>
      </c>
      <c r="J107" s="43">
        <f t="shared" si="220"/>
        <v>0.33968599999999999</v>
      </c>
      <c r="K107" s="43">
        <f t="shared" si="4"/>
        <v>0.41503979952266123</v>
      </c>
      <c r="L107" s="44">
        <f t="shared" si="227"/>
        <v>2575.1794386982497</v>
      </c>
      <c r="M107" s="44">
        <f t="shared" si="5"/>
        <v>2137.8032372914231</v>
      </c>
      <c r="N107" s="44">
        <f t="shared" si="6"/>
        <v>1.9196698835316834</v>
      </c>
      <c r="P107" s="5">
        <f t="shared" si="7"/>
        <v>0.7039922610823246</v>
      </c>
      <c r="R107" s="1">
        <v>100</v>
      </c>
      <c r="S107" s="44">
        <f t="shared" si="8"/>
        <v>2133.4194643607266</v>
      </c>
      <c r="T107" s="44">
        <f t="shared" si="9"/>
        <v>1771.4209796121406</v>
      </c>
      <c r="U107" s="45">
        <f t="shared" si="10"/>
        <v>1.9251824384430007</v>
      </c>
      <c r="V107" s="44">
        <f t="shared" si="221"/>
        <v>1286.051631198414</v>
      </c>
      <c r="W107" s="45">
        <f t="shared" si="12"/>
        <v>1.3976824503096192</v>
      </c>
      <c r="X107" s="45">
        <f>SUM(DY107:DY$127)/S107</f>
        <v>1.3418157139161866</v>
      </c>
      <c r="Z107" s="1">
        <f t="shared" si="13"/>
        <v>1.8598215726529648</v>
      </c>
      <c r="AA107" s="45">
        <f t="shared" si="14"/>
        <v>6.5360865790035971E-2</v>
      </c>
      <c r="AC107" s="44">
        <f t="shared" si="222"/>
        <v>41.230957957871915</v>
      </c>
      <c r="AD107" s="44">
        <f t="shared" si="228"/>
        <v>42.674041486397435</v>
      </c>
      <c r="AE107" s="44">
        <f t="shared" si="232"/>
        <v>44.167632938421342</v>
      </c>
      <c r="AF107" s="44">
        <f t="shared" si="236"/>
        <v>45.713500091266084</v>
      </c>
      <c r="AG107" s="44">
        <f t="shared" ref="AG107:AG127" si="240">$V107/(1+r_)^($R107-AG$2)</f>
        <v>47.313472594460393</v>
      </c>
      <c r="AH107" s="44">
        <f t="shared" si="139"/>
        <v>48.969444135266492</v>
      </c>
      <c r="AI107" s="44">
        <f t="shared" si="142"/>
        <v>50.683374680000817</v>
      </c>
      <c r="AJ107" s="44">
        <f t="shared" si="145"/>
        <v>52.457292793800846</v>
      </c>
      <c r="AK107" s="44">
        <f t="shared" si="148"/>
        <v>54.293298041583867</v>
      </c>
      <c r="AL107" s="44">
        <f t="shared" si="151"/>
        <v>56.193563473039298</v>
      </c>
      <c r="AM107" s="44">
        <f t="shared" si="154"/>
        <v>58.160338194595681</v>
      </c>
      <c r="AN107" s="44">
        <f t="shared" si="157"/>
        <v>60.195950031406525</v>
      </c>
      <c r="AO107" s="44">
        <f t="shared" si="160"/>
        <v>62.302808282505751</v>
      </c>
      <c r="AP107" s="44">
        <f t="shared" si="163"/>
        <v>64.483406572393434</v>
      </c>
      <c r="AQ107" s="44">
        <f t="shared" si="166"/>
        <v>66.740325802427193</v>
      </c>
      <c r="AR107" s="44">
        <f t="shared" si="169"/>
        <v>69.076237205512157</v>
      </c>
      <c r="AS107" s="44">
        <f t="shared" si="172"/>
        <v>71.493905507705065</v>
      </c>
      <c r="AT107" s="44">
        <f t="shared" si="175"/>
        <v>73.996192200474738</v>
      </c>
      <c r="AU107" s="44">
        <f t="shared" si="178"/>
        <v>76.586058927491337</v>
      </c>
      <c r="AV107" s="44">
        <f t="shared" si="181"/>
        <v>79.266570989953536</v>
      </c>
      <c r="AW107" s="44">
        <f t="shared" si="184"/>
        <v>82.040900974601911</v>
      </c>
      <c r="AX107" s="44">
        <f t="shared" si="187"/>
        <v>84.912332508712964</v>
      </c>
      <c r="AY107" s="44">
        <f t="shared" si="190"/>
        <v>87.884264146517893</v>
      </c>
      <c r="AZ107" s="44">
        <f t="shared" si="193"/>
        <v>90.960213391646036</v>
      </c>
      <c r="BA107" s="44">
        <f t="shared" si="196"/>
        <v>94.143820860353628</v>
      </c>
      <c r="BB107" s="44">
        <f t="shared" si="199"/>
        <v>97.438854590465994</v>
      </c>
      <c r="BC107" s="44">
        <f t="shared" si="202"/>
        <v>100.84921450113231</v>
      </c>
      <c r="BD107" s="44">
        <f t="shared" si="205"/>
        <v>104.37893700867193</v>
      </c>
      <c r="BE107" s="44">
        <f t="shared" si="208"/>
        <v>108.03219980397543</v>
      </c>
      <c r="BF107" s="44">
        <f t="shared" si="211"/>
        <v>111.81332679711456</v>
      </c>
      <c r="BG107" s="44">
        <f t="shared" si="214"/>
        <v>115.72679323501355</v>
      </c>
      <c r="BH107" s="44">
        <f t="shared" si="217"/>
        <v>119.77723099823905</v>
      </c>
      <c r="BI107" s="44">
        <f t="shared" si="223"/>
        <v>123.96943408317738</v>
      </c>
      <c r="BJ107" s="44">
        <f t="shared" si="229"/>
        <v>128.30836427608858</v>
      </c>
      <c r="BK107" s="44">
        <f t="shared" si="233"/>
        <v>132.7991570257517</v>
      </c>
      <c r="BL107" s="44">
        <f t="shared" si="237"/>
        <v>137.44712752165299</v>
      </c>
      <c r="BM107" s="44">
        <f t="shared" ref="BM107:BM127" si="241">$V107/(1+r_)^($R107-BM$2)</f>
        <v>142.25777698491081</v>
      </c>
      <c r="BN107" s="44">
        <f t="shared" si="140"/>
        <v>147.23679917938267</v>
      </c>
      <c r="BO107" s="44">
        <f t="shared" si="143"/>
        <v>152.39008715066106</v>
      </c>
      <c r="BP107" s="44">
        <f t="shared" si="146"/>
        <v>157.7237402009342</v>
      </c>
      <c r="BQ107" s="44">
        <f t="shared" si="149"/>
        <v>163.24407110796685</v>
      </c>
      <c r="BR107" s="44">
        <f t="shared" si="152"/>
        <v>168.95761359674566</v>
      </c>
      <c r="BS107" s="44">
        <f t="shared" si="155"/>
        <v>174.87113007263179</v>
      </c>
      <c r="BT107" s="44">
        <f t="shared" si="158"/>
        <v>180.99161962517391</v>
      </c>
      <c r="BU107" s="44">
        <f t="shared" si="161"/>
        <v>187.32632631205496</v>
      </c>
      <c r="BV107" s="44">
        <f t="shared" si="164"/>
        <v>193.88274773297684</v>
      </c>
      <c r="BW107" s="44">
        <f t="shared" si="167"/>
        <v>200.66864390363102</v>
      </c>
      <c r="BX107" s="44">
        <f t="shared" si="170"/>
        <v>207.69204644025814</v>
      </c>
      <c r="BY107" s="44">
        <f t="shared" si="173"/>
        <v>214.9612680656671</v>
      </c>
      <c r="BZ107" s="44">
        <f t="shared" si="176"/>
        <v>222.48491244796546</v>
      </c>
      <c r="CA107" s="44">
        <f t="shared" si="179"/>
        <v>230.27188438364422</v>
      </c>
      <c r="CB107" s="44">
        <f t="shared" si="182"/>
        <v>238.33140033707176</v>
      </c>
      <c r="CC107" s="44">
        <f t="shared" si="185"/>
        <v>246.67299934886924</v>
      </c>
      <c r="CD107" s="44">
        <f t="shared" si="188"/>
        <v>255.30655432607961</v>
      </c>
      <c r="CE107" s="44">
        <f t="shared" si="191"/>
        <v>264.24228372749235</v>
      </c>
      <c r="CF107" s="44">
        <f t="shared" si="194"/>
        <v>273.49076365795463</v>
      </c>
      <c r="CG107" s="44">
        <f t="shared" si="197"/>
        <v>283.06294038598298</v>
      </c>
      <c r="CH107" s="44">
        <f t="shared" si="200"/>
        <v>292.97014329949235</v>
      </c>
      <c r="CI107" s="44">
        <f t="shared" si="203"/>
        <v>303.22409831497458</v>
      </c>
      <c r="CJ107" s="44">
        <f t="shared" si="206"/>
        <v>313.83694175599874</v>
      </c>
      <c r="CK107" s="44">
        <f t="shared" si="209"/>
        <v>324.82123471745859</v>
      </c>
      <c r="CL107" s="44">
        <f t="shared" si="212"/>
        <v>336.1899779325696</v>
      </c>
      <c r="CM107" s="44">
        <f t="shared" si="215"/>
        <v>347.95662716020951</v>
      </c>
      <c r="CN107" s="44">
        <f t="shared" si="218"/>
        <v>360.13510911081681</v>
      </c>
      <c r="CO107" s="44">
        <f t="shared" si="224"/>
        <v>372.7398379296954</v>
      </c>
      <c r="CP107" s="44">
        <f t="shared" si="230"/>
        <v>385.78573225723471</v>
      </c>
      <c r="CQ107" s="44">
        <f t="shared" si="234"/>
        <v>399.28823288623789</v>
      </c>
      <c r="CR107" s="44">
        <f t="shared" si="238"/>
        <v>413.26332103725616</v>
      </c>
      <c r="CS107" s="44">
        <f t="shared" ref="CS107:CS127" si="242">$V107/(1+r_)^($R107-CS$2)</f>
        <v>427.72753727356013</v>
      </c>
      <c r="CT107" s="44">
        <f t="shared" si="141"/>
        <v>442.69800107813461</v>
      </c>
      <c r="CU107" s="44">
        <f t="shared" si="144"/>
        <v>458.19243111586928</v>
      </c>
      <c r="CV107" s="44">
        <f t="shared" si="147"/>
        <v>474.22916620492475</v>
      </c>
      <c r="CW107" s="44">
        <f t="shared" si="150"/>
        <v>490.82718702209701</v>
      </c>
      <c r="CX107" s="44">
        <f t="shared" si="153"/>
        <v>508.00613856787038</v>
      </c>
      <c r="CY107" s="44">
        <f t="shared" si="156"/>
        <v>525.78635341774589</v>
      </c>
      <c r="CZ107" s="44">
        <f t="shared" si="159"/>
        <v>544.1888757873669</v>
      </c>
      <c r="DA107" s="44">
        <f t="shared" si="162"/>
        <v>563.23548643992467</v>
      </c>
      <c r="DB107" s="44">
        <f t="shared" si="165"/>
        <v>582.94872846532201</v>
      </c>
      <c r="DC107" s="44">
        <f t="shared" si="168"/>
        <v>603.35193396160821</v>
      </c>
      <c r="DD107" s="44">
        <f t="shared" si="171"/>
        <v>624.46925165026448</v>
      </c>
      <c r="DE107" s="44">
        <f t="shared" si="174"/>
        <v>646.32567545802362</v>
      </c>
      <c r="DF107" s="44">
        <f t="shared" si="177"/>
        <v>668.94707409905448</v>
      </c>
      <c r="DG107" s="44">
        <f t="shared" si="180"/>
        <v>692.36022169252124</v>
      </c>
      <c r="DH107" s="44">
        <f t="shared" si="183"/>
        <v>716.59282945175948</v>
      </c>
      <c r="DI107" s="44">
        <f t="shared" si="186"/>
        <v>741.67357848257097</v>
      </c>
      <c r="DJ107" s="44">
        <f t="shared" si="189"/>
        <v>767.63215372946081</v>
      </c>
      <c r="DK107" s="44">
        <f t="shared" si="192"/>
        <v>794.4992791099919</v>
      </c>
      <c r="DL107" s="44">
        <f t="shared" si="195"/>
        <v>822.30675387884173</v>
      </c>
      <c r="DM107" s="44">
        <f t="shared" si="198"/>
        <v>851.08749026460089</v>
      </c>
      <c r="DN107" s="44">
        <f t="shared" si="201"/>
        <v>880.8755524238619</v>
      </c>
      <c r="DO107" s="44">
        <f t="shared" si="204"/>
        <v>911.70619675869716</v>
      </c>
      <c r="DP107" s="44">
        <f t="shared" si="207"/>
        <v>943.61591364525145</v>
      </c>
      <c r="DQ107" s="44">
        <f t="shared" si="210"/>
        <v>976.64247062283516</v>
      </c>
      <c r="DR107" s="44">
        <f t="shared" si="213"/>
        <v>1010.8249570946342</v>
      </c>
      <c r="DS107" s="44">
        <f t="shared" si="216"/>
        <v>1046.2038305929464</v>
      </c>
      <c r="DT107" s="44">
        <f t="shared" si="219"/>
        <v>1082.8209646636994</v>
      </c>
      <c r="DU107" s="44">
        <f t="shared" si="225"/>
        <v>1120.7196984269287</v>
      </c>
      <c r="DV107" s="44">
        <f t="shared" si="231"/>
        <v>1159.9448878718713</v>
      </c>
      <c r="DW107" s="44">
        <f t="shared" si="235"/>
        <v>1200.5429589473865</v>
      </c>
      <c r="DX107" s="44">
        <f t="shared" si="239"/>
        <v>1242.5619625105451</v>
      </c>
      <c r="DY107" s="44">
        <f t="shared" ref="DY107:DY127" si="243">$V107/(1+r_)^($R107-DY$2)</f>
        <v>1286.051631198414</v>
      </c>
    </row>
    <row r="108" spans="1:129" ht="15.75" customHeight="1">
      <c r="A108" s="49"/>
      <c r="B108" s="49">
        <v>101</v>
      </c>
      <c r="C108" s="49"/>
      <c r="D108" s="43">
        <f t="shared" si="124"/>
        <v>0.50251256281407031</v>
      </c>
      <c r="E108" s="51">
        <f t="shared" si="0"/>
        <v>0.69818497458990236</v>
      </c>
      <c r="F108" s="52">
        <f t="shared" si="226"/>
        <v>662.4507086339255</v>
      </c>
      <c r="G108" s="44">
        <f t="shared" si="1"/>
        <v>496.00580696711006</v>
      </c>
      <c r="H108" s="44">
        <f t="shared" si="2"/>
        <v>1.4899982840863062</v>
      </c>
      <c r="I108" s="49"/>
      <c r="J108" s="43">
        <f t="shared" si="220"/>
        <v>0.46511627906976744</v>
      </c>
      <c r="K108" s="51">
        <f t="shared" si="4"/>
        <v>0.6257058997644126</v>
      </c>
      <c r="L108" s="52">
        <f t="shared" si="227"/>
        <v>1700.4270358845963</v>
      </c>
      <c r="M108" s="44">
        <f t="shared" si="5"/>
        <v>1304.9788880044578</v>
      </c>
      <c r="N108" s="44">
        <f t="shared" si="6"/>
        <v>1.6499921000186017</v>
      </c>
      <c r="O108" s="49"/>
      <c r="P108" s="5">
        <f t="shared" si="7"/>
        <v>0.71964241054337252</v>
      </c>
      <c r="R108" s="1">
        <v>101</v>
      </c>
      <c r="S108" s="44">
        <f t="shared" si="8"/>
        <v>1409.4224948635547</v>
      </c>
      <c r="T108" s="44">
        <f t="shared" si="9"/>
        <v>1082.3493991331152</v>
      </c>
      <c r="U108" s="45">
        <f t="shared" si="10"/>
        <v>1.6572750296806722</v>
      </c>
      <c r="V108" s="44">
        <f t="shared" si="221"/>
        <v>785.78566377064158</v>
      </c>
      <c r="W108" s="45">
        <f t="shared" si="12"/>
        <v>1.203181671548168</v>
      </c>
      <c r="X108" s="49"/>
      <c r="Y108" s="49"/>
      <c r="Z108" s="1">
        <f t="shared" si="13"/>
        <v>1.6051366194558561</v>
      </c>
      <c r="AA108" s="45">
        <f t="shared" si="14"/>
        <v>5.2138410224816134E-2</v>
      </c>
      <c r="AB108" s="49"/>
      <c r="AC108" s="44">
        <f t="shared" si="222"/>
        <v>24.340459466334124</v>
      </c>
      <c r="AD108" s="44">
        <f t="shared" si="228"/>
        <v>25.192375547655818</v>
      </c>
      <c r="AE108" s="44">
        <f t="shared" si="232"/>
        <v>26.074108691823767</v>
      </c>
      <c r="AF108" s="44">
        <f t="shared" si="236"/>
        <v>26.986702496037598</v>
      </c>
      <c r="AG108" s="44">
        <f t="shared" si="240"/>
        <v>27.931237083398912</v>
      </c>
      <c r="AH108" s="44">
        <f t="shared" ref="AH108:AH127" si="244">$V108/(1+r_)^($R108-AH$2)</f>
        <v>28.90883038131787</v>
      </c>
      <c r="AI108" s="44">
        <f t="shared" si="142"/>
        <v>29.920639444663991</v>
      </c>
      <c r="AJ108" s="44">
        <f t="shared" si="145"/>
        <v>30.967861825227228</v>
      </c>
      <c r="AK108" s="44">
        <f t="shared" si="148"/>
        <v>32.051736989110182</v>
      </c>
      <c r="AL108" s="44">
        <f t="shared" si="151"/>
        <v>33.173547783729028</v>
      </c>
      <c r="AM108" s="44">
        <f t="shared" si="154"/>
        <v>34.334621956159545</v>
      </c>
      <c r="AN108" s="44">
        <f t="shared" si="157"/>
        <v>35.536333724625131</v>
      </c>
      <c r="AO108" s="44">
        <f t="shared" si="160"/>
        <v>36.780105404987005</v>
      </c>
      <c r="AP108" s="44">
        <f t="shared" si="163"/>
        <v>38.067409094161555</v>
      </c>
      <c r="AQ108" s="44">
        <f t="shared" si="166"/>
        <v>39.399768412457199</v>
      </c>
      <c r="AR108" s="44">
        <f t="shared" si="169"/>
        <v>40.778760306893197</v>
      </c>
      <c r="AS108" s="44">
        <f t="shared" si="172"/>
        <v>42.206016917634457</v>
      </c>
      <c r="AT108" s="44">
        <f t="shared" si="175"/>
        <v>43.68322750975166</v>
      </c>
      <c r="AU108" s="44">
        <f t="shared" si="178"/>
        <v>45.212140472592964</v>
      </c>
      <c r="AV108" s="44">
        <f t="shared" si="181"/>
        <v>46.794565389133709</v>
      </c>
      <c r="AW108" s="44">
        <f t="shared" si="184"/>
        <v>48.432375177753386</v>
      </c>
      <c r="AX108" s="44">
        <f t="shared" si="187"/>
        <v>50.127508308974754</v>
      </c>
      <c r="AY108" s="44">
        <f t="shared" si="190"/>
        <v>51.881971099788863</v>
      </c>
      <c r="AZ108" s="44">
        <f t="shared" si="193"/>
        <v>53.69784008828146</v>
      </c>
      <c r="BA108" s="44">
        <f t="shared" si="196"/>
        <v>55.577264491371317</v>
      </c>
      <c r="BB108" s="44">
        <f t="shared" si="199"/>
        <v>57.522468748569302</v>
      </c>
      <c r="BC108" s="44">
        <f t="shared" si="202"/>
        <v>59.53575515476922</v>
      </c>
      <c r="BD108" s="44">
        <f t="shared" si="205"/>
        <v>61.619506585186151</v>
      </c>
      <c r="BE108" s="44">
        <f t="shared" si="208"/>
        <v>63.776189315667658</v>
      </c>
      <c r="BF108" s="44">
        <f t="shared" si="211"/>
        <v>66.008355941716019</v>
      </c>
      <c r="BG108" s="44">
        <f t="shared" si="214"/>
        <v>68.318648399676064</v>
      </c>
      <c r="BH108" s="44">
        <f t="shared" si="217"/>
        <v>70.709801093664723</v>
      </c>
      <c r="BI108" s="44">
        <f t="shared" si="223"/>
        <v>73.184644131943003</v>
      </c>
      <c r="BJ108" s="44">
        <f t="shared" si="229"/>
        <v>75.746106676560984</v>
      </c>
      <c r="BK108" s="44">
        <f t="shared" si="233"/>
        <v>78.397220410240621</v>
      </c>
      <c r="BL108" s="44">
        <f t="shared" si="237"/>
        <v>81.141123124599034</v>
      </c>
      <c r="BM108" s="44">
        <f t="shared" si="241"/>
        <v>83.981062433960005</v>
      </c>
      <c r="BN108" s="44">
        <f t="shared" ref="BN108:BN127" si="245">$V108/(1+r_)^($R108-BN$2)</f>
        <v>86.920399619148583</v>
      </c>
      <c r="BO108" s="44">
        <f t="shared" si="143"/>
        <v>89.962613605818774</v>
      </c>
      <c r="BP108" s="44">
        <f t="shared" si="146"/>
        <v>93.111305082022426</v>
      </c>
      <c r="BQ108" s="44">
        <f t="shared" si="149"/>
        <v>96.370200759893208</v>
      </c>
      <c r="BR108" s="44">
        <f t="shared" si="152"/>
        <v>99.743157786489434</v>
      </c>
      <c r="BS108" s="44">
        <f t="shared" si="155"/>
        <v>103.23416830901657</v>
      </c>
      <c r="BT108" s="44">
        <f t="shared" si="158"/>
        <v>106.84736419983216</v>
      </c>
      <c r="BU108" s="44">
        <f t="shared" si="161"/>
        <v>110.58702194682628</v>
      </c>
      <c r="BV108" s="44">
        <f t="shared" si="164"/>
        <v>114.45756771496519</v>
      </c>
      <c r="BW108" s="44">
        <f t="shared" si="167"/>
        <v>118.46358258498893</v>
      </c>
      <c r="BX108" s="44">
        <f t="shared" si="170"/>
        <v>122.60980797546355</v>
      </c>
      <c r="BY108" s="44">
        <f t="shared" si="173"/>
        <v>126.90115125460478</v>
      </c>
      <c r="BZ108" s="44">
        <f t="shared" si="176"/>
        <v>131.34269154851592</v>
      </c>
      <c r="CA108" s="44">
        <f t="shared" si="179"/>
        <v>135.93968575271398</v>
      </c>
      <c r="CB108" s="44">
        <f t="shared" si="182"/>
        <v>140.69757475405893</v>
      </c>
      <c r="CC108" s="44">
        <f t="shared" si="185"/>
        <v>145.62198987045099</v>
      </c>
      <c r="CD108" s="44">
        <f t="shared" si="188"/>
        <v>150.71875951591676</v>
      </c>
      <c r="CE108" s="44">
        <f t="shared" si="191"/>
        <v>155.99391609897384</v>
      </c>
      <c r="CF108" s="44">
        <f t="shared" si="194"/>
        <v>161.45370316243788</v>
      </c>
      <c r="CG108" s="44">
        <f t="shared" si="197"/>
        <v>167.10458277312321</v>
      </c>
      <c r="CH108" s="44">
        <f t="shared" si="200"/>
        <v>172.9532431701825</v>
      </c>
      <c r="CI108" s="44">
        <f t="shared" si="203"/>
        <v>179.00660668113886</v>
      </c>
      <c r="CJ108" s="44">
        <f t="shared" si="206"/>
        <v>185.27183791497876</v>
      </c>
      <c r="CK108" s="44">
        <f t="shared" si="209"/>
        <v>191.756352242003</v>
      </c>
      <c r="CL108" s="44">
        <f t="shared" si="212"/>
        <v>198.46782457047308</v>
      </c>
      <c r="CM108" s="44">
        <f t="shared" si="215"/>
        <v>205.4141984304396</v>
      </c>
      <c r="CN108" s="44">
        <f t="shared" si="218"/>
        <v>212.60369537550494</v>
      </c>
      <c r="CO108" s="44">
        <f t="shared" si="224"/>
        <v>220.04482471364764</v>
      </c>
      <c r="CP108" s="44">
        <f t="shared" si="230"/>
        <v>227.74639357862529</v>
      </c>
      <c r="CQ108" s="44">
        <f t="shared" si="234"/>
        <v>235.71751735387716</v>
      </c>
      <c r="CR108" s="44">
        <f t="shared" si="238"/>
        <v>243.96763046126284</v>
      </c>
      <c r="CS108" s="44">
        <f t="shared" si="242"/>
        <v>252.50649752740702</v>
      </c>
      <c r="CT108" s="44">
        <f t="shared" ref="CT108:CT127" si="246">$V108/(1+r_)^($R108-CT$2)</f>
        <v>261.34422494086624</v>
      </c>
      <c r="CU108" s="44">
        <f t="shared" si="144"/>
        <v>270.49127281379651</v>
      </c>
      <c r="CV108" s="44">
        <f t="shared" si="147"/>
        <v>279.95846736227935</v>
      </c>
      <c r="CW108" s="44">
        <f t="shared" si="150"/>
        <v>289.75701371995916</v>
      </c>
      <c r="CX108" s="44">
        <f t="shared" si="153"/>
        <v>299.89850920015766</v>
      </c>
      <c r="CY108" s="44">
        <f t="shared" si="156"/>
        <v>310.39495702216317</v>
      </c>
      <c r="CZ108" s="44">
        <f t="shared" si="159"/>
        <v>321.25878051793887</v>
      </c>
      <c r="DA108" s="44">
        <f t="shared" si="162"/>
        <v>332.5028378360667</v>
      </c>
      <c r="DB108" s="44">
        <f t="shared" si="165"/>
        <v>344.14043716032904</v>
      </c>
      <c r="DC108" s="44">
        <f t="shared" si="168"/>
        <v>356.18535246094046</v>
      </c>
      <c r="DD108" s="44">
        <f t="shared" si="171"/>
        <v>368.65183979707336</v>
      </c>
      <c r="DE108" s="44">
        <f t="shared" si="174"/>
        <v>381.55465418997096</v>
      </c>
      <c r="DF108" s="44">
        <f t="shared" si="177"/>
        <v>394.90906708661987</v>
      </c>
      <c r="DG108" s="44">
        <f t="shared" si="180"/>
        <v>408.7308844346515</v>
      </c>
      <c r="DH108" s="44">
        <f t="shared" si="183"/>
        <v>423.0364653898643</v>
      </c>
      <c r="DI108" s="44">
        <f t="shared" si="186"/>
        <v>437.84274167850947</v>
      </c>
      <c r="DJ108" s="44">
        <f t="shared" si="189"/>
        <v>453.1672376372573</v>
      </c>
      <c r="DK108" s="44">
        <f t="shared" si="192"/>
        <v>469.02809095456121</v>
      </c>
      <c r="DL108" s="44">
        <f t="shared" si="195"/>
        <v>485.4440741379708</v>
      </c>
      <c r="DM108" s="44">
        <f t="shared" si="198"/>
        <v>502.43461673279984</v>
      </c>
      <c r="DN108" s="44">
        <f t="shared" si="201"/>
        <v>520.01982831844771</v>
      </c>
      <c r="DO108" s="44">
        <f t="shared" si="204"/>
        <v>538.22052230959332</v>
      </c>
      <c r="DP108" s="44">
        <f t="shared" si="207"/>
        <v>557.05824059042914</v>
      </c>
      <c r="DQ108" s="44">
        <f t="shared" si="210"/>
        <v>576.55527901109417</v>
      </c>
      <c r="DR108" s="44">
        <f t="shared" si="213"/>
        <v>596.73471377648229</v>
      </c>
      <c r="DS108" s="44">
        <f t="shared" si="216"/>
        <v>617.62042875865905</v>
      </c>
      <c r="DT108" s="44">
        <f t="shared" si="219"/>
        <v>639.23714376521207</v>
      </c>
      <c r="DU108" s="44">
        <f t="shared" si="225"/>
        <v>661.61044379699456</v>
      </c>
      <c r="DV108" s="44">
        <f t="shared" si="231"/>
        <v>684.76680932988927</v>
      </c>
      <c r="DW108" s="44">
        <f t="shared" si="235"/>
        <v>708.73364765643532</v>
      </c>
      <c r="DX108" s="44">
        <f t="shared" si="239"/>
        <v>733.53932532441058</v>
      </c>
      <c r="DY108" s="44">
        <f t="shared" si="243"/>
        <v>759.21320171076491</v>
      </c>
    </row>
    <row r="109" spans="1:129" ht="15.75" customHeight="1">
      <c r="A109" s="49"/>
      <c r="B109" s="49">
        <v>102</v>
      </c>
      <c r="C109" s="49"/>
      <c r="D109" s="51">
        <f t="shared" ref="D109:D127" si="247">D108</f>
        <v>0.50251256281407031</v>
      </c>
      <c r="E109" s="51">
        <f t="shared" si="0"/>
        <v>0.69818497458990236</v>
      </c>
      <c r="F109" s="52">
        <f t="shared" si="226"/>
        <v>329.56090530029462</v>
      </c>
      <c r="G109" s="44">
        <f t="shared" si="1"/>
        <v>246.75665773740653</v>
      </c>
      <c r="H109" s="44">
        <f t="shared" si="2"/>
        <v>1.4899965508401505</v>
      </c>
      <c r="I109" s="49"/>
      <c r="J109" s="51">
        <f t="shared" ref="J109:J127" si="248">J108</f>
        <v>0.46511627906976744</v>
      </c>
      <c r="K109" s="51">
        <f t="shared" si="4"/>
        <v>0.6257058997644126</v>
      </c>
      <c r="L109" s="52">
        <f t="shared" si="227"/>
        <v>909.5307401243191</v>
      </c>
      <c r="M109" s="44">
        <f t="shared" si="5"/>
        <v>698.01196335122165</v>
      </c>
      <c r="N109" s="44">
        <f t="shared" si="6"/>
        <v>1.6499852304695604</v>
      </c>
      <c r="O109" s="49"/>
      <c r="P109" s="5">
        <f t="shared" si="7"/>
        <v>0.73403024181689147</v>
      </c>
      <c r="R109" s="1">
        <v>102</v>
      </c>
      <c r="S109" s="44">
        <f t="shared" si="8"/>
        <v>755.27630340267592</v>
      </c>
      <c r="T109" s="44">
        <f t="shared" si="9"/>
        <v>580.23465992952617</v>
      </c>
      <c r="U109" s="45">
        <f t="shared" si="10"/>
        <v>1.6595930551871316</v>
      </c>
      <c r="V109" s="44">
        <f t="shared" si="221"/>
        <v>421.25036310883598</v>
      </c>
      <c r="W109" s="45">
        <f t="shared" si="12"/>
        <v>1.204864558065857</v>
      </c>
      <c r="X109" s="49"/>
      <c r="Y109" s="49"/>
      <c r="Z109" s="1">
        <f t="shared" si="13"/>
        <v>1.6074330800364913</v>
      </c>
      <c r="AA109" s="45">
        <f t="shared" si="14"/>
        <v>5.2159975150640303E-2</v>
      </c>
      <c r="AB109" s="49"/>
      <c r="AC109" s="44">
        <f t="shared" si="222"/>
        <v>12.607373213427145</v>
      </c>
      <c r="AD109" s="44">
        <f t="shared" si="228"/>
        <v>13.048631275897097</v>
      </c>
      <c r="AE109" s="44">
        <f t="shared" si="232"/>
        <v>13.505333370553494</v>
      </c>
      <c r="AF109" s="44">
        <f t="shared" si="236"/>
        <v>13.978020038522866</v>
      </c>
      <c r="AG109" s="44">
        <f t="shared" si="240"/>
        <v>14.467250739871163</v>
      </c>
      <c r="AH109" s="44">
        <f t="shared" si="244"/>
        <v>14.973604515766654</v>
      </c>
      <c r="AI109" s="44">
        <f t="shared" ref="AI109:AI127" si="249">$V109/(1+r_)^($R109-AI$2)</f>
        <v>15.497680673818486</v>
      </c>
      <c r="AJ109" s="44">
        <f t="shared" si="145"/>
        <v>16.040099497402128</v>
      </c>
      <c r="AK109" s="44">
        <f t="shared" si="148"/>
        <v>16.601502979811201</v>
      </c>
      <c r="AL109" s="44">
        <f t="shared" si="151"/>
        <v>17.182555584104595</v>
      </c>
      <c r="AM109" s="44">
        <f t="shared" si="154"/>
        <v>17.783945029548253</v>
      </c>
      <c r="AN109" s="44">
        <f t="shared" si="157"/>
        <v>18.406383105582439</v>
      </c>
      <c r="AO109" s="44">
        <f t="shared" si="160"/>
        <v>19.050606514277828</v>
      </c>
      <c r="AP109" s="44">
        <f t="shared" si="163"/>
        <v>19.717377742277549</v>
      </c>
      <c r="AQ109" s="44">
        <f t="shared" si="166"/>
        <v>20.407485963257262</v>
      </c>
      <c r="AR109" s="44">
        <f t="shared" si="169"/>
        <v>21.12174797197126</v>
      </c>
      <c r="AS109" s="44">
        <f t="shared" si="172"/>
        <v>21.861009150990252</v>
      </c>
      <c r="AT109" s="44">
        <f t="shared" si="175"/>
        <v>22.626144471274912</v>
      </c>
      <c r="AU109" s="44">
        <f t="shared" si="178"/>
        <v>23.418059527769532</v>
      </c>
      <c r="AV109" s="44">
        <f t="shared" si="181"/>
        <v>24.237691611241463</v>
      </c>
      <c r="AW109" s="44">
        <f t="shared" si="184"/>
        <v>25.086010817634911</v>
      </c>
      <c r="AX109" s="44">
        <f t="shared" si="187"/>
        <v>25.96402119625213</v>
      </c>
      <c r="AY109" s="44">
        <f t="shared" si="190"/>
        <v>26.872761938120956</v>
      </c>
      <c r="AZ109" s="44">
        <f t="shared" si="193"/>
        <v>27.813308605955186</v>
      </c>
      <c r="BA109" s="44">
        <f t="shared" si="196"/>
        <v>28.786774407163609</v>
      </c>
      <c r="BB109" s="44">
        <f t="shared" si="199"/>
        <v>29.794311511414339</v>
      </c>
      <c r="BC109" s="44">
        <f t="shared" si="202"/>
        <v>30.837112414313836</v>
      </c>
      <c r="BD109" s="44">
        <f t="shared" si="205"/>
        <v>31.916411348814815</v>
      </c>
      <c r="BE109" s="44">
        <f t="shared" si="208"/>
        <v>33.033485746023338</v>
      </c>
      <c r="BF109" s="44">
        <f t="shared" si="211"/>
        <v>34.189657747134149</v>
      </c>
      <c r="BG109" s="44">
        <f t="shared" si="214"/>
        <v>35.386295768283844</v>
      </c>
      <c r="BH109" s="44">
        <f t="shared" si="217"/>
        <v>36.624816120173769</v>
      </c>
      <c r="BI109" s="44">
        <f t="shared" si="223"/>
        <v>37.906684684379847</v>
      </c>
      <c r="BJ109" s="44">
        <f t="shared" si="229"/>
        <v>39.233418648333149</v>
      </c>
      <c r="BK109" s="44">
        <f t="shared" si="233"/>
        <v>40.6065883010248</v>
      </c>
      <c r="BL109" s="44">
        <f t="shared" si="237"/>
        <v>42.027818891560663</v>
      </c>
      <c r="BM109" s="44">
        <f t="shared" si="241"/>
        <v>43.498792552765288</v>
      </c>
      <c r="BN109" s="44">
        <f t="shared" si="245"/>
        <v>45.021250292112072</v>
      </c>
      <c r="BO109" s="44">
        <f t="shared" ref="BO109:BO127" si="250">$V109/(1+r_)^($R109-BO$2)</f>
        <v>46.596994052335987</v>
      </c>
      <c r="BP109" s="44">
        <f t="shared" si="146"/>
        <v>48.227888844167737</v>
      </c>
      <c r="BQ109" s="44">
        <f t="shared" si="149"/>
        <v>49.915864953713601</v>
      </c>
      <c r="BR109" s="44">
        <f t="shared" si="152"/>
        <v>51.662920227093586</v>
      </c>
      <c r="BS109" s="44">
        <f t="shared" si="155"/>
        <v>53.471122435041842</v>
      </c>
      <c r="BT109" s="44">
        <f t="shared" si="158"/>
        <v>55.342611720268302</v>
      </c>
      <c r="BU109" s="44">
        <f t="shared" si="161"/>
        <v>57.279603130477696</v>
      </c>
      <c r="BV109" s="44">
        <f t="shared" si="164"/>
        <v>59.284389240044419</v>
      </c>
      <c r="BW109" s="44">
        <f t="shared" si="167"/>
        <v>61.359342863445967</v>
      </c>
      <c r="BX109" s="44">
        <f t="shared" si="170"/>
        <v>63.506919863666553</v>
      </c>
      <c r="BY109" s="44">
        <f t="shared" si="173"/>
        <v>65.729662058894888</v>
      </c>
      <c r="BZ109" s="44">
        <f t="shared" si="176"/>
        <v>68.030200230956211</v>
      </c>
      <c r="CA109" s="44">
        <f t="shared" si="179"/>
        <v>70.411257239039671</v>
      </c>
      <c r="CB109" s="44">
        <f t="shared" si="182"/>
        <v>72.87565124240605</v>
      </c>
      <c r="CC109" s="44">
        <f t="shared" si="185"/>
        <v>75.426299035890253</v>
      </c>
      <c r="CD109" s="44">
        <f t="shared" si="188"/>
        <v>78.06621950214641</v>
      </c>
      <c r="CE109" s="44">
        <f t="shared" si="191"/>
        <v>80.798537184721525</v>
      </c>
      <c r="CF109" s="44">
        <f t="shared" si="194"/>
        <v>83.626485986186765</v>
      </c>
      <c r="CG109" s="44">
        <f t="shared" si="197"/>
        <v>86.553412995703283</v>
      </c>
      <c r="CH109" s="44">
        <f t="shared" si="200"/>
        <v>89.582782450552898</v>
      </c>
      <c r="CI109" s="44">
        <f t="shared" si="203"/>
        <v>92.71817983632225</v>
      </c>
      <c r="CJ109" s="44">
        <f t="shared" si="206"/>
        <v>95.963316130593512</v>
      </c>
      <c r="CK109" s="44">
        <f t="shared" si="209"/>
        <v>99.322032195164283</v>
      </c>
      <c r="CL109" s="44">
        <f t="shared" si="212"/>
        <v>102.79830332199505</v>
      </c>
      <c r="CM109" s="44">
        <f t="shared" si="215"/>
        <v>106.39624393826485</v>
      </c>
      <c r="CN109" s="44">
        <f t="shared" si="218"/>
        <v>110.1201124761041</v>
      </c>
      <c r="CO109" s="44">
        <f t="shared" si="224"/>
        <v>113.97431641276772</v>
      </c>
      <c r="CP109" s="44">
        <f t="shared" si="230"/>
        <v>117.9634174872146</v>
      </c>
      <c r="CQ109" s="44">
        <f t="shared" si="234"/>
        <v>122.09213709926711</v>
      </c>
      <c r="CR109" s="44">
        <f t="shared" si="238"/>
        <v>126.36536189774144</v>
      </c>
      <c r="CS109" s="44">
        <f t="shared" si="242"/>
        <v>130.78814956416238</v>
      </c>
      <c r="CT109" s="44">
        <f t="shared" si="246"/>
        <v>135.36573479890805</v>
      </c>
      <c r="CU109" s="44">
        <f t="shared" ref="CU109:CU127" si="251">$V109/(1+r_)^($R109-CU$2)</f>
        <v>140.10353551686984</v>
      </c>
      <c r="CV109" s="44">
        <f t="shared" si="147"/>
        <v>145.00715925996022</v>
      </c>
      <c r="CW109" s="44">
        <f t="shared" si="150"/>
        <v>150.08240983405884</v>
      </c>
      <c r="CX109" s="44">
        <f t="shared" si="153"/>
        <v>155.3352941782509</v>
      </c>
      <c r="CY109" s="44">
        <f t="shared" si="156"/>
        <v>160.77202947448964</v>
      </c>
      <c r="CZ109" s="44">
        <f t="shared" si="159"/>
        <v>166.39905050609678</v>
      </c>
      <c r="DA109" s="44">
        <f t="shared" si="162"/>
        <v>172.22301727381017</v>
      </c>
      <c r="DB109" s="44">
        <f t="shared" si="165"/>
        <v>178.25082287839351</v>
      </c>
      <c r="DC109" s="44">
        <f t="shared" si="168"/>
        <v>184.48960167913728</v>
      </c>
      <c r="DD109" s="44">
        <f t="shared" si="171"/>
        <v>190.94673773790703</v>
      </c>
      <c r="DE109" s="44">
        <f t="shared" si="174"/>
        <v>197.62987355873378</v>
      </c>
      <c r="DF109" s="44">
        <f t="shared" si="177"/>
        <v>204.54691913328946</v>
      </c>
      <c r="DG109" s="44">
        <f t="shared" si="180"/>
        <v>211.70606130295457</v>
      </c>
      <c r="DH109" s="44">
        <f t="shared" si="183"/>
        <v>219.11577344855795</v>
      </c>
      <c r="DI109" s="44">
        <f t="shared" si="186"/>
        <v>226.78482551925745</v>
      </c>
      <c r="DJ109" s="44">
        <f t="shared" si="189"/>
        <v>234.72229441243144</v>
      </c>
      <c r="DK109" s="44">
        <f t="shared" si="192"/>
        <v>242.93757471686655</v>
      </c>
      <c r="DL109" s="44">
        <f t="shared" si="195"/>
        <v>251.44038983195682</v>
      </c>
      <c r="DM109" s="44">
        <f t="shared" si="198"/>
        <v>260.24080347607526</v>
      </c>
      <c r="DN109" s="44">
        <f t="shared" si="201"/>
        <v>269.34923159773791</v>
      </c>
      <c r="DO109" s="44">
        <f t="shared" si="204"/>
        <v>278.77645470365871</v>
      </c>
      <c r="DP109" s="44">
        <f t="shared" si="207"/>
        <v>288.53363061828674</v>
      </c>
      <c r="DQ109" s="44">
        <f t="shared" si="210"/>
        <v>298.63230768992679</v>
      </c>
      <c r="DR109" s="44">
        <f t="shared" si="213"/>
        <v>309.08443845907419</v>
      </c>
      <c r="DS109" s="44">
        <f t="shared" si="216"/>
        <v>319.90239380514174</v>
      </c>
      <c r="DT109" s="44">
        <f t="shared" si="219"/>
        <v>331.09897758832165</v>
      </c>
      <c r="DU109" s="44">
        <f t="shared" si="225"/>
        <v>342.68744180391286</v>
      </c>
      <c r="DV109" s="44">
        <f t="shared" si="231"/>
        <v>354.68150226704984</v>
      </c>
      <c r="DW109" s="44">
        <f t="shared" si="235"/>
        <v>367.09535484639656</v>
      </c>
      <c r="DX109" s="44">
        <f t="shared" si="239"/>
        <v>379.94369226602043</v>
      </c>
      <c r="DY109" s="44">
        <f t="shared" si="243"/>
        <v>393.24172149533109</v>
      </c>
    </row>
    <row r="110" spans="1:129" ht="15.75" customHeight="1">
      <c r="A110" s="49"/>
      <c r="B110" s="49">
        <v>103</v>
      </c>
      <c r="C110" s="49"/>
      <c r="D110" s="51">
        <f t="shared" si="247"/>
        <v>0.50251256281407031</v>
      </c>
      <c r="E110" s="51">
        <f t="shared" si="0"/>
        <v>0.69818497458990236</v>
      </c>
      <c r="F110" s="52">
        <f t="shared" si="226"/>
        <v>163.95241017451843</v>
      </c>
      <c r="G110" s="44">
        <f t="shared" si="1"/>
        <v>122.75833726634798</v>
      </c>
      <c r="H110" s="44">
        <f t="shared" si="2"/>
        <v>1.489993066840303</v>
      </c>
      <c r="I110" s="49"/>
      <c r="J110" s="51">
        <f t="shared" si="248"/>
        <v>0.46511627906976744</v>
      </c>
      <c r="K110" s="51">
        <f t="shared" si="4"/>
        <v>0.6257058997644126</v>
      </c>
      <c r="L110" s="52">
        <f t="shared" si="227"/>
        <v>486.49318657812421</v>
      </c>
      <c r="M110" s="44">
        <f t="shared" si="5"/>
        <v>373.35523621111861</v>
      </c>
      <c r="N110" s="44">
        <f t="shared" si="6"/>
        <v>1.6499723873996126</v>
      </c>
      <c r="O110" s="49"/>
      <c r="P110" s="5">
        <f t="shared" si="7"/>
        <v>0.7479383195257947</v>
      </c>
      <c r="R110" s="1">
        <v>103</v>
      </c>
      <c r="S110" s="44">
        <f t="shared" si="8"/>
        <v>405.19301645637643</v>
      </c>
      <c r="T110" s="44">
        <f t="shared" si="9"/>
        <v>311.38787661590919</v>
      </c>
      <c r="U110" s="45">
        <f t="shared" si="10"/>
        <v>1.6614714977878766</v>
      </c>
      <c r="V110" s="44">
        <f t="shared" si="221"/>
        <v>226.06759842315006</v>
      </c>
      <c r="W110" s="45">
        <f t="shared" si="12"/>
        <v>1.2062283073939983</v>
      </c>
      <c r="X110" s="49"/>
      <c r="Y110" s="49"/>
      <c r="Z110" s="1">
        <f t="shared" si="13"/>
        <v>1.6096477310183115</v>
      </c>
      <c r="AA110" s="45">
        <f t="shared" si="14"/>
        <v>5.1823766769565127E-2</v>
      </c>
      <c r="AB110" s="49"/>
      <c r="AC110" s="44">
        <f t="shared" si="222"/>
        <v>6.5370573042442564</v>
      </c>
      <c r="AD110" s="44">
        <f t="shared" si="228"/>
        <v>6.7658543098928039</v>
      </c>
      <c r="AE110" s="44">
        <f t="shared" si="232"/>
        <v>7.0026592107390533</v>
      </c>
      <c r="AF110" s="44">
        <f t="shared" si="236"/>
        <v>7.2477522831149193</v>
      </c>
      <c r="AG110" s="44">
        <f t="shared" si="240"/>
        <v>7.5014236130239418</v>
      </c>
      <c r="AH110" s="44">
        <f t="shared" si="244"/>
        <v>7.7639734394797788</v>
      </c>
      <c r="AI110" s="44">
        <f t="shared" si="249"/>
        <v>8.03571250986157</v>
      </c>
      <c r="AJ110" s="44">
        <f t="shared" ref="AJ110:AJ127" si="252">$V110/(1+r_)^($R110-AJ$2)</f>
        <v>8.3169624477067252</v>
      </c>
      <c r="AK110" s="44">
        <f t="shared" si="148"/>
        <v>8.6080561333764578</v>
      </c>
      <c r="AL110" s="44">
        <f t="shared" si="151"/>
        <v>8.9093380980446337</v>
      </c>
      <c r="AM110" s="44">
        <f t="shared" si="154"/>
        <v>9.2211649314761956</v>
      </c>
      <c r="AN110" s="44">
        <f t="shared" si="157"/>
        <v>9.5439057040778614</v>
      </c>
      <c r="AO110" s="44">
        <f t="shared" si="160"/>
        <v>9.877942403720585</v>
      </c>
      <c r="AP110" s="44">
        <f t="shared" si="163"/>
        <v>10.223670387850806</v>
      </c>
      <c r="AQ110" s="44">
        <f t="shared" si="166"/>
        <v>10.581498851425584</v>
      </c>
      <c r="AR110" s="44">
        <f t="shared" si="169"/>
        <v>10.951851311225479</v>
      </c>
      <c r="AS110" s="44">
        <f t="shared" si="172"/>
        <v>11.335166107118368</v>
      </c>
      <c r="AT110" s="44">
        <f t="shared" si="175"/>
        <v>11.731896920867509</v>
      </c>
      <c r="AU110" s="44">
        <f t="shared" si="178"/>
        <v>12.142513313097874</v>
      </c>
      <c r="AV110" s="44">
        <f t="shared" si="181"/>
        <v>12.567501279056298</v>
      </c>
      <c r="AW110" s="44">
        <f t="shared" si="184"/>
        <v>13.007363823823265</v>
      </c>
      <c r="AX110" s="44">
        <f t="shared" si="187"/>
        <v>13.462621557657078</v>
      </c>
      <c r="AY110" s="44">
        <f t="shared" si="190"/>
        <v>13.933813312175076</v>
      </c>
      <c r="AZ110" s="44">
        <f t="shared" si="193"/>
        <v>14.421496778101202</v>
      </c>
      <c r="BA110" s="44">
        <f t="shared" si="196"/>
        <v>14.926249165334742</v>
      </c>
      <c r="BB110" s="44">
        <f t="shared" si="199"/>
        <v>15.448667886121456</v>
      </c>
      <c r="BC110" s="44">
        <f t="shared" si="202"/>
        <v>15.989371262135707</v>
      </c>
      <c r="BD110" s="44">
        <f t="shared" si="205"/>
        <v>16.548999256310456</v>
      </c>
      <c r="BE110" s="44">
        <f t="shared" si="208"/>
        <v>17.128214230281319</v>
      </c>
      <c r="BF110" s="44">
        <f t="shared" si="211"/>
        <v>17.727701728341167</v>
      </c>
      <c r="BG110" s="44">
        <f t="shared" si="214"/>
        <v>18.348171288833104</v>
      </c>
      <c r="BH110" s="44">
        <f t="shared" si="217"/>
        <v>18.990357283942263</v>
      </c>
      <c r="BI110" s="44">
        <f t="shared" si="223"/>
        <v>19.655019788880239</v>
      </c>
      <c r="BJ110" s="44">
        <f t="shared" si="229"/>
        <v>20.342945481491043</v>
      </c>
      <c r="BK110" s="44">
        <f t="shared" si="233"/>
        <v>21.054948573343232</v>
      </c>
      <c r="BL110" s="44">
        <f t="shared" si="237"/>
        <v>21.791871773410239</v>
      </c>
      <c r="BM110" s="44">
        <f t="shared" si="241"/>
        <v>22.554587285479599</v>
      </c>
      <c r="BN110" s="44">
        <f t="shared" si="245"/>
        <v>23.343997840471385</v>
      </c>
      <c r="BO110" s="44">
        <f t="shared" si="250"/>
        <v>24.16103776488788</v>
      </c>
      <c r="BP110" s="44">
        <f t="shared" ref="BP110:BP127" si="253">$V110/(1+r_)^($R110-BP$2)</f>
        <v>25.006674086658954</v>
      </c>
      <c r="BQ110" s="44">
        <f t="shared" si="149"/>
        <v>25.881907679692013</v>
      </c>
      <c r="BR110" s="44">
        <f t="shared" si="152"/>
        <v>26.78777444848123</v>
      </c>
      <c r="BS110" s="44">
        <f t="shared" si="155"/>
        <v>27.725346554178074</v>
      </c>
      <c r="BT110" s="44">
        <f t="shared" si="158"/>
        <v>28.695733683574296</v>
      </c>
      <c r="BU110" s="44">
        <f t="shared" si="161"/>
        <v>29.700084362499396</v>
      </c>
      <c r="BV110" s="44">
        <f t="shared" si="164"/>
        <v>30.739587315186878</v>
      </c>
      <c r="BW110" s="44">
        <f t="shared" si="167"/>
        <v>31.815472871218418</v>
      </c>
      <c r="BX110" s="44">
        <f t="shared" si="170"/>
        <v>32.929014421711059</v>
      </c>
      <c r="BY110" s="44">
        <f t="shared" si="173"/>
        <v>34.081529926470935</v>
      </c>
      <c r="BZ110" s="44">
        <f t="shared" si="176"/>
        <v>35.274383473897423</v>
      </c>
      <c r="CA110" s="44">
        <f t="shared" si="179"/>
        <v>36.508986895483837</v>
      </c>
      <c r="CB110" s="44">
        <f t="shared" si="182"/>
        <v>37.786801436825762</v>
      </c>
      <c r="CC110" s="44">
        <f t="shared" si="185"/>
        <v>39.10933948711466</v>
      </c>
      <c r="CD110" s="44">
        <f t="shared" si="188"/>
        <v>40.478166369163667</v>
      </c>
      <c r="CE110" s="44">
        <f t="shared" si="191"/>
        <v>41.894902192084395</v>
      </c>
      <c r="CF110" s="44">
        <f t="shared" si="194"/>
        <v>43.361223768807342</v>
      </c>
      <c r="CG110" s="44">
        <f t="shared" si="197"/>
        <v>44.87886660071559</v>
      </c>
      <c r="CH110" s="44">
        <f t="shared" si="200"/>
        <v>46.449626931740625</v>
      </c>
      <c r="CI110" s="44">
        <f t="shared" si="203"/>
        <v>48.075363874351552</v>
      </c>
      <c r="CJ110" s="44">
        <f t="shared" si="206"/>
        <v>49.758001609953858</v>
      </c>
      <c r="CK110" s="44">
        <f t="shared" si="209"/>
        <v>51.499531666302232</v>
      </c>
      <c r="CL110" s="44">
        <f t="shared" si="212"/>
        <v>53.302015274622811</v>
      </c>
      <c r="CM110" s="44">
        <f t="shared" si="215"/>
        <v>55.167585809234616</v>
      </c>
      <c r="CN110" s="44">
        <f t="shared" si="218"/>
        <v>57.098451312557813</v>
      </c>
      <c r="CO110" s="44">
        <f t="shared" si="224"/>
        <v>59.096897108497323</v>
      </c>
      <c r="CP110" s="44">
        <f t="shared" si="230"/>
        <v>61.165288507294726</v>
      </c>
      <c r="CQ110" s="44">
        <f t="shared" si="234"/>
        <v>63.306073605050038</v>
      </c>
      <c r="CR110" s="44">
        <f t="shared" si="238"/>
        <v>65.521786181226787</v>
      </c>
      <c r="CS110" s="44">
        <f t="shared" si="242"/>
        <v>67.815048697569722</v>
      </c>
      <c r="CT110" s="44">
        <f t="shared" si="246"/>
        <v>70.18857540198465</v>
      </c>
      <c r="CU110" s="44">
        <f t="shared" si="251"/>
        <v>72.645175541054115</v>
      </c>
      <c r="CV110" s="44">
        <f t="shared" ref="CV110:CV127" si="254">$V110/(1+r_)^($R110-CV$2)</f>
        <v>75.187756684991001</v>
      </c>
      <c r="CW110" s="44">
        <f t="shared" si="150"/>
        <v>77.819328168965669</v>
      </c>
      <c r="CX110" s="44">
        <f t="shared" si="153"/>
        <v>80.543004654879454</v>
      </c>
      <c r="CY110" s="44">
        <f t="shared" si="156"/>
        <v>83.362009817800242</v>
      </c>
      <c r="CZ110" s="44">
        <f t="shared" si="159"/>
        <v>86.279680161423229</v>
      </c>
      <c r="DA110" s="44">
        <f t="shared" si="162"/>
        <v>89.299468967073039</v>
      </c>
      <c r="DB110" s="44">
        <f t="shared" si="165"/>
        <v>92.424950380920606</v>
      </c>
      <c r="DC110" s="44">
        <f t="shared" si="168"/>
        <v>95.659823644252825</v>
      </c>
      <c r="DD110" s="44">
        <f t="shared" si="171"/>
        <v>99.007917471801662</v>
      </c>
      <c r="DE110" s="44">
        <f t="shared" si="174"/>
        <v>102.47319458331469</v>
      </c>
      <c r="DF110" s="44">
        <f t="shared" si="177"/>
        <v>106.05975639373071</v>
      </c>
      <c r="DG110" s="44">
        <f t="shared" si="180"/>
        <v>109.77184786751128</v>
      </c>
      <c r="DH110" s="44">
        <f t="shared" si="183"/>
        <v>113.61386254287416</v>
      </c>
      <c r="DI110" s="44">
        <f t="shared" si="186"/>
        <v>117.59034773187474</v>
      </c>
      <c r="DJ110" s="44">
        <f t="shared" si="189"/>
        <v>121.70600990249035</v>
      </c>
      <c r="DK110" s="44">
        <f t="shared" si="192"/>
        <v>125.96572024907751</v>
      </c>
      <c r="DL110" s="44">
        <f t="shared" si="195"/>
        <v>130.3745204577952</v>
      </c>
      <c r="DM110" s="44">
        <f t="shared" si="198"/>
        <v>134.93762867381801</v>
      </c>
      <c r="DN110" s="44">
        <f t="shared" si="201"/>
        <v>139.66044567740161</v>
      </c>
      <c r="DO110" s="44">
        <f t="shared" si="204"/>
        <v>144.54856127611069</v>
      </c>
      <c r="DP110" s="44">
        <f t="shared" si="207"/>
        <v>149.60776092077455</v>
      </c>
      <c r="DQ110" s="44">
        <f t="shared" si="210"/>
        <v>154.84403255300165</v>
      </c>
      <c r="DR110" s="44">
        <f t="shared" si="213"/>
        <v>160.26357369235672</v>
      </c>
      <c r="DS110" s="44">
        <f t="shared" si="216"/>
        <v>165.87279877158917</v>
      </c>
      <c r="DT110" s="44">
        <f t="shared" si="219"/>
        <v>171.67834672859479</v>
      </c>
      <c r="DU110" s="44">
        <f t="shared" si="225"/>
        <v>177.68708886409556</v>
      </c>
      <c r="DV110" s="44">
        <f t="shared" si="231"/>
        <v>183.90613697433889</v>
      </c>
      <c r="DW110" s="44">
        <f t="shared" si="235"/>
        <v>190.34285176844077</v>
      </c>
      <c r="DX110" s="44">
        <f t="shared" si="239"/>
        <v>197.00485158033615</v>
      </c>
      <c r="DY110" s="44">
        <f t="shared" si="243"/>
        <v>203.9000213856479</v>
      </c>
    </row>
    <row r="111" spans="1:129" ht="15.75" customHeight="1">
      <c r="A111" s="49"/>
      <c r="B111" s="49">
        <v>104</v>
      </c>
      <c r="C111" s="49"/>
      <c r="D111" s="51">
        <f t="shared" si="247"/>
        <v>0.50251256281407031</v>
      </c>
      <c r="E111" s="51">
        <f t="shared" si="0"/>
        <v>0.69818497458990236</v>
      </c>
      <c r="F111" s="52">
        <f t="shared" si="226"/>
        <v>81.564264358177525</v>
      </c>
      <c r="G111" s="44">
        <f t="shared" si="1"/>
        <v>61.070730599841468</v>
      </c>
      <c r="H111" s="44">
        <f t="shared" si="2"/>
        <v>1.4899860636486895</v>
      </c>
      <c r="I111" s="49"/>
      <c r="J111" s="51">
        <f t="shared" si="248"/>
        <v>0.46511627906976744</v>
      </c>
      <c r="K111" s="51">
        <f t="shared" si="4"/>
        <v>0.6257058997644126</v>
      </c>
      <c r="L111" s="52">
        <f t="shared" si="227"/>
        <v>260.21728584411301</v>
      </c>
      <c r="M111" s="44">
        <f t="shared" si="5"/>
        <v>199.70163797338904</v>
      </c>
      <c r="N111" s="44">
        <f t="shared" si="6"/>
        <v>1.6499483764427527</v>
      </c>
      <c r="O111" s="49"/>
      <c r="P111" s="5">
        <f t="shared" si="7"/>
        <v>0.76135556670656446</v>
      </c>
      <c r="R111" s="1">
        <v>104</v>
      </c>
      <c r="S111" s="44">
        <f t="shared" si="8"/>
        <v>217.58273677544196</v>
      </c>
      <c r="T111" s="44">
        <f t="shared" si="9"/>
        <v>167.25508696571177</v>
      </c>
      <c r="U111" s="45">
        <f t="shared" si="10"/>
        <v>1.6629479741422801</v>
      </c>
      <c r="V111" s="44">
        <f t="shared" si="221"/>
        <v>121.42719313710674</v>
      </c>
      <c r="W111" s="45">
        <f t="shared" si="12"/>
        <v>1.2073002292272956</v>
      </c>
      <c r="X111" s="49"/>
      <c r="Y111" s="49"/>
      <c r="Z111" s="1">
        <f t="shared" si="13"/>
        <v>1.6117742609577062</v>
      </c>
      <c r="AA111" s="45">
        <f t="shared" si="14"/>
        <v>5.1173713184573977E-2</v>
      </c>
      <c r="AB111" s="49"/>
      <c r="AC111" s="44">
        <f t="shared" si="222"/>
        <v>3.3924978233713095</v>
      </c>
      <c r="AD111" s="44">
        <f t="shared" si="228"/>
        <v>3.5112352471893042</v>
      </c>
      <c r="AE111" s="44">
        <f t="shared" si="232"/>
        <v>3.6341284808409293</v>
      </c>
      <c r="AF111" s="44">
        <f t="shared" si="236"/>
        <v>3.7613229776703623</v>
      </c>
      <c r="AG111" s="44">
        <f t="shared" si="240"/>
        <v>3.8929692818888246</v>
      </c>
      <c r="AH111" s="44">
        <f t="shared" si="244"/>
        <v>4.0292232067549332</v>
      </c>
      <c r="AI111" s="44">
        <f t="shared" si="249"/>
        <v>4.1702460189913557</v>
      </c>
      <c r="AJ111" s="44">
        <f t="shared" si="252"/>
        <v>4.3162046296560526</v>
      </c>
      <c r="AK111" s="44">
        <f t="shared" ref="AK111:AK127" si="255">$V111/(1+r_)^($R111-AK$2)</f>
        <v>4.4672717916940146</v>
      </c>
      <c r="AL111" s="44">
        <f t="shared" si="151"/>
        <v>4.6236263044033032</v>
      </c>
      <c r="AM111" s="44">
        <f t="shared" si="154"/>
        <v>4.7854532250574184</v>
      </c>
      <c r="AN111" s="44">
        <f t="shared" si="157"/>
        <v>4.9529440879344291</v>
      </c>
      <c r="AO111" s="44">
        <f t="shared" si="160"/>
        <v>5.1262971310121328</v>
      </c>
      <c r="AP111" s="44">
        <f t="shared" si="163"/>
        <v>5.3057175305975575</v>
      </c>
      <c r="AQ111" s="44">
        <f t="shared" si="166"/>
        <v>5.4914176441684717</v>
      </c>
      <c r="AR111" s="44">
        <f t="shared" si="169"/>
        <v>5.6836172617143683</v>
      </c>
      <c r="AS111" s="44">
        <f t="shared" si="172"/>
        <v>5.8825438658743705</v>
      </c>
      <c r="AT111" s="44">
        <f t="shared" si="175"/>
        <v>6.0884329011799725</v>
      </c>
      <c r="AU111" s="44">
        <f t="shared" si="178"/>
        <v>6.3015280527212711</v>
      </c>
      <c r="AV111" s="44">
        <f t="shared" si="181"/>
        <v>6.5220815345665155</v>
      </c>
      <c r="AW111" s="44">
        <f t="shared" si="184"/>
        <v>6.7503543882763433</v>
      </c>
      <c r="AX111" s="44">
        <f t="shared" si="187"/>
        <v>6.9866167918660134</v>
      </c>
      <c r="AY111" s="44">
        <f t="shared" si="190"/>
        <v>7.2311483795813229</v>
      </c>
      <c r="AZ111" s="44">
        <f t="shared" si="193"/>
        <v>7.4842385728666692</v>
      </c>
      <c r="BA111" s="44">
        <f t="shared" si="196"/>
        <v>7.7461869229170022</v>
      </c>
      <c r="BB111" s="44">
        <f t="shared" si="199"/>
        <v>8.0173034652190953</v>
      </c>
      <c r="BC111" s="44">
        <f t="shared" si="202"/>
        <v>8.2979090865017628</v>
      </c>
      <c r="BD111" s="44">
        <f t="shared" si="205"/>
        <v>8.588335904529325</v>
      </c>
      <c r="BE111" s="44">
        <f t="shared" si="208"/>
        <v>8.88892766118785</v>
      </c>
      <c r="BF111" s="44">
        <f t="shared" si="211"/>
        <v>9.2000401293294232</v>
      </c>
      <c r="BG111" s="44">
        <f t="shared" si="214"/>
        <v>9.5220415338559548</v>
      </c>
      <c r="BH111" s="44">
        <f t="shared" si="217"/>
        <v>9.8553129875409127</v>
      </c>
      <c r="BI111" s="44">
        <f t="shared" si="223"/>
        <v>10.200248942104842</v>
      </c>
      <c r="BJ111" s="44">
        <f t="shared" si="229"/>
        <v>10.55725765507851</v>
      </c>
      <c r="BK111" s="44">
        <f t="shared" si="233"/>
        <v>10.926761673006256</v>
      </c>
      <c r="BL111" s="44">
        <f t="shared" si="237"/>
        <v>11.309198331561477</v>
      </c>
      <c r="BM111" s="44">
        <f t="shared" si="241"/>
        <v>11.705020273166125</v>
      </c>
      <c r="BN111" s="44">
        <f t="shared" si="245"/>
        <v>12.114695982726941</v>
      </c>
      <c r="BO111" s="44">
        <f t="shared" si="250"/>
        <v>12.538710342122384</v>
      </c>
      <c r="BP111" s="44">
        <f t="shared" si="253"/>
        <v>12.977565204096665</v>
      </c>
      <c r="BQ111" s="44">
        <f t="shared" ref="BQ111:BQ127" si="256">$V111/(1+r_)^($R111-BQ$2)</f>
        <v>13.431779986240047</v>
      </c>
      <c r="BR111" s="44">
        <f t="shared" si="152"/>
        <v>13.901892285758446</v>
      </c>
      <c r="BS111" s="44">
        <f t="shared" si="155"/>
        <v>14.388458515759991</v>
      </c>
      <c r="BT111" s="44">
        <f t="shared" si="158"/>
        <v>14.892054563811591</v>
      </c>
      <c r="BU111" s="44">
        <f t="shared" si="161"/>
        <v>15.413276473544991</v>
      </c>
      <c r="BV111" s="44">
        <f t="shared" si="164"/>
        <v>15.952741150119065</v>
      </c>
      <c r="BW111" s="44">
        <f t="shared" si="167"/>
        <v>16.511087090373234</v>
      </c>
      <c r="BX111" s="44">
        <f t="shared" si="170"/>
        <v>17.088975138536298</v>
      </c>
      <c r="BY111" s="44">
        <f t="shared" si="173"/>
        <v>17.687089268385066</v>
      </c>
      <c r="BZ111" s="44">
        <f t="shared" si="176"/>
        <v>18.306137392778538</v>
      </c>
      <c r="CA111" s="44">
        <f t="shared" si="179"/>
        <v>18.94685220152579</v>
      </c>
      <c r="CB111" s="44">
        <f t="shared" si="182"/>
        <v>19.609992028579192</v>
      </c>
      <c r="CC111" s="44">
        <f t="shared" si="185"/>
        <v>20.296341749579458</v>
      </c>
      <c r="CD111" s="44">
        <f t="shared" si="188"/>
        <v>21.00671371081474</v>
      </c>
      <c r="CE111" s="44">
        <f t="shared" si="191"/>
        <v>21.741948690693253</v>
      </c>
      <c r="CF111" s="44">
        <f t="shared" si="194"/>
        <v>22.502916894867514</v>
      </c>
      <c r="CG111" s="44">
        <f t="shared" si="197"/>
        <v>23.290518986187877</v>
      </c>
      <c r="CH111" s="44">
        <f t="shared" si="200"/>
        <v>24.105687150704448</v>
      </c>
      <c r="CI111" s="44">
        <f t="shared" si="203"/>
        <v>24.949386200979095</v>
      </c>
      <c r="CJ111" s="44">
        <f t="shared" si="206"/>
        <v>25.822614718013369</v>
      </c>
      <c r="CK111" s="44">
        <f t="shared" si="209"/>
        <v>26.726406233143834</v>
      </c>
      <c r="CL111" s="44">
        <f t="shared" si="212"/>
        <v>27.661830451303864</v>
      </c>
      <c r="CM111" s="44">
        <f t="shared" si="215"/>
        <v>28.629994517099501</v>
      </c>
      <c r="CN111" s="44">
        <f t="shared" si="218"/>
        <v>29.632044325197985</v>
      </c>
      <c r="CO111" s="44">
        <f t="shared" si="224"/>
        <v>30.669165876579907</v>
      </c>
      <c r="CP111" s="44">
        <f t="shared" si="230"/>
        <v>31.7425866822602</v>
      </c>
      <c r="CQ111" s="44">
        <f t="shared" si="234"/>
        <v>32.8535772161393</v>
      </c>
      <c r="CR111" s="44">
        <f t="shared" si="238"/>
        <v>34.003452418704178</v>
      </c>
      <c r="CS111" s="44">
        <f t="shared" si="242"/>
        <v>35.193573253358821</v>
      </c>
      <c r="CT111" s="44">
        <f t="shared" si="246"/>
        <v>36.42534831722638</v>
      </c>
      <c r="CU111" s="44">
        <f t="shared" si="251"/>
        <v>37.7002355083293</v>
      </c>
      <c r="CV111" s="44">
        <f t="shared" si="254"/>
        <v>39.019743751120821</v>
      </c>
      <c r="CW111" s="44">
        <f t="shared" ref="CW111:CW127" si="257">$V111/(1+r_)^($R111-CW$2)</f>
        <v>40.385434782410044</v>
      </c>
      <c r="CX111" s="44">
        <f t="shared" si="153"/>
        <v>41.798924999794387</v>
      </c>
      <c r="CY111" s="44">
        <f t="shared" si="156"/>
        <v>43.261887374787186</v>
      </c>
      <c r="CZ111" s="44">
        <f t="shared" si="159"/>
        <v>44.776053432904739</v>
      </c>
      <c r="DA111" s="44">
        <f t="shared" si="162"/>
        <v>46.343215303056397</v>
      </c>
      <c r="DB111" s="44">
        <f t="shared" si="165"/>
        <v>47.965227838663367</v>
      </c>
      <c r="DC111" s="44">
        <f t="shared" si="168"/>
        <v>49.644010813016585</v>
      </c>
      <c r="DD111" s="44">
        <f t="shared" si="171"/>
        <v>51.38155119147217</v>
      </c>
      <c r="DE111" s="44">
        <f t="shared" si="174"/>
        <v>53.179905483173691</v>
      </c>
      <c r="DF111" s="44">
        <f t="shared" si="177"/>
        <v>55.041202175084756</v>
      </c>
      <c r="DG111" s="44">
        <f t="shared" si="180"/>
        <v>56.967644251212718</v>
      </c>
      <c r="DH111" s="44">
        <f t="shared" si="183"/>
        <v>58.961511800005169</v>
      </c>
      <c r="DI111" s="44">
        <f t="shared" si="186"/>
        <v>61.025164713005339</v>
      </c>
      <c r="DJ111" s="44">
        <f t="shared" si="189"/>
        <v>63.161045477960521</v>
      </c>
      <c r="DK111" s="44">
        <f t="shared" si="192"/>
        <v>65.371682069689129</v>
      </c>
      <c r="DL111" s="44">
        <f t="shared" si="195"/>
        <v>67.65969094212825</v>
      </c>
      <c r="DM111" s="44">
        <f t="shared" si="198"/>
        <v>70.027780125102737</v>
      </c>
      <c r="DN111" s="44">
        <f t="shared" si="201"/>
        <v>72.478752429481304</v>
      </c>
      <c r="DO111" s="44">
        <f t="shared" si="204"/>
        <v>75.015508764513143</v>
      </c>
      <c r="DP111" s="44">
        <f t="shared" si="207"/>
        <v>77.64105157127112</v>
      </c>
      <c r="DQ111" s="44">
        <f t="shared" si="210"/>
        <v>80.358488376265583</v>
      </c>
      <c r="DR111" s="44">
        <f t="shared" si="213"/>
        <v>83.171035469434884</v>
      </c>
      <c r="DS111" s="44">
        <f t="shared" si="216"/>
        <v>86.082021710865106</v>
      </c>
      <c r="DT111" s="44">
        <f t="shared" si="219"/>
        <v>89.094892470745378</v>
      </c>
      <c r="DU111" s="44">
        <f t="shared" si="225"/>
        <v>92.213213707221456</v>
      </c>
      <c r="DV111" s="44">
        <f t="shared" si="231"/>
        <v>95.440676186974187</v>
      </c>
      <c r="DW111" s="44">
        <f t="shared" si="235"/>
        <v>98.78109985351827</v>
      </c>
      <c r="DX111" s="44">
        <f t="shared" si="239"/>
        <v>102.23843834839141</v>
      </c>
      <c r="DY111" s="44">
        <f t="shared" si="243"/>
        <v>105.8167836905851</v>
      </c>
    </row>
    <row r="112" spans="1:129" ht="15.75" customHeight="1">
      <c r="A112" s="49"/>
      <c r="B112" s="49">
        <v>105</v>
      </c>
      <c r="C112" s="49"/>
      <c r="D112" s="51">
        <f t="shared" si="247"/>
        <v>0.50251256281407031</v>
      </c>
      <c r="E112" s="51">
        <f t="shared" si="0"/>
        <v>0.69818497458990236</v>
      </c>
      <c r="F112" s="52">
        <f t="shared" si="226"/>
        <v>40.577196841505405</v>
      </c>
      <c r="G112" s="44">
        <f t="shared" si="1"/>
        <v>30.381921253187464</v>
      </c>
      <c r="H112" s="44">
        <f t="shared" si="2"/>
        <v>1.4899719865261525</v>
      </c>
      <c r="I112" s="49"/>
      <c r="J112" s="51">
        <f t="shared" si="248"/>
        <v>0.46511627906976744</v>
      </c>
      <c r="K112" s="51">
        <f t="shared" si="4"/>
        <v>0.6257058997644126</v>
      </c>
      <c r="L112" s="52">
        <f t="shared" si="227"/>
        <v>139.1859901026651</v>
      </c>
      <c r="M112" s="44">
        <f t="shared" si="5"/>
        <v>106.81715519506858</v>
      </c>
      <c r="N112" s="44">
        <f t="shared" si="6"/>
        <v>1.6499034863929731</v>
      </c>
      <c r="O112" s="49"/>
      <c r="P112" s="5">
        <f t="shared" si="7"/>
        <v>0.77427415739960392</v>
      </c>
      <c r="R112" s="1">
        <v>105</v>
      </c>
      <c r="S112" s="44">
        <f t="shared" si="8"/>
        <v>116.92743715598158</v>
      </c>
      <c r="T112" s="44">
        <f t="shared" si="9"/>
        <v>89.90058230456242</v>
      </c>
      <c r="U112" s="45">
        <f t="shared" si="10"/>
        <v>1.6640549822688797</v>
      </c>
      <c r="V112" s="44">
        <f t="shared" si="221"/>
        <v>65.267822753112313</v>
      </c>
      <c r="W112" s="45">
        <f t="shared" si="12"/>
        <v>1.2081039171272068</v>
      </c>
      <c r="X112" s="49"/>
      <c r="Y112" s="49"/>
      <c r="Z112" s="1">
        <f t="shared" si="13"/>
        <v>1.61380281382719</v>
      </c>
      <c r="AA112" s="45">
        <f t="shared" si="14"/>
        <v>5.0252168441689671E-2</v>
      </c>
      <c r="AB112" s="49"/>
      <c r="AC112" s="44">
        <f t="shared" si="222"/>
        <v>1.7618234946994724</v>
      </c>
      <c r="AD112" s="44">
        <f t="shared" si="228"/>
        <v>1.8234873170139538</v>
      </c>
      <c r="AE112" s="44">
        <f t="shared" si="232"/>
        <v>1.8873093731094417</v>
      </c>
      <c r="AF112" s="44">
        <f t="shared" si="236"/>
        <v>1.9533652011682716</v>
      </c>
      <c r="AG112" s="44">
        <f t="shared" si="240"/>
        <v>2.0217329832091617</v>
      </c>
      <c r="AH112" s="44">
        <f t="shared" si="244"/>
        <v>2.092493637621482</v>
      </c>
      <c r="AI112" s="44">
        <f t="shared" si="249"/>
        <v>2.1657309149382336</v>
      </c>
      <c r="AJ112" s="44">
        <f t="shared" si="252"/>
        <v>2.2415314969610716</v>
      </c>
      <c r="AK112" s="44">
        <f t="shared" si="255"/>
        <v>2.3199850993547089</v>
      </c>
      <c r="AL112" s="44">
        <f t="shared" ref="AL112:AL127" si="258">$V112/(1+r_)^($R112-AL$2)</f>
        <v>2.4011845778321237</v>
      </c>
      <c r="AM112" s="44">
        <f t="shared" si="154"/>
        <v>2.4852260380562474</v>
      </c>
      <c r="AN112" s="44">
        <f t="shared" si="157"/>
        <v>2.5722089493882159</v>
      </c>
      <c r="AO112" s="44">
        <f t="shared" si="160"/>
        <v>2.6622362626168035</v>
      </c>
      <c r="AP112" s="44">
        <f t="shared" si="163"/>
        <v>2.7554145318083911</v>
      </c>
      <c r="AQ112" s="44">
        <f t="shared" si="166"/>
        <v>2.8518540404216846</v>
      </c>
      <c r="AR112" s="44">
        <f t="shared" si="169"/>
        <v>2.9516689318364437</v>
      </c>
      <c r="AS112" s="44">
        <f t="shared" si="172"/>
        <v>3.0549773444507191</v>
      </c>
      <c r="AT112" s="44">
        <f t="shared" si="175"/>
        <v>3.1619015515064941</v>
      </c>
      <c r="AU112" s="44">
        <f t="shared" si="178"/>
        <v>3.2725681058092206</v>
      </c>
      <c r="AV112" s="44">
        <f t="shared" si="181"/>
        <v>3.3871079895125429</v>
      </c>
      <c r="AW112" s="44">
        <f t="shared" si="184"/>
        <v>3.5056567691454821</v>
      </c>
      <c r="AX112" s="44">
        <f t="shared" si="187"/>
        <v>3.6283547560655736</v>
      </c>
      <c r="AY112" s="44">
        <f t="shared" si="190"/>
        <v>3.755347172527868</v>
      </c>
      <c r="AZ112" s="44">
        <f t="shared" si="193"/>
        <v>3.8867843235663426</v>
      </c>
      <c r="BA112" s="44">
        <f t="shared" si="196"/>
        <v>4.022821774891165</v>
      </c>
      <c r="BB112" s="44">
        <f t="shared" si="199"/>
        <v>4.1636205370123553</v>
      </c>
      <c r="BC112" s="44">
        <f t="shared" si="202"/>
        <v>4.3093472558077872</v>
      </c>
      <c r="BD112" s="44">
        <f t="shared" si="205"/>
        <v>4.4601744097610592</v>
      </c>
      <c r="BE112" s="44">
        <f t="shared" si="208"/>
        <v>4.6162805141026961</v>
      </c>
      <c r="BF112" s="44">
        <f t="shared" si="211"/>
        <v>4.77785033209629</v>
      </c>
      <c r="BG112" s="44">
        <f t="shared" si="214"/>
        <v>4.9450750937196597</v>
      </c>
      <c r="BH112" s="44">
        <f t="shared" si="217"/>
        <v>5.1181527219998486</v>
      </c>
      <c r="BI112" s="44">
        <f t="shared" si="223"/>
        <v>5.2972880672698421</v>
      </c>
      <c r="BJ112" s="44">
        <f t="shared" si="229"/>
        <v>5.4826931496242866</v>
      </c>
      <c r="BK112" s="44">
        <f t="shared" si="233"/>
        <v>5.6745874098611351</v>
      </c>
      <c r="BL112" s="44">
        <f t="shared" si="237"/>
        <v>5.8731979692062737</v>
      </c>
      <c r="BM112" s="44">
        <f t="shared" si="241"/>
        <v>6.0787598981284949</v>
      </c>
      <c r="BN112" s="44">
        <f t="shared" si="245"/>
        <v>6.2915164945629902</v>
      </c>
      <c r="BO112" s="44">
        <f t="shared" si="250"/>
        <v>6.5117195718726952</v>
      </c>
      <c r="BP112" s="44">
        <f t="shared" si="253"/>
        <v>6.7396297568882391</v>
      </c>
      <c r="BQ112" s="44">
        <f t="shared" si="256"/>
        <v>6.9755167983793269</v>
      </c>
      <c r="BR112" s="44">
        <f t="shared" ref="BR112:BR127" si="259">$V112/(1+r_)^($R112-BR$2)</f>
        <v>7.219659886322602</v>
      </c>
      <c r="BS112" s="44">
        <f t="shared" si="155"/>
        <v>7.4723479823438916</v>
      </c>
      <c r="BT112" s="44">
        <f t="shared" si="158"/>
        <v>7.7338801617259278</v>
      </c>
      <c r="BU112" s="44">
        <f t="shared" si="161"/>
        <v>8.0045659673863359</v>
      </c>
      <c r="BV112" s="44">
        <f t="shared" si="164"/>
        <v>8.284725776244855</v>
      </c>
      <c r="BW112" s="44">
        <f t="shared" si="167"/>
        <v>8.5746911784134241</v>
      </c>
      <c r="BX112" s="44">
        <f t="shared" si="170"/>
        <v>8.8748053696578939</v>
      </c>
      <c r="BY112" s="44">
        <f t="shared" si="173"/>
        <v>9.1854235575959216</v>
      </c>
      <c r="BZ112" s="44">
        <f t="shared" si="176"/>
        <v>9.5069133821117777</v>
      </c>
      <c r="CA112" s="44">
        <f t="shared" si="179"/>
        <v>9.8396553504856872</v>
      </c>
      <c r="CB112" s="44">
        <f t="shared" si="182"/>
        <v>10.184043287752687</v>
      </c>
      <c r="CC112" s="44">
        <f t="shared" si="185"/>
        <v>10.540484802824031</v>
      </c>
      <c r="CD112" s="44">
        <f t="shared" si="188"/>
        <v>10.909401770922869</v>
      </c>
      <c r="CE112" s="44">
        <f t="shared" si="191"/>
        <v>11.291230832905169</v>
      </c>
      <c r="CF112" s="44">
        <f t="shared" si="194"/>
        <v>11.686423912056849</v>
      </c>
      <c r="CG112" s="44">
        <f t="shared" si="197"/>
        <v>12.095448748978837</v>
      </c>
      <c r="CH112" s="44">
        <f t="shared" si="200"/>
        <v>12.518789455193096</v>
      </c>
      <c r="CI112" s="44">
        <f t="shared" si="203"/>
        <v>12.956947086124853</v>
      </c>
      <c r="CJ112" s="44">
        <f t="shared" si="206"/>
        <v>13.410440234139219</v>
      </c>
      <c r="CK112" s="44">
        <f t="shared" si="209"/>
        <v>13.879805642334093</v>
      </c>
      <c r="CL112" s="44">
        <f t="shared" si="212"/>
        <v>14.365598839815785</v>
      </c>
      <c r="CM112" s="44">
        <f t="shared" si="215"/>
        <v>14.868394799209335</v>
      </c>
      <c r="CN112" s="44">
        <f t="shared" si="218"/>
        <v>15.388788617181662</v>
      </c>
      <c r="CO112" s="44">
        <f t="shared" si="224"/>
        <v>15.927396218783022</v>
      </c>
      <c r="CP112" s="44">
        <f t="shared" si="230"/>
        <v>16.484855086440426</v>
      </c>
      <c r="CQ112" s="44">
        <f t="shared" si="234"/>
        <v>17.061825014465835</v>
      </c>
      <c r="CR112" s="44">
        <f t="shared" si="238"/>
        <v>17.658988889972136</v>
      </c>
      <c r="CS112" s="44">
        <f t="shared" si="242"/>
        <v>18.277053501121163</v>
      </c>
      <c r="CT112" s="44">
        <f t="shared" si="246"/>
        <v>18.916750373660403</v>
      </c>
      <c r="CU112" s="44">
        <f t="shared" si="251"/>
        <v>19.578836636738515</v>
      </c>
      <c r="CV112" s="44">
        <f t="shared" si="254"/>
        <v>20.26409591902436</v>
      </c>
      <c r="CW112" s="44">
        <f t="shared" si="257"/>
        <v>20.973339276190213</v>
      </c>
      <c r="CX112" s="44">
        <f t="shared" si="153"/>
        <v>21.707406150856869</v>
      </c>
      <c r="CY112" s="44">
        <f t="shared" si="156"/>
        <v>22.467165366136854</v>
      </c>
      <c r="CZ112" s="44">
        <f t="shared" si="159"/>
        <v>23.25351615395164</v>
      </c>
      <c r="DA112" s="44">
        <f t="shared" si="162"/>
        <v>24.067389219339951</v>
      </c>
      <c r="DB112" s="44">
        <f t="shared" si="165"/>
        <v>24.909747842016841</v>
      </c>
      <c r="DC112" s="44">
        <f t="shared" si="168"/>
        <v>25.78158901648743</v>
      </c>
      <c r="DD112" s="44">
        <f t="shared" si="171"/>
        <v>26.683944632064492</v>
      </c>
      <c r="DE112" s="44">
        <f t="shared" si="174"/>
        <v>27.617882694186747</v>
      </c>
      <c r="DF112" s="44">
        <f t="shared" si="177"/>
        <v>28.584508588483281</v>
      </c>
      <c r="DG112" s="44">
        <f t="shared" si="180"/>
        <v>29.58496638908019</v>
      </c>
      <c r="DH112" s="44">
        <f t="shared" si="183"/>
        <v>30.620440212697996</v>
      </c>
      <c r="DI112" s="44">
        <f t="shared" si="186"/>
        <v>31.692155620142426</v>
      </c>
      <c r="DJ112" s="44">
        <f t="shared" si="189"/>
        <v>32.801381066847405</v>
      </c>
      <c r="DK112" s="44">
        <f t="shared" si="192"/>
        <v>33.949429404187065</v>
      </c>
      <c r="DL112" s="44">
        <f t="shared" si="195"/>
        <v>35.137659433333603</v>
      </c>
      <c r="DM112" s="44">
        <f t="shared" si="198"/>
        <v>36.367477513500276</v>
      </c>
      <c r="DN112" s="44">
        <f t="shared" si="201"/>
        <v>37.64033922647279</v>
      </c>
      <c r="DO112" s="44">
        <f t="shared" si="204"/>
        <v>38.957751099399324</v>
      </c>
      <c r="DP112" s="44">
        <f t="shared" si="207"/>
        <v>40.321272387878295</v>
      </c>
      <c r="DQ112" s="44">
        <f t="shared" si="210"/>
        <v>41.732516921454042</v>
      </c>
      <c r="DR112" s="44">
        <f t="shared" si="213"/>
        <v>43.193155013704924</v>
      </c>
      <c r="DS112" s="44">
        <f t="shared" si="216"/>
        <v>44.704915439184596</v>
      </c>
      <c r="DT112" s="44">
        <f t="shared" si="219"/>
        <v>46.269587479556058</v>
      </c>
      <c r="DU112" s="44">
        <f t="shared" si="225"/>
        <v>47.889023041340515</v>
      </c>
      <c r="DV112" s="44">
        <f t="shared" si="231"/>
        <v>49.565138847787431</v>
      </c>
      <c r="DW112" s="44">
        <f t="shared" si="235"/>
        <v>51.29991870745998</v>
      </c>
      <c r="DX112" s="44">
        <f t="shared" si="239"/>
        <v>53.095415862221074</v>
      </c>
      <c r="DY112" s="44">
        <f t="shared" si="243"/>
        <v>54.953755417398817</v>
      </c>
    </row>
    <row r="113" spans="1:129" ht="15.75" customHeight="1">
      <c r="A113" s="49"/>
      <c r="B113" s="49">
        <v>106</v>
      </c>
      <c r="C113" s="49"/>
      <c r="D113" s="51">
        <f t="shared" si="247"/>
        <v>0.50251256281407031</v>
      </c>
      <c r="E113" s="51">
        <f t="shared" si="0"/>
        <v>0.69818497458990236</v>
      </c>
      <c r="F113" s="52">
        <f t="shared" si="226"/>
        <v>20.186645664869523</v>
      </c>
      <c r="G113" s="44">
        <f t="shared" si="1"/>
        <v>15.11462414103296</v>
      </c>
      <c r="H113" s="44">
        <f t="shared" si="2"/>
        <v>1.4899436900879233</v>
      </c>
      <c r="I113" s="49"/>
      <c r="J113" s="51">
        <f t="shared" si="248"/>
        <v>0.46511627906976744</v>
      </c>
      <c r="K113" s="51">
        <f t="shared" si="4"/>
        <v>0.6257058997644126</v>
      </c>
      <c r="L113" s="52">
        <f t="shared" si="227"/>
        <v>74.448320287472043</v>
      </c>
      <c r="M113" s="44">
        <f t="shared" si="5"/>
        <v>57.134757429920413</v>
      </c>
      <c r="N113" s="44">
        <f t="shared" si="6"/>
        <v>1.6498195615172964</v>
      </c>
      <c r="O113" s="49"/>
      <c r="P113" s="5">
        <f t="shared" si="7"/>
        <v>0.78668935459821931</v>
      </c>
      <c r="R113" s="1">
        <v>106</v>
      </c>
      <c r="S113" s="44">
        <f t="shared" si="8"/>
        <v>62.873727453143275</v>
      </c>
      <c r="T113" s="44">
        <f t="shared" si="9"/>
        <v>48.348746691336274</v>
      </c>
      <c r="U113" s="45">
        <f t="shared" si="10"/>
        <v>1.6648146419629377</v>
      </c>
      <c r="V113" s="44">
        <f t="shared" si="221"/>
        <v>35.101190097910134</v>
      </c>
      <c r="W113" s="45">
        <f t="shared" si="12"/>
        <v>1.2086554300650927</v>
      </c>
      <c r="X113" s="49"/>
      <c r="Y113" s="49"/>
      <c r="Z113" s="1">
        <f t="shared" si="13"/>
        <v>1.6157163361985245</v>
      </c>
      <c r="AA113" s="45">
        <f t="shared" si="14"/>
        <v>4.9098305764413208E-2</v>
      </c>
      <c r="AB113" s="49"/>
      <c r="AC113" s="44">
        <f t="shared" si="222"/>
        <v>0.91547136237266602</v>
      </c>
      <c r="AD113" s="44">
        <f t="shared" si="228"/>
        <v>0.94751286005570934</v>
      </c>
      <c r="AE113" s="44">
        <f t="shared" si="232"/>
        <v>0.98067581015765903</v>
      </c>
      <c r="AF113" s="44">
        <f t="shared" si="236"/>
        <v>1.0149994635131769</v>
      </c>
      <c r="AG113" s="44">
        <f t="shared" si="240"/>
        <v>1.0505244447361379</v>
      </c>
      <c r="AH113" s="44">
        <f t="shared" si="244"/>
        <v>1.0872928003019029</v>
      </c>
      <c r="AI113" s="44">
        <f t="shared" si="249"/>
        <v>1.1253480483124694</v>
      </c>
      <c r="AJ113" s="44">
        <f t="shared" si="252"/>
        <v>1.1647352300034057</v>
      </c>
      <c r="AK113" s="44">
        <f t="shared" si="255"/>
        <v>1.2055009630535247</v>
      </c>
      <c r="AL113" s="44">
        <f t="shared" si="258"/>
        <v>1.2476934967603981</v>
      </c>
      <c r="AM113" s="44">
        <f t="shared" ref="AM113:AM127" si="260">$V113/(1+r_)^($R113-AM$2)</f>
        <v>1.2913627691470118</v>
      </c>
      <c r="AN113" s="44">
        <f t="shared" si="157"/>
        <v>1.3365604660671571</v>
      </c>
      <c r="AO113" s="44">
        <f t="shared" si="160"/>
        <v>1.3833400823795072</v>
      </c>
      <c r="AP113" s="44">
        <f t="shared" si="163"/>
        <v>1.43175698526279</v>
      </c>
      <c r="AQ113" s="44">
        <f t="shared" si="166"/>
        <v>1.4818684797469874</v>
      </c>
      <c r="AR113" s="44">
        <f t="shared" si="169"/>
        <v>1.5337338765381321</v>
      </c>
      <c r="AS113" s="44">
        <f t="shared" si="172"/>
        <v>1.5874145622169669</v>
      </c>
      <c r="AT113" s="44">
        <f t="shared" si="175"/>
        <v>1.6429740718945605</v>
      </c>
      <c r="AU113" s="44">
        <f t="shared" si="178"/>
        <v>1.70047816441087</v>
      </c>
      <c r="AV113" s="44">
        <f t="shared" si="181"/>
        <v>1.75999490016525</v>
      </c>
      <c r="AW113" s="44">
        <f t="shared" si="184"/>
        <v>1.8215947216710335</v>
      </c>
      <c r="AX113" s="44">
        <f t="shared" si="187"/>
        <v>1.8853505369295198</v>
      </c>
      <c r="AY113" s="44">
        <f t="shared" si="190"/>
        <v>1.951337805722053</v>
      </c>
      <c r="AZ113" s="44">
        <f t="shared" si="193"/>
        <v>2.0196346289223244</v>
      </c>
      <c r="BA113" s="44">
        <f t="shared" si="196"/>
        <v>2.0903218409346054</v>
      </c>
      <c r="BB113" s="44">
        <f t="shared" si="199"/>
        <v>2.1634831053673165</v>
      </c>
      <c r="BC113" s="44">
        <f t="shared" si="202"/>
        <v>2.2392050140551727</v>
      </c>
      <c r="BD113" s="44">
        <f t="shared" si="205"/>
        <v>2.3175771895471033</v>
      </c>
      <c r="BE113" s="44">
        <f t="shared" si="208"/>
        <v>2.3986923911812514</v>
      </c>
      <c r="BF113" s="44">
        <f t="shared" si="211"/>
        <v>2.4826466248725954</v>
      </c>
      <c r="BG113" s="44">
        <f t="shared" si="214"/>
        <v>2.5695392567431359</v>
      </c>
      <c r="BH113" s="44">
        <f t="shared" si="217"/>
        <v>2.6594731307291455</v>
      </c>
      <c r="BI113" s="44">
        <f t="shared" si="223"/>
        <v>2.7525546903046658</v>
      </c>
      <c r="BJ113" s="44">
        <f t="shared" si="229"/>
        <v>2.8488941044653284</v>
      </c>
      <c r="BK113" s="44">
        <f t="shared" si="233"/>
        <v>2.9486053981216149</v>
      </c>
      <c r="BL113" s="44">
        <f t="shared" si="237"/>
        <v>3.0518065870558706</v>
      </c>
      <c r="BM113" s="44">
        <f t="shared" si="241"/>
        <v>3.1586198176028257</v>
      </c>
      <c r="BN113" s="44">
        <f t="shared" si="245"/>
        <v>3.2691715112189255</v>
      </c>
      <c r="BO113" s="44">
        <f t="shared" si="250"/>
        <v>3.3835925141115868</v>
      </c>
      <c r="BP113" s="44">
        <f t="shared" si="253"/>
        <v>3.5020182521054921</v>
      </c>
      <c r="BQ113" s="44">
        <f t="shared" si="256"/>
        <v>3.6245888909291843</v>
      </c>
      <c r="BR113" s="44">
        <f t="shared" si="259"/>
        <v>3.7514495021117056</v>
      </c>
      <c r="BS113" s="44">
        <f t="shared" ref="BS113:BS127" si="261">$V113/(1+r_)^($R113-BS$2)</f>
        <v>3.8827502346856146</v>
      </c>
      <c r="BT113" s="44">
        <f t="shared" si="158"/>
        <v>4.0186464928996104</v>
      </c>
      <c r="BU113" s="44">
        <f t="shared" si="161"/>
        <v>4.1592991201510969</v>
      </c>
      <c r="BV113" s="44">
        <f t="shared" si="164"/>
        <v>4.3048745893563849</v>
      </c>
      <c r="BW113" s="44">
        <f t="shared" si="167"/>
        <v>4.4555451999838569</v>
      </c>
      <c r="BX113" s="44">
        <f t="shared" si="170"/>
        <v>4.6114892819832916</v>
      </c>
      <c r="BY113" s="44">
        <f t="shared" si="173"/>
        <v>4.7728914068527075</v>
      </c>
      <c r="BZ113" s="44">
        <f t="shared" si="176"/>
        <v>4.9399426060925524</v>
      </c>
      <c r="CA113" s="44">
        <f t="shared" si="179"/>
        <v>5.1128405973057909</v>
      </c>
      <c r="CB113" s="44">
        <f t="shared" si="182"/>
        <v>5.2917900182114925</v>
      </c>
      <c r="CC113" s="44">
        <f t="shared" si="185"/>
        <v>5.4770026688488951</v>
      </c>
      <c r="CD113" s="44">
        <f t="shared" si="188"/>
        <v>5.6686977622586063</v>
      </c>
      <c r="CE113" s="44">
        <f t="shared" si="191"/>
        <v>5.8671021839376563</v>
      </c>
      <c r="CF113" s="44">
        <f t="shared" si="194"/>
        <v>6.0724507603754745</v>
      </c>
      <c r="CG113" s="44">
        <f t="shared" si="197"/>
        <v>6.2849865369886144</v>
      </c>
      <c r="CH113" s="44">
        <f t="shared" si="200"/>
        <v>6.504961065783216</v>
      </c>
      <c r="CI113" s="44">
        <f t="shared" si="203"/>
        <v>6.7326347030856279</v>
      </c>
      <c r="CJ113" s="44">
        <f t="shared" si="206"/>
        <v>6.9682769176936237</v>
      </c>
      <c r="CK113" s="44">
        <f t="shared" si="209"/>
        <v>7.2121666098128987</v>
      </c>
      <c r="CL113" s="44">
        <f t="shared" si="212"/>
        <v>7.4645924411563511</v>
      </c>
      <c r="CM113" s="44">
        <f t="shared" si="215"/>
        <v>7.7258531765968224</v>
      </c>
      <c r="CN113" s="44">
        <f t="shared" si="218"/>
        <v>7.9962580377777099</v>
      </c>
      <c r="CO113" s="44">
        <f t="shared" si="224"/>
        <v>8.27612706909993</v>
      </c>
      <c r="CP113" s="44">
        <f t="shared" si="230"/>
        <v>8.5657915165184288</v>
      </c>
      <c r="CQ113" s="44">
        <f t="shared" si="234"/>
        <v>8.8655942195965718</v>
      </c>
      <c r="CR113" s="44">
        <f t="shared" si="238"/>
        <v>9.17589001728245</v>
      </c>
      <c r="CS113" s="44">
        <f t="shared" si="242"/>
        <v>9.4970461678873335</v>
      </c>
      <c r="CT113" s="44">
        <f t="shared" si="246"/>
        <v>9.8294427837633922</v>
      </c>
      <c r="CU113" s="44">
        <f t="shared" si="251"/>
        <v>10.173473281195109</v>
      </c>
      <c r="CV113" s="44">
        <f t="shared" si="254"/>
        <v>10.529544846036938</v>
      </c>
      <c r="CW113" s="44">
        <f t="shared" si="257"/>
        <v>10.898078915648229</v>
      </c>
      <c r="CX113" s="44">
        <f t="shared" si="153"/>
        <v>11.279511677695917</v>
      </c>
      <c r="CY113" s="44">
        <f t="shared" si="156"/>
        <v>11.674294586415273</v>
      </c>
      <c r="CZ113" s="44">
        <f t="shared" si="159"/>
        <v>12.082894896939804</v>
      </c>
      <c r="DA113" s="44">
        <f t="shared" si="162"/>
        <v>12.505796218332696</v>
      </c>
      <c r="DB113" s="44">
        <f t="shared" si="165"/>
        <v>12.943499085974342</v>
      </c>
      <c r="DC113" s="44">
        <f t="shared" si="168"/>
        <v>13.39652155398344</v>
      </c>
      <c r="DD113" s="44">
        <f t="shared" si="171"/>
        <v>13.86539980837286</v>
      </c>
      <c r="DE113" s="44">
        <f t="shared" si="174"/>
        <v>14.35068880166591</v>
      </c>
      <c r="DF113" s="44">
        <f t="shared" si="177"/>
        <v>14.852962909724218</v>
      </c>
      <c r="DG113" s="44">
        <f t="shared" si="180"/>
        <v>15.372816611564565</v>
      </c>
      <c r="DH113" s="44">
        <f t="shared" si="183"/>
        <v>15.91086519296932</v>
      </c>
      <c r="DI113" s="44">
        <f t="shared" si="186"/>
        <v>16.467745474723245</v>
      </c>
      <c r="DJ113" s="44">
        <f t="shared" si="189"/>
        <v>17.044116566338559</v>
      </c>
      <c r="DK113" s="44">
        <f t="shared" si="192"/>
        <v>17.640660646160406</v>
      </c>
      <c r="DL113" s="44">
        <f t="shared" si="195"/>
        <v>18.258083768776018</v>
      </c>
      <c r="DM113" s="44">
        <f t="shared" si="198"/>
        <v>18.897116700683178</v>
      </c>
      <c r="DN113" s="44">
        <f t="shared" si="201"/>
        <v>19.558515785207089</v>
      </c>
      <c r="DO113" s="44">
        <f t="shared" si="204"/>
        <v>20.243063837689334</v>
      </c>
      <c r="DP113" s="44">
        <f t="shared" si="207"/>
        <v>20.951571072008456</v>
      </c>
      <c r="DQ113" s="44">
        <f t="shared" si="210"/>
        <v>21.684876059528751</v>
      </c>
      <c r="DR113" s="44">
        <f t="shared" si="213"/>
        <v>22.44384672161226</v>
      </c>
      <c r="DS113" s="44">
        <f t="shared" si="216"/>
        <v>23.229381356868682</v>
      </c>
      <c r="DT113" s="44">
        <f t="shared" si="219"/>
        <v>24.042409704359084</v>
      </c>
      <c r="DU113" s="44">
        <f t="shared" si="225"/>
        <v>24.883894044011655</v>
      </c>
      <c r="DV113" s="44">
        <f t="shared" si="231"/>
        <v>25.754830335552061</v>
      </c>
      <c r="DW113" s="44">
        <f t="shared" si="235"/>
        <v>26.656249397296378</v>
      </c>
      <c r="DX113" s="44">
        <f t="shared" si="239"/>
        <v>27.589218126201747</v>
      </c>
      <c r="DY113" s="44">
        <f t="shared" si="243"/>
        <v>28.554840760618806</v>
      </c>
    </row>
    <row r="114" spans="1:129" ht="15.75" customHeight="1">
      <c r="A114" s="49"/>
      <c r="B114" s="49">
        <v>107</v>
      </c>
      <c r="C114" s="49"/>
      <c r="D114" s="51">
        <f t="shared" si="247"/>
        <v>0.50251256281407031</v>
      </c>
      <c r="E114" s="51">
        <f t="shared" si="0"/>
        <v>0.69818497458990236</v>
      </c>
      <c r="F114" s="52">
        <f t="shared" si="226"/>
        <v>10.042602617196398</v>
      </c>
      <c r="G114" s="44">
        <f t="shared" si="1"/>
        <v>7.5193356279510724</v>
      </c>
      <c r="H114" s="44">
        <f t="shared" si="2"/>
        <v>1.4898868113888561</v>
      </c>
      <c r="I114" s="49"/>
      <c r="J114" s="51">
        <f t="shared" si="248"/>
        <v>0.46511627906976744</v>
      </c>
      <c r="K114" s="51">
        <f t="shared" si="4"/>
        <v>0.6257058997644126</v>
      </c>
      <c r="L114" s="52">
        <f t="shared" si="227"/>
        <v>39.821194572368775</v>
      </c>
      <c r="M114" s="44">
        <f t="shared" si="5"/>
        <v>30.560451648562086</v>
      </c>
      <c r="N114" s="44">
        <f t="shared" si="6"/>
        <v>1.6496626584888581</v>
      </c>
      <c r="O114" s="49"/>
      <c r="P114" s="5">
        <f t="shared" si="7"/>
        <v>0.79859932088569496</v>
      </c>
      <c r="R114" s="1">
        <v>107</v>
      </c>
      <c r="S114" s="44">
        <f t="shared" si="8"/>
        <v>33.82376592952928</v>
      </c>
      <c r="T114" s="44">
        <f t="shared" si="9"/>
        <v>26.012931528310133</v>
      </c>
      <c r="U114" s="45">
        <f t="shared" si="10"/>
        <v>1.6652301664100251</v>
      </c>
      <c r="V114" s="44">
        <f t="shared" si="221"/>
        <v>18.885388289553156</v>
      </c>
      <c r="W114" s="45">
        <f t="shared" si="12"/>
        <v>1.2089571008136781</v>
      </c>
      <c r="X114" s="49"/>
      <c r="Y114" s="49"/>
      <c r="Z114" s="1">
        <f t="shared" si="13"/>
        <v>1.6174836943768542</v>
      </c>
      <c r="AA114" s="45">
        <f t="shared" si="14"/>
        <v>4.7746472033170839E-2</v>
      </c>
      <c r="AB114" s="49"/>
      <c r="AC114" s="44">
        <f t="shared" si="222"/>
        <v>0.47589209479196759</v>
      </c>
      <c r="AD114" s="44">
        <f t="shared" si="228"/>
        <v>0.49254831810968652</v>
      </c>
      <c r="AE114" s="44">
        <f t="shared" si="232"/>
        <v>0.50978750924352556</v>
      </c>
      <c r="AF114" s="44">
        <f t="shared" si="236"/>
        <v>0.52763007206704893</v>
      </c>
      <c r="AG114" s="44">
        <f t="shared" si="240"/>
        <v>0.54609712458939552</v>
      </c>
      <c r="AH114" s="44">
        <f t="shared" si="244"/>
        <v>0.56521052395002425</v>
      </c>
      <c r="AI114" s="44">
        <f t="shared" si="249"/>
        <v>0.58499289228827511</v>
      </c>
      <c r="AJ114" s="44">
        <f t="shared" si="252"/>
        <v>0.60546764351836468</v>
      </c>
      <c r="AK114" s="44">
        <f t="shared" si="255"/>
        <v>0.62665901104150745</v>
      </c>
      <c r="AL114" s="44">
        <f t="shared" si="258"/>
        <v>0.64859207642796013</v>
      </c>
      <c r="AM114" s="44">
        <f t="shared" si="260"/>
        <v>0.67129279910293871</v>
      </c>
      <c r="AN114" s="44">
        <f t="shared" ref="AN114:AN127" si="262">$V114/(1+r_)^($R114-AN$2)</f>
        <v>0.69478804707154151</v>
      </c>
      <c r="AO114" s="44">
        <f t="shared" si="160"/>
        <v>0.71910562871904526</v>
      </c>
      <c r="AP114" s="44">
        <f t="shared" si="163"/>
        <v>0.74427432572421182</v>
      </c>
      <c r="AQ114" s="44">
        <f t="shared" si="166"/>
        <v>0.77032392712455922</v>
      </c>
      <c r="AR114" s="44">
        <f t="shared" si="169"/>
        <v>0.79728526457391868</v>
      </c>
      <c r="AS114" s="44">
        <f t="shared" si="172"/>
        <v>0.82519024883400582</v>
      </c>
      <c r="AT114" s="44">
        <f t="shared" si="175"/>
        <v>0.85407190754319606</v>
      </c>
      <c r="AU114" s="44">
        <f t="shared" si="178"/>
        <v>0.88396442430720779</v>
      </c>
      <c r="AV114" s="44">
        <f t="shared" si="181"/>
        <v>0.91490317915796004</v>
      </c>
      <c r="AW114" s="44">
        <f t="shared" si="184"/>
        <v>0.94692479042848843</v>
      </c>
      <c r="AX114" s="44">
        <f t="shared" si="187"/>
        <v>0.98006715809348544</v>
      </c>
      <c r="AY114" s="44">
        <f t="shared" si="190"/>
        <v>1.0143695086267575</v>
      </c>
      <c r="AZ114" s="44">
        <f t="shared" si="193"/>
        <v>1.049872441428694</v>
      </c>
      <c r="BA114" s="44">
        <f t="shared" si="196"/>
        <v>1.0866179768786981</v>
      </c>
      <c r="BB114" s="44">
        <f t="shared" si="199"/>
        <v>1.1246496060694522</v>
      </c>
      <c r="BC114" s="44">
        <f t="shared" si="202"/>
        <v>1.1640123422818831</v>
      </c>
      <c r="BD114" s="44">
        <f t="shared" si="205"/>
        <v>1.204752774261749</v>
      </c>
      <c r="BE114" s="44">
        <f t="shared" si="208"/>
        <v>1.2469191213609099</v>
      </c>
      <c r="BF114" s="44">
        <f t="shared" si="211"/>
        <v>1.2905612906085415</v>
      </c>
      <c r="BG114" s="44">
        <f t="shared" si="214"/>
        <v>1.3357309357798406</v>
      </c>
      <c r="BH114" s="44">
        <f t="shared" si="217"/>
        <v>1.3824815185321349</v>
      </c>
      <c r="BI114" s="44">
        <f t="shared" si="223"/>
        <v>1.4308683716807593</v>
      </c>
      <c r="BJ114" s="44">
        <f t="shared" si="229"/>
        <v>1.4809487646895863</v>
      </c>
      <c r="BK114" s="44">
        <f t="shared" si="233"/>
        <v>1.5327819714537214</v>
      </c>
      <c r="BL114" s="44">
        <f t="shared" si="237"/>
        <v>1.5864293404546015</v>
      </c>
      <c r="BM114" s="44">
        <f t="shared" si="241"/>
        <v>1.6419543673705124</v>
      </c>
      <c r="BN114" s="44">
        <f t="shared" si="245"/>
        <v>1.6994227702284799</v>
      </c>
      <c r="BO114" s="44">
        <f t="shared" si="250"/>
        <v>1.7589025671864771</v>
      </c>
      <c r="BP114" s="44">
        <f t="shared" si="253"/>
        <v>1.8204641570380033</v>
      </c>
      <c r="BQ114" s="44">
        <f t="shared" si="256"/>
        <v>1.8841804025343334</v>
      </c>
      <c r="BR114" s="44">
        <f t="shared" si="259"/>
        <v>1.9501267166230349</v>
      </c>
      <c r="BS114" s="44">
        <f t="shared" si="261"/>
        <v>2.0183811517048409</v>
      </c>
      <c r="BT114" s="44">
        <f t="shared" ref="BT114:BT127" si="263">$V114/(1+r_)^($R114-BT$2)</f>
        <v>2.0890244920145102</v>
      </c>
      <c r="BU114" s="44">
        <f t="shared" si="161"/>
        <v>2.1621403492350177</v>
      </c>
      <c r="BV114" s="44">
        <f t="shared" si="164"/>
        <v>2.2378152614582429</v>
      </c>
      <c r="BW114" s="44">
        <f t="shared" si="167"/>
        <v>2.3161387956092816</v>
      </c>
      <c r="BX114" s="44">
        <f t="shared" si="170"/>
        <v>2.3972036534556058</v>
      </c>
      <c r="BY114" s="44">
        <f t="shared" si="173"/>
        <v>2.4811057813265518</v>
      </c>
      <c r="BZ114" s="44">
        <f t="shared" si="176"/>
        <v>2.5679444836729814</v>
      </c>
      <c r="CA114" s="44">
        <f t="shared" si="179"/>
        <v>2.6578225406015359</v>
      </c>
      <c r="CB114" s="44">
        <f t="shared" si="182"/>
        <v>2.7508463295225893</v>
      </c>
      <c r="CC114" s="44">
        <f t="shared" si="185"/>
        <v>2.8471259510558791</v>
      </c>
      <c r="CD114" s="44">
        <f t="shared" si="188"/>
        <v>2.9467753593428352</v>
      </c>
      <c r="CE114" s="44">
        <f t="shared" si="191"/>
        <v>3.0499124969198346</v>
      </c>
      <c r="CF114" s="44">
        <f t="shared" si="194"/>
        <v>3.156659434312028</v>
      </c>
      <c r="CG114" s="44">
        <f t="shared" si="197"/>
        <v>3.2671425145129489</v>
      </c>
      <c r="CH114" s="44">
        <f t="shared" si="200"/>
        <v>3.3814925025209015</v>
      </c>
      <c r="CI114" s="44">
        <f t="shared" si="203"/>
        <v>3.499844740109133</v>
      </c>
      <c r="CJ114" s="44">
        <f t="shared" si="206"/>
        <v>3.6223393060129521</v>
      </c>
      <c r="CK114" s="44">
        <f t="shared" si="209"/>
        <v>3.7491211817234049</v>
      </c>
      <c r="CL114" s="44">
        <f t="shared" si="212"/>
        <v>3.8803404230837231</v>
      </c>
      <c r="CM114" s="44">
        <f t="shared" si="215"/>
        <v>4.0161523378916542</v>
      </c>
      <c r="CN114" s="44">
        <f t="shared" si="218"/>
        <v>4.1567176697178612</v>
      </c>
      <c r="CO114" s="44">
        <f t="shared" si="224"/>
        <v>4.3022027881579854</v>
      </c>
      <c r="CP114" s="44">
        <f t="shared" si="230"/>
        <v>4.4527798857435155</v>
      </c>
      <c r="CQ114" s="44">
        <f t="shared" si="234"/>
        <v>4.6086271817445388</v>
      </c>
      <c r="CR114" s="44">
        <f t="shared" si="238"/>
        <v>4.7699291331055971</v>
      </c>
      <c r="CS114" s="44">
        <f t="shared" si="242"/>
        <v>4.9368766527642922</v>
      </c>
      <c r="CT114" s="44">
        <f t="shared" si="246"/>
        <v>5.1096673356110411</v>
      </c>
      <c r="CU114" s="44">
        <f t="shared" si="251"/>
        <v>5.2885056923574281</v>
      </c>
      <c r="CV114" s="44">
        <f t="shared" si="254"/>
        <v>5.4736033915899371</v>
      </c>
      <c r="CW114" s="44">
        <f t="shared" si="257"/>
        <v>5.6651795102955846</v>
      </c>
      <c r="CX114" s="44">
        <f t="shared" si="153"/>
        <v>5.8634607931559302</v>
      </c>
      <c r="CY114" s="44">
        <f t="shared" si="156"/>
        <v>6.0686819209163874</v>
      </c>
      <c r="CZ114" s="44">
        <f t="shared" si="159"/>
        <v>6.2810857881484603</v>
      </c>
      <c r="DA114" s="44">
        <f t="shared" si="162"/>
        <v>6.5009237907336539</v>
      </c>
      <c r="DB114" s="44">
        <f t="shared" si="165"/>
        <v>6.7284561234093312</v>
      </c>
      <c r="DC114" s="44">
        <f t="shared" si="168"/>
        <v>6.9639520877286589</v>
      </c>
      <c r="DD114" s="44">
        <f t="shared" si="171"/>
        <v>7.2076904107991604</v>
      </c>
      <c r="DE114" s="44">
        <f t="shared" si="174"/>
        <v>7.4599595751771304</v>
      </c>
      <c r="DF114" s="44">
        <f t="shared" si="177"/>
        <v>7.7210581603083304</v>
      </c>
      <c r="DG114" s="44">
        <f t="shared" si="180"/>
        <v>7.9912951959191219</v>
      </c>
      <c r="DH114" s="44">
        <f t="shared" si="183"/>
        <v>8.2709905277762896</v>
      </c>
      <c r="DI114" s="44">
        <f t="shared" si="186"/>
        <v>8.5604751962484578</v>
      </c>
      <c r="DJ114" s="44">
        <f t="shared" si="189"/>
        <v>8.8600918281171541</v>
      </c>
      <c r="DK114" s="44">
        <f t="shared" si="192"/>
        <v>9.1701950421012555</v>
      </c>
      <c r="DL114" s="44">
        <f t="shared" si="195"/>
        <v>9.4911518685747982</v>
      </c>
      <c r="DM114" s="44">
        <f t="shared" si="198"/>
        <v>9.8233421839749138</v>
      </c>
      <c r="DN114" s="44">
        <f t="shared" si="201"/>
        <v>10.167159160414036</v>
      </c>
      <c r="DO114" s="44">
        <f t="shared" si="204"/>
        <v>10.523009731028525</v>
      </c>
      <c r="DP114" s="44">
        <f t="shared" si="207"/>
        <v>10.891315071614525</v>
      </c>
      <c r="DQ114" s="44">
        <f t="shared" si="210"/>
        <v>11.272511099121029</v>
      </c>
      <c r="DR114" s="44">
        <f t="shared" si="213"/>
        <v>11.667048987590263</v>
      </c>
      <c r="DS114" s="44">
        <f t="shared" si="216"/>
        <v>12.075395702155925</v>
      </c>
      <c r="DT114" s="44">
        <f t="shared" si="219"/>
        <v>12.498034551731379</v>
      </c>
      <c r="DU114" s="44">
        <f t="shared" si="225"/>
        <v>12.935465761041977</v>
      </c>
      <c r="DV114" s="44">
        <f t="shared" si="231"/>
        <v>13.388207062678447</v>
      </c>
      <c r="DW114" s="44">
        <f t="shared" si="235"/>
        <v>13.856794309872191</v>
      </c>
      <c r="DX114" s="44">
        <f t="shared" si="239"/>
        <v>14.341782110717716</v>
      </c>
      <c r="DY114" s="44">
        <f t="shared" si="243"/>
        <v>14.843744484592833</v>
      </c>
    </row>
    <row r="115" spans="1:129" ht="15.75" customHeight="1">
      <c r="A115" s="49"/>
      <c r="B115" s="49">
        <v>108</v>
      </c>
      <c r="C115" s="49"/>
      <c r="D115" s="51">
        <f t="shared" si="247"/>
        <v>0.50251256281407031</v>
      </c>
      <c r="E115" s="51">
        <f t="shared" si="0"/>
        <v>0.69818497458990236</v>
      </c>
      <c r="F115" s="52">
        <f t="shared" si="226"/>
        <v>4.9960686387057462</v>
      </c>
      <c r="G115" s="44">
        <f t="shared" si="1"/>
        <v>3.740775010890232</v>
      </c>
      <c r="H115" s="44">
        <f t="shared" si="2"/>
        <v>1.4897724794584071</v>
      </c>
      <c r="I115" s="49"/>
      <c r="J115" s="51">
        <f t="shared" si="248"/>
        <v>0.46511627906976744</v>
      </c>
      <c r="K115" s="51">
        <f t="shared" si="4"/>
        <v>0.6257058997644126</v>
      </c>
      <c r="L115" s="52">
        <f t="shared" si="227"/>
        <v>21.299708724755394</v>
      </c>
      <c r="M115" s="44">
        <f t="shared" si="5"/>
        <v>16.346288091091349</v>
      </c>
      <c r="N115" s="44">
        <f t="shared" si="6"/>
        <v>1.6493693180443871</v>
      </c>
      <c r="O115" s="49"/>
      <c r="P115" s="5">
        <f t="shared" si="7"/>
        <v>0.81000490802572922</v>
      </c>
      <c r="R115" s="1">
        <v>108</v>
      </c>
      <c r="S115" s="44">
        <f t="shared" si="8"/>
        <v>18.202097127090987</v>
      </c>
      <c r="T115" s="44">
        <f t="shared" si="9"/>
        <v>13.999867874503183</v>
      </c>
      <c r="U115" s="45">
        <f t="shared" si="10"/>
        <v>1.6652709645208859</v>
      </c>
      <c r="V115" s="44">
        <f t="shared" si="221"/>
        <v>10.16390407688931</v>
      </c>
      <c r="W115" s="45">
        <f t="shared" si="12"/>
        <v>1.2089867202421625</v>
      </c>
      <c r="X115" s="49"/>
      <c r="Y115" s="49"/>
      <c r="Z115" s="1">
        <f t="shared" si="13"/>
        <v>1.6190467020184411</v>
      </c>
      <c r="AA115" s="45">
        <f t="shared" si="14"/>
        <v>4.6224262502444713E-2</v>
      </c>
      <c r="AB115" s="49"/>
      <c r="AC115" s="44">
        <f t="shared" si="222"/>
        <v>0.24745873018758663</v>
      </c>
      <c r="AD115" s="44">
        <f t="shared" si="228"/>
        <v>0.25611978574415212</v>
      </c>
      <c r="AE115" s="44">
        <f t="shared" si="232"/>
        <v>0.26508397824519747</v>
      </c>
      <c r="AF115" s="44">
        <f t="shared" si="236"/>
        <v>0.27436191748377942</v>
      </c>
      <c r="AG115" s="44">
        <f t="shared" si="240"/>
        <v>0.28396458459571161</v>
      </c>
      <c r="AH115" s="44">
        <f t="shared" si="244"/>
        <v>0.29390334505656146</v>
      </c>
      <c r="AI115" s="44">
        <f t="shared" si="249"/>
        <v>0.30418996213354105</v>
      </c>
      <c r="AJ115" s="44">
        <f t="shared" si="252"/>
        <v>0.31483661080821501</v>
      </c>
      <c r="AK115" s="44">
        <f t="shared" si="255"/>
        <v>0.32585589218650252</v>
      </c>
      <c r="AL115" s="44">
        <f t="shared" si="258"/>
        <v>0.33726084841303011</v>
      </c>
      <c r="AM115" s="44">
        <f t="shared" si="260"/>
        <v>0.3490649781074861</v>
      </c>
      <c r="AN115" s="44">
        <f t="shared" si="262"/>
        <v>0.36128225234124811</v>
      </c>
      <c r="AO115" s="44">
        <f t="shared" ref="AO115:AO127" si="264">$V115/(1+r_)^($R115-AO$2)</f>
        <v>0.37392713117319176</v>
      </c>
      <c r="AP115" s="44">
        <f t="shared" si="163"/>
        <v>0.38701458076425338</v>
      </c>
      <c r="AQ115" s="44">
        <f t="shared" si="166"/>
        <v>0.40056009109100221</v>
      </c>
      <c r="AR115" s="44">
        <f t="shared" si="169"/>
        <v>0.41457969427918728</v>
      </c>
      <c r="AS115" s="44">
        <f t="shared" si="172"/>
        <v>0.42908998357895878</v>
      </c>
      <c r="AT115" s="44">
        <f t="shared" si="175"/>
        <v>0.44410813300422231</v>
      </c>
      <c r="AU115" s="44">
        <f t="shared" si="178"/>
        <v>0.45965191765937014</v>
      </c>
      <c r="AV115" s="44">
        <f t="shared" si="181"/>
        <v>0.47573973477744802</v>
      </c>
      <c r="AW115" s="44">
        <f t="shared" si="184"/>
        <v>0.49239062549465873</v>
      </c>
      <c r="AX115" s="44">
        <f t="shared" si="187"/>
        <v>0.50962429738697168</v>
      </c>
      <c r="AY115" s="44">
        <f t="shared" si="190"/>
        <v>0.52746114779551556</v>
      </c>
      <c r="AZ115" s="44">
        <f t="shared" si="193"/>
        <v>0.54592228796835862</v>
      </c>
      <c r="BA115" s="44">
        <f t="shared" si="196"/>
        <v>0.56502956804725113</v>
      </c>
      <c r="BB115" s="44">
        <f t="shared" si="199"/>
        <v>0.58480560292890482</v>
      </c>
      <c r="BC115" s="44">
        <f t="shared" si="202"/>
        <v>0.60527379903141643</v>
      </c>
      <c r="BD115" s="44">
        <f t="shared" si="205"/>
        <v>0.62645838199751602</v>
      </c>
      <c r="BE115" s="44">
        <f t="shared" si="208"/>
        <v>0.64838442536742902</v>
      </c>
      <c r="BF115" s="44">
        <f t="shared" si="211"/>
        <v>0.67107788025528892</v>
      </c>
      <c r="BG115" s="44">
        <f t="shared" si="214"/>
        <v>0.69456560606422391</v>
      </c>
      <c r="BH115" s="44">
        <f t="shared" si="217"/>
        <v>0.71887540227647184</v>
      </c>
      <c r="BI115" s="44">
        <f t="shared" si="223"/>
        <v>0.7440360413561482</v>
      </c>
      <c r="BJ115" s="44">
        <f t="shared" si="229"/>
        <v>0.77007730280361331</v>
      </c>
      <c r="BK115" s="44">
        <f t="shared" si="233"/>
        <v>0.79703000840173988</v>
      </c>
      <c r="BL115" s="44">
        <f t="shared" si="237"/>
        <v>0.8249260586958006</v>
      </c>
      <c r="BM115" s="44">
        <f t="shared" si="241"/>
        <v>0.85379847075015358</v>
      </c>
      <c r="BN115" s="44">
        <f t="shared" si="245"/>
        <v>0.88368141722640881</v>
      </c>
      <c r="BO115" s="44">
        <f t="shared" si="250"/>
        <v>0.914610266829333</v>
      </c>
      <c r="BP115" s="44">
        <f t="shared" si="253"/>
        <v>0.94662162616835976</v>
      </c>
      <c r="BQ115" s="44">
        <f t="shared" si="256"/>
        <v>0.97975338308425208</v>
      </c>
      <c r="BR115" s="44">
        <f t="shared" si="259"/>
        <v>1.0140447514922009</v>
      </c>
      <c r="BS115" s="44">
        <f t="shared" si="261"/>
        <v>1.0495363177944279</v>
      </c>
      <c r="BT115" s="44">
        <f t="shared" si="263"/>
        <v>1.086270088917233</v>
      </c>
      <c r="BU115" s="44">
        <f t="shared" ref="BU115:BU127" si="265">$V115/(1+r_)^($R115-BU$2)</f>
        <v>1.124289542029336</v>
      </c>
      <c r="BV115" s="44">
        <f t="shared" si="164"/>
        <v>1.1636396760003624</v>
      </c>
      <c r="BW115" s="44">
        <f t="shared" si="167"/>
        <v>1.204367064660375</v>
      </c>
      <c r="BX115" s="44">
        <f t="shared" si="170"/>
        <v>1.2465199119234882</v>
      </c>
      <c r="BY115" s="44">
        <f t="shared" si="173"/>
        <v>1.2901481088408098</v>
      </c>
      <c r="BZ115" s="44">
        <f t="shared" si="176"/>
        <v>1.3353032926502382</v>
      </c>
      <c r="CA115" s="44">
        <f t="shared" si="179"/>
        <v>1.3820389078929964</v>
      </c>
      <c r="CB115" s="44">
        <f t="shared" si="182"/>
        <v>1.4304102696692516</v>
      </c>
      <c r="CC115" s="44">
        <f t="shared" si="185"/>
        <v>1.4804746291076751</v>
      </c>
      <c r="CD115" s="44">
        <f t="shared" si="188"/>
        <v>1.5322912411264433</v>
      </c>
      <c r="CE115" s="44">
        <f t="shared" si="191"/>
        <v>1.585921434565869</v>
      </c>
      <c r="CF115" s="44">
        <f t="shared" si="194"/>
        <v>1.6414286847756743</v>
      </c>
      <c r="CG115" s="44">
        <f t="shared" si="197"/>
        <v>1.6988786887428227</v>
      </c>
      <c r="CH115" s="44">
        <f t="shared" si="200"/>
        <v>1.7583394428488213</v>
      </c>
      <c r="CI115" s="44">
        <f t="shared" si="203"/>
        <v>1.8198813233485298</v>
      </c>
      <c r="CJ115" s="44">
        <f t="shared" si="206"/>
        <v>1.8835771696657284</v>
      </c>
      <c r="CK115" s="44">
        <f t="shared" si="209"/>
        <v>1.9495023706040286</v>
      </c>
      <c r="CL115" s="44">
        <f t="shared" si="212"/>
        <v>2.0177349535751694</v>
      </c>
      <c r="CM115" s="44">
        <f t="shared" si="215"/>
        <v>2.0883556769502998</v>
      </c>
      <c r="CN115" s="44">
        <f t="shared" si="218"/>
        <v>2.1614481256435605</v>
      </c>
      <c r="CO115" s="44">
        <f t="shared" si="224"/>
        <v>2.2370988100410849</v>
      </c>
      <c r="CP115" s="44">
        <f t="shared" si="230"/>
        <v>2.3153972683925224</v>
      </c>
      <c r="CQ115" s="44">
        <f t="shared" si="234"/>
        <v>2.3964361727862609</v>
      </c>
      <c r="CR115" s="44">
        <f t="shared" si="238"/>
        <v>2.4803114388337799</v>
      </c>
      <c r="CS115" s="44">
        <f t="shared" si="242"/>
        <v>2.5671223391929621</v>
      </c>
      <c r="CT115" s="44">
        <f t="shared" si="246"/>
        <v>2.6569716210647152</v>
      </c>
      <c r="CU115" s="44">
        <f t="shared" si="251"/>
        <v>2.7499656278019797</v>
      </c>
      <c r="CV115" s="44">
        <f t="shared" si="254"/>
        <v>2.8462144247750492</v>
      </c>
      <c r="CW115" s="44">
        <f t="shared" si="257"/>
        <v>2.9458319296421753</v>
      </c>
      <c r="CX115" s="44">
        <f t="shared" si="153"/>
        <v>3.0489360471796516</v>
      </c>
      <c r="CY115" s="44">
        <f t="shared" si="156"/>
        <v>3.1556488088309389</v>
      </c>
      <c r="CZ115" s="44">
        <f t="shared" si="159"/>
        <v>3.2660965171400216</v>
      </c>
      <c r="DA115" s="44">
        <f t="shared" si="162"/>
        <v>3.3804098952399224</v>
      </c>
      <c r="DB115" s="44">
        <f t="shared" si="165"/>
        <v>3.4987242415733184</v>
      </c>
      <c r="DC115" s="44">
        <f t="shared" si="168"/>
        <v>3.6211795900283845</v>
      </c>
      <c r="DD115" s="44">
        <f t="shared" si="171"/>
        <v>3.747920875679378</v>
      </c>
      <c r="DE115" s="44">
        <f t="shared" si="174"/>
        <v>3.8790981063281555</v>
      </c>
      <c r="DF115" s="44">
        <f t="shared" si="177"/>
        <v>4.0148665400496411</v>
      </c>
      <c r="DG115" s="44">
        <f t="shared" si="180"/>
        <v>4.1553868689513784</v>
      </c>
      <c r="DH115" s="44">
        <f t="shared" si="183"/>
        <v>4.3008254093646761</v>
      </c>
      <c r="DI115" s="44">
        <f t="shared" si="186"/>
        <v>4.4513542986924399</v>
      </c>
      <c r="DJ115" s="44">
        <f t="shared" si="189"/>
        <v>4.6071516991466739</v>
      </c>
      <c r="DK115" s="44">
        <f t="shared" si="192"/>
        <v>4.7684020086168077</v>
      </c>
      <c r="DL115" s="44">
        <f t="shared" si="195"/>
        <v>4.9352960789183964</v>
      </c>
      <c r="DM115" s="44">
        <f t="shared" si="198"/>
        <v>5.1080314416805388</v>
      </c>
      <c r="DN115" s="44">
        <f t="shared" si="201"/>
        <v>5.2868125421393577</v>
      </c>
      <c r="DO115" s="44">
        <f t="shared" si="204"/>
        <v>5.4718509811142342</v>
      </c>
      <c r="DP115" s="44">
        <f t="shared" si="207"/>
        <v>5.6633657654532321</v>
      </c>
      <c r="DQ115" s="44">
        <f t="shared" si="210"/>
        <v>5.8615835672440948</v>
      </c>
      <c r="DR115" s="44">
        <f t="shared" si="213"/>
        <v>6.0667389920976369</v>
      </c>
      <c r="DS115" s="44">
        <f t="shared" si="216"/>
        <v>6.2790748568210537</v>
      </c>
      <c r="DT115" s="44">
        <f t="shared" si="219"/>
        <v>6.4988424768097914</v>
      </c>
      <c r="DU115" s="44">
        <f t="shared" si="225"/>
        <v>6.7263019634981323</v>
      </c>
      <c r="DV115" s="44">
        <f t="shared" si="231"/>
        <v>6.9617225322205663</v>
      </c>
      <c r="DW115" s="44">
        <f t="shared" si="235"/>
        <v>7.2053828208482864</v>
      </c>
      <c r="DX115" s="44">
        <f t="shared" si="239"/>
        <v>7.457571219577976</v>
      </c>
      <c r="DY115" s="44">
        <f t="shared" si="243"/>
        <v>7.7185862122632045</v>
      </c>
    </row>
    <row r="116" spans="1:129" ht="15.75" customHeight="1">
      <c r="A116" s="49"/>
      <c r="B116" s="49">
        <v>109</v>
      </c>
      <c r="C116" s="49"/>
      <c r="D116" s="51">
        <f t="shared" si="247"/>
        <v>0.50251256281407031</v>
      </c>
      <c r="E116" s="51">
        <f t="shared" si="0"/>
        <v>0.69818497458990236</v>
      </c>
      <c r="F116" s="52">
        <f t="shared" si="226"/>
        <v>2.4854813830747182</v>
      </c>
      <c r="G116" s="44">
        <f t="shared" si="1"/>
        <v>1.8609885732569498</v>
      </c>
      <c r="H116" s="44">
        <f t="shared" si="2"/>
        <v>1.4895426607295246</v>
      </c>
      <c r="I116" s="49"/>
      <c r="J116" s="51">
        <f t="shared" si="248"/>
        <v>0.46511627906976744</v>
      </c>
      <c r="K116" s="51">
        <f t="shared" si="4"/>
        <v>0.6257058997644126</v>
      </c>
      <c r="L116" s="52">
        <f t="shared" si="227"/>
        <v>11.392867457427306</v>
      </c>
      <c r="M116" s="44">
        <f t="shared" si="5"/>
        <v>8.7433633975604899</v>
      </c>
      <c r="N116" s="44">
        <f t="shared" si="6"/>
        <v>1.6488208989525479</v>
      </c>
      <c r="O116" s="49"/>
      <c r="P116" s="5">
        <f t="shared" si="7"/>
        <v>0.82090943154410501</v>
      </c>
      <c r="R116" s="1">
        <v>109</v>
      </c>
      <c r="S116" s="44">
        <f t="shared" si="8"/>
        <v>9.7976386219153788</v>
      </c>
      <c r="T116" s="44">
        <f t="shared" si="9"/>
        <v>7.5360751373926309</v>
      </c>
      <c r="U116" s="45">
        <f t="shared" si="10"/>
        <v>1.6648456423106626</v>
      </c>
      <c r="V116" s="44">
        <f t="shared" si="221"/>
        <v>5.4711905497470497</v>
      </c>
      <c r="W116" s="45">
        <f t="shared" si="12"/>
        <v>1.2086779363175406</v>
      </c>
      <c r="X116" s="49"/>
      <c r="Y116" s="49"/>
      <c r="Z116" s="1">
        <f t="shared" si="13"/>
        <v>1.6202956687265333</v>
      </c>
      <c r="AA116" s="45">
        <f t="shared" si="14"/>
        <v>4.4549973584129265E-2</v>
      </c>
      <c r="AB116" s="49"/>
      <c r="AC116" s="44">
        <f t="shared" si="222"/>
        <v>0.12870153098809706</v>
      </c>
      <c r="AD116" s="44">
        <f t="shared" si="228"/>
        <v>0.13320608457268046</v>
      </c>
      <c r="AE116" s="44">
        <f t="shared" si="232"/>
        <v>0.13786829753272423</v>
      </c>
      <c r="AF116" s="44">
        <f t="shared" si="236"/>
        <v>0.14269368794636961</v>
      </c>
      <c r="AG116" s="44">
        <f t="shared" si="240"/>
        <v>0.14768796702449255</v>
      </c>
      <c r="AH116" s="44">
        <f t="shared" si="244"/>
        <v>0.15285704587034976</v>
      </c>
      <c r="AI116" s="44">
        <f t="shared" si="249"/>
        <v>0.15820704247581197</v>
      </c>
      <c r="AJ116" s="44">
        <f t="shared" si="252"/>
        <v>0.16374428896246535</v>
      </c>
      <c r="AK116" s="44">
        <f t="shared" si="255"/>
        <v>0.16947533907615164</v>
      </c>
      <c r="AL116" s="44">
        <f t="shared" si="258"/>
        <v>0.17540697594381693</v>
      </c>
      <c r="AM116" s="44">
        <f t="shared" si="260"/>
        <v>0.18154622010185054</v>
      </c>
      <c r="AN116" s="44">
        <f t="shared" si="262"/>
        <v>0.18790033780541526</v>
      </c>
      <c r="AO116" s="44">
        <f t="shared" si="264"/>
        <v>0.19447684962860479</v>
      </c>
      <c r="AP116" s="44">
        <f t="shared" ref="AP116:AP127" si="266">$V116/(1+r_)^($R116-AP$2)</f>
        <v>0.20128353936560595</v>
      </c>
      <c r="AQ116" s="44">
        <f t="shared" si="166"/>
        <v>0.20832846324340212</v>
      </c>
      <c r="AR116" s="44">
        <f t="shared" si="169"/>
        <v>0.21561995945692117</v>
      </c>
      <c r="AS116" s="44">
        <f t="shared" si="172"/>
        <v>0.22316665803791341</v>
      </c>
      <c r="AT116" s="44">
        <f t="shared" si="175"/>
        <v>0.23097749106924034</v>
      </c>
      <c r="AU116" s="44">
        <f t="shared" si="178"/>
        <v>0.23906170325666373</v>
      </c>
      <c r="AV116" s="44">
        <f t="shared" si="181"/>
        <v>0.247428862870647</v>
      </c>
      <c r="AW116" s="44">
        <f t="shared" si="184"/>
        <v>0.2560888730711196</v>
      </c>
      <c r="AX116" s="44">
        <f t="shared" si="187"/>
        <v>0.26505198362860877</v>
      </c>
      <c r="AY116" s="44">
        <f t="shared" si="190"/>
        <v>0.27432880305561003</v>
      </c>
      <c r="AZ116" s="44">
        <f t="shared" si="193"/>
        <v>0.28393031116255635</v>
      </c>
      <c r="BA116" s="44">
        <f t="shared" si="196"/>
        <v>0.29386787205324583</v>
      </c>
      <c r="BB116" s="44">
        <f t="shared" si="199"/>
        <v>0.30415324757510942</v>
      </c>
      <c r="BC116" s="44">
        <f t="shared" si="202"/>
        <v>0.31479861124023817</v>
      </c>
      <c r="BD116" s="44">
        <f t="shared" si="205"/>
        <v>0.32581656263364644</v>
      </c>
      <c r="BE116" s="44">
        <f t="shared" si="208"/>
        <v>0.33722014232582409</v>
      </c>
      <c r="BF116" s="44">
        <f t="shared" si="211"/>
        <v>0.34902284730722793</v>
      </c>
      <c r="BG116" s="44">
        <f t="shared" si="214"/>
        <v>0.36123864696298086</v>
      </c>
      <c r="BH116" s="44">
        <f t="shared" si="217"/>
        <v>0.37388199960668511</v>
      </c>
      <c r="BI116" s="44">
        <f t="shared" si="223"/>
        <v>0.38696786959291912</v>
      </c>
      <c r="BJ116" s="44">
        <f t="shared" si="229"/>
        <v>0.40051174502867121</v>
      </c>
      <c r="BK116" s="44">
        <f t="shared" si="233"/>
        <v>0.41452965610467468</v>
      </c>
      <c r="BL116" s="44">
        <f t="shared" si="237"/>
        <v>0.42903819406833832</v>
      </c>
      <c r="BM116" s="44">
        <f t="shared" si="241"/>
        <v>0.4440545308607301</v>
      </c>
      <c r="BN116" s="44">
        <f t="shared" si="245"/>
        <v>0.4595964394408556</v>
      </c>
      <c r="BO116" s="44">
        <f t="shared" si="250"/>
        <v>0.47568231482128548</v>
      </c>
      <c r="BP116" s="44">
        <f t="shared" si="253"/>
        <v>0.49233119584003038</v>
      </c>
      <c r="BQ116" s="44">
        <f t="shared" si="256"/>
        <v>0.50956278769443153</v>
      </c>
      <c r="BR116" s="44">
        <f t="shared" si="259"/>
        <v>0.52739748526373653</v>
      </c>
      <c r="BS116" s="44">
        <f t="shared" si="261"/>
        <v>0.54585639724796731</v>
      </c>
      <c r="BT116" s="44">
        <f t="shared" si="263"/>
        <v>0.56496137115164613</v>
      </c>
      <c r="BU116" s="44">
        <f t="shared" si="265"/>
        <v>0.58473501914195369</v>
      </c>
      <c r="BV116" s="44">
        <f t="shared" ref="BV116:BV127" si="267">$V116/(1+r_)^($R116-BV$2)</f>
        <v>0.60520074481192199</v>
      </c>
      <c r="BW116" s="44">
        <f t="shared" si="167"/>
        <v>0.62638277088033911</v>
      </c>
      <c r="BX116" s="44">
        <f t="shared" si="170"/>
        <v>0.64830616786115103</v>
      </c>
      <c r="BY116" s="44">
        <f t="shared" si="173"/>
        <v>0.67099688373629129</v>
      </c>
      <c r="BZ116" s="44">
        <f t="shared" si="176"/>
        <v>0.69448177466706129</v>
      </c>
      <c r="CA116" s="44">
        <f t="shared" si="179"/>
        <v>0.71878863678040839</v>
      </c>
      <c r="CB116" s="44">
        <f t="shared" si="182"/>
        <v>0.74394623906772273</v>
      </c>
      <c r="CC116" s="44">
        <f t="shared" si="185"/>
        <v>0.76998435743509308</v>
      </c>
      <c r="CD116" s="44">
        <f t="shared" si="188"/>
        <v>0.79693380994532126</v>
      </c>
      <c r="CE116" s="44">
        <f t="shared" si="191"/>
        <v>0.82482649329340718</v>
      </c>
      <c r="CF116" s="44">
        <f t="shared" si="194"/>
        <v>0.85369542055867653</v>
      </c>
      <c r="CG116" s="44">
        <f t="shared" si="197"/>
        <v>0.88357476027823023</v>
      </c>
      <c r="CH116" s="44">
        <f t="shared" si="200"/>
        <v>0.91449987688796808</v>
      </c>
      <c r="CI116" s="44">
        <f t="shared" si="203"/>
        <v>0.94650737257904694</v>
      </c>
      <c r="CJ116" s="44">
        <f t="shared" si="206"/>
        <v>0.9796351306193134</v>
      </c>
      <c r="CK116" s="44">
        <f t="shared" si="209"/>
        <v>1.0139223601909895</v>
      </c>
      <c r="CL116" s="44">
        <f t="shared" si="212"/>
        <v>1.0494096427976738</v>
      </c>
      <c r="CM116" s="44">
        <f t="shared" si="215"/>
        <v>1.0861389802955923</v>
      </c>
      <c r="CN116" s="44">
        <f t="shared" si="218"/>
        <v>1.1241538446059378</v>
      </c>
      <c r="CO116" s="44">
        <f t="shared" si="224"/>
        <v>1.1634992291671458</v>
      </c>
      <c r="CP116" s="44">
        <f t="shared" si="230"/>
        <v>1.2042217021879957</v>
      </c>
      <c r="CQ116" s="44">
        <f t="shared" si="234"/>
        <v>1.2463694617645753</v>
      </c>
      <c r="CR116" s="44">
        <f t="shared" si="238"/>
        <v>1.2899923929263355</v>
      </c>
      <c r="CS116" s="44">
        <f t="shared" si="242"/>
        <v>1.3351421266787573</v>
      </c>
      <c r="CT116" s="44">
        <f t="shared" si="246"/>
        <v>1.3818721011125137</v>
      </c>
      <c r="CU116" s="44">
        <f t="shared" si="251"/>
        <v>1.4302376246514512</v>
      </c>
      <c r="CV116" s="44">
        <f t="shared" si="254"/>
        <v>1.4802959415142518</v>
      </c>
      <c r="CW116" s="44">
        <f t="shared" si="257"/>
        <v>1.5321062994672507</v>
      </c>
      <c r="CX116" s="44">
        <f t="shared" si="153"/>
        <v>1.5857300199486044</v>
      </c>
      <c r="CY116" s="44">
        <f t="shared" si="156"/>
        <v>1.6412305706468056</v>
      </c>
      <c r="CZ116" s="44">
        <f t="shared" si="159"/>
        <v>1.6986736406194434</v>
      </c>
      <c r="DA116" s="44">
        <f t="shared" si="162"/>
        <v>1.7581272180411238</v>
      </c>
      <c r="DB116" s="44">
        <f t="shared" si="165"/>
        <v>1.819661670672563</v>
      </c>
      <c r="DC116" s="44">
        <f t="shared" si="168"/>
        <v>1.8833498291461024</v>
      </c>
      <c r="DD116" s="44">
        <f t="shared" si="171"/>
        <v>1.9492670731662156</v>
      </c>
      <c r="DE116" s="44">
        <f t="shared" si="174"/>
        <v>2.0174914207270334</v>
      </c>
      <c r="DF116" s="44">
        <f t="shared" si="177"/>
        <v>2.088103620452479</v>
      </c>
      <c r="DG116" s="44">
        <f t="shared" si="180"/>
        <v>2.161187247168316</v>
      </c>
      <c r="DH116" s="44">
        <f t="shared" si="183"/>
        <v>2.236828800819207</v>
      </c>
      <c r="DI116" s="44">
        <f t="shared" si="186"/>
        <v>2.3151178088478792</v>
      </c>
      <c r="DJ116" s="44">
        <f t="shared" si="189"/>
        <v>2.3961469321575546</v>
      </c>
      <c r="DK116" s="44">
        <f t="shared" si="192"/>
        <v>2.4800120747830685</v>
      </c>
      <c r="DL116" s="44">
        <f t="shared" si="195"/>
        <v>2.566812497400476</v>
      </c>
      <c r="DM116" s="44">
        <f t="shared" si="198"/>
        <v>2.6566509348094924</v>
      </c>
      <c r="DN116" s="44">
        <f t="shared" si="201"/>
        <v>2.7496337175278245</v>
      </c>
      <c r="DO116" s="44">
        <f t="shared" si="204"/>
        <v>2.8458708976412979</v>
      </c>
      <c r="DP116" s="44">
        <f t="shared" si="207"/>
        <v>2.9454763790587433</v>
      </c>
      <c r="DQ116" s="44">
        <f t="shared" si="210"/>
        <v>3.0485680523257987</v>
      </c>
      <c r="DR116" s="44">
        <f t="shared" si="213"/>
        <v>3.1552679341572016</v>
      </c>
      <c r="DS116" s="44">
        <f t="shared" si="216"/>
        <v>3.2657023118527029</v>
      </c>
      <c r="DT116" s="44">
        <f t="shared" si="219"/>
        <v>3.380001892767547</v>
      </c>
      <c r="DU116" s="44">
        <f t="shared" si="225"/>
        <v>3.498301959014412</v>
      </c>
      <c r="DV116" s="44">
        <f t="shared" si="231"/>
        <v>3.6207425275799152</v>
      </c>
      <c r="DW116" s="44">
        <f t="shared" si="235"/>
        <v>3.7474685160452124</v>
      </c>
      <c r="DX116" s="44">
        <f t="shared" si="239"/>
        <v>3.8786299141067948</v>
      </c>
      <c r="DY116" s="44">
        <f t="shared" si="243"/>
        <v>4.0143819611005327</v>
      </c>
    </row>
    <row r="117" spans="1:129" ht="15.75" customHeight="1">
      <c r="A117" s="49"/>
      <c r="B117" s="49">
        <v>110</v>
      </c>
      <c r="C117" s="49"/>
      <c r="D117" s="51">
        <f t="shared" si="247"/>
        <v>0.50251256281407031</v>
      </c>
      <c r="E117" s="51">
        <f t="shared" si="0"/>
        <v>0.69818497458990236</v>
      </c>
      <c r="F117" s="52">
        <f t="shared" si="226"/>
        <v>1.2364957634391815</v>
      </c>
      <c r="G117" s="44">
        <f t="shared" si="1"/>
        <v>0.92581843594189972</v>
      </c>
      <c r="H117" s="44">
        <f t="shared" si="2"/>
        <v>1.4890807018704593</v>
      </c>
      <c r="I117" s="49"/>
      <c r="J117" s="51">
        <f t="shared" si="248"/>
        <v>0.46511627906976744</v>
      </c>
      <c r="K117" s="51">
        <f t="shared" si="4"/>
        <v>0.6257058997644126</v>
      </c>
      <c r="L117" s="52">
        <f t="shared" si="227"/>
        <v>6.0938593376936758</v>
      </c>
      <c r="M117" s="44">
        <f t="shared" si="5"/>
        <v>4.6766827475323556</v>
      </c>
      <c r="N117" s="44">
        <f t="shared" si="6"/>
        <v>1.6477955936938942</v>
      </c>
      <c r="O117" s="49"/>
      <c r="P117" s="5">
        <f t="shared" si="7"/>
        <v>0.83131843595843136</v>
      </c>
      <c r="R117" s="1">
        <v>110</v>
      </c>
      <c r="S117" s="44">
        <f t="shared" si="8"/>
        <v>5.2745116528698839</v>
      </c>
      <c r="T117" s="44">
        <f t="shared" si="9"/>
        <v>4.0570984880251926</v>
      </c>
      <c r="U117" s="45">
        <f t="shared" si="10"/>
        <v>1.6637522873730042</v>
      </c>
      <c r="V117" s="44">
        <f t="shared" si="221"/>
        <v>2.9454535023062896</v>
      </c>
      <c r="W117" s="45">
        <f t="shared" si="12"/>
        <v>1.2078841606328008</v>
      </c>
      <c r="X117" s="49"/>
      <c r="Y117" s="49"/>
      <c r="Z117" s="1">
        <f t="shared" si="13"/>
        <v>1.6210233175044289</v>
      </c>
      <c r="AA117" s="45">
        <f t="shared" si="14"/>
        <v>4.2728969868575328E-2</v>
      </c>
      <c r="AB117" s="49"/>
      <c r="AC117" s="44">
        <f t="shared" si="222"/>
        <v>6.6944313761757648E-2</v>
      </c>
      <c r="AD117" s="44">
        <f t="shared" si="228"/>
        <v>6.9287364743419178E-2</v>
      </c>
      <c r="AE117" s="44">
        <f t="shared" si="232"/>
        <v>7.171242250943885E-2</v>
      </c>
      <c r="AF117" s="44">
        <f t="shared" si="236"/>
        <v>7.4222357297269184E-2</v>
      </c>
      <c r="AG117" s="44">
        <f t="shared" si="240"/>
        <v>7.6820139802673618E-2</v>
      </c>
      <c r="AH117" s="44">
        <f t="shared" si="244"/>
        <v>7.9508844695767203E-2</v>
      </c>
      <c r="AI117" s="44">
        <f t="shared" si="249"/>
        <v>8.2291654260119043E-2</v>
      </c>
      <c r="AJ117" s="44">
        <f t="shared" si="252"/>
        <v>8.5171862159223191E-2</v>
      </c>
      <c r="AK117" s="44">
        <f t="shared" si="255"/>
        <v>8.8152877334795973E-2</v>
      </c>
      <c r="AL117" s="44">
        <f t="shared" si="258"/>
        <v>9.1238228041513852E-2</v>
      </c>
      <c r="AM117" s="44">
        <f t="shared" si="260"/>
        <v>9.4431566022966831E-2</v>
      </c>
      <c r="AN117" s="44">
        <f t="shared" si="262"/>
        <v>9.7736670833770661E-2</v>
      </c>
      <c r="AO117" s="44">
        <f t="shared" si="264"/>
        <v>0.10115745431295263</v>
      </c>
      <c r="AP117" s="44">
        <f t="shared" si="266"/>
        <v>0.10469796521390595</v>
      </c>
      <c r="AQ117" s="44">
        <f t="shared" ref="AQ117:AQ127" si="268">$V117/(1+r_)^($R117-AQ$2)</f>
        <v>0.10836239399639266</v>
      </c>
      <c r="AR117" s="44">
        <f t="shared" si="169"/>
        <v>0.11215507778626638</v>
      </c>
      <c r="AS117" s="44">
        <f t="shared" si="172"/>
        <v>0.11608050550878569</v>
      </c>
      <c r="AT117" s="44">
        <f t="shared" si="175"/>
        <v>0.1201433232015932</v>
      </c>
      <c r="AU117" s="44">
        <f t="shared" si="178"/>
        <v>0.12434833951364893</v>
      </c>
      <c r="AV117" s="44">
        <f t="shared" si="181"/>
        <v>0.12870053139662663</v>
      </c>
      <c r="AW117" s="44">
        <f t="shared" si="184"/>
        <v>0.13320504999550858</v>
      </c>
      <c r="AX117" s="44">
        <f t="shared" si="187"/>
        <v>0.13786722674535137</v>
      </c>
      <c r="AY117" s="44">
        <f t="shared" si="190"/>
        <v>0.14269257968143867</v>
      </c>
      <c r="AZ117" s="44">
        <f t="shared" si="193"/>
        <v>0.14768681997028899</v>
      </c>
      <c r="BA117" s="44">
        <f t="shared" si="196"/>
        <v>0.15285585866924908</v>
      </c>
      <c r="BB117" s="44">
        <f t="shared" si="199"/>
        <v>0.15820581372267281</v>
      </c>
      <c r="BC117" s="44">
        <f t="shared" si="202"/>
        <v>0.16374301720296633</v>
      </c>
      <c r="BD117" s="44">
        <f t="shared" si="205"/>
        <v>0.16947402280507012</v>
      </c>
      <c r="BE117" s="44">
        <f t="shared" si="208"/>
        <v>0.17540561360324755</v>
      </c>
      <c r="BF117" s="44">
        <f t="shared" si="211"/>
        <v>0.18154481007936121</v>
      </c>
      <c r="BG117" s="44">
        <f t="shared" si="214"/>
        <v>0.18789887843213884</v>
      </c>
      <c r="BH117" s="44">
        <f t="shared" si="217"/>
        <v>0.19447533917726367</v>
      </c>
      <c r="BI117" s="44">
        <f t="shared" si="223"/>
        <v>0.20128197604846787</v>
      </c>
      <c r="BJ117" s="44">
        <f t="shared" si="229"/>
        <v>0.20832684521016426</v>
      </c>
      <c r="BK117" s="44">
        <f t="shared" si="233"/>
        <v>0.21561828479251999</v>
      </c>
      <c r="BL117" s="44">
        <f t="shared" si="237"/>
        <v>0.22316492476025815</v>
      </c>
      <c r="BM117" s="44">
        <f t="shared" si="241"/>
        <v>0.23097569712686722</v>
      </c>
      <c r="BN117" s="44">
        <f t="shared" si="245"/>
        <v>0.23905984652630755</v>
      </c>
      <c r="BO117" s="44">
        <f t="shared" si="250"/>
        <v>0.24742694115472827</v>
      </c>
      <c r="BP117" s="44">
        <f t="shared" si="253"/>
        <v>0.25608688409514374</v>
      </c>
      <c r="BQ117" s="44">
        <f t="shared" si="256"/>
        <v>0.26504992503847369</v>
      </c>
      <c r="BR117" s="44">
        <f t="shared" si="259"/>
        <v>0.27432667241482034</v>
      </c>
      <c r="BS117" s="44">
        <f t="shared" si="261"/>
        <v>0.28392810594933898</v>
      </c>
      <c r="BT117" s="44">
        <f t="shared" si="263"/>
        <v>0.29386558965756582</v>
      </c>
      <c r="BU117" s="44">
        <f t="shared" si="265"/>
        <v>0.30415088529558065</v>
      </c>
      <c r="BV117" s="44">
        <f t="shared" si="267"/>
        <v>0.31479616628092594</v>
      </c>
      <c r="BW117" s="44">
        <f t="shared" ref="BW117:BW127" si="269">$V117/(1+r_)^($R117-BW$2)</f>
        <v>0.32581403210075832</v>
      </c>
      <c r="BX117" s="44">
        <f t="shared" si="170"/>
        <v>0.33721752322428478</v>
      </c>
      <c r="BY117" s="44">
        <f t="shared" si="173"/>
        <v>0.34902013653713471</v>
      </c>
      <c r="BZ117" s="44">
        <f t="shared" si="176"/>
        <v>0.36123584131593445</v>
      </c>
      <c r="CA117" s="44">
        <f t="shared" si="179"/>
        <v>0.37387909576199202</v>
      </c>
      <c r="CB117" s="44">
        <f t="shared" si="182"/>
        <v>0.38696486411366171</v>
      </c>
      <c r="CC117" s="44">
        <f t="shared" si="185"/>
        <v>0.40050863435763989</v>
      </c>
      <c r="CD117" s="44">
        <f t="shared" si="188"/>
        <v>0.41452643656015731</v>
      </c>
      <c r="CE117" s="44">
        <f t="shared" si="191"/>
        <v>0.4290348618397628</v>
      </c>
      <c r="CF117" s="44">
        <f t="shared" si="194"/>
        <v>0.44405108200415433</v>
      </c>
      <c r="CG117" s="44">
        <f t="shared" si="197"/>
        <v>0.45959286987429981</v>
      </c>
      <c r="CH117" s="44">
        <f t="shared" si="200"/>
        <v>0.47567862031990027</v>
      </c>
      <c r="CI117" s="44">
        <f t="shared" si="203"/>
        <v>0.49232737203109667</v>
      </c>
      <c r="CJ117" s="44">
        <f t="shared" si="206"/>
        <v>0.50955883005218505</v>
      </c>
      <c r="CK117" s="44">
        <f t="shared" si="209"/>
        <v>0.52739338910401146</v>
      </c>
      <c r="CL117" s="44">
        <f t="shared" si="212"/>
        <v>0.54585215772265183</v>
      </c>
      <c r="CM117" s="44">
        <f t="shared" si="215"/>
        <v>0.56495698324294463</v>
      </c>
      <c r="CN117" s="44">
        <f t="shared" si="218"/>
        <v>0.58473047765644759</v>
      </c>
      <c r="CO117" s="44">
        <f t="shared" si="224"/>
        <v>0.60519604437442309</v>
      </c>
      <c r="CP117" s="44">
        <f t="shared" si="230"/>
        <v>0.62637790592752796</v>
      </c>
      <c r="CQ117" s="44">
        <f t="shared" si="234"/>
        <v>0.64830113263499134</v>
      </c>
      <c r="CR117" s="44">
        <f t="shared" si="238"/>
        <v>0.67099167227721601</v>
      </c>
      <c r="CS117" s="44">
        <f t="shared" si="242"/>
        <v>0.69447638080691854</v>
      </c>
      <c r="CT117" s="44">
        <f t="shared" si="246"/>
        <v>0.71878305413516075</v>
      </c>
      <c r="CU117" s="44">
        <f t="shared" si="251"/>
        <v>0.7439404610298912</v>
      </c>
      <c r="CV117" s="44">
        <f t="shared" si="254"/>
        <v>0.76997837716593731</v>
      </c>
      <c r="CW117" s="44">
        <f t="shared" si="257"/>
        <v>0.79692762036674492</v>
      </c>
      <c r="CX117" s="44">
        <f t="shared" si="153"/>
        <v>0.8248200870795811</v>
      </c>
      <c r="CY117" s="44">
        <f t="shared" si="156"/>
        <v>0.85368879012736631</v>
      </c>
      <c r="CZ117" s="44">
        <f t="shared" si="159"/>
        <v>0.8835678977818241</v>
      </c>
      <c r="DA117" s="44">
        <f t="shared" si="162"/>
        <v>0.91449277420418784</v>
      </c>
      <c r="DB117" s="44">
        <f t="shared" si="165"/>
        <v>0.94650002130133437</v>
      </c>
      <c r="DC117" s="44">
        <f t="shared" si="168"/>
        <v>0.97962752204688108</v>
      </c>
      <c r="DD117" s="44">
        <f t="shared" si="171"/>
        <v>1.0139144853185216</v>
      </c>
      <c r="DE117" s="44">
        <f t="shared" si="174"/>
        <v>1.0494014923046697</v>
      </c>
      <c r="DF117" s="44">
        <f t="shared" si="177"/>
        <v>1.0861305445353333</v>
      </c>
      <c r="DG117" s="44">
        <f t="shared" si="180"/>
        <v>1.1241451135940697</v>
      </c>
      <c r="DH117" s="44">
        <f t="shared" si="183"/>
        <v>1.1634901925698622</v>
      </c>
      <c r="DI117" s="44">
        <f t="shared" si="186"/>
        <v>1.2042123493098074</v>
      </c>
      <c r="DJ117" s="44">
        <f t="shared" si="189"/>
        <v>1.2463597815356506</v>
      </c>
      <c r="DK117" s="44">
        <f t="shared" si="192"/>
        <v>1.2899823738893981</v>
      </c>
      <c r="DL117" s="44">
        <f t="shared" si="195"/>
        <v>1.3351317569755268</v>
      </c>
      <c r="DM117" s="44">
        <f t="shared" si="198"/>
        <v>1.3818613684696701</v>
      </c>
      <c r="DN117" s="44">
        <f t="shared" si="201"/>
        <v>1.4302265163661088</v>
      </c>
      <c r="DO117" s="44">
        <f t="shared" si="204"/>
        <v>1.4802844444389223</v>
      </c>
      <c r="DP117" s="44">
        <f t="shared" si="207"/>
        <v>1.5320943999942844</v>
      </c>
      <c r="DQ117" s="44">
        <f t="shared" si="210"/>
        <v>1.5857177039940842</v>
      </c>
      <c r="DR117" s="44">
        <f t="shared" si="213"/>
        <v>1.641217823633877</v>
      </c>
      <c r="DS117" s="44">
        <f t="shared" si="216"/>
        <v>1.6986604474610627</v>
      </c>
      <c r="DT117" s="44">
        <f t="shared" si="219"/>
        <v>1.7581135631221994</v>
      </c>
      <c r="DU117" s="44">
        <f t="shared" si="225"/>
        <v>1.8196475378314763</v>
      </c>
      <c r="DV117" s="44">
        <f t="shared" si="231"/>
        <v>1.883335201655578</v>
      </c>
      <c r="DW117" s="44">
        <f t="shared" si="235"/>
        <v>1.9492519337135228</v>
      </c>
      <c r="DX117" s="44">
        <f t="shared" si="239"/>
        <v>2.017475751393496</v>
      </c>
      <c r="DY117" s="44">
        <f t="shared" si="243"/>
        <v>2.0880874026922687</v>
      </c>
    </row>
    <row r="118" spans="1:129" ht="15.75" customHeight="1">
      <c r="A118" s="49"/>
      <c r="B118" s="49">
        <v>111</v>
      </c>
      <c r="C118" s="49"/>
      <c r="D118" s="51">
        <f t="shared" si="247"/>
        <v>0.50251256281407031</v>
      </c>
      <c r="E118" s="51">
        <f t="shared" si="0"/>
        <v>0.69818497458990236</v>
      </c>
      <c r="F118" s="52">
        <f t="shared" si="226"/>
        <v>0.615141108444618</v>
      </c>
      <c r="G118" s="44">
        <f t="shared" si="1"/>
        <v>0.46058304099622149</v>
      </c>
      <c r="H118" s="44">
        <f t="shared" si="2"/>
        <v>1.488152117901226</v>
      </c>
      <c r="I118" s="49"/>
      <c r="J118" s="51">
        <f t="shared" si="248"/>
        <v>0.46511627906976744</v>
      </c>
      <c r="K118" s="51">
        <f t="shared" si="4"/>
        <v>0.6257058997644126</v>
      </c>
      <c r="L118" s="52">
        <f t="shared" si="227"/>
        <v>3.2595061573710362</v>
      </c>
      <c r="M118" s="44">
        <f t="shared" si="5"/>
        <v>2.5014814696103302</v>
      </c>
      <c r="N118" s="44">
        <f t="shared" si="6"/>
        <v>1.6458787186451072</v>
      </c>
      <c r="O118" s="49"/>
      <c r="P118" s="5">
        <f t="shared" si="7"/>
        <v>0.84123945581530901</v>
      </c>
      <c r="R118" s="1">
        <v>111</v>
      </c>
      <c r="S118" s="44">
        <f t="shared" si="8"/>
        <v>2.8396853231805013</v>
      </c>
      <c r="T118" s="44">
        <f t="shared" si="9"/>
        <v>2.1842536709492402</v>
      </c>
      <c r="U118" s="45">
        <f t="shared" si="10"/>
        <v>1.6615863387031782</v>
      </c>
      <c r="V118" s="44">
        <f t="shared" si="221"/>
        <v>1.5857681651091484</v>
      </c>
      <c r="W118" s="45">
        <f t="shared" si="12"/>
        <v>1.2063116818985073</v>
      </c>
      <c r="X118" s="49"/>
      <c r="Y118" s="49"/>
      <c r="Z118" s="1">
        <f t="shared" si="13"/>
        <v>1.6208379576786072</v>
      </c>
      <c r="AA118" s="45">
        <f t="shared" si="14"/>
        <v>4.0748381024571012E-2</v>
      </c>
      <c r="AB118" s="49"/>
      <c r="AC118" s="44">
        <f t="shared" si="222"/>
        <v>3.482257383982091E-2</v>
      </c>
      <c r="AD118" s="44">
        <f t="shared" si="228"/>
        <v>3.6041363924214635E-2</v>
      </c>
      <c r="AE118" s="44">
        <f t="shared" si="232"/>
        <v>3.7302811661562151E-2</v>
      </c>
      <c r="AF118" s="44">
        <f t="shared" si="236"/>
        <v>3.8608410069716825E-2</v>
      </c>
      <c r="AG118" s="44">
        <f t="shared" si="240"/>
        <v>3.9959704422156905E-2</v>
      </c>
      <c r="AH118" s="44">
        <f t="shared" si="244"/>
        <v>4.1358294076932402E-2</v>
      </c>
      <c r="AI118" s="44">
        <f t="shared" si="249"/>
        <v>4.2805834369625033E-2</v>
      </c>
      <c r="AJ118" s="44">
        <f t="shared" si="252"/>
        <v>4.4304038572561905E-2</v>
      </c>
      <c r="AK118" s="44">
        <f t="shared" si="255"/>
        <v>4.585467992260156E-2</v>
      </c>
      <c r="AL118" s="44">
        <f t="shared" si="258"/>
        <v>4.7459593719892605E-2</v>
      </c>
      <c r="AM118" s="44">
        <f t="shared" si="260"/>
        <v>4.9120679500088853E-2</v>
      </c>
      <c r="AN118" s="44">
        <f t="shared" si="262"/>
        <v>5.0839903282591956E-2</v>
      </c>
      <c r="AO118" s="44">
        <f t="shared" si="264"/>
        <v>5.2619299897482673E-2</v>
      </c>
      <c r="AP118" s="44">
        <f t="shared" si="266"/>
        <v>5.4460975393894565E-2</v>
      </c>
      <c r="AQ118" s="44">
        <f t="shared" si="268"/>
        <v>5.636710953268087E-2</v>
      </c>
      <c r="AR118" s="44">
        <f t="shared" ref="AR118:AR127" si="270">$V118/(1+r_)^($R118-AR$2)</f>
        <v>5.833995836632469E-2</v>
      </c>
      <c r="AS118" s="44">
        <f t="shared" si="172"/>
        <v>6.0381856909146041E-2</v>
      </c>
      <c r="AT118" s="44">
        <f t="shared" si="175"/>
        <v>6.2495221900966152E-2</v>
      </c>
      <c r="AU118" s="44">
        <f t="shared" si="178"/>
        <v>6.4682554667499961E-2</v>
      </c>
      <c r="AV118" s="44">
        <f t="shared" si="181"/>
        <v>6.6946444080862449E-2</v>
      </c>
      <c r="AW118" s="44">
        <f t="shared" si="184"/>
        <v>6.9289569623692635E-2</v>
      </c>
      <c r="AX118" s="44">
        <f t="shared" si="187"/>
        <v>7.1714704560521883E-2</v>
      </c>
      <c r="AY118" s="44">
        <f t="shared" si="190"/>
        <v>7.4224719220140137E-2</v>
      </c>
      <c r="AZ118" s="44">
        <f t="shared" si="193"/>
        <v>7.6822584392845047E-2</v>
      </c>
      <c r="BA118" s="44">
        <f t="shared" si="196"/>
        <v>7.951137484659461E-2</v>
      </c>
      <c r="BB118" s="44">
        <f t="shared" si="199"/>
        <v>8.2294272966225407E-2</v>
      </c>
      <c r="BC118" s="44">
        <f t="shared" si="202"/>
        <v>8.5174572520043304E-2</v>
      </c>
      <c r="BD118" s="44">
        <f t="shared" si="205"/>
        <v>8.8155682558244811E-2</v>
      </c>
      <c r="BE118" s="44">
        <f t="shared" si="208"/>
        <v>9.1241131447783355E-2</v>
      </c>
      <c r="BF118" s="44">
        <f t="shared" si="211"/>
        <v>9.4434571048455762E-2</v>
      </c>
      <c r="BG118" s="44">
        <f t="shared" si="214"/>
        <v>9.7739781035151713E-2</v>
      </c>
      <c r="BH118" s="44">
        <f t="shared" si="217"/>
        <v>0.10116067337138201</v>
      </c>
      <c r="BI118" s="44">
        <f t="shared" si="223"/>
        <v>0.10470129693938036</v>
      </c>
      <c r="BJ118" s="44">
        <f t="shared" si="229"/>
        <v>0.10836584233225867</v>
      </c>
      <c r="BK118" s="44">
        <f t="shared" si="233"/>
        <v>0.11215864681388772</v>
      </c>
      <c r="BL118" s="44">
        <f t="shared" si="237"/>
        <v>0.11608419945237378</v>
      </c>
      <c r="BM118" s="44">
        <f t="shared" si="241"/>
        <v>0.12014714643320684</v>
      </c>
      <c r="BN118" s="44">
        <f t="shared" si="245"/>
        <v>0.1243522965583691</v>
      </c>
      <c r="BO118" s="44">
        <f t="shared" si="250"/>
        <v>0.12870462693791201</v>
      </c>
      <c r="BP118" s="44">
        <f t="shared" si="253"/>
        <v>0.13320928888073891</v>
      </c>
      <c r="BQ118" s="44">
        <f t="shared" si="256"/>
        <v>0.13787161399156475</v>
      </c>
      <c r="BR118" s="44">
        <f t="shared" si="259"/>
        <v>0.14269712048126948</v>
      </c>
      <c r="BS118" s="44">
        <f t="shared" si="261"/>
        <v>0.14769151969811395</v>
      </c>
      <c r="BT118" s="44">
        <f t="shared" si="263"/>
        <v>0.1528607228875479</v>
      </c>
      <c r="BU118" s="44">
        <f t="shared" si="265"/>
        <v>0.15821084818861209</v>
      </c>
      <c r="BV118" s="44">
        <f t="shared" si="267"/>
        <v>0.16374822787521348</v>
      </c>
      <c r="BW118" s="44">
        <f t="shared" si="269"/>
        <v>0.16947941585084594</v>
      </c>
      <c r="BX118" s="44">
        <f t="shared" ref="BX118:BX127" si="271">$V118/(1+r_)^($R118-BX$2)</f>
        <v>0.17541119540562553</v>
      </c>
      <c r="BY118" s="44">
        <f t="shared" si="173"/>
        <v>0.1815505872448224</v>
      </c>
      <c r="BZ118" s="44">
        <f t="shared" si="176"/>
        <v>0.18790485779839117</v>
      </c>
      <c r="CA118" s="44">
        <f t="shared" si="179"/>
        <v>0.19448152782133488</v>
      </c>
      <c r="CB118" s="44">
        <f t="shared" si="182"/>
        <v>0.20128838129508153</v>
      </c>
      <c r="CC118" s="44">
        <f t="shared" si="185"/>
        <v>0.20833347464040936</v>
      </c>
      <c r="CD118" s="44">
        <f t="shared" si="188"/>
        <v>0.2156251462528237</v>
      </c>
      <c r="CE118" s="44">
        <f t="shared" si="191"/>
        <v>0.22317202637167255</v>
      </c>
      <c r="CF118" s="44">
        <f t="shared" si="194"/>
        <v>0.23098304729468105</v>
      </c>
      <c r="CG118" s="44">
        <f t="shared" si="197"/>
        <v>0.23906745394999482</v>
      </c>
      <c r="CH118" s="44">
        <f t="shared" si="200"/>
        <v>0.24743481483824467</v>
      </c>
      <c r="CI118" s="44">
        <f t="shared" si="203"/>
        <v>0.25609503335758321</v>
      </c>
      <c r="CJ118" s="44">
        <f t="shared" si="206"/>
        <v>0.2650583595250986</v>
      </c>
      <c r="CK118" s="44">
        <f t="shared" si="209"/>
        <v>0.27433540210847701</v>
      </c>
      <c r="CL118" s="44">
        <f t="shared" si="212"/>
        <v>0.2839371411822737</v>
      </c>
      <c r="CM118" s="44">
        <f t="shared" si="215"/>
        <v>0.29387494112365325</v>
      </c>
      <c r="CN118" s="44">
        <f t="shared" si="218"/>
        <v>0.30416056406298109</v>
      </c>
      <c r="CO118" s="44">
        <f t="shared" si="224"/>
        <v>0.31480618380518538</v>
      </c>
      <c r="CP118" s="44">
        <f t="shared" si="230"/>
        <v>0.32582440023836678</v>
      </c>
      <c r="CQ118" s="44">
        <f t="shared" si="234"/>
        <v>0.33722825424670966</v>
      </c>
      <c r="CR118" s="44">
        <f t="shared" si="238"/>
        <v>0.34903124314534445</v>
      </c>
      <c r="CS118" s="44">
        <f t="shared" si="242"/>
        <v>0.36124733665543146</v>
      </c>
      <c r="CT118" s="44">
        <f t="shared" si="246"/>
        <v>0.37389099343837157</v>
      </c>
      <c r="CU118" s="44">
        <f t="shared" si="251"/>
        <v>0.38697717820871463</v>
      </c>
      <c r="CV118" s="44">
        <f t="shared" si="254"/>
        <v>0.40052137944601951</v>
      </c>
      <c r="CW118" s="44">
        <f t="shared" si="257"/>
        <v>0.41453962772663017</v>
      </c>
      <c r="CX118" s="44">
        <f t="shared" si="153"/>
        <v>0.42904851469706212</v>
      </c>
      <c r="CY118" s="44">
        <f t="shared" si="156"/>
        <v>0.44406521271145932</v>
      </c>
      <c r="CZ118" s="44">
        <f t="shared" si="159"/>
        <v>0.45960749515636035</v>
      </c>
      <c r="DA118" s="44">
        <f t="shared" si="162"/>
        <v>0.47569375748683296</v>
      </c>
      <c r="DB118" s="44">
        <f t="shared" si="165"/>
        <v>0.49234303899887205</v>
      </c>
      <c r="DC118" s="44">
        <f t="shared" si="168"/>
        <v>0.50957504536383258</v>
      </c>
      <c r="DD118" s="44">
        <f t="shared" si="171"/>
        <v>0.5274101719515667</v>
      </c>
      <c r="DE118" s="44">
        <f t="shared" si="174"/>
        <v>0.54586952796987132</v>
      </c>
      <c r="DF118" s="44">
        <f t="shared" si="177"/>
        <v>0.56497496144881676</v>
      </c>
      <c r="DG118" s="44">
        <f t="shared" si="180"/>
        <v>0.58474908509952539</v>
      </c>
      <c r="DH118" s="44">
        <f t="shared" si="183"/>
        <v>0.60521530307800864</v>
      </c>
      <c r="DI118" s="44">
        <f t="shared" si="186"/>
        <v>0.62639783868573895</v>
      </c>
      <c r="DJ118" s="44">
        <f t="shared" si="189"/>
        <v>0.64832176303973987</v>
      </c>
      <c r="DK118" s="44">
        <f t="shared" si="192"/>
        <v>0.67101302474613067</v>
      </c>
      <c r="DL118" s="44">
        <f t="shared" si="195"/>
        <v>0.69449848061224517</v>
      </c>
      <c r="DM118" s="44">
        <f t="shared" si="198"/>
        <v>0.71880592743367366</v>
      </c>
      <c r="DN118" s="44">
        <f t="shared" si="201"/>
        <v>0.74396413489385216</v>
      </c>
      <c r="DO118" s="44">
        <f t="shared" si="204"/>
        <v>0.77000287961513703</v>
      </c>
      <c r="DP118" s="44">
        <f t="shared" si="207"/>
        <v>0.79695298040166673</v>
      </c>
      <c r="DQ118" s="44">
        <f t="shared" si="210"/>
        <v>0.82484633471572499</v>
      </c>
      <c r="DR118" s="44">
        <f t="shared" si="213"/>
        <v>0.85371595643077525</v>
      </c>
      <c r="DS118" s="44">
        <f t="shared" si="216"/>
        <v>0.88359601490585227</v>
      </c>
      <c r="DT118" s="44">
        <f t="shared" si="219"/>
        <v>0.91452187542755714</v>
      </c>
      <c r="DU118" s="44">
        <f t="shared" si="225"/>
        <v>0.94653014106752142</v>
      </c>
      <c r="DV118" s="44">
        <f t="shared" si="231"/>
        <v>0.97965869600488453</v>
      </c>
      <c r="DW118" s="44">
        <f t="shared" si="235"/>
        <v>1.0139467503650557</v>
      </c>
      <c r="DX118" s="44">
        <f t="shared" si="239"/>
        <v>1.0494348866278322</v>
      </c>
      <c r="DY118" s="44">
        <f t="shared" si="243"/>
        <v>1.0861651076598065</v>
      </c>
    </row>
    <row r="119" spans="1:129" ht="15.75" customHeight="1">
      <c r="A119" s="49"/>
      <c r="B119" s="49">
        <v>112</v>
      </c>
      <c r="C119" s="49"/>
      <c r="D119" s="51">
        <f t="shared" si="247"/>
        <v>0.50251256281407031</v>
      </c>
      <c r="E119" s="51">
        <f t="shared" si="0"/>
        <v>0.69818497458990236</v>
      </c>
      <c r="F119" s="52">
        <f t="shared" si="226"/>
        <v>0.30602497354782504</v>
      </c>
      <c r="G119" s="44">
        <f t="shared" si="1"/>
        <v>0.22913427667651221</v>
      </c>
      <c r="H119" s="44">
        <f t="shared" si="2"/>
        <v>1.4862855703267068</v>
      </c>
      <c r="I119" s="49"/>
      <c r="J119" s="51">
        <f t="shared" si="248"/>
        <v>0.46511627906976744</v>
      </c>
      <c r="K119" s="51">
        <f t="shared" si="4"/>
        <v>0.6257058997644126</v>
      </c>
      <c r="L119" s="52">
        <f t="shared" si="227"/>
        <v>1.7434567818496243</v>
      </c>
      <c r="M119" s="44">
        <f t="shared" si="5"/>
        <v>1.3380017163032001</v>
      </c>
      <c r="N119" s="44">
        <f t="shared" si="6"/>
        <v>1.6422949957278086</v>
      </c>
      <c r="O119" s="49"/>
      <c r="P119" s="5">
        <f t="shared" si="7"/>
        <v>0.85068177711663573</v>
      </c>
      <c r="R119" s="1">
        <v>112</v>
      </c>
      <c r="S119" s="44">
        <f t="shared" si="8"/>
        <v>1.5288220187179788</v>
      </c>
      <c r="T119" s="44">
        <f t="shared" si="9"/>
        <v>1.1759289868794252</v>
      </c>
      <c r="U119" s="45">
        <f t="shared" si="10"/>
        <v>1.6575694470887063</v>
      </c>
      <c r="V119" s="44">
        <f t="shared" si="221"/>
        <v>0.85372444447446261</v>
      </c>
      <c r="W119" s="45">
        <f t="shared" si="12"/>
        <v>1.2033954185864009</v>
      </c>
      <c r="X119" s="49"/>
      <c r="Y119" s="49"/>
      <c r="Z119" s="1">
        <f t="shared" si="13"/>
        <v>1.6189999455738611</v>
      </c>
      <c r="AA119" s="45">
        <f t="shared" si="14"/>
        <v>3.8569501514845284E-2</v>
      </c>
      <c r="AB119" s="49"/>
      <c r="AC119" s="44">
        <f t="shared" si="222"/>
        <v>1.811334002621201E-2</v>
      </c>
      <c r="AD119" s="44">
        <f t="shared" si="228"/>
        <v>1.8747306927129427E-2</v>
      </c>
      <c r="AE119" s="44">
        <f t="shared" si="232"/>
        <v>1.9403462669578951E-2</v>
      </c>
      <c r="AF119" s="44">
        <f t="shared" si="236"/>
        <v>2.008258386301422E-2</v>
      </c>
      <c r="AG119" s="44">
        <f t="shared" si="240"/>
        <v>2.0785474298219715E-2</v>
      </c>
      <c r="AH119" s="44">
        <f t="shared" si="244"/>
        <v>2.15129658986574E-2</v>
      </c>
      <c r="AI119" s="44">
        <f t="shared" si="249"/>
        <v>2.2265919705110413E-2</v>
      </c>
      <c r="AJ119" s="44">
        <f t="shared" si="252"/>
        <v>2.3045226894789279E-2</v>
      </c>
      <c r="AK119" s="44">
        <f t="shared" si="255"/>
        <v>2.3851809836106901E-2</v>
      </c>
      <c r="AL119" s="44">
        <f t="shared" si="258"/>
        <v>2.4686623180370633E-2</v>
      </c>
      <c r="AM119" s="44">
        <f t="shared" si="260"/>
        <v>2.5550654991683602E-2</v>
      </c>
      <c r="AN119" s="44">
        <f t="shared" si="262"/>
        <v>2.6444927916392531E-2</v>
      </c>
      <c r="AO119" s="44">
        <f t="shared" si="264"/>
        <v>2.7370500393466269E-2</v>
      </c>
      <c r="AP119" s="44">
        <f t="shared" si="266"/>
        <v>2.8328467907237587E-2</v>
      </c>
      <c r="AQ119" s="44">
        <f t="shared" si="268"/>
        <v>2.9319964283990897E-2</v>
      </c>
      <c r="AR119" s="44">
        <f t="shared" si="270"/>
        <v>3.0346163033930576E-2</v>
      </c>
      <c r="AS119" s="44">
        <f t="shared" ref="AS119:AS127" si="272">$V119/(1+r_)^($R119-AS$2)</f>
        <v>3.1408278740118145E-2</v>
      </c>
      <c r="AT119" s="44">
        <f t="shared" si="175"/>
        <v>3.2507568496022272E-2</v>
      </c>
      <c r="AU119" s="44">
        <f t="shared" si="178"/>
        <v>3.3645333393383048E-2</v>
      </c>
      <c r="AV119" s="44">
        <f t="shared" si="181"/>
        <v>3.4822920062151458E-2</v>
      </c>
      <c r="AW119" s="44">
        <f t="shared" si="184"/>
        <v>3.6041722264326753E-2</v>
      </c>
      <c r="AX119" s="44">
        <f t="shared" si="187"/>
        <v>3.7303182543578187E-2</v>
      </c>
      <c r="AY119" s="44">
        <f t="shared" si="190"/>
        <v>3.8608793932603427E-2</v>
      </c>
      <c r="AZ119" s="44">
        <f t="shared" si="193"/>
        <v>3.9960101720244542E-2</v>
      </c>
      <c r="BA119" s="44">
        <f t="shared" si="196"/>
        <v>4.1358705280453101E-2</v>
      </c>
      <c r="BB119" s="44">
        <f t="shared" si="199"/>
        <v>4.2806259965268947E-2</v>
      </c>
      <c r="BC119" s="44">
        <f t="shared" si="202"/>
        <v>4.4304479064053354E-2</v>
      </c>
      <c r="BD119" s="44">
        <f t="shared" si="205"/>
        <v>4.5855135831295225E-2</v>
      </c>
      <c r="BE119" s="44">
        <f t="shared" si="208"/>
        <v>4.7460065585390551E-2</v>
      </c>
      <c r="BF119" s="44">
        <f t="shared" si="211"/>
        <v>4.9121167880879217E-2</v>
      </c>
      <c r="BG119" s="44">
        <f t="shared" si="214"/>
        <v>5.0840408756709976E-2</v>
      </c>
      <c r="BH119" s="44">
        <f t="shared" si="217"/>
        <v>5.2619823063194827E-2</v>
      </c>
      <c r="BI119" s="44">
        <f t="shared" si="223"/>
        <v>5.4461516870406644E-2</v>
      </c>
      <c r="BJ119" s="44">
        <f t="shared" si="229"/>
        <v>5.6367669960870864E-2</v>
      </c>
      <c r="BK119" s="44">
        <f t="shared" si="233"/>
        <v>5.834053840950134E-2</v>
      </c>
      <c r="BL119" s="44">
        <f t="shared" si="237"/>
        <v>6.0382457253833892E-2</v>
      </c>
      <c r="BM119" s="44">
        <f t="shared" si="241"/>
        <v>6.2495843257718064E-2</v>
      </c>
      <c r="BN119" s="44">
        <f t="shared" si="245"/>
        <v>6.4683197771738185E-2</v>
      </c>
      <c r="BO119" s="44">
        <f t="shared" si="250"/>
        <v>6.6947109693749035E-2</v>
      </c>
      <c r="BP119" s="44">
        <f t="shared" si="253"/>
        <v>6.9290258533030238E-2</v>
      </c>
      <c r="BQ119" s="44">
        <f t="shared" si="256"/>
        <v>7.1715417581686286E-2</v>
      </c>
      <c r="BR119" s="44">
        <f t="shared" si="259"/>
        <v>7.4225457197045305E-2</v>
      </c>
      <c r="BS119" s="44">
        <f t="shared" si="261"/>
        <v>7.6823348198941876E-2</v>
      </c>
      <c r="BT119" s="44">
        <f t="shared" si="263"/>
        <v>7.9512165385904859E-2</v>
      </c>
      <c r="BU119" s="44">
        <f t="shared" si="265"/>
        <v>8.22950911744115E-2</v>
      </c>
      <c r="BV119" s="44">
        <f t="shared" si="267"/>
        <v>8.5175419365515911E-2</v>
      </c>
      <c r="BW119" s="44">
        <f t="shared" si="269"/>
        <v>8.8156559043308963E-2</v>
      </c>
      <c r="BX119" s="44">
        <f t="shared" si="271"/>
        <v>9.1242038609824772E-2</v>
      </c>
      <c r="BY119" s="44">
        <f t="shared" ref="BY119:BY127" si="273">$V119/(1+r_)^($R119-BY$2)</f>
        <v>9.4435509961168618E-2</v>
      </c>
      <c r="BZ119" s="44">
        <f t="shared" si="176"/>
        <v>9.7740752809809497E-2</v>
      </c>
      <c r="CA119" s="44">
        <f t="shared" si="179"/>
        <v>0.10116167915815283</v>
      </c>
      <c r="CB119" s="44">
        <f t="shared" si="182"/>
        <v>0.10470233792868819</v>
      </c>
      <c r="CC119" s="44">
        <f t="shared" si="185"/>
        <v>0.10836691975619223</v>
      </c>
      <c r="CD119" s="44">
        <f t="shared" si="188"/>
        <v>0.11215976194765895</v>
      </c>
      <c r="CE119" s="44">
        <f t="shared" si="191"/>
        <v>0.11608535361582703</v>
      </c>
      <c r="CF119" s="44">
        <f t="shared" si="194"/>
        <v>0.12014834099238098</v>
      </c>
      <c r="CG119" s="44">
        <f t="shared" si="197"/>
        <v>0.1243535329271143</v>
      </c>
      <c r="CH119" s="44">
        <f t="shared" si="200"/>
        <v>0.12870590657956327</v>
      </c>
      <c r="CI119" s="44">
        <f t="shared" si="203"/>
        <v>0.13321061330984799</v>
      </c>
      <c r="CJ119" s="44">
        <f t="shared" si="206"/>
        <v>0.13787298477569265</v>
      </c>
      <c r="CK119" s="44">
        <f t="shared" si="209"/>
        <v>0.14269853924284187</v>
      </c>
      <c r="CL119" s="44">
        <f t="shared" si="212"/>
        <v>0.14769298811634135</v>
      </c>
      <c r="CM119" s="44">
        <f t="shared" si="215"/>
        <v>0.15286224270041326</v>
      </c>
      <c r="CN119" s="44">
        <f t="shared" si="218"/>
        <v>0.15821242119492773</v>
      </c>
      <c r="CO119" s="44">
        <f t="shared" si="224"/>
        <v>0.16374985593675018</v>
      </c>
      <c r="CP119" s="44">
        <f t="shared" si="230"/>
        <v>0.16948110089453641</v>
      </c>
      <c r="CQ119" s="44">
        <f t="shared" si="234"/>
        <v>0.17541293942584513</v>
      </c>
      <c r="CR119" s="44">
        <f t="shared" si="238"/>
        <v>0.18155239230574974</v>
      </c>
      <c r="CS119" s="44">
        <f t="shared" si="242"/>
        <v>0.18790672603645095</v>
      </c>
      <c r="CT119" s="44">
        <f t="shared" si="246"/>
        <v>0.19448346144772671</v>
      </c>
      <c r="CU119" s="44">
        <f t="shared" si="251"/>
        <v>0.20129038259839716</v>
      </c>
      <c r="CV119" s="44">
        <f t="shared" si="254"/>
        <v>0.20833554598934106</v>
      </c>
      <c r="CW119" s="44">
        <f t="shared" si="257"/>
        <v>0.21562729009896797</v>
      </c>
      <c r="CX119" s="44">
        <f t="shared" si="153"/>
        <v>0.22317424525243179</v>
      </c>
      <c r="CY119" s="44">
        <f t="shared" si="156"/>
        <v>0.23098534383626687</v>
      </c>
      <c r="CZ119" s="44">
        <f t="shared" si="159"/>
        <v>0.23906983087053624</v>
      </c>
      <c r="DA119" s="44">
        <f t="shared" si="162"/>
        <v>0.24743727495100498</v>
      </c>
      <c r="DB119" s="44">
        <f t="shared" si="165"/>
        <v>0.25609757957429014</v>
      </c>
      <c r="DC119" s="44">
        <f t="shared" si="168"/>
        <v>0.26506099485939028</v>
      </c>
      <c r="DD119" s="44">
        <f t="shared" si="171"/>
        <v>0.27433812967946891</v>
      </c>
      <c r="DE119" s="44">
        <f t="shared" si="174"/>
        <v>0.2839399642182503</v>
      </c>
      <c r="DF119" s="44">
        <f t="shared" si="177"/>
        <v>0.29387786296588897</v>
      </c>
      <c r="DG119" s="44">
        <f t="shared" si="180"/>
        <v>0.30416358816969508</v>
      </c>
      <c r="DH119" s="44">
        <f t="shared" si="183"/>
        <v>0.31480931375563442</v>
      </c>
      <c r="DI119" s="44">
        <f t="shared" si="186"/>
        <v>0.32582763973708156</v>
      </c>
      <c r="DJ119" s="44">
        <f t="shared" si="189"/>
        <v>0.33723160712787942</v>
      </c>
      <c r="DK119" s="44">
        <f t="shared" si="192"/>
        <v>0.3490347133773552</v>
      </c>
      <c r="DL119" s="44">
        <f t="shared" si="195"/>
        <v>0.36125092834556261</v>
      </c>
      <c r="DM119" s="44">
        <f t="shared" si="198"/>
        <v>0.37389471083765724</v>
      </c>
      <c r="DN119" s="44">
        <f t="shared" si="201"/>
        <v>0.38698102571697518</v>
      </c>
      <c r="DO119" s="44">
        <f t="shared" si="204"/>
        <v>0.40052536161706931</v>
      </c>
      <c r="DP119" s="44">
        <f t="shared" si="207"/>
        <v>0.41454374927366672</v>
      </c>
      <c r="DQ119" s="44">
        <f t="shared" si="210"/>
        <v>0.42905278049824502</v>
      </c>
      <c r="DR119" s="44">
        <f t="shared" si="213"/>
        <v>0.44406962781568354</v>
      </c>
      <c r="DS119" s="44">
        <f t="shared" si="216"/>
        <v>0.45961206478923239</v>
      </c>
      <c r="DT119" s="44">
        <f t="shared" si="219"/>
        <v>0.47569848705685552</v>
      </c>
      <c r="DU119" s="44">
        <f t="shared" si="225"/>
        <v>0.49234793410384542</v>
      </c>
      <c r="DV119" s="44">
        <f t="shared" si="231"/>
        <v>0.50958011179747986</v>
      </c>
      <c r="DW119" s="44">
        <f t="shared" si="235"/>
        <v>0.52741541571039163</v>
      </c>
      <c r="DX119" s="44">
        <f t="shared" si="239"/>
        <v>0.54587495526025542</v>
      </c>
      <c r="DY119" s="44">
        <f t="shared" si="243"/>
        <v>0.56498057869436424</v>
      </c>
    </row>
    <row r="120" spans="1:129" ht="15.75" customHeight="1">
      <c r="A120" s="49"/>
      <c r="B120" s="49">
        <v>113</v>
      </c>
      <c r="C120" s="49"/>
      <c r="D120" s="51">
        <f t="shared" si="247"/>
        <v>0.50251256281407031</v>
      </c>
      <c r="E120" s="51">
        <f t="shared" si="0"/>
        <v>0.69818497458990236</v>
      </c>
      <c r="F120" s="52">
        <f t="shared" si="226"/>
        <v>0.1522435798051994</v>
      </c>
      <c r="G120" s="44">
        <f t="shared" si="1"/>
        <v>0.1139914240752498</v>
      </c>
      <c r="H120" s="44">
        <f t="shared" si="2"/>
        <v>1.4825336211617643</v>
      </c>
      <c r="I120" s="49"/>
      <c r="J120" s="51">
        <f t="shared" si="248"/>
        <v>0.46511627906976744</v>
      </c>
      <c r="K120" s="51">
        <f t="shared" si="4"/>
        <v>0.6257058997644126</v>
      </c>
      <c r="L120" s="52">
        <f t="shared" si="227"/>
        <v>0.9325466507567759</v>
      </c>
      <c r="M120" s="44">
        <f t="shared" si="5"/>
        <v>0.71567533662729321</v>
      </c>
      <c r="N120" s="44">
        <f t="shared" si="6"/>
        <v>1.635594992012859</v>
      </c>
      <c r="O120" s="49"/>
      <c r="P120" s="5">
        <f t="shared" si="7"/>
        <v>0.85965620309252821</v>
      </c>
      <c r="R120" s="1">
        <v>113</v>
      </c>
      <c r="S120" s="44">
        <f t="shared" si="8"/>
        <v>0.82303595504087124</v>
      </c>
      <c r="T120" s="44">
        <f t="shared" si="9"/>
        <v>0.63303469670094448</v>
      </c>
      <c r="U120" s="45">
        <f t="shared" si="10"/>
        <v>1.6502312846302423</v>
      </c>
      <c r="V120" s="44">
        <f t="shared" si="221"/>
        <v>0.45958318980488566</v>
      </c>
      <c r="W120" s="45">
        <f t="shared" si="12"/>
        <v>1.1980679126415559</v>
      </c>
      <c r="X120" s="49"/>
      <c r="Y120" s="49"/>
      <c r="Z120" s="1">
        <f t="shared" si="13"/>
        <v>1.6141137780677539</v>
      </c>
      <c r="AA120" s="45">
        <f t="shared" si="14"/>
        <v>3.6117506562488355E-2</v>
      </c>
      <c r="AB120" s="49"/>
      <c r="AC120" s="44">
        <f t="shared" si="222"/>
        <v>9.4211649676125848E-3</v>
      </c>
      <c r="AD120" s="44">
        <f t="shared" si="228"/>
        <v>9.7509057414790247E-3</v>
      </c>
      <c r="AE120" s="44">
        <f t="shared" si="232"/>
        <v>1.0092187442430787E-2</v>
      </c>
      <c r="AF120" s="44">
        <f t="shared" si="236"/>
        <v>1.0445414002915862E-2</v>
      </c>
      <c r="AG120" s="44">
        <f t="shared" si="240"/>
        <v>1.0811003493017919E-2</v>
      </c>
      <c r="AH120" s="44">
        <f t="shared" si="244"/>
        <v>1.1189388615273545E-2</v>
      </c>
      <c r="AI120" s="44">
        <f t="shared" si="249"/>
        <v>1.1581017216808117E-2</v>
      </c>
      <c r="AJ120" s="44">
        <f t="shared" si="252"/>
        <v>1.1986352819396402E-2</v>
      </c>
      <c r="AK120" s="44">
        <f t="shared" si="255"/>
        <v>1.2405875168075278E-2</v>
      </c>
      <c r="AL120" s="44">
        <f t="shared" si="258"/>
        <v>1.284008079895791E-2</v>
      </c>
      <c r="AM120" s="44">
        <f t="shared" si="260"/>
        <v>1.3289483626921434E-2</v>
      </c>
      <c r="AN120" s="44">
        <f t="shared" si="262"/>
        <v>1.375461555386368E-2</v>
      </c>
      <c r="AO120" s="44">
        <f t="shared" si="264"/>
        <v>1.4236027098248913E-2</v>
      </c>
      <c r="AP120" s="44">
        <f t="shared" si="266"/>
        <v>1.4734288046687622E-2</v>
      </c>
      <c r="AQ120" s="44">
        <f t="shared" si="268"/>
        <v>1.5249988128321689E-2</v>
      </c>
      <c r="AR120" s="44">
        <f t="shared" si="270"/>
        <v>1.5783737712812947E-2</v>
      </c>
      <c r="AS120" s="44">
        <f t="shared" si="272"/>
        <v>1.6336168532761399E-2</v>
      </c>
      <c r="AT120" s="44">
        <f t="shared" ref="AT120:AT127" si="274">$V120/(1+r_)^($R120-AT$2)</f>
        <v>1.6907934431408044E-2</v>
      </c>
      <c r="AU120" s="44">
        <f t="shared" si="178"/>
        <v>1.7499712136507323E-2</v>
      </c>
      <c r="AV120" s="44">
        <f t="shared" si="181"/>
        <v>1.8112202061285079E-2</v>
      </c>
      <c r="AW120" s="44">
        <f t="shared" si="184"/>
        <v>1.8746129133430055E-2</v>
      </c>
      <c r="AX120" s="44">
        <f t="shared" si="187"/>
        <v>1.9402243653100105E-2</v>
      </c>
      <c r="AY120" s="44">
        <f t="shared" si="190"/>
        <v>2.0081322180958608E-2</v>
      </c>
      <c r="AZ120" s="44">
        <f t="shared" si="193"/>
        <v>2.0784168457292161E-2</v>
      </c>
      <c r="BA120" s="44">
        <f t="shared" si="196"/>
        <v>2.1511614353297383E-2</v>
      </c>
      <c r="BB120" s="44">
        <f t="shared" si="199"/>
        <v>2.226452085566279E-2</v>
      </c>
      <c r="BC120" s="44">
        <f t="shared" si="202"/>
        <v>2.3043779085610984E-2</v>
      </c>
      <c r="BD120" s="44">
        <f t="shared" si="205"/>
        <v>2.3850311353607365E-2</v>
      </c>
      <c r="BE120" s="44">
        <f t="shared" si="208"/>
        <v>2.4685072250983625E-2</v>
      </c>
      <c r="BF120" s="44">
        <f t="shared" si="211"/>
        <v>2.554904977976805E-2</v>
      </c>
      <c r="BG120" s="44">
        <f t="shared" si="214"/>
        <v>2.6443266522059927E-2</v>
      </c>
      <c r="BH120" s="44">
        <f t="shared" si="217"/>
        <v>2.7368780850332019E-2</v>
      </c>
      <c r="BI120" s="44">
        <f t="shared" si="223"/>
        <v>2.8326688180093637E-2</v>
      </c>
      <c r="BJ120" s="44">
        <f t="shared" si="229"/>
        <v>2.9318122266396917E-2</v>
      </c>
      <c r="BK120" s="44">
        <f t="shared" si="233"/>
        <v>3.0344256545720802E-2</v>
      </c>
      <c r="BL120" s="44">
        <f t="shared" si="237"/>
        <v>3.1406305524821022E-2</v>
      </c>
      <c r="BM120" s="44">
        <f t="shared" si="241"/>
        <v>3.2505526218189765E-2</v>
      </c>
      <c r="BN120" s="44">
        <f t="shared" si="245"/>
        <v>3.36432196358264E-2</v>
      </c>
      <c r="BO120" s="44">
        <f t="shared" si="250"/>
        <v>3.482073232308032E-2</v>
      </c>
      <c r="BP120" s="44">
        <f t="shared" si="253"/>
        <v>3.6039457954388135E-2</v>
      </c>
      <c r="BQ120" s="44">
        <f t="shared" si="256"/>
        <v>3.7300838982791712E-2</v>
      </c>
      <c r="BR120" s="44">
        <f t="shared" si="259"/>
        <v>3.8606368347189418E-2</v>
      </c>
      <c r="BS120" s="44">
        <f t="shared" si="261"/>
        <v>3.9957591239341048E-2</v>
      </c>
      <c r="BT120" s="44">
        <f t="shared" si="263"/>
        <v>4.1356106932717976E-2</v>
      </c>
      <c r="BU120" s="44">
        <f t="shared" si="265"/>
        <v>4.2803570675363112E-2</v>
      </c>
      <c r="BV120" s="44">
        <f t="shared" si="267"/>
        <v>4.4301695649000807E-2</v>
      </c>
      <c r="BW120" s="44">
        <f t="shared" si="269"/>
        <v>4.5852254996715837E-2</v>
      </c>
      <c r="BX120" s="44">
        <f t="shared" si="271"/>
        <v>4.745708392160089E-2</v>
      </c>
      <c r="BY120" s="44">
        <f t="shared" si="273"/>
        <v>4.9118081858856917E-2</v>
      </c>
      <c r="BZ120" s="44">
        <f t="shared" ref="BZ120:BZ127" si="275">$V120/(1+r_)^($R120-BZ$2)</f>
        <v>5.0837214723916904E-2</v>
      </c>
      <c r="CA120" s="44">
        <f t="shared" si="179"/>
        <v>5.2616517239253979E-2</v>
      </c>
      <c r="CB120" s="44">
        <f t="shared" si="182"/>
        <v>5.4458095342627869E-2</v>
      </c>
      <c r="CC120" s="44">
        <f t="shared" si="185"/>
        <v>5.6364128679619846E-2</v>
      </c>
      <c r="CD120" s="44">
        <f t="shared" si="188"/>
        <v>5.8336873183406524E-2</v>
      </c>
      <c r="CE120" s="44">
        <f t="shared" si="191"/>
        <v>6.0378663744825749E-2</v>
      </c>
      <c r="CF120" s="44">
        <f t="shared" si="194"/>
        <v>6.2491916975894651E-2</v>
      </c>
      <c r="CG120" s="44">
        <f t="shared" si="197"/>
        <v>6.4679134070050964E-2</v>
      </c>
      <c r="CH120" s="44">
        <f t="shared" si="200"/>
        <v>6.694290376250274E-2</v>
      </c>
      <c r="CI120" s="44">
        <f t="shared" si="203"/>
        <v>6.9285905394190314E-2</v>
      </c>
      <c r="CJ120" s="44">
        <f t="shared" si="206"/>
        <v>7.171091208298698E-2</v>
      </c>
      <c r="CK120" s="44">
        <f t="shared" si="209"/>
        <v>7.422079400589153E-2</v>
      </c>
      <c r="CL120" s="44">
        <f t="shared" si="212"/>
        <v>7.6818521796097716E-2</v>
      </c>
      <c r="CM120" s="44">
        <f t="shared" si="215"/>
        <v>7.9507170058961144E-2</v>
      </c>
      <c r="CN120" s="44">
        <f t="shared" si="218"/>
        <v>8.2289921011024766E-2</v>
      </c>
      <c r="CO120" s="44">
        <f t="shared" si="224"/>
        <v>8.517006824641063E-2</v>
      </c>
      <c r="CP120" s="44">
        <f t="shared" si="230"/>
        <v>8.8151020635034993E-2</v>
      </c>
      <c r="CQ120" s="44">
        <f t="shared" si="234"/>
        <v>9.1236306357261196E-2</v>
      </c>
      <c r="CR120" s="44">
        <f t="shared" si="238"/>
        <v>9.442957707976532E-2</v>
      </c>
      <c r="CS120" s="44">
        <f t="shared" si="242"/>
        <v>9.7734612277557115E-2</v>
      </c>
      <c r="CT120" s="44">
        <f t="shared" si="246"/>
        <v>0.10115532370727161</v>
      </c>
      <c r="CU120" s="44">
        <f t="shared" si="251"/>
        <v>0.10469576003702609</v>
      </c>
      <c r="CV120" s="44">
        <f t="shared" si="254"/>
        <v>0.10836011163832202</v>
      </c>
      <c r="CW120" s="44">
        <f t="shared" si="257"/>
        <v>0.11215271554566329</v>
      </c>
      <c r="CX120" s="44">
        <f t="shared" si="153"/>
        <v>0.11607806058976149</v>
      </c>
      <c r="CY120" s="44">
        <f t="shared" si="156"/>
        <v>0.12014079271040312</v>
      </c>
      <c r="CZ120" s="44">
        <f t="shared" si="159"/>
        <v>0.12434572045526721</v>
      </c>
      <c r="DA120" s="44">
        <f t="shared" si="162"/>
        <v>0.12869782067120156</v>
      </c>
      <c r="DB120" s="44">
        <f t="shared" si="165"/>
        <v>0.13320224439469361</v>
      </c>
      <c r="DC120" s="44">
        <f t="shared" si="168"/>
        <v>0.13786432294850787</v>
      </c>
      <c r="DD120" s="44">
        <f t="shared" si="171"/>
        <v>0.14268957425170564</v>
      </c>
      <c r="DE120" s="44">
        <f t="shared" si="174"/>
        <v>0.14768370935051534</v>
      </c>
      <c r="DF120" s="44">
        <f t="shared" si="177"/>
        <v>0.15285263917778336</v>
      </c>
      <c r="DG120" s="44">
        <f t="shared" si="180"/>
        <v>0.15820248154900574</v>
      </c>
      <c r="DH120" s="44">
        <f t="shared" si="183"/>
        <v>0.1637395684032209</v>
      </c>
      <c r="DI120" s="44">
        <f t="shared" si="186"/>
        <v>0.16947045329733365</v>
      </c>
      <c r="DJ120" s="44">
        <f t="shared" si="189"/>
        <v>0.17540191916274028</v>
      </c>
      <c r="DK120" s="44">
        <f t="shared" si="192"/>
        <v>0.18154098633343621</v>
      </c>
      <c r="DL120" s="44">
        <f t="shared" si="195"/>
        <v>0.18789492085510648</v>
      </c>
      <c r="DM120" s="44">
        <f t="shared" si="198"/>
        <v>0.19447124308503519</v>
      </c>
      <c r="DN120" s="44">
        <f t="shared" si="201"/>
        <v>0.2012777365930114</v>
      </c>
      <c r="DO120" s="44">
        <f t="shared" si="204"/>
        <v>0.20832245737376676</v>
      </c>
      <c r="DP120" s="44">
        <f t="shared" si="207"/>
        <v>0.2156137433818486</v>
      </c>
      <c r="DQ120" s="44">
        <f t="shared" si="210"/>
        <v>0.2231602244002133</v>
      </c>
      <c r="DR120" s="44">
        <f t="shared" si="213"/>
        <v>0.23097083225422071</v>
      </c>
      <c r="DS120" s="44">
        <f t="shared" si="216"/>
        <v>0.23905481138311843</v>
      </c>
      <c r="DT120" s="44">
        <f t="shared" si="219"/>
        <v>0.24742172978152754</v>
      </c>
      <c r="DU120" s="44">
        <f t="shared" si="225"/>
        <v>0.256081490323881</v>
      </c>
      <c r="DV120" s="44">
        <f t="shared" si="231"/>
        <v>0.2650443424852168</v>
      </c>
      <c r="DW120" s="44">
        <f t="shared" si="235"/>
        <v>0.27432089447219932</v>
      </c>
      <c r="DX120" s="44">
        <f t="shared" si="239"/>
        <v>0.28392212577872628</v>
      </c>
      <c r="DY120" s="44">
        <f t="shared" si="243"/>
        <v>0.29385940018098172</v>
      </c>
    </row>
    <row r="121" spans="1:129" ht="15.75" customHeight="1">
      <c r="A121" s="49"/>
      <c r="B121" s="49">
        <v>114</v>
      </c>
      <c r="C121" s="49"/>
      <c r="D121" s="51">
        <f t="shared" si="247"/>
        <v>0.50251256281407031</v>
      </c>
      <c r="E121" s="51">
        <f t="shared" si="0"/>
        <v>0.69818497458990236</v>
      </c>
      <c r="F121" s="52">
        <f t="shared" si="226"/>
        <v>7.5739268345300204E-2</v>
      </c>
      <c r="G121" s="44">
        <f t="shared" si="1"/>
        <v>5.6709301424370501E-2</v>
      </c>
      <c r="H121" s="44">
        <f t="shared" si="2"/>
        <v>1.4749918243554654</v>
      </c>
      <c r="I121" s="49"/>
      <c r="J121" s="51">
        <f t="shared" si="248"/>
        <v>0.46511627906976744</v>
      </c>
      <c r="K121" s="51">
        <f t="shared" si="4"/>
        <v>0.6257058997644126</v>
      </c>
      <c r="L121" s="52">
        <f t="shared" si="227"/>
        <v>0.49880402249781042</v>
      </c>
      <c r="M121" s="44">
        <f t="shared" si="5"/>
        <v>0.38280308703320337</v>
      </c>
      <c r="N121" s="44">
        <f t="shared" si="6"/>
        <v>1.6230688981109966</v>
      </c>
      <c r="O121" s="49"/>
      <c r="P121" s="5">
        <f t="shared" si="7"/>
        <v>0.86817482763717069</v>
      </c>
      <c r="R121" s="1">
        <v>114</v>
      </c>
      <c r="S121" s="44">
        <f t="shared" si="8"/>
        <v>0.44303343836101777</v>
      </c>
      <c r="T121" s="44">
        <f t="shared" si="9"/>
        <v>0.34074091449509247</v>
      </c>
      <c r="U121" s="45">
        <f t="shared" si="10"/>
        <v>1.6368177250135927</v>
      </c>
      <c r="V121" s="44">
        <f t="shared" si="221"/>
        <v>0.24737790392343711</v>
      </c>
      <c r="W121" s="45">
        <f t="shared" si="12"/>
        <v>1.1883296683598681</v>
      </c>
      <c r="X121" s="49"/>
      <c r="Y121" s="49"/>
      <c r="Z121" s="1">
        <f t="shared" si="13"/>
        <v>1.6035486123401903</v>
      </c>
      <c r="AA121" s="45">
        <f t="shared" si="14"/>
        <v>3.3269112673402379E-2</v>
      </c>
      <c r="AB121" s="49"/>
      <c r="AC121" s="44">
        <f t="shared" si="222"/>
        <v>4.8996045463375396E-3</v>
      </c>
      <c r="AD121" s="44">
        <f t="shared" si="228"/>
        <v>5.0710907054593527E-3</v>
      </c>
      <c r="AE121" s="44">
        <f t="shared" si="232"/>
        <v>5.2485788801504302E-3</v>
      </c>
      <c r="AF121" s="44">
        <f t="shared" si="236"/>
        <v>5.4322791409556941E-3</v>
      </c>
      <c r="AG121" s="44">
        <f t="shared" si="240"/>
        <v>5.6224089108891416E-3</v>
      </c>
      <c r="AH121" s="44">
        <f t="shared" si="244"/>
        <v>5.8191932227702626E-3</v>
      </c>
      <c r="AI121" s="44">
        <f t="shared" si="249"/>
        <v>6.0228649855672218E-3</v>
      </c>
      <c r="AJ121" s="44">
        <f t="shared" si="252"/>
        <v>6.2336652600620728E-3</v>
      </c>
      <c r="AK121" s="44">
        <f t="shared" si="255"/>
        <v>6.4518435441642463E-3</v>
      </c>
      <c r="AL121" s="44">
        <f t="shared" si="258"/>
        <v>6.6776580682099953E-3</v>
      </c>
      <c r="AM121" s="44">
        <f t="shared" si="260"/>
        <v>6.9113761005973441E-3</v>
      </c>
      <c r="AN121" s="44">
        <f t="shared" si="262"/>
        <v>7.1532742641182492E-3</v>
      </c>
      <c r="AO121" s="44">
        <f t="shared" si="264"/>
        <v>7.4036388633623865E-3</v>
      </c>
      <c r="AP121" s="44">
        <f t="shared" si="266"/>
        <v>7.6627662235800708E-3</v>
      </c>
      <c r="AQ121" s="44">
        <f t="shared" si="268"/>
        <v>7.9309630414053731E-3</v>
      </c>
      <c r="AR121" s="44">
        <f t="shared" si="270"/>
        <v>8.2085467478545601E-3</v>
      </c>
      <c r="AS121" s="44">
        <f t="shared" si="272"/>
        <v>8.4958458840294696E-3</v>
      </c>
      <c r="AT121" s="44">
        <f t="shared" si="274"/>
        <v>8.7932004899704992E-3</v>
      </c>
      <c r="AU121" s="44">
        <f t="shared" ref="AU121:AU127" si="276">$V121/(1+r_)^($R121-AU$2)</f>
        <v>9.1009625071194668E-3</v>
      </c>
      <c r="AV121" s="44">
        <f t="shared" si="181"/>
        <v>9.419496194868645E-3</v>
      </c>
      <c r="AW121" s="44">
        <f t="shared" si="184"/>
        <v>9.7491785616890467E-3</v>
      </c>
      <c r="AX121" s="44">
        <f t="shared" si="187"/>
        <v>1.0090399811348164E-2</v>
      </c>
      <c r="AY121" s="44">
        <f t="shared" si="190"/>
        <v>1.0443563804745348E-2</v>
      </c>
      <c r="AZ121" s="44">
        <f t="shared" si="193"/>
        <v>1.0809088537911434E-2</v>
      </c>
      <c r="BA121" s="44">
        <f t="shared" si="196"/>
        <v>1.1187406636738336E-2</v>
      </c>
      <c r="BB121" s="44">
        <f t="shared" si="199"/>
        <v>1.1578965869024176E-2</v>
      </c>
      <c r="BC121" s="44">
        <f t="shared" si="202"/>
        <v>1.1984229674440022E-2</v>
      </c>
      <c r="BD121" s="44">
        <f t="shared" si="205"/>
        <v>1.240367771304542E-2</v>
      </c>
      <c r="BE121" s="44">
        <f t="shared" si="208"/>
        <v>1.2837806433002009E-2</v>
      </c>
      <c r="BF121" s="44">
        <f t="shared" si="211"/>
        <v>1.3287129658157079E-2</v>
      </c>
      <c r="BG121" s="44">
        <f t="shared" si="214"/>
        <v>1.3752179196192576E-2</v>
      </c>
      <c r="BH121" s="44">
        <f t="shared" si="217"/>
        <v>1.4233505468059314E-2</v>
      </c>
      <c r="BI121" s="44">
        <f t="shared" si="223"/>
        <v>1.4731678159441387E-2</v>
      </c>
      <c r="BJ121" s="44">
        <f t="shared" si="229"/>
        <v>1.5247286895021835E-2</v>
      </c>
      <c r="BK121" s="44">
        <f t="shared" si="233"/>
        <v>1.57809419363476E-2</v>
      </c>
      <c r="BL121" s="44">
        <f t="shared" si="237"/>
        <v>1.6333274904119763E-2</v>
      </c>
      <c r="BM121" s="44">
        <f t="shared" si="241"/>
        <v>1.6904939525763951E-2</v>
      </c>
      <c r="BN121" s="44">
        <f t="shared" si="245"/>
        <v>1.7496612409165689E-2</v>
      </c>
      <c r="BO121" s="44">
        <f t="shared" si="250"/>
        <v>1.8108993843486486E-2</v>
      </c>
      <c r="BP121" s="44">
        <f t="shared" si="253"/>
        <v>1.8742808628008513E-2</v>
      </c>
      <c r="BQ121" s="44">
        <f t="shared" si="256"/>
        <v>1.9398806929988813E-2</v>
      </c>
      <c r="BR121" s="44">
        <f t="shared" si="259"/>
        <v>2.0077765172538418E-2</v>
      </c>
      <c r="BS121" s="44">
        <f t="shared" si="261"/>
        <v>2.078048695357726E-2</v>
      </c>
      <c r="BT121" s="44">
        <f t="shared" si="263"/>
        <v>2.1507803996952461E-2</v>
      </c>
      <c r="BU121" s="44">
        <f t="shared" si="265"/>
        <v>2.2260577136845795E-2</v>
      </c>
      <c r="BV121" s="44">
        <f t="shared" si="267"/>
        <v>2.3039697336635401E-2</v>
      </c>
      <c r="BW121" s="44">
        <f t="shared" si="269"/>
        <v>2.3846086743417632E-2</v>
      </c>
      <c r="BX121" s="44">
        <f t="shared" si="271"/>
        <v>2.4680699779437251E-2</v>
      </c>
      <c r="BY121" s="44">
        <f t="shared" si="273"/>
        <v>2.5544524271717554E-2</v>
      </c>
      <c r="BZ121" s="44">
        <f t="shared" si="275"/>
        <v>2.6438582621227665E-2</v>
      </c>
      <c r="CA121" s="44">
        <f t="shared" ref="CA121:CA127" si="277">$V121/(1+r_)^($R121-CA$2)</f>
        <v>2.7363933012970632E-2</v>
      </c>
      <c r="CB121" s="44">
        <f t="shared" si="182"/>
        <v>2.8321670668424597E-2</v>
      </c>
      <c r="CC121" s="44">
        <f t="shared" si="185"/>
        <v>2.9312929141819457E-2</v>
      </c>
      <c r="CD121" s="44">
        <f t="shared" si="188"/>
        <v>3.033888166178314E-2</v>
      </c>
      <c r="CE121" s="44">
        <f t="shared" si="191"/>
        <v>3.140074251994554E-2</v>
      </c>
      <c r="CF121" s="44">
        <f t="shared" si="194"/>
        <v>3.249976850814363E-2</v>
      </c>
      <c r="CG121" s="44">
        <f t="shared" si="197"/>
        <v>3.3637260405928661E-2</v>
      </c>
      <c r="CH121" s="44">
        <f t="shared" si="200"/>
        <v>3.4814564520136163E-2</v>
      </c>
      <c r="CI121" s="44">
        <f t="shared" si="203"/>
        <v>3.6033074278340925E-2</v>
      </c>
      <c r="CJ121" s="44">
        <f t="shared" si="206"/>
        <v>3.7294231878082847E-2</v>
      </c>
      <c r="CK121" s="44">
        <f t="shared" si="209"/>
        <v>3.8599529993815745E-2</v>
      </c>
      <c r="CL121" s="44">
        <f t="shared" si="212"/>
        <v>3.9950513543599304E-2</v>
      </c>
      <c r="CM121" s="44">
        <f t="shared" si="215"/>
        <v>4.134878151762527E-2</v>
      </c>
      <c r="CN121" s="44">
        <f t="shared" si="218"/>
        <v>4.2795988870742152E-2</v>
      </c>
      <c r="CO121" s="44">
        <f t="shared" si="224"/>
        <v>4.4293848481218118E-2</v>
      </c>
      <c r="CP121" s="44">
        <f t="shared" si="230"/>
        <v>4.5844133178060756E-2</v>
      </c>
      <c r="CQ121" s="44">
        <f t="shared" si="234"/>
        <v>4.7448677839292873E-2</v>
      </c>
      <c r="CR121" s="44">
        <f t="shared" si="238"/>
        <v>4.9109381563668113E-2</v>
      </c>
      <c r="CS121" s="44">
        <f t="shared" si="242"/>
        <v>5.082820991839649E-2</v>
      </c>
      <c r="CT121" s="44">
        <f t="shared" si="246"/>
        <v>5.2607197265540369E-2</v>
      </c>
      <c r="CU121" s="44">
        <f t="shared" si="251"/>
        <v>5.4448449169834282E-2</v>
      </c>
      <c r="CV121" s="44">
        <f t="shared" si="254"/>
        <v>5.6354144890778467E-2</v>
      </c>
      <c r="CW121" s="44">
        <f t="shared" si="257"/>
        <v>5.832653996195572E-2</v>
      </c>
      <c r="CX121" s="44">
        <f t="shared" si="153"/>
        <v>6.036796886062417E-2</v>
      </c>
      <c r="CY121" s="44">
        <f t="shared" si="156"/>
        <v>6.2480847770746008E-2</v>
      </c>
      <c r="CZ121" s="44">
        <f t="shared" si="159"/>
        <v>6.4667677442722102E-2</v>
      </c>
      <c r="DA121" s="44">
        <f t="shared" si="162"/>
        <v>6.6931046153217363E-2</v>
      </c>
      <c r="DB121" s="44">
        <f t="shared" si="165"/>
        <v>6.9273632768579979E-2</v>
      </c>
      <c r="DC121" s="44">
        <f t="shared" si="168"/>
        <v>7.1698209915480274E-2</v>
      </c>
      <c r="DD121" s="44">
        <f t="shared" si="171"/>
        <v>7.4207647262522075E-2</v>
      </c>
      <c r="DE121" s="44">
        <f t="shared" si="174"/>
        <v>7.6804914916710348E-2</v>
      </c>
      <c r="DF121" s="44">
        <f t="shared" si="177"/>
        <v>7.9493086938795199E-2</v>
      </c>
      <c r="DG121" s="44">
        <f t="shared" si="180"/>
        <v>8.2275344981653023E-2</v>
      </c>
      <c r="DH121" s="44">
        <f t="shared" si="183"/>
        <v>8.5154982056010853E-2</v>
      </c>
      <c r="DI121" s="44">
        <f t="shared" si="186"/>
        <v>8.8135406427971227E-2</v>
      </c>
      <c r="DJ121" s="44">
        <f t="shared" si="189"/>
        <v>9.1220145652950224E-2</v>
      </c>
      <c r="DK121" s="44">
        <f t="shared" si="192"/>
        <v>9.4412850750803468E-2</v>
      </c>
      <c r="DL121" s="44">
        <f t="shared" si="195"/>
        <v>9.771730052708158E-2</v>
      </c>
      <c r="DM121" s="44">
        <f t="shared" si="198"/>
        <v>0.10113740604552944</v>
      </c>
      <c r="DN121" s="44">
        <f t="shared" si="201"/>
        <v>0.10467721525712297</v>
      </c>
      <c r="DO121" s="44">
        <f t="shared" si="204"/>
        <v>0.10834091779112226</v>
      </c>
      <c r="DP121" s="44">
        <f t="shared" si="207"/>
        <v>0.11213284991381152</v>
      </c>
      <c r="DQ121" s="44">
        <f t="shared" si="210"/>
        <v>0.11605749966079493</v>
      </c>
      <c r="DR121" s="44">
        <f t="shared" si="213"/>
        <v>0.12011951214892275</v>
      </c>
      <c r="DS121" s="44">
        <f t="shared" si="216"/>
        <v>0.12432369507413502</v>
      </c>
      <c r="DT121" s="44">
        <f t="shared" si="219"/>
        <v>0.12867502440172973</v>
      </c>
      <c r="DU121" s="44">
        <f t="shared" si="225"/>
        <v>0.13317865025579026</v>
      </c>
      <c r="DV121" s="44">
        <f t="shared" si="231"/>
        <v>0.13783990301474291</v>
      </c>
      <c r="DW121" s="44">
        <f t="shared" si="235"/>
        <v>0.14266429962025892</v>
      </c>
      <c r="DX121" s="44">
        <f t="shared" si="239"/>
        <v>0.14765755010696793</v>
      </c>
      <c r="DY121" s="44">
        <f t="shared" si="243"/>
        <v>0.15282556436071179</v>
      </c>
    </row>
    <row r="122" spans="1:129" ht="15.75" customHeight="1">
      <c r="A122" s="49"/>
      <c r="B122" s="49">
        <v>115</v>
      </c>
      <c r="C122" s="49"/>
      <c r="D122" s="51">
        <f t="shared" si="247"/>
        <v>0.50251256281407031</v>
      </c>
      <c r="E122" s="51">
        <f t="shared" si="0"/>
        <v>0.69818497458990236</v>
      </c>
      <c r="F122" s="52">
        <f t="shared" si="226"/>
        <v>3.7679334503440805E-2</v>
      </c>
      <c r="G122" s="44">
        <f t="shared" si="1"/>
        <v>2.8212165030214474E-2</v>
      </c>
      <c r="H122" s="44">
        <f t="shared" si="2"/>
        <v>1.4598320509771479</v>
      </c>
      <c r="I122" s="49"/>
      <c r="J122" s="51">
        <f t="shared" si="248"/>
        <v>0.46511627906976744</v>
      </c>
      <c r="K122" s="51">
        <f t="shared" si="4"/>
        <v>0.6257058997644126</v>
      </c>
      <c r="L122" s="52">
        <f t="shared" si="227"/>
        <v>0.26680215156859632</v>
      </c>
      <c r="M122" s="44">
        <f t="shared" si="5"/>
        <v>0.20475513957589953</v>
      </c>
      <c r="N122" s="44">
        <f t="shared" si="6"/>
        <v>1.5996505486422983</v>
      </c>
      <c r="O122" s="49"/>
      <c r="P122" s="5">
        <f t="shared" si="7"/>
        <v>0.87625081909076641</v>
      </c>
      <c r="R122" s="1">
        <v>115</v>
      </c>
      <c r="S122" s="44">
        <f t="shared" si="8"/>
        <v>0.23844839062916717</v>
      </c>
      <c r="T122" s="44">
        <f t="shared" si="9"/>
        <v>0.18338208874457462</v>
      </c>
      <c r="U122" s="45">
        <f t="shared" si="10"/>
        <v>1.6121898293110786</v>
      </c>
      <c r="V122" s="44">
        <f t="shared" si="221"/>
        <v>0.13313539642856118</v>
      </c>
      <c r="W122" s="45">
        <f t="shared" si="12"/>
        <v>1.1704498160798427</v>
      </c>
      <c r="X122" s="49"/>
      <c r="Y122" s="49"/>
      <c r="Z122" s="1">
        <f t="shared" si="13"/>
        <v>1.5823481240802764</v>
      </c>
      <c r="AA122" s="45">
        <f t="shared" si="14"/>
        <v>2.9841705230802207E-2</v>
      </c>
      <c r="AB122" s="49"/>
      <c r="AC122" s="44">
        <f t="shared" si="222"/>
        <v>2.5477294637720497E-3</v>
      </c>
      <c r="AD122" s="44">
        <f t="shared" si="228"/>
        <v>2.6368999950040712E-3</v>
      </c>
      <c r="AE122" s="44">
        <f t="shared" si="232"/>
        <v>2.7291914948292134E-3</v>
      </c>
      <c r="AF122" s="44">
        <f t="shared" si="236"/>
        <v>2.8247131971482361E-3</v>
      </c>
      <c r="AG122" s="44">
        <f t="shared" si="240"/>
        <v>2.9235781590484238E-3</v>
      </c>
      <c r="AH122" s="44">
        <f t="shared" si="244"/>
        <v>3.0259033946151174E-3</v>
      </c>
      <c r="AI122" s="44">
        <f t="shared" si="249"/>
        <v>3.131810013426647E-3</v>
      </c>
      <c r="AJ122" s="44">
        <f t="shared" si="252"/>
        <v>3.2414233638965798E-3</v>
      </c>
      <c r="AK122" s="44">
        <f t="shared" si="255"/>
        <v>3.3548731816329591E-3</v>
      </c>
      <c r="AL122" s="44">
        <f t="shared" si="258"/>
        <v>3.472293742990113E-3</v>
      </c>
      <c r="AM122" s="44">
        <f t="shared" si="260"/>
        <v>3.5938240239947673E-3</v>
      </c>
      <c r="AN122" s="44">
        <f t="shared" si="262"/>
        <v>3.7196078648345835E-3</v>
      </c>
      <c r="AO122" s="44">
        <f t="shared" si="264"/>
        <v>3.8497941401037928E-3</v>
      </c>
      <c r="AP122" s="44">
        <f t="shared" si="266"/>
        <v>3.9845369350074251E-3</v>
      </c>
      <c r="AQ122" s="44">
        <f t="shared" si="268"/>
        <v>4.1239957277326858E-3</v>
      </c>
      <c r="AR122" s="44">
        <f t="shared" si="270"/>
        <v>4.2683355782033288E-3</v>
      </c>
      <c r="AS122" s="44">
        <f t="shared" si="272"/>
        <v>4.4177273234404452E-3</v>
      </c>
      <c r="AT122" s="44">
        <f t="shared" si="274"/>
        <v>4.5723477797608601E-3</v>
      </c>
      <c r="AU122" s="44">
        <f t="shared" si="276"/>
        <v>4.7323799520524899E-3</v>
      </c>
      <c r="AV122" s="44">
        <f t="shared" ref="AV122:AV127" si="278">$V122/(1+r_)^($R122-AV$2)</f>
        <v>4.8980132503743268E-3</v>
      </c>
      <c r="AW122" s="44">
        <f t="shared" si="184"/>
        <v>5.069443714137427E-3</v>
      </c>
      <c r="AX122" s="44">
        <f t="shared" si="187"/>
        <v>5.2468742441322365E-3</v>
      </c>
      <c r="AY122" s="44">
        <f t="shared" si="190"/>
        <v>5.4305148426768649E-3</v>
      </c>
      <c r="AZ122" s="44">
        <f t="shared" si="193"/>
        <v>5.6205828621705544E-3</v>
      </c>
      <c r="BA122" s="44">
        <f t="shared" si="196"/>
        <v>5.8173032623465232E-3</v>
      </c>
      <c r="BB122" s="44">
        <f t="shared" si="199"/>
        <v>6.0209088765286519E-3</v>
      </c>
      <c r="BC122" s="44">
        <f t="shared" si="202"/>
        <v>6.2316406872071541E-3</v>
      </c>
      <c r="BD122" s="44">
        <f t="shared" si="205"/>
        <v>6.4497481112594044E-3</v>
      </c>
      <c r="BE122" s="44">
        <f t="shared" si="208"/>
        <v>6.6754892951534821E-3</v>
      </c>
      <c r="BF122" s="44">
        <f t="shared" si="211"/>
        <v>6.9091314204838532E-3</v>
      </c>
      <c r="BG122" s="44">
        <f t="shared" si="214"/>
        <v>7.150951020200789E-3</v>
      </c>
      <c r="BH122" s="44">
        <f t="shared" si="217"/>
        <v>7.401234305907816E-3</v>
      </c>
      <c r="BI122" s="44">
        <f t="shared" si="223"/>
        <v>7.660277506614588E-3</v>
      </c>
      <c r="BJ122" s="44">
        <f t="shared" si="229"/>
        <v>7.9283872193460971E-3</v>
      </c>
      <c r="BK122" s="44">
        <f t="shared" si="233"/>
        <v>8.2058807720232097E-3</v>
      </c>
      <c r="BL122" s="44">
        <f t="shared" si="237"/>
        <v>8.4930865990440231E-3</v>
      </c>
      <c r="BM122" s="44">
        <f t="shared" si="241"/>
        <v>8.7903446300105614E-3</v>
      </c>
      <c r="BN122" s="44">
        <f t="shared" si="245"/>
        <v>9.0980066920609299E-3</v>
      </c>
      <c r="BO122" s="44">
        <f t="shared" si="250"/>
        <v>9.4164369262830627E-3</v>
      </c>
      <c r="BP122" s="44">
        <f t="shared" si="253"/>
        <v>9.746012218702969E-3</v>
      </c>
      <c r="BQ122" s="44">
        <f t="shared" si="256"/>
        <v>1.0087122646357572E-2</v>
      </c>
      <c r="BR122" s="44">
        <f t="shared" si="259"/>
        <v>1.0440171938980088E-2</v>
      </c>
      <c r="BS122" s="44">
        <f t="shared" si="261"/>
        <v>1.0805577956844389E-2</v>
      </c>
      <c r="BT122" s="44">
        <f t="shared" si="263"/>
        <v>1.1183773185333942E-2</v>
      </c>
      <c r="BU122" s="44">
        <f t="shared" si="265"/>
        <v>1.1575205246820628E-2</v>
      </c>
      <c r="BV122" s="44">
        <f t="shared" si="267"/>
        <v>1.1980337430459348E-2</v>
      </c>
      <c r="BW122" s="44">
        <f t="shared" si="269"/>
        <v>1.2399649240525426E-2</v>
      </c>
      <c r="BX122" s="44">
        <f t="shared" si="271"/>
        <v>1.2833636963943814E-2</v>
      </c>
      <c r="BY122" s="44">
        <f t="shared" si="273"/>
        <v>1.3282814257681847E-2</v>
      </c>
      <c r="BZ122" s="44">
        <f t="shared" si="275"/>
        <v>1.3747712756700711E-2</v>
      </c>
      <c r="CA122" s="44">
        <f t="shared" si="277"/>
        <v>1.4228882703185236E-2</v>
      </c>
      <c r="CB122" s="44">
        <f t="shared" ref="CB122:CB127" si="279">$V122/(1+r_)^($R122-CB$2)</f>
        <v>1.4726893597796716E-2</v>
      </c>
      <c r="CC122" s="44">
        <f t="shared" si="185"/>
        <v>1.5242334873719598E-2</v>
      </c>
      <c r="CD122" s="44">
        <f t="shared" si="188"/>
        <v>1.5775816594299785E-2</v>
      </c>
      <c r="CE122" s="44">
        <f t="shared" si="191"/>
        <v>1.6327970175100279E-2</v>
      </c>
      <c r="CF122" s="44">
        <f t="shared" si="194"/>
        <v>1.6899449131228782E-2</v>
      </c>
      <c r="CG122" s="44">
        <f t="shared" si="197"/>
        <v>1.7490929850821787E-2</v>
      </c>
      <c r="CH122" s="44">
        <f t="shared" si="200"/>
        <v>1.810311239560055E-2</v>
      </c>
      <c r="CI122" s="44">
        <f t="shared" si="203"/>
        <v>1.8736721329446572E-2</v>
      </c>
      <c r="CJ122" s="44">
        <f t="shared" si="206"/>
        <v>1.93925065759772E-2</v>
      </c>
      <c r="CK122" s="44">
        <f t="shared" si="209"/>
        <v>2.0071244306136396E-2</v>
      </c>
      <c r="CL122" s="44">
        <f t="shared" si="212"/>
        <v>2.077373785685117E-2</v>
      </c>
      <c r="CM122" s="44">
        <f t="shared" si="215"/>
        <v>2.1500818681840964E-2</v>
      </c>
      <c r="CN122" s="44">
        <f t="shared" si="218"/>
        <v>2.225334733570539E-2</v>
      </c>
      <c r="CO122" s="44">
        <f t="shared" si="224"/>
        <v>2.3032214492455079E-2</v>
      </c>
      <c r="CP122" s="44">
        <f t="shared" si="230"/>
        <v>2.3838341999691003E-2</v>
      </c>
      <c r="CQ122" s="44">
        <f t="shared" si="234"/>
        <v>2.4672683969680188E-2</v>
      </c>
      <c r="CR122" s="44">
        <f t="shared" si="238"/>
        <v>2.5536227908618991E-2</v>
      </c>
      <c r="CS122" s="44">
        <f t="shared" si="242"/>
        <v>2.6429995885420651E-2</v>
      </c>
      <c r="CT122" s="44">
        <f t="shared" si="246"/>
        <v>2.7355045741410369E-2</v>
      </c>
      <c r="CU122" s="44">
        <f t="shared" si="251"/>
        <v>2.8312472342359733E-2</v>
      </c>
      <c r="CV122" s="44">
        <f t="shared" si="254"/>
        <v>2.930340887434232E-2</v>
      </c>
      <c r="CW122" s="44">
        <f t="shared" si="257"/>
        <v>3.0329028184944297E-2</v>
      </c>
      <c r="CX122" s="44">
        <f t="shared" si="153"/>
        <v>3.1390544171417352E-2</v>
      </c>
      <c r="CY122" s="44">
        <f t="shared" si="156"/>
        <v>3.2489213217416962E-2</v>
      </c>
      <c r="CZ122" s="44">
        <f t="shared" si="159"/>
        <v>3.3626335680026549E-2</v>
      </c>
      <c r="DA122" s="44">
        <f t="shared" si="162"/>
        <v>3.4803257428827471E-2</v>
      </c>
      <c r="DB122" s="44">
        <f t="shared" si="165"/>
        <v>3.6021371438836422E-2</v>
      </c>
      <c r="DC122" s="44">
        <f t="shared" si="168"/>
        <v>3.7282119439195703E-2</v>
      </c>
      <c r="DD122" s="44">
        <f t="shared" si="171"/>
        <v>3.858699361956755E-2</v>
      </c>
      <c r="DE122" s="44">
        <f t="shared" si="174"/>
        <v>3.9937538396252407E-2</v>
      </c>
      <c r="DF122" s="44">
        <f t="shared" si="177"/>
        <v>4.1335352240121241E-2</v>
      </c>
      <c r="DG122" s="44">
        <f t="shared" si="180"/>
        <v>4.2782089568525479E-2</v>
      </c>
      <c r="DH122" s="44">
        <f t="shared" si="183"/>
        <v>4.4279462703423866E-2</v>
      </c>
      <c r="DI122" s="44">
        <f t="shared" si="186"/>
        <v>4.5829243898043694E-2</v>
      </c>
      <c r="DJ122" s="44">
        <f t="shared" si="189"/>
        <v>4.7433267434475214E-2</v>
      </c>
      <c r="DK122" s="44">
        <f t="shared" si="192"/>
        <v>4.9093431794681855E-2</v>
      </c>
      <c r="DL122" s="44">
        <f t="shared" si="195"/>
        <v>5.0811701907495704E-2</v>
      </c>
      <c r="DM122" s="44">
        <f t="shared" si="198"/>
        <v>5.2590111474258051E-2</v>
      </c>
      <c r="DN122" s="44">
        <f t="shared" si="201"/>
        <v>5.4430765375857088E-2</v>
      </c>
      <c r="DO122" s="44">
        <f t="shared" si="204"/>
        <v>5.6335842164012086E-2</v>
      </c>
      <c r="DP122" s="44">
        <f t="shared" si="207"/>
        <v>5.8307596639752504E-2</v>
      </c>
      <c r="DQ122" s="44">
        <f t="shared" si="210"/>
        <v>6.0348362522143824E-2</v>
      </c>
      <c r="DR122" s="44">
        <f t="shared" si="213"/>
        <v>6.2460555210418857E-2</v>
      </c>
      <c r="DS122" s="44">
        <f t="shared" si="216"/>
        <v>6.4646674642783522E-2</v>
      </c>
      <c r="DT122" s="44">
        <f t="shared" si="219"/>
        <v>6.6909308255280936E-2</v>
      </c>
      <c r="DU122" s="44">
        <f t="shared" si="225"/>
        <v>6.9251134044215762E-2</v>
      </c>
      <c r="DV122" s="44">
        <f t="shared" si="231"/>
        <v>7.1674923735763299E-2</v>
      </c>
      <c r="DW122" s="44">
        <f t="shared" si="235"/>
        <v>7.4183546066515019E-2</v>
      </c>
      <c r="DX122" s="44">
        <f t="shared" si="239"/>
        <v>7.6779970178843041E-2</v>
      </c>
      <c r="DY122" s="44">
        <f t="shared" si="243"/>
        <v>7.946726913510252E-2</v>
      </c>
    </row>
    <row r="123" spans="1:129" ht="15.75" customHeight="1">
      <c r="A123" s="49"/>
      <c r="B123" s="49">
        <v>116</v>
      </c>
      <c r="C123" s="49"/>
      <c r="D123" s="51">
        <f t="shared" si="247"/>
        <v>0.50251256281407031</v>
      </c>
      <c r="E123" s="51">
        <f t="shared" si="0"/>
        <v>0.69818497458990236</v>
      </c>
      <c r="F123" s="52">
        <f t="shared" si="226"/>
        <v>1.874499555698814E-2</v>
      </c>
      <c r="G123" s="44">
        <f t="shared" si="1"/>
        <v>1.4035197678347905E-2</v>
      </c>
      <c r="H123" s="44">
        <f t="shared" si="2"/>
        <v>1.4293593751964884</v>
      </c>
      <c r="I123" s="49"/>
      <c r="J123" s="51">
        <f t="shared" si="248"/>
        <v>0.46511627906976744</v>
      </c>
      <c r="K123" s="51">
        <f t="shared" si="4"/>
        <v>0.6257058997644126</v>
      </c>
      <c r="L123" s="52">
        <f t="shared" si="227"/>
        <v>0.1427081275832027</v>
      </c>
      <c r="M123" s="44">
        <f t="shared" si="5"/>
        <v>0.10952019093594625</v>
      </c>
      <c r="N123" s="44">
        <f t="shared" si="6"/>
        <v>1.5558684170269053</v>
      </c>
      <c r="O123" s="49"/>
      <c r="P123" s="5">
        <f t="shared" si="7"/>
        <v>0.88389821644570032</v>
      </c>
      <c r="R123" s="1">
        <v>116</v>
      </c>
      <c r="S123" s="44">
        <f t="shared" si="8"/>
        <v>0.12831578685998207</v>
      </c>
      <c r="T123" s="44">
        <f t="shared" si="9"/>
        <v>9.8676560729207913E-2</v>
      </c>
      <c r="U123" s="45">
        <f t="shared" si="10"/>
        <v>1.5667751128919181</v>
      </c>
      <c r="V123" s="44">
        <f t="shared" si="221"/>
        <v>7.1639183089404937E-2</v>
      </c>
      <c r="W123" s="45">
        <f t="shared" si="12"/>
        <v>1.1374787319595328</v>
      </c>
      <c r="X123" s="49"/>
      <c r="Y123" s="49"/>
      <c r="Z123" s="1">
        <f t="shared" si="13"/>
        <v>1.5411804916346483</v>
      </c>
      <c r="AA123" s="45">
        <f t="shared" si="14"/>
        <v>2.5594621257269745E-2</v>
      </c>
      <c r="AB123" s="49"/>
      <c r="AC123" s="44">
        <f t="shared" si="222"/>
        <v>1.3245551602047074E-3</v>
      </c>
      <c r="AD123" s="44">
        <f t="shared" si="228"/>
        <v>1.3709145908118723E-3</v>
      </c>
      <c r="AE123" s="44">
        <f t="shared" si="232"/>
        <v>1.4188966014902875E-3</v>
      </c>
      <c r="AF123" s="44">
        <f t="shared" si="236"/>
        <v>1.4685579825424475E-3</v>
      </c>
      <c r="AG123" s="44">
        <f t="shared" si="240"/>
        <v>1.5199575119314332E-3</v>
      </c>
      <c r="AH123" s="44">
        <f t="shared" si="244"/>
        <v>1.573156024849033E-3</v>
      </c>
      <c r="AI123" s="44">
        <f t="shared" si="249"/>
        <v>1.6282164857187487E-3</v>
      </c>
      <c r="AJ123" s="44">
        <f t="shared" si="252"/>
        <v>1.685204062718905E-3</v>
      </c>
      <c r="AK123" s="44">
        <f t="shared" si="255"/>
        <v>1.7441862049140668E-3</v>
      </c>
      <c r="AL123" s="44">
        <f t="shared" si="258"/>
        <v>1.8052327220860586E-3</v>
      </c>
      <c r="AM123" s="44">
        <f t="shared" si="260"/>
        <v>1.8684158673590709E-3</v>
      </c>
      <c r="AN123" s="44">
        <f t="shared" si="262"/>
        <v>1.9338104227166386E-3</v>
      </c>
      <c r="AO123" s="44">
        <f t="shared" si="264"/>
        <v>2.0014937875117204E-3</v>
      </c>
      <c r="AP123" s="44">
        <f t="shared" si="266"/>
        <v>2.0715460700746302E-3</v>
      </c>
      <c r="AQ123" s="44">
        <f t="shared" si="268"/>
        <v>2.1440501825272418E-3</v>
      </c>
      <c r="AR123" s="44">
        <f t="shared" si="270"/>
        <v>2.2190919389156955E-3</v>
      </c>
      <c r="AS123" s="44">
        <f t="shared" si="272"/>
        <v>2.2967601567777446E-3</v>
      </c>
      <c r="AT123" s="44">
        <f t="shared" si="274"/>
        <v>2.3771467622649657E-3</v>
      </c>
      <c r="AU123" s="44">
        <f t="shared" si="276"/>
        <v>2.4603468989442393E-3</v>
      </c>
      <c r="AV123" s="44">
        <f t="shared" si="278"/>
        <v>2.5464590404072874E-3</v>
      </c>
      <c r="AW123" s="44">
        <f t="shared" si="184"/>
        <v>2.6355851068215422E-3</v>
      </c>
      <c r="AX123" s="44">
        <f t="shared" si="187"/>
        <v>2.7278305855602957E-3</v>
      </c>
      <c r="AY123" s="44">
        <f t="shared" si="190"/>
        <v>2.8233046560549057E-3</v>
      </c>
      <c r="AZ123" s="44">
        <f t="shared" si="193"/>
        <v>2.9221203190168276E-3</v>
      </c>
      <c r="BA123" s="44">
        <f t="shared" si="196"/>
        <v>3.0243945301824159E-3</v>
      </c>
      <c r="BB123" s="44">
        <f t="shared" si="199"/>
        <v>3.1302483387388004E-3</v>
      </c>
      <c r="BC123" s="44">
        <f t="shared" si="202"/>
        <v>3.2398070305946587E-3</v>
      </c>
      <c r="BD123" s="44">
        <f t="shared" si="205"/>
        <v>3.3532002766654715E-3</v>
      </c>
      <c r="BE123" s="44">
        <f t="shared" si="208"/>
        <v>3.4705622863487628E-3</v>
      </c>
      <c r="BF123" s="44">
        <f t="shared" si="211"/>
        <v>3.5920319663709684E-3</v>
      </c>
      <c r="BG123" s="44">
        <f t="shared" si="214"/>
        <v>3.717753085193952E-3</v>
      </c>
      <c r="BH123" s="44">
        <f t="shared" si="217"/>
        <v>3.8478744431757407E-3</v>
      </c>
      <c r="BI123" s="44">
        <f t="shared" si="223"/>
        <v>3.982550048686891E-3</v>
      </c>
      <c r="BJ123" s="44">
        <f t="shared" si="229"/>
        <v>4.1219393003909316E-3</v>
      </c>
      <c r="BK123" s="44">
        <f t="shared" si="233"/>
        <v>4.2662071759046131E-3</v>
      </c>
      <c r="BL123" s="44">
        <f t="shared" si="237"/>
        <v>4.4155244270612749E-3</v>
      </c>
      <c r="BM123" s="44">
        <f t="shared" si="241"/>
        <v>4.5700677820084195E-3</v>
      </c>
      <c r="BN123" s="44">
        <f t="shared" si="245"/>
        <v>4.7300201543787135E-3</v>
      </c>
      <c r="BO123" s="44">
        <f t="shared" si="250"/>
        <v>4.8955708597819671E-3</v>
      </c>
      <c r="BP123" s="44">
        <f t="shared" si="253"/>
        <v>5.0669158398743367E-3</v>
      </c>
      <c r="BQ123" s="44">
        <f t="shared" si="256"/>
        <v>5.244257894269938E-3</v>
      </c>
      <c r="BR123" s="44">
        <f t="shared" si="259"/>
        <v>5.4278069205693849E-3</v>
      </c>
      <c r="BS123" s="44">
        <f t="shared" si="261"/>
        <v>5.6177801627893143E-3</v>
      </c>
      <c r="BT123" s="44">
        <f t="shared" si="263"/>
        <v>5.8144024684869391E-3</v>
      </c>
      <c r="BU123" s="44">
        <f t="shared" si="265"/>
        <v>6.0179065548839816E-3</v>
      </c>
      <c r="BV123" s="44">
        <f t="shared" si="267"/>
        <v>6.2285332843049195E-3</v>
      </c>
      <c r="BW123" s="44">
        <f t="shared" si="269"/>
        <v>6.4465319492555909E-3</v>
      </c>
      <c r="BX123" s="44">
        <f t="shared" si="271"/>
        <v>6.6721605674795381E-3</v>
      </c>
      <c r="BY123" s="44">
        <f t="shared" si="273"/>
        <v>6.9056861873413198E-3</v>
      </c>
      <c r="BZ123" s="44">
        <f t="shared" si="275"/>
        <v>7.1473852038982663E-3</v>
      </c>
      <c r="CA123" s="44">
        <f t="shared" si="277"/>
        <v>7.3975436860347051E-3</v>
      </c>
      <c r="CB123" s="44">
        <f t="shared" si="279"/>
        <v>7.6564577150459194E-3</v>
      </c>
      <c r="CC123" s="44">
        <f t="shared" si="185"/>
        <v>7.9244337350725252E-3</v>
      </c>
      <c r="CD123" s="44">
        <f t="shared" si="188"/>
        <v>8.2017889158000623E-3</v>
      </c>
      <c r="CE123" s="44">
        <f t="shared" si="191"/>
        <v>8.4888515278530637E-3</v>
      </c>
      <c r="CF123" s="44">
        <f t="shared" si="194"/>
        <v>8.7859613313279218E-3</v>
      </c>
      <c r="CG123" s="44">
        <f t="shared" si="197"/>
        <v>9.0934699779243958E-3</v>
      </c>
      <c r="CH123" s="44">
        <f t="shared" si="200"/>
        <v>9.4117414271517492E-3</v>
      </c>
      <c r="CI123" s="44">
        <f t="shared" si="203"/>
        <v>9.7411523771020608E-3</v>
      </c>
      <c r="CJ123" s="44">
        <f t="shared" si="206"/>
        <v>1.0082092710300633E-2</v>
      </c>
      <c r="CK123" s="44">
        <f t="shared" si="209"/>
        <v>1.0434965955161154E-2</v>
      </c>
      <c r="CL123" s="44">
        <f t="shared" si="212"/>
        <v>1.0800189763591792E-2</v>
      </c>
      <c r="CM123" s="44">
        <f t="shared" si="215"/>
        <v>1.1178196405317505E-2</v>
      </c>
      <c r="CN123" s="44">
        <f t="shared" si="218"/>
        <v>1.1569433279503619E-2</v>
      </c>
      <c r="CO123" s="44">
        <f t="shared" si="224"/>
        <v>1.1974363444286241E-2</v>
      </c>
      <c r="CP123" s="44">
        <f t="shared" si="230"/>
        <v>1.239346616483626E-2</v>
      </c>
      <c r="CQ123" s="44">
        <f t="shared" si="234"/>
        <v>1.2827237480605528E-2</v>
      </c>
      <c r="CR123" s="44">
        <f t="shared" si="238"/>
        <v>1.327619079242672E-2</v>
      </c>
      <c r="CS123" s="44">
        <f t="shared" si="242"/>
        <v>1.3740857470161653E-2</v>
      </c>
      <c r="CT123" s="44">
        <f t="shared" si="246"/>
        <v>1.422178748161731E-2</v>
      </c>
      <c r="CU123" s="44">
        <f t="shared" si="251"/>
        <v>1.4719550043473912E-2</v>
      </c>
      <c r="CV123" s="44">
        <f t="shared" si="254"/>
        <v>1.52347342949955E-2</v>
      </c>
      <c r="CW123" s="44">
        <f t="shared" si="257"/>
        <v>1.576794999532034E-2</v>
      </c>
      <c r="CX123" s="44">
        <f t="shared" si="153"/>
        <v>1.6319828245156549E-2</v>
      </c>
      <c r="CY123" s="44">
        <f t="shared" si="156"/>
        <v>1.6891022233737032E-2</v>
      </c>
      <c r="CZ123" s="44">
        <f t="shared" si="159"/>
        <v>1.7482208011917827E-2</v>
      </c>
      <c r="DA123" s="44">
        <f t="shared" si="162"/>
        <v>1.8094085292334947E-2</v>
      </c>
      <c r="DB123" s="44">
        <f t="shared" si="165"/>
        <v>1.8727378277566667E-2</v>
      </c>
      <c r="DC123" s="44">
        <f t="shared" si="168"/>
        <v>1.9382836517281499E-2</v>
      </c>
      <c r="DD123" s="44">
        <f t="shared" si="171"/>
        <v>2.0061235795386351E-2</v>
      </c>
      <c r="DE123" s="44">
        <f t="shared" si="174"/>
        <v>2.076337904822487E-2</v>
      </c>
      <c r="DF123" s="44">
        <f t="shared" si="177"/>
        <v>2.1490097314912741E-2</v>
      </c>
      <c r="DG123" s="44">
        <f t="shared" si="180"/>
        <v>2.2242250720934685E-2</v>
      </c>
      <c r="DH123" s="44">
        <f t="shared" si="183"/>
        <v>2.3020729496167399E-2</v>
      </c>
      <c r="DI123" s="44">
        <f t="shared" si="186"/>
        <v>2.3826455028533255E-2</v>
      </c>
      <c r="DJ123" s="44">
        <f t="shared" si="189"/>
        <v>2.4660380954531911E-2</v>
      </c>
      <c r="DK123" s="44">
        <f t="shared" si="192"/>
        <v>2.5523494287940526E-2</v>
      </c>
      <c r="DL123" s="44">
        <f t="shared" si="195"/>
        <v>2.6416816588018449E-2</v>
      </c>
      <c r="DM123" s="44">
        <f t="shared" si="198"/>
        <v>2.7341405168599089E-2</v>
      </c>
      <c r="DN123" s="44">
        <f t="shared" si="201"/>
        <v>2.8298354349500055E-2</v>
      </c>
      <c r="DO123" s="44">
        <f t="shared" si="204"/>
        <v>2.9288796751732557E-2</v>
      </c>
      <c r="DP123" s="44">
        <f t="shared" si="207"/>
        <v>3.0313904638043197E-2</v>
      </c>
      <c r="DQ123" s="44">
        <f t="shared" si="210"/>
        <v>3.1374891300374706E-2</v>
      </c>
      <c r="DR123" s="44">
        <f t="shared" si="213"/>
        <v>3.2473012495887812E-2</v>
      </c>
      <c r="DS123" s="44">
        <f t="shared" si="216"/>
        <v>3.3609567933243885E-2</v>
      </c>
      <c r="DT123" s="44">
        <f t="shared" si="219"/>
        <v>3.4785902810907425E-2</v>
      </c>
      <c r="DU123" s="44">
        <f t="shared" si="225"/>
        <v>3.6003409409289179E-2</v>
      </c>
      <c r="DV123" s="44">
        <f t="shared" si="231"/>
        <v>3.7263528738614292E-2</v>
      </c>
      <c r="DW123" s="44">
        <f t="shared" si="235"/>
        <v>3.8567752244465792E-2</v>
      </c>
      <c r="DX123" s="44">
        <f t="shared" si="239"/>
        <v>3.9917623573022087E-2</v>
      </c>
      <c r="DY123" s="44">
        <f t="shared" si="243"/>
        <v>4.1314740398077858E-2</v>
      </c>
    </row>
    <row r="124" spans="1:129" ht="15.75" customHeight="1">
      <c r="A124" s="49"/>
      <c r="B124" s="49">
        <v>117</v>
      </c>
      <c r="C124" s="49"/>
      <c r="D124" s="51">
        <f t="shared" si="247"/>
        <v>0.50251256281407031</v>
      </c>
      <c r="E124" s="51">
        <f t="shared" si="0"/>
        <v>0.69818497458990236</v>
      </c>
      <c r="F124" s="52">
        <f t="shared" si="226"/>
        <v>9.325399799707668E-3</v>
      </c>
      <c r="G124" s="44">
        <f t="shared" si="1"/>
        <v>6.9823345233992092E-3</v>
      </c>
      <c r="H124" s="44">
        <f t="shared" si="2"/>
        <v>1.3681062188293047</v>
      </c>
      <c r="I124" s="49"/>
      <c r="J124" s="51">
        <f t="shared" si="248"/>
        <v>0.46511627906976744</v>
      </c>
      <c r="K124" s="51">
        <f t="shared" si="4"/>
        <v>0.6257058997644126</v>
      </c>
      <c r="L124" s="52">
        <f t="shared" si="227"/>
        <v>7.6332254288689824E-2</v>
      </c>
      <c r="M124" s="44">
        <f t="shared" si="5"/>
        <v>5.8580567244808472E-2</v>
      </c>
      <c r="N124" s="44">
        <f t="shared" si="6"/>
        <v>1.4740148666155182</v>
      </c>
      <c r="O124" s="49"/>
      <c r="P124" s="5">
        <f t="shared" si="7"/>
        <v>0.89113173949307567</v>
      </c>
      <c r="R124" s="1">
        <v>117</v>
      </c>
      <c r="S124" s="44">
        <f t="shared" si="8"/>
        <v>6.9037334598433739E-2</v>
      </c>
      <c r="T124" s="44">
        <f t="shared" si="9"/>
        <v>5.3086833126364572E-2</v>
      </c>
      <c r="U124" s="45">
        <f t="shared" si="10"/>
        <v>1.482754531436939</v>
      </c>
      <c r="V124" s="44">
        <f t="shared" si="221"/>
        <v>3.8541040849740679E-2</v>
      </c>
      <c r="W124" s="45">
        <f t="shared" si="12"/>
        <v>1.0764797898232177</v>
      </c>
      <c r="X124" s="49"/>
      <c r="Y124" s="49"/>
      <c r="Z124" s="1">
        <f t="shared" si="13"/>
        <v>1.4624847763583926</v>
      </c>
      <c r="AA124" s="45">
        <f t="shared" si="14"/>
        <v>2.0269755078546448E-2</v>
      </c>
      <c r="AB124" s="49"/>
      <c r="AC124" s="44">
        <f t="shared" si="222"/>
        <v>6.8849773105616411E-4</v>
      </c>
      <c r="AD124" s="44">
        <f t="shared" si="228"/>
        <v>7.125951516431297E-4</v>
      </c>
      <c r="AE124" s="44">
        <f t="shared" si="232"/>
        <v>7.3753598195063917E-4</v>
      </c>
      <c r="AF124" s="44">
        <f t="shared" si="236"/>
        <v>7.6334974131891139E-4</v>
      </c>
      <c r="AG124" s="44">
        <f t="shared" si="240"/>
        <v>7.9006698226507328E-4</v>
      </c>
      <c r="AH124" s="44">
        <f t="shared" si="244"/>
        <v>8.1771932664435085E-4</v>
      </c>
      <c r="AI124" s="44">
        <f t="shared" si="249"/>
        <v>8.4633950307690293E-4</v>
      </c>
      <c r="AJ124" s="44">
        <f t="shared" si="252"/>
        <v>8.7596138568459426E-4</v>
      </c>
      <c r="AK124" s="44">
        <f t="shared" si="255"/>
        <v>9.066200341835552E-4</v>
      </c>
      <c r="AL124" s="44">
        <f t="shared" si="258"/>
        <v>9.383517353799796E-4</v>
      </c>
      <c r="AM124" s="44">
        <f t="shared" si="260"/>
        <v>9.7119404611827867E-4</v>
      </c>
      <c r="AN124" s="44">
        <f t="shared" si="262"/>
        <v>1.0051858377324186E-3</v>
      </c>
      <c r="AO124" s="44">
        <f t="shared" si="264"/>
        <v>1.0403673420530534E-3</v>
      </c>
      <c r="AP124" s="44">
        <f t="shared" si="266"/>
        <v>1.0767801990249099E-3</v>
      </c>
      <c r="AQ124" s="44">
        <f t="shared" si="268"/>
        <v>1.1144675059907815E-3</v>
      </c>
      <c r="AR124" s="44">
        <f t="shared" si="270"/>
        <v>1.1534738687004587E-3</v>
      </c>
      <c r="AS124" s="44">
        <f t="shared" si="272"/>
        <v>1.193845454104975E-3</v>
      </c>
      <c r="AT124" s="44">
        <f t="shared" si="274"/>
        <v>1.2356300449986488E-3</v>
      </c>
      <c r="AU124" s="44">
        <f t="shared" si="276"/>
        <v>1.2788770965736014E-3</v>
      </c>
      <c r="AV124" s="44">
        <f t="shared" si="278"/>
        <v>1.3236377949536774E-3</v>
      </c>
      <c r="AW124" s="44">
        <f t="shared" si="184"/>
        <v>1.369965117777056E-3</v>
      </c>
      <c r="AX124" s="44">
        <f t="shared" si="187"/>
        <v>1.4179138968992528E-3</v>
      </c>
      <c r="AY124" s="44">
        <f t="shared" si="190"/>
        <v>1.4675408832907264E-3</v>
      </c>
      <c r="AZ124" s="44">
        <f t="shared" si="193"/>
        <v>1.5189048142059017E-3</v>
      </c>
      <c r="BA124" s="44">
        <f t="shared" si="196"/>
        <v>1.5720664827031084E-3</v>
      </c>
      <c r="BB124" s="44">
        <f t="shared" si="199"/>
        <v>1.6270888095977168E-3</v>
      </c>
      <c r="BC124" s="44">
        <f t="shared" si="202"/>
        <v>1.6840369179336367E-3</v>
      </c>
      <c r="BD124" s="44">
        <f t="shared" si="205"/>
        <v>1.7429782100613143E-3</v>
      </c>
      <c r="BE124" s="44">
        <f t="shared" si="208"/>
        <v>1.80398244741346E-3</v>
      </c>
      <c r="BF124" s="44">
        <f t="shared" si="211"/>
        <v>1.8671218330729312E-3</v>
      </c>
      <c r="BG124" s="44">
        <f t="shared" si="214"/>
        <v>1.9324710972304833E-3</v>
      </c>
      <c r="BH124" s="44">
        <f t="shared" si="217"/>
        <v>2.00010758563355E-3</v>
      </c>
      <c r="BI124" s="44">
        <f t="shared" si="223"/>
        <v>2.0701113511307242E-3</v>
      </c>
      <c r="BJ124" s="44">
        <f t="shared" si="229"/>
        <v>2.1425652484202994E-3</v>
      </c>
      <c r="BK124" s="44">
        <f t="shared" si="233"/>
        <v>2.2175550321150094E-3</v>
      </c>
      <c r="BL124" s="44">
        <f t="shared" si="237"/>
        <v>2.2951694582390345E-3</v>
      </c>
      <c r="BM124" s="44">
        <f t="shared" si="241"/>
        <v>2.3755003892774007E-3</v>
      </c>
      <c r="BN124" s="44">
        <f t="shared" si="245"/>
        <v>2.4586429029021099E-3</v>
      </c>
      <c r="BO124" s="44">
        <f t="shared" si="250"/>
        <v>2.5446954045036832E-3</v>
      </c>
      <c r="BP124" s="44">
        <f t="shared" si="253"/>
        <v>2.6337597436613116E-3</v>
      </c>
      <c r="BQ124" s="44">
        <f t="shared" si="256"/>
        <v>2.7259413346894575E-3</v>
      </c>
      <c r="BR124" s="44">
        <f t="shared" si="259"/>
        <v>2.8213492814035883E-3</v>
      </c>
      <c r="BS124" s="44">
        <f t="shared" si="261"/>
        <v>2.9200965062527134E-3</v>
      </c>
      <c r="BT124" s="44">
        <f t="shared" si="263"/>
        <v>3.0222998839715587E-3</v>
      </c>
      <c r="BU124" s="44">
        <f t="shared" si="265"/>
        <v>3.1280803799105627E-3</v>
      </c>
      <c r="BV124" s="44">
        <f t="shared" si="267"/>
        <v>3.2375631932074324E-3</v>
      </c>
      <c r="BW124" s="44">
        <f t="shared" si="269"/>
        <v>3.350877904969692E-3</v>
      </c>
      <c r="BX124" s="44">
        <f t="shared" si="271"/>
        <v>3.4681586316436305E-3</v>
      </c>
      <c r="BY124" s="44">
        <f t="shared" si="273"/>
        <v>3.589544183751158E-3</v>
      </c>
      <c r="BZ124" s="44">
        <f t="shared" si="275"/>
        <v>3.7151782301824477E-3</v>
      </c>
      <c r="CA124" s="44">
        <f t="shared" si="277"/>
        <v>3.8452094682388336E-3</v>
      </c>
      <c r="CB124" s="44">
        <f t="shared" si="279"/>
        <v>3.9797917996271925E-3</v>
      </c>
      <c r="CC124" s="44">
        <f t="shared" si="185"/>
        <v>4.1190845126141441E-3</v>
      </c>
      <c r="CD124" s="44">
        <f t="shared" si="188"/>
        <v>4.2632524705556382E-3</v>
      </c>
      <c r="CE124" s="44">
        <f t="shared" si="191"/>
        <v>4.4124663070250845E-3</v>
      </c>
      <c r="CF124" s="44">
        <f t="shared" si="194"/>
        <v>4.5669026277709622E-3</v>
      </c>
      <c r="CG124" s="44">
        <f t="shared" si="197"/>
        <v>4.7267442197429467E-3</v>
      </c>
      <c r="CH124" s="44">
        <f t="shared" si="200"/>
        <v>4.8921802674339477E-3</v>
      </c>
      <c r="CI124" s="44">
        <f t="shared" si="203"/>
        <v>5.0634065767941362E-3</v>
      </c>
      <c r="CJ124" s="44">
        <f t="shared" si="206"/>
        <v>5.2406258069819306E-3</v>
      </c>
      <c r="CK124" s="44">
        <f t="shared" si="209"/>
        <v>5.4240477102262983E-3</v>
      </c>
      <c r="CL124" s="44">
        <f t="shared" si="212"/>
        <v>5.6138893800842188E-3</v>
      </c>
      <c r="CM124" s="44">
        <f t="shared" si="215"/>
        <v>5.8103755083871644E-3</v>
      </c>
      <c r="CN124" s="44">
        <f t="shared" si="218"/>
        <v>6.0137386511807155E-3</v>
      </c>
      <c r="CO124" s="44">
        <f t="shared" si="224"/>
        <v>6.2242195039720408E-3</v>
      </c>
      <c r="CP124" s="44">
        <f t="shared" si="230"/>
        <v>6.4420671866110609E-3</v>
      </c>
      <c r="CQ124" s="44">
        <f t="shared" si="234"/>
        <v>6.6675395381424482E-3</v>
      </c>
      <c r="CR124" s="44">
        <f t="shared" si="238"/>
        <v>6.9009034219774321E-3</v>
      </c>
      <c r="CS124" s="44">
        <f t="shared" si="242"/>
        <v>7.1424350417466425E-3</v>
      </c>
      <c r="CT124" s="44">
        <f t="shared" si="246"/>
        <v>7.3924202682077739E-3</v>
      </c>
      <c r="CU124" s="44">
        <f t="shared" si="251"/>
        <v>7.6511549775950451E-3</v>
      </c>
      <c r="CV124" s="44">
        <f t="shared" si="254"/>
        <v>7.9189454018108694E-3</v>
      </c>
      <c r="CW124" s="44">
        <f t="shared" si="257"/>
        <v>8.1961084908742515E-3</v>
      </c>
      <c r="CX124" s="44">
        <f t="shared" si="153"/>
        <v>8.4829722880548492E-3</v>
      </c>
      <c r="CY124" s="44">
        <f t="shared" si="156"/>
        <v>8.7798763181367676E-3</v>
      </c>
      <c r="CZ124" s="44">
        <f t="shared" si="159"/>
        <v>9.0871719892715551E-3</v>
      </c>
      <c r="DA124" s="44">
        <f t="shared" si="162"/>
        <v>9.40522300889606E-3</v>
      </c>
      <c r="DB124" s="44">
        <f t="shared" si="165"/>
        <v>9.73440581420742E-3</v>
      </c>
      <c r="DC124" s="44">
        <f t="shared" si="168"/>
        <v>1.0075110017704678E-2</v>
      </c>
      <c r="DD124" s="44">
        <f t="shared" si="171"/>
        <v>1.042773886832434E-2</v>
      </c>
      <c r="DE124" s="44">
        <f t="shared" si="174"/>
        <v>1.0792709728715691E-2</v>
      </c>
      <c r="DF124" s="44">
        <f t="shared" si="177"/>
        <v>1.117045456922074E-2</v>
      </c>
      <c r="DG124" s="44">
        <f t="shared" si="180"/>
        <v>1.1561420479143466E-2</v>
      </c>
      <c r="DH124" s="44">
        <f t="shared" si="183"/>
        <v>1.1966070195913486E-2</v>
      </c>
      <c r="DI124" s="44">
        <f t="shared" si="186"/>
        <v>1.2384882652770457E-2</v>
      </c>
      <c r="DJ124" s="44">
        <f t="shared" si="189"/>
        <v>1.2818353545617422E-2</v>
      </c>
      <c r="DK124" s="44">
        <f t="shared" si="192"/>
        <v>1.3266995919714027E-2</v>
      </c>
      <c r="DL124" s="44">
        <f t="shared" si="195"/>
        <v>1.3731340776904018E-2</v>
      </c>
      <c r="DM124" s="44">
        <f t="shared" si="198"/>
        <v>1.4211937704095659E-2</v>
      </c>
      <c r="DN124" s="44">
        <f t="shared" si="201"/>
        <v>1.4709355523739004E-2</v>
      </c>
      <c r="DO124" s="44">
        <f t="shared" si="204"/>
        <v>1.522418296706987E-2</v>
      </c>
      <c r="DP124" s="44">
        <f t="shared" si="207"/>
        <v>1.5757029370917313E-2</v>
      </c>
      <c r="DQ124" s="44">
        <f t="shared" si="210"/>
        <v>1.6308525398899421E-2</v>
      </c>
      <c r="DR124" s="44">
        <f t="shared" si="213"/>
        <v>1.68793237878609E-2</v>
      </c>
      <c r="DS124" s="44">
        <f t="shared" si="216"/>
        <v>1.7470100120436025E-2</v>
      </c>
      <c r="DT124" s="44">
        <f t="shared" si="219"/>
        <v>1.8081553624651286E-2</v>
      </c>
      <c r="DU124" s="44">
        <f t="shared" si="225"/>
        <v>1.8714408001514082E-2</v>
      </c>
      <c r="DV124" s="44">
        <f t="shared" si="231"/>
        <v>1.9369412281567071E-2</v>
      </c>
      <c r="DW124" s="44">
        <f t="shared" si="235"/>
        <v>2.0047341711421918E-2</v>
      </c>
      <c r="DX124" s="44">
        <f t="shared" si="239"/>
        <v>2.0748998671321683E-2</v>
      </c>
      <c r="DY124" s="44">
        <f t="shared" si="243"/>
        <v>2.147521362481794E-2</v>
      </c>
    </row>
    <row r="125" spans="1:129" ht="15.75" customHeight="1">
      <c r="A125" s="49"/>
      <c r="B125" s="49">
        <v>118</v>
      </c>
      <c r="C125" s="49"/>
      <c r="D125" s="51">
        <f t="shared" si="247"/>
        <v>0.50251256281407031</v>
      </c>
      <c r="E125" s="51">
        <f t="shared" si="0"/>
        <v>0.69818497458990236</v>
      </c>
      <c r="F125" s="52">
        <f t="shared" si="226"/>
        <v>4.6392692470907495E-3</v>
      </c>
      <c r="G125" s="44">
        <f t="shared" si="1"/>
        <v>3.4736237076207119E-3</v>
      </c>
      <c r="H125" s="44">
        <f t="shared" si="2"/>
        <v>1.244981187343754</v>
      </c>
      <c r="I125" s="49"/>
      <c r="J125" s="51">
        <f t="shared" si="248"/>
        <v>0.46511627906976744</v>
      </c>
      <c r="K125" s="51">
        <f t="shared" si="4"/>
        <v>0.6257058997644126</v>
      </c>
      <c r="L125" s="52">
        <f t="shared" si="227"/>
        <v>4.082888020092712E-2</v>
      </c>
      <c r="M125" s="44">
        <f t="shared" si="5"/>
        <v>3.1333791782106865E-2</v>
      </c>
      <c r="N125" s="44">
        <f t="shared" si="6"/>
        <v>1.3209843158464039</v>
      </c>
      <c r="O125" s="49"/>
      <c r="P125" s="5">
        <f t="shared" si="7"/>
        <v>0.89796661391740462</v>
      </c>
      <c r="R125" s="1">
        <v>118</v>
      </c>
      <c r="S125" s="44">
        <f t="shared" si="8"/>
        <v>3.7136331654295411E-2</v>
      </c>
      <c r="T125" s="44">
        <f t="shared" si="9"/>
        <v>2.8554128643330599E-2</v>
      </c>
      <c r="U125" s="45">
        <f t="shared" si="10"/>
        <v>1.3269643336484847</v>
      </c>
      <c r="V125" s="44">
        <f t="shared" si="221"/>
        <v>2.0730297395058012E-2</v>
      </c>
      <c r="W125" s="45">
        <f t="shared" si="12"/>
        <v>0.96337610622879977</v>
      </c>
      <c r="X125" s="49"/>
      <c r="Y125" s="49"/>
      <c r="Z125" s="1">
        <f t="shared" si="13"/>
        <v>1.3132294592924079</v>
      </c>
      <c r="AA125" s="45">
        <f t="shared" si="14"/>
        <v>1.3734874356076787E-2</v>
      </c>
      <c r="AB125" s="49"/>
      <c r="AC125" s="44">
        <f t="shared" si="222"/>
        <v>3.5780323013516729E-4</v>
      </c>
      <c r="AD125" s="44">
        <f t="shared" si="228"/>
        <v>3.7032634318989814E-4</v>
      </c>
      <c r="AE125" s="44">
        <f t="shared" si="232"/>
        <v>3.8328776520154449E-4</v>
      </c>
      <c r="AF125" s="44">
        <f t="shared" si="236"/>
        <v>3.9670283698359856E-4</v>
      </c>
      <c r="AG125" s="44">
        <f t="shared" si="240"/>
        <v>4.1058743627802441E-4</v>
      </c>
      <c r="AH125" s="44">
        <f t="shared" si="244"/>
        <v>4.2495799654775524E-4</v>
      </c>
      <c r="AI125" s="44">
        <f t="shared" si="249"/>
        <v>4.3983152642692669E-4</v>
      </c>
      <c r="AJ125" s="44">
        <f t="shared" si="252"/>
        <v>4.5522562985186903E-4</v>
      </c>
      <c r="AK125" s="44">
        <f t="shared" si="255"/>
        <v>4.7115852689668427E-4</v>
      </c>
      <c r="AL125" s="44">
        <f t="shared" si="258"/>
        <v>4.876490753380683E-4</v>
      </c>
      <c r="AM125" s="44">
        <f t="shared" si="260"/>
        <v>5.0471679297490069E-4</v>
      </c>
      <c r="AN125" s="44">
        <f t="shared" si="262"/>
        <v>5.2238188072902209E-4</v>
      </c>
      <c r="AO125" s="44">
        <f t="shared" si="264"/>
        <v>5.4066524655453792E-4</v>
      </c>
      <c r="AP125" s="44">
        <f t="shared" si="266"/>
        <v>5.5958853018394684E-4</v>
      </c>
      <c r="AQ125" s="44">
        <f t="shared" si="268"/>
        <v>5.7917412874038479E-4</v>
      </c>
      <c r="AR125" s="44">
        <f t="shared" si="270"/>
        <v>5.9944522324629817E-4</v>
      </c>
      <c r="AS125" s="44">
        <f t="shared" si="272"/>
        <v>6.2042580605991843E-4</v>
      </c>
      <c r="AT125" s="44">
        <f t="shared" si="274"/>
        <v>6.4214070927201571E-4</v>
      </c>
      <c r="AU125" s="44">
        <f t="shared" si="276"/>
        <v>6.6461563409653615E-4</v>
      </c>
      <c r="AV125" s="44">
        <f t="shared" si="278"/>
        <v>6.8787718128991487E-4</v>
      </c>
      <c r="AW125" s="44">
        <f t="shared" si="184"/>
        <v>7.119528826350619E-4</v>
      </c>
      <c r="AX125" s="44">
        <f t="shared" si="187"/>
        <v>7.3687123352728892E-4</v>
      </c>
      <c r="AY125" s="44">
        <f t="shared" si="190"/>
        <v>7.6266172670074405E-4</v>
      </c>
      <c r="AZ125" s="44">
        <f t="shared" si="193"/>
        <v>7.893548871352699E-4</v>
      </c>
      <c r="BA125" s="44">
        <f t="shared" si="196"/>
        <v>8.1698230818500427E-4</v>
      </c>
      <c r="BB125" s="44">
        <f t="shared" si="199"/>
        <v>8.4557668897147949E-4</v>
      </c>
      <c r="BC125" s="44">
        <f t="shared" si="202"/>
        <v>8.7517187308548108E-4</v>
      </c>
      <c r="BD125" s="44">
        <f t="shared" si="205"/>
        <v>9.0580288864347287E-4</v>
      </c>
      <c r="BE125" s="44">
        <f t="shared" si="208"/>
        <v>9.3750598974599452E-4</v>
      </c>
      <c r="BF125" s="44">
        <f t="shared" si="211"/>
        <v>9.7031869938710418E-4</v>
      </c>
      <c r="BG125" s="44">
        <f t="shared" si="214"/>
        <v>1.0042798538656527E-3</v>
      </c>
      <c r="BH125" s="44">
        <f t="shared" si="217"/>
        <v>1.0394296487509504E-3</v>
      </c>
      <c r="BI125" s="44">
        <f t="shared" si="223"/>
        <v>1.0758096864572336E-3</v>
      </c>
      <c r="BJ125" s="44">
        <f t="shared" si="229"/>
        <v>1.1134630254832367E-3</v>
      </c>
      <c r="BK125" s="44">
        <f t="shared" si="233"/>
        <v>1.1524342313751501E-3</v>
      </c>
      <c r="BL125" s="44">
        <f t="shared" si="237"/>
        <v>1.1927694294732801E-3</v>
      </c>
      <c r="BM125" s="44">
        <f t="shared" si="241"/>
        <v>1.2345163595048445E-3</v>
      </c>
      <c r="BN125" s="44">
        <f t="shared" si="245"/>
        <v>1.277724432087514E-3</v>
      </c>
      <c r="BO125" s="44">
        <f t="shared" si="250"/>
        <v>1.3224447872105772E-3</v>
      </c>
      <c r="BP125" s="44">
        <f t="shared" si="253"/>
        <v>1.3687303547629472E-3</v>
      </c>
      <c r="BQ125" s="44">
        <f t="shared" si="256"/>
        <v>1.41663591717965E-3</v>
      </c>
      <c r="BR125" s="44">
        <f t="shared" si="259"/>
        <v>1.4662181742809378E-3</v>
      </c>
      <c r="BS125" s="44">
        <f t="shared" si="261"/>
        <v>1.5175358103807705E-3</v>
      </c>
      <c r="BT125" s="44">
        <f t="shared" si="263"/>
        <v>1.5706495637440971E-3</v>
      </c>
      <c r="BU125" s="44">
        <f t="shared" si="265"/>
        <v>1.6256222984751408E-3</v>
      </c>
      <c r="BV125" s="44">
        <f t="shared" si="267"/>
        <v>1.6825190789217705E-3</v>
      </c>
      <c r="BW125" s="44">
        <f t="shared" si="269"/>
        <v>1.7414072466840323E-3</v>
      </c>
      <c r="BX125" s="44">
        <f t="shared" si="271"/>
        <v>1.8023565003179732E-3</v>
      </c>
      <c r="BY125" s="44">
        <f t="shared" si="273"/>
        <v>1.8654389778291018E-3</v>
      </c>
      <c r="BZ125" s="44">
        <f t="shared" si="275"/>
        <v>1.9307293420531208E-3</v>
      </c>
      <c r="CA125" s="44">
        <f t="shared" si="277"/>
        <v>1.9983048690249794E-3</v>
      </c>
      <c r="CB125" s="44">
        <f t="shared" si="279"/>
        <v>2.0682455394408538E-3</v>
      </c>
      <c r="CC125" s="44">
        <f t="shared" si="185"/>
        <v>2.1406341333212835E-3</v>
      </c>
      <c r="CD125" s="44">
        <f t="shared" si="188"/>
        <v>2.2155563279875282E-3</v>
      </c>
      <c r="CE125" s="44">
        <f t="shared" si="191"/>
        <v>2.2931007994670917E-3</v>
      </c>
      <c r="CF125" s="44">
        <f t="shared" si="194"/>
        <v>2.3733593274484393E-3</v>
      </c>
      <c r="CG125" s="44">
        <f t="shared" si="197"/>
        <v>2.4564269039091344E-3</v>
      </c>
      <c r="CH125" s="44">
        <f t="shared" si="200"/>
        <v>2.5424018455459546E-3</v>
      </c>
      <c r="CI125" s="44">
        <f t="shared" si="203"/>
        <v>2.6313859101400618E-3</v>
      </c>
      <c r="CJ125" s="44">
        <f t="shared" si="206"/>
        <v>2.7234844169949637E-3</v>
      </c>
      <c r="CK125" s="44">
        <f t="shared" si="209"/>
        <v>2.8188063715897877E-3</v>
      </c>
      <c r="CL125" s="44">
        <f t="shared" si="212"/>
        <v>2.9174645945954304E-3</v>
      </c>
      <c r="CM125" s="44">
        <f t="shared" si="215"/>
        <v>3.0195758554062702E-3</v>
      </c>
      <c r="CN125" s="44">
        <f t="shared" si="218"/>
        <v>3.1252610103454886E-3</v>
      </c>
      <c r="CO125" s="44">
        <f t="shared" si="224"/>
        <v>3.234645145707581E-3</v>
      </c>
      <c r="CP125" s="44">
        <f t="shared" si="230"/>
        <v>3.3478577258073466E-3</v>
      </c>
      <c r="CQ125" s="44">
        <f t="shared" si="234"/>
        <v>3.4650327462106027E-3</v>
      </c>
      <c r="CR125" s="44">
        <f t="shared" si="238"/>
        <v>3.586308892327974E-3</v>
      </c>
      <c r="CS125" s="44">
        <f t="shared" si="242"/>
        <v>3.7118297035594523E-3</v>
      </c>
      <c r="CT125" s="44">
        <f t="shared" si="246"/>
        <v>3.8417437431840333E-3</v>
      </c>
      <c r="CU125" s="44">
        <f t="shared" si="251"/>
        <v>3.9762047741954739E-3</v>
      </c>
      <c r="CV125" s="44">
        <f t="shared" si="254"/>
        <v>4.1153719412923145E-3</v>
      </c>
      <c r="CW125" s="44">
        <f t="shared" si="257"/>
        <v>4.2594099592375449E-3</v>
      </c>
      <c r="CX125" s="44">
        <f t="shared" si="153"/>
        <v>4.4084893078108591E-3</v>
      </c>
      <c r="CY125" s="44">
        <f t="shared" si="156"/>
        <v>4.5627864335842389E-3</v>
      </c>
      <c r="CZ125" s="44">
        <f t="shared" si="159"/>
        <v>4.7224839587596866E-3</v>
      </c>
      <c r="DA125" s="44">
        <f t="shared" si="162"/>
        <v>4.8877708973162756E-3</v>
      </c>
      <c r="DB125" s="44">
        <f t="shared" si="165"/>
        <v>5.0588428787223458E-3</v>
      </c>
      <c r="DC125" s="44">
        <f t="shared" si="168"/>
        <v>5.235902379477627E-3</v>
      </c>
      <c r="DD125" s="44">
        <f t="shared" si="171"/>
        <v>5.419158962759343E-3</v>
      </c>
      <c r="DE125" s="44">
        <f t="shared" si="174"/>
        <v>5.6088295264559189E-3</v>
      </c>
      <c r="DF125" s="44">
        <f t="shared" si="177"/>
        <v>5.8051385598818766E-3</v>
      </c>
      <c r="DG125" s="44">
        <f t="shared" si="180"/>
        <v>6.0083184094777411E-3</v>
      </c>
      <c r="DH125" s="44">
        <f t="shared" si="183"/>
        <v>6.2186095538094618E-3</v>
      </c>
      <c r="DI125" s="44">
        <f t="shared" si="186"/>
        <v>6.4362608881927928E-3</v>
      </c>
      <c r="DJ125" s="44">
        <f t="shared" si="189"/>
        <v>6.6615300192795403E-3</v>
      </c>
      <c r="DK125" s="44">
        <f t="shared" si="192"/>
        <v>6.8946835699543237E-3</v>
      </c>
      <c r="DL125" s="44">
        <f t="shared" si="195"/>
        <v>7.1359974949027228E-3</v>
      </c>
      <c r="DM125" s="44">
        <f t="shared" si="198"/>
        <v>7.3857574072243174E-3</v>
      </c>
      <c r="DN125" s="44">
        <f t="shared" si="201"/>
        <v>7.6442589164771695E-3</v>
      </c>
      <c r="DO125" s="44">
        <f t="shared" si="204"/>
        <v>7.911807978553868E-3</v>
      </c>
      <c r="DP125" s="44">
        <f t="shared" si="207"/>
        <v>8.1887212578032539E-3</v>
      </c>
      <c r="DQ125" s="44">
        <f t="shared" si="210"/>
        <v>8.475326501826367E-3</v>
      </c>
      <c r="DR125" s="44">
        <f t="shared" si="213"/>
        <v>8.7719629293902899E-3</v>
      </c>
      <c r="DS125" s="44">
        <f t="shared" si="216"/>
        <v>9.0789816319189493E-3</v>
      </c>
      <c r="DT125" s="44">
        <f t="shared" si="219"/>
        <v>9.3967459890361097E-3</v>
      </c>
      <c r="DU125" s="44">
        <f t="shared" si="225"/>
        <v>9.7256320986523741E-3</v>
      </c>
      <c r="DV125" s="44">
        <f t="shared" si="231"/>
        <v>1.0066029222105208E-2</v>
      </c>
      <c r="DW125" s="44">
        <f t="shared" si="235"/>
        <v>1.0418340244878888E-2</v>
      </c>
      <c r="DX125" s="44">
        <f t="shared" si="239"/>
        <v>1.0782982153449649E-2</v>
      </c>
      <c r="DY125" s="44">
        <f t="shared" si="243"/>
        <v>1.1160386528820385E-2</v>
      </c>
    </row>
    <row r="126" spans="1:129" ht="15.75" customHeight="1">
      <c r="A126" s="49"/>
      <c r="B126" s="49">
        <v>119</v>
      </c>
      <c r="C126" s="49"/>
      <c r="D126" s="51">
        <f t="shared" si="247"/>
        <v>0.50251256281407031</v>
      </c>
      <c r="E126" s="51">
        <f t="shared" si="0"/>
        <v>0.69818497458990236</v>
      </c>
      <c r="F126" s="52">
        <f t="shared" si="226"/>
        <v>2.3079781681506744E-3</v>
      </c>
      <c r="G126" s="44">
        <f t="shared" si="1"/>
        <v>1.7280841560525151E-3</v>
      </c>
      <c r="H126" s="44">
        <f t="shared" si="2"/>
        <v>0.99748743718592969</v>
      </c>
      <c r="I126" s="49"/>
      <c r="J126" s="51">
        <f t="shared" si="248"/>
        <v>0.46511627906976744</v>
      </c>
      <c r="K126" s="51">
        <f t="shared" si="4"/>
        <v>0.6257058997644126</v>
      </c>
      <c r="L126" s="52">
        <f t="shared" si="227"/>
        <v>2.1838703363286603E-2</v>
      </c>
      <c r="M126" s="44">
        <f t="shared" si="5"/>
        <v>1.6759935139266463E-2</v>
      </c>
      <c r="N126" s="44">
        <f t="shared" si="6"/>
        <v>1.0348837209302326</v>
      </c>
      <c r="O126" s="49"/>
      <c r="P126" s="5">
        <f t="shared" si="7"/>
        <v>0.90441841189871774</v>
      </c>
      <c r="R126" s="1">
        <v>119</v>
      </c>
      <c r="S126" s="44">
        <f t="shared" si="8"/>
        <v>1.9971925632365786E-2</v>
      </c>
      <c r="T126" s="44">
        <f t="shared" si="9"/>
        <v>1.5355210880321764E-2</v>
      </c>
      <c r="U126" s="45">
        <f t="shared" si="10"/>
        <v>1.0376795570916468</v>
      </c>
      <c r="V126" s="44">
        <f t="shared" si="221"/>
        <v>1.11478830991136E-2</v>
      </c>
      <c r="W126" s="45">
        <f t="shared" si="12"/>
        <v>0.75335535844853552</v>
      </c>
      <c r="X126" s="49"/>
      <c r="Y126" s="49"/>
      <c r="Z126" s="1">
        <f t="shared" si="13"/>
        <v>1.031309324740866</v>
      </c>
      <c r="AA126" s="45">
        <f t="shared" si="14"/>
        <v>6.3702323507808245E-3</v>
      </c>
      <c r="AB126" s="49"/>
      <c r="AC126" s="44">
        <f t="shared" si="222"/>
        <v>1.859048758847496E-4</v>
      </c>
      <c r="AD126" s="44">
        <f t="shared" si="228"/>
        <v>1.9241154654071587E-4</v>
      </c>
      <c r="AE126" s="44">
        <f t="shared" si="232"/>
        <v>1.991459506696409E-4</v>
      </c>
      <c r="AF126" s="44">
        <f t="shared" si="236"/>
        <v>2.0611605894307829E-4</v>
      </c>
      <c r="AG126" s="44">
        <f t="shared" si="240"/>
        <v>2.1333012100608603E-4</v>
      </c>
      <c r="AH126" s="44">
        <f t="shared" si="244"/>
        <v>2.2079667524129901E-4</v>
      </c>
      <c r="AI126" s="44">
        <f t="shared" si="249"/>
        <v>2.2852455887474447E-4</v>
      </c>
      <c r="AJ126" s="44">
        <f t="shared" si="252"/>
        <v>2.365229184353605E-4</v>
      </c>
      <c r="AK126" s="44">
        <f t="shared" si="255"/>
        <v>2.4480122058059806E-4</v>
      </c>
      <c r="AL126" s="44">
        <f t="shared" si="258"/>
        <v>2.5336926330091892E-4</v>
      </c>
      <c r="AM126" s="44">
        <f t="shared" si="260"/>
        <v>2.6223718751645111E-4</v>
      </c>
      <c r="AN126" s="44">
        <f t="shared" si="262"/>
        <v>2.7141548907952693E-4</v>
      </c>
      <c r="AO126" s="44">
        <f t="shared" si="264"/>
        <v>2.8091503119731027E-4</v>
      </c>
      <c r="AP126" s="44">
        <f t="shared" si="266"/>
        <v>2.9074705728921618E-4</v>
      </c>
      <c r="AQ126" s="44">
        <f t="shared" si="268"/>
        <v>3.0092320429433875E-4</v>
      </c>
      <c r="AR126" s="44">
        <f t="shared" si="270"/>
        <v>3.1145551644464056E-4</v>
      </c>
      <c r="AS126" s="44">
        <f t="shared" si="272"/>
        <v>3.2235645952020291E-4</v>
      </c>
      <c r="AT126" s="44">
        <f t="shared" si="274"/>
        <v>3.3363893560340994E-4</v>
      </c>
      <c r="AU126" s="44">
        <f t="shared" si="276"/>
        <v>3.4531629834952935E-4</v>
      </c>
      <c r="AV126" s="44">
        <f t="shared" si="278"/>
        <v>3.5740236879176285E-4</v>
      </c>
      <c r="AW126" s="44">
        <f t="shared" si="184"/>
        <v>3.6991145169947454E-4</v>
      </c>
      <c r="AX126" s="44">
        <f t="shared" si="187"/>
        <v>3.8285835250895608E-4</v>
      </c>
      <c r="AY126" s="44">
        <f t="shared" si="190"/>
        <v>3.9625839484676951E-4</v>
      </c>
      <c r="AZ126" s="44">
        <f t="shared" si="193"/>
        <v>4.1012743866640641E-4</v>
      </c>
      <c r="BA126" s="44">
        <f t="shared" si="196"/>
        <v>4.2448189901973056E-4</v>
      </c>
      <c r="BB126" s="44">
        <f t="shared" si="199"/>
        <v>4.3933876548542109E-4</v>
      </c>
      <c r="BC126" s="44">
        <f t="shared" si="202"/>
        <v>4.5471562227741082E-4</v>
      </c>
      <c r="BD126" s="44">
        <f t="shared" si="205"/>
        <v>4.7063066905712013E-4</v>
      </c>
      <c r="BE126" s="44">
        <f t="shared" si="208"/>
        <v>4.871027424741193E-4</v>
      </c>
      <c r="BF126" s="44">
        <f t="shared" si="211"/>
        <v>5.0415133846071355E-4</v>
      </c>
      <c r="BG126" s="44">
        <f t="shared" si="214"/>
        <v>5.2179663530683843E-4</v>
      </c>
      <c r="BH126" s="44">
        <f t="shared" si="217"/>
        <v>5.4005951754257776E-4</v>
      </c>
      <c r="BI126" s="44">
        <f t="shared" si="223"/>
        <v>5.5896160065656785E-4</v>
      </c>
      <c r="BJ126" s="44">
        <f t="shared" si="229"/>
        <v>5.7852525667954771E-4</v>
      </c>
      <c r="BK126" s="44">
        <f t="shared" si="233"/>
        <v>5.9877364066333188E-4</v>
      </c>
      <c r="BL126" s="44">
        <f t="shared" si="237"/>
        <v>6.1973071808654843E-4</v>
      </c>
      <c r="BM126" s="44">
        <f t="shared" si="241"/>
        <v>6.4142129321957751E-4</v>
      </c>
      <c r="BN126" s="44">
        <f t="shared" si="245"/>
        <v>6.6387103848226264E-4</v>
      </c>
      <c r="BO126" s="44">
        <f t="shared" si="250"/>
        <v>6.8710652482914178E-4</v>
      </c>
      <c r="BP126" s="44">
        <f t="shared" si="253"/>
        <v>7.1115525319816175E-4</v>
      </c>
      <c r="BQ126" s="44">
        <f t="shared" si="256"/>
        <v>7.3604568706009724E-4</v>
      </c>
      <c r="BR126" s="44">
        <f t="shared" si="259"/>
        <v>7.6180728610720052E-4</v>
      </c>
      <c r="BS126" s="44">
        <f t="shared" si="261"/>
        <v>7.8847054112095262E-4</v>
      </c>
      <c r="BT126" s="44">
        <f t="shared" si="263"/>
        <v>8.1606701006018583E-4</v>
      </c>
      <c r="BU126" s="44">
        <f t="shared" si="265"/>
        <v>8.4462935541229221E-4</v>
      </c>
      <c r="BV126" s="44">
        <f t="shared" si="267"/>
        <v>8.7419138285172262E-4</v>
      </c>
      <c r="BW126" s="44">
        <f t="shared" si="269"/>
        <v>9.0478808125153275E-4</v>
      </c>
      <c r="BX126" s="44">
        <f t="shared" si="271"/>
        <v>9.3645566409533633E-4</v>
      </c>
      <c r="BY126" s="44">
        <f t="shared" si="273"/>
        <v>9.6923161233867291E-4</v>
      </c>
      <c r="BZ126" s="44">
        <f t="shared" si="275"/>
        <v>1.0031547187705264E-3</v>
      </c>
      <c r="CA126" s="44">
        <f t="shared" si="277"/>
        <v>1.038265133927495E-3</v>
      </c>
      <c r="CB126" s="44">
        <f t="shared" si="279"/>
        <v>1.074604413614957E-3</v>
      </c>
      <c r="CC126" s="44">
        <f t="shared" si="185"/>
        <v>1.1122155680914805E-3</v>
      </c>
      <c r="CD126" s="44">
        <f t="shared" si="188"/>
        <v>1.1511431129746822E-3</v>
      </c>
      <c r="CE126" s="44">
        <f t="shared" si="191"/>
        <v>1.191433121928796E-3</v>
      </c>
      <c r="CF126" s="44">
        <f t="shared" si="194"/>
        <v>1.2331332811963036E-3</v>
      </c>
      <c r="CG126" s="44">
        <f t="shared" si="197"/>
        <v>1.2762929460381741E-3</v>
      </c>
      <c r="CH126" s="44">
        <f t="shared" si="200"/>
        <v>1.3209631991495101E-3</v>
      </c>
      <c r="CI126" s="44">
        <f t="shared" si="203"/>
        <v>1.367196911119743E-3</v>
      </c>
      <c r="CJ126" s="44">
        <f t="shared" si="206"/>
        <v>1.4150488030089336E-3</v>
      </c>
      <c r="CK126" s="44">
        <f t="shared" si="209"/>
        <v>1.4645755111142461E-3</v>
      </c>
      <c r="CL126" s="44">
        <f t="shared" si="212"/>
        <v>1.5158356540032449E-3</v>
      </c>
      <c r="CM126" s="44">
        <f t="shared" si="215"/>
        <v>1.5688899018933586E-3</v>
      </c>
      <c r="CN126" s="44">
        <f t="shared" si="218"/>
        <v>1.6238010484596259E-3</v>
      </c>
      <c r="CO126" s="44">
        <f t="shared" si="224"/>
        <v>1.6806340851557122E-3</v>
      </c>
      <c r="CP126" s="44">
        <f t="shared" si="230"/>
        <v>1.7394562781361622E-3</v>
      </c>
      <c r="CQ126" s="44">
        <f t="shared" si="234"/>
        <v>1.8003372478709282E-3</v>
      </c>
      <c r="CR126" s="44">
        <f t="shared" si="238"/>
        <v>1.8633490515464102E-3</v>
      </c>
      <c r="CS126" s="44">
        <f t="shared" si="242"/>
        <v>1.9285662683505345E-3</v>
      </c>
      <c r="CT126" s="44">
        <f t="shared" si="246"/>
        <v>1.9960660877428029E-3</v>
      </c>
      <c r="CU126" s="44">
        <f t="shared" si="251"/>
        <v>2.0659284008138008E-3</v>
      </c>
      <c r="CV126" s="44">
        <f t="shared" si="254"/>
        <v>2.1382358948422837E-3</v>
      </c>
      <c r="CW126" s="44">
        <f t="shared" si="257"/>
        <v>2.2130741511617634E-3</v>
      </c>
      <c r="CX126" s="44">
        <f t="shared" si="153"/>
        <v>2.2905317464524243E-3</v>
      </c>
      <c r="CY126" s="44">
        <f t="shared" si="156"/>
        <v>2.3707003575782594E-3</v>
      </c>
      <c r="CZ126" s="44">
        <f t="shared" si="159"/>
        <v>2.4536748700934984E-3</v>
      </c>
      <c r="DA126" s="44">
        <f t="shared" si="162"/>
        <v>2.5395534905467703E-3</v>
      </c>
      <c r="DB126" s="44">
        <f t="shared" si="165"/>
        <v>2.6284378627159074E-3</v>
      </c>
      <c r="DC126" s="44">
        <f t="shared" si="168"/>
        <v>2.7204331879109645E-3</v>
      </c>
      <c r="DD126" s="44">
        <f t="shared" si="171"/>
        <v>2.8156483494878475E-3</v>
      </c>
      <c r="DE126" s="44">
        <f t="shared" si="174"/>
        <v>2.9141960417199218E-3</v>
      </c>
      <c r="DF126" s="44">
        <f t="shared" si="177"/>
        <v>3.0161929031801184E-3</v>
      </c>
      <c r="DG126" s="44">
        <f t="shared" si="180"/>
        <v>3.1217596547914229E-3</v>
      </c>
      <c r="DH126" s="44">
        <f t="shared" si="183"/>
        <v>3.2310212427091225E-3</v>
      </c>
      <c r="DI126" s="44">
        <f t="shared" si="186"/>
        <v>3.3441069862039413E-3</v>
      </c>
      <c r="DJ126" s="44">
        <f t="shared" si="189"/>
        <v>3.4611507307210792E-3</v>
      </c>
      <c r="DK126" s="44">
        <f t="shared" si="192"/>
        <v>3.5822910062963168E-3</v>
      </c>
      <c r="DL126" s="44">
        <f t="shared" si="195"/>
        <v>3.7076711915166875E-3</v>
      </c>
      <c r="DM126" s="44">
        <f t="shared" si="198"/>
        <v>3.8374396832197705E-3</v>
      </c>
      <c r="DN126" s="44">
        <f t="shared" si="201"/>
        <v>3.9717500721324619E-3</v>
      </c>
      <c r="DO126" s="44">
        <f t="shared" si="204"/>
        <v>4.1107613246570982E-3</v>
      </c>
      <c r="DP126" s="44">
        <f t="shared" si="207"/>
        <v>4.2546379710200963E-3</v>
      </c>
      <c r="DQ126" s="44">
        <f t="shared" si="210"/>
        <v>4.4035503000057988E-3</v>
      </c>
      <c r="DR126" s="44">
        <f t="shared" si="213"/>
        <v>4.5576745605060021E-3</v>
      </c>
      <c r="DS126" s="44">
        <f t="shared" si="216"/>
        <v>4.7171931701237126E-3</v>
      </c>
      <c r="DT126" s="44">
        <f t="shared" si="219"/>
        <v>4.8822949310780416E-3</v>
      </c>
      <c r="DU126" s="44">
        <f t="shared" si="225"/>
        <v>5.0531752536657724E-3</v>
      </c>
      <c r="DV126" s="44">
        <f t="shared" si="231"/>
        <v>5.2300363875440745E-3</v>
      </c>
      <c r="DW126" s="44">
        <f t="shared" si="235"/>
        <v>5.4130876611081166E-3</v>
      </c>
      <c r="DX126" s="44">
        <f t="shared" si="239"/>
        <v>5.6025457292469003E-3</v>
      </c>
      <c r="DY126" s="44">
        <f t="shared" si="243"/>
        <v>5.7986348297705409E-3</v>
      </c>
    </row>
    <row r="127" spans="1:129" ht="15.75" customHeight="1">
      <c r="A127" s="49"/>
      <c r="B127" s="49">
        <v>120</v>
      </c>
      <c r="C127" s="49"/>
      <c r="D127" s="51">
        <f t="shared" si="247"/>
        <v>0.50251256281407031</v>
      </c>
      <c r="E127" s="51">
        <f t="shared" si="0"/>
        <v>0.69818497458990236</v>
      </c>
      <c r="F127" s="52">
        <f t="shared" si="226"/>
        <v>1.1481901439543557E-3</v>
      </c>
      <c r="G127" s="44">
        <f t="shared" si="1"/>
        <v>5.7409507197717785E-4</v>
      </c>
      <c r="H127" s="44">
        <f t="shared" si="2"/>
        <v>0.5</v>
      </c>
      <c r="I127" s="49"/>
      <c r="J127" s="51">
        <f t="shared" si="248"/>
        <v>0.46511627906976744</v>
      </c>
      <c r="K127" s="51">
        <f t="shared" si="4"/>
        <v>0.6257058997644126</v>
      </c>
      <c r="L127" s="52">
        <f t="shared" si="227"/>
        <v>1.1681166915246325E-2</v>
      </c>
      <c r="M127" s="44">
        <f t="shared" si="5"/>
        <v>5.8405834576231623E-3</v>
      </c>
      <c r="N127" s="44">
        <f t="shared" si="6"/>
        <v>0.5</v>
      </c>
      <c r="O127" s="49"/>
      <c r="P127" s="5">
        <f t="shared" si="7"/>
        <v>0.91050290839548176</v>
      </c>
      <c r="R127" s="1">
        <v>120</v>
      </c>
      <c r="S127" s="44">
        <f t="shared" si="8"/>
        <v>1.0738496128277744E-2</v>
      </c>
      <c r="T127" s="44">
        <f t="shared" si="9"/>
        <v>5.3692480641388722E-3</v>
      </c>
      <c r="U127" s="45">
        <f t="shared" si="10"/>
        <v>0.5</v>
      </c>
      <c r="V127" s="44">
        <f t="shared" si="221"/>
        <v>3.8980740945648213E-3</v>
      </c>
      <c r="W127" s="45">
        <f t="shared" si="12"/>
        <v>0.36299999999999999</v>
      </c>
      <c r="X127" s="49"/>
      <c r="Y127" s="49"/>
      <c r="Z127" s="1">
        <f t="shared" si="13"/>
        <v>0.5</v>
      </c>
      <c r="AA127" s="45">
        <f t="shared" si="14"/>
        <v>0</v>
      </c>
      <c r="AB127" s="49"/>
      <c r="AC127" s="44">
        <f t="shared" si="222"/>
        <v>6.2807009416695827E-5</v>
      </c>
      <c r="AD127" s="44">
        <f t="shared" si="228"/>
        <v>6.5005254746280174E-5</v>
      </c>
      <c r="AE127" s="44">
        <f t="shared" si="232"/>
        <v>6.7280438662399976E-5</v>
      </c>
      <c r="AF127" s="44">
        <f t="shared" si="236"/>
        <v>6.9635254015583978E-5</v>
      </c>
      <c r="AG127" s="44">
        <f t="shared" si="240"/>
        <v>7.2072487906129395E-5</v>
      </c>
      <c r="AH127" s="44">
        <f t="shared" si="244"/>
        <v>7.4595024982843932E-5</v>
      </c>
      <c r="AI127" s="44">
        <f t="shared" si="249"/>
        <v>7.7205850857243444E-5</v>
      </c>
      <c r="AJ127" s="44">
        <f t="shared" si="252"/>
        <v>7.9908055637246974E-5</v>
      </c>
      <c r="AK127" s="44">
        <f t="shared" si="255"/>
        <v>8.2704837584550613E-5</v>
      </c>
      <c r="AL127" s="44">
        <f t="shared" si="258"/>
        <v>8.559950690000986E-5</v>
      </c>
      <c r="AM127" s="44">
        <f t="shared" si="260"/>
        <v>8.8595489641510186E-5</v>
      </c>
      <c r="AN127" s="44">
        <f t="shared" si="262"/>
        <v>9.1696331778963052E-5</v>
      </c>
      <c r="AO127" s="44">
        <f t="shared" si="264"/>
        <v>9.4905703391226761E-5</v>
      </c>
      <c r="AP127" s="44">
        <f t="shared" si="266"/>
        <v>9.8227403009919673E-5</v>
      </c>
      <c r="AQ127" s="44">
        <f t="shared" si="268"/>
        <v>1.0166536211526687E-4</v>
      </c>
      <c r="AR127" s="44">
        <f t="shared" si="270"/>
        <v>1.0522364978930122E-4</v>
      </c>
      <c r="AS127" s="44">
        <f t="shared" si="272"/>
        <v>1.0890647753192674E-4</v>
      </c>
      <c r="AT127" s="44">
        <f t="shared" si="274"/>
        <v>1.1271820424554414E-4</v>
      </c>
      <c r="AU127" s="44">
        <f t="shared" si="276"/>
        <v>1.1666334139413817E-4</v>
      </c>
      <c r="AV127" s="44">
        <f t="shared" si="278"/>
        <v>1.2074655834293303E-4</v>
      </c>
      <c r="AW127" s="44">
        <f t="shared" si="184"/>
        <v>1.2497268788493567E-4</v>
      </c>
      <c r="AX127" s="44">
        <f t="shared" si="187"/>
        <v>1.2934673196090841E-4</v>
      </c>
      <c r="AY127" s="44">
        <f t="shared" si="190"/>
        <v>1.3387386757954018E-4</v>
      </c>
      <c r="AZ127" s="44">
        <f t="shared" si="193"/>
        <v>1.3855945294482408E-4</v>
      </c>
      <c r="BA127" s="44">
        <f t="shared" si="196"/>
        <v>1.4340903379789292E-4</v>
      </c>
      <c r="BB127" s="44">
        <f t="shared" si="199"/>
        <v>1.4842834998081913E-4</v>
      </c>
      <c r="BC127" s="44">
        <f t="shared" si="202"/>
        <v>1.5362334223014779E-4</v>
      </c>
      <c r="BD127" s="44">
        <f t="shared" si="205"/>
        <v>1.5900015920820298E-4</v>
      </c>
      <c r="BE127" s="44">
        <f t="shared" si="208"/>
        <v>1.6456516478049004E-4</v>
      </c>
      <c r="BF127" s="44">
        <f t="shared" si="211"/>
        <v>1.7032494554780717E-4</v>
      </c>
      <c r="BG127" s="44">
        <f t="shared" si="214"/>
        <v>1.7628631864198045E-4</v>
      </c>
      <c r="BH127" s="44">
        <f t="shared" si="217"/>
        <v>1.8245633979444974E-4</v>
      </c>
      <c r="BI127" s="44">
        <f t="shared" si="223"/>
        <v>1.8884231168725548E-4</v>
      </c>
      <c r="BJ127" s="44">
        <f t="shared" si="229"/>
        <v>1.9545179259630938E-4</v>
      </c>
      <c r="BK127" s="44">
        <f t="shared" si="233"/>
        <v>2.022926053371802E-4</v>
      </c>
      <c r="BL127" s="44">
        <f t="shared" si="237"/>
        <v>2.0937284652398151E-4</v>
      </c>
      <c r="BM127" s="44">
        <f t="shared" si="241"/>
        <v>2.1670089615232084E-4</v>
      </c>
      <c r="BN127" s="44">
        <f t="shared" si="245"/>
        <v>2.2428542751765204E-4</v>
      </c>
      <c r="BO127" s="44">
        <f t="shared" si="250"/>
        <v>2.321354174807698E-4</v>
      </c>
      <c r="BP127" s="44">
        <f t="shared" si="253"/>
        <v>2.4026015709259675E-4</v>
      </c>
      <c r="BQ127" s="44">
        <f t="shared" si="256"/>
        <v>2.4866926259083761E-4</v>
      </c>
      <c r="BR127" s="44">
        <f t="shared" si="259"/>
        <v>2.5737268678151693E-4</v>
      </c>
      <c r="BS127" s="44">
        <f t="shared" si="261"/>
        <v>2.6638073081886997E-4</v>
      </c>
      <c r="BT127" s="44">
        <f t="shared" si="263"/>
        <v>2.7570405639753041E-4</v>
      </c>
      <c r="BU127" s="44">
        <f t="shared" si="265"/>
        <v>2.8535369837144392E-4</v>
      </c>
      <c r="BV127" s="44">
        <f t="shared" si="267"/>
        <v>2.9534107781444447E-4</v>
      </c>
      <c r="BW127" s="44">
        <f t="shared" si="269"/>
        <v>3.0567801553795003E-4</v>
      </c>
      <c r="BX127" s="44">
        <f t="shared" si="271"/>
        <v>3.1637674608177822E-4</v>
      </c>
      <c r="BY127" s="44">
        <f t="shared" si="273"/>
        <v>3.2744993219464044E-4</v>
      </c>
      <c r="BZ127" s="44">
        <f t="shared" si="275"/>
        <v>3.3891067982145281E-4</v>
      </c>
      <c r="CA127" s="44">
        <f t="shared" si="277"/>
        <v>3.507725536152036E-4</v>
      </c>
      <c r="CB127" s="44">
        <f t="shared" si="279"/>
        <v>3.6304959299173579E-4</v>
      </c>
      <c r="CC127" s="44">
        <f t="shared" si="185"/>
        <v>3.7575632874644645E-4</v>
      </c>
      <c r="CD127" s="44">
        <f t="shared" si="188"/>
        <v>3.8890780025257208E-4</v>
      </c>
      <c r="CE127" s="44">
        <f t="shared" si="191"/>
        <v>4.0251957326141208E-4</v>
      </c>
      <c r="CF127" s="44">
        <f t="shared" si="194"/>
        <v>4.1660775832556146E-4</v>
      </c>
      <c r="CG127" s="44">
        <f t="shared" si="197"/>
        <v>4.3118902986695608E-4</v>
      </c>
      <c r="CH127" s="44">
        <f t="shared" si="200"/>
        <v>4.4628064591229941E-4</v>
      </c>
      <c r="CI127" s="44">
        <f t="shared" si="203"/>
        <v>4.6190046851922987E-4</v>
      </c>
      <c r="CJ127" s="44">
        <f t="shared" si="206"/>
        <v>4.7806698491740298E-4</v>
      </c>
      <c r="CK127" s="44">
        <f t="shared" si="209"/>
        <v>4.9479932938951185E-4</v>
      </c>
      <c r="CL127" s="44">
        <f t="shared" si="212"/>
        <v>5.1211730591814474E-4</v>
      </c>
      <c r="CM127" s="44">
        <f t="shared" si="215"/>
        <v>5.3004141162527984E-4</v>
      </c>
      <c r="CN127" s="44">
        <f t="shared" si="218"/>
        <v>5.4859286103216471E-4</v>
      </c>
      <c r="CO127" s="44">
        <f t="shared" si="224"/>
        <v>5.6779361116829038E-4</v>
      </c>
      <c r="CP127" s="44">
        <f t="shared" si="230"/>
        <v>5.8766638755918042E-4</v>
      </c>
      <c r="CQ127" s="44">
        <f t="shared" si="234"/>
        <v>6.0823471112375171E-4</v>
      </c>
      <c r="CR127" s="44">
        <f t="shared" si="238"/>
        <v>6.2952292601308303E-4</v>
      </c>
      <c r="CS127" s="44">
        <f t="shared" si="242"/>
        <v>6.5155622842354079E-4</v>
      </c>
      <c r="CT127" s="44">
        <f t="shared" si="246"/>
        <v>6.7436069641836475E-4</v>
      </c>
      <c r="CU127" s="44">
        <f t="shared" si="251"/>
        <v>6.979633207930074E-4</v>
      </c>
      <c r="CV127" s="44">
        <f t="shared" si="254"/>
        <v>7.2239203702076263E-4</v>
      </c>
      <c r="CW127" s="44">
        <f t="shared" si="257"/>
        <v>7.476757583164893E-4</v>
      </c>
      <c r="CX127" s="44">
        <f t="shared" si="153"/>
        <v>7.7384440985756627E-4</v>
      </c>
      <c r="CY127" s="44">
        <f t="shared" si="156"/>
        <v>8.0092896420258086E-4</v>
      </c>
      <c r="CZ127" s="44">
        <f t="shared" si="159"/>
        <v>8.2896147794967129E-4</v>
      </c>
      <c r="DA127" s="44">
        <f t="shared" si="162"/>
        <v>8.5797512967790977E-4</v>
      </c>
      <c r="DB127" s="44">
        <f t="shared" si="165"/>
        <v>8.880042592166364E-4</v>
      </c>
      <c r="DC127" s="44">
        <f t="shared" si="168"/>
        <v>9.1908440828921876E-4</v>
      </c>
      <c r="DD127" s="44">
        <f t="shared" si="171"/>
        <v>9.5125236257934153E-4</v>
      </c>
      <c r="DE127" s="44">
        <f t="shared" si="174"/>
        <v>9.8454619526961817E-4</v>
      </c>
      <c r="DF127" s="44">
        <f t="shared" si="177"/>
        <v>1.0190053121040548E-3</v>
      </c>
      <c r="DG127" s="44">
        <f t="shared" si="180"/>
        <v>1.0546704980276965E-3</v>
      </c>
      <c r="DH127" s="44">
        <f t="shared" si="183"/>
        <v>1.0915839654586658E-3</v>
      </c>
      <c r="DI127" s="44">
        <f t="shared" si="186"/>
        <v>1.129789404249719E-3</v>
      </c>
      <c r="DJ127" s="44">
        <f t="shared" si="189"/>
        <v>1.1693320333984591E-3</v>
      </c>
      <c r="DK127" s="44">
        <f t="shared" si="192"/>
        <v>1.2102586545674051E-3</v>
      </c>
      <c r="DL127" s="44">
        <f t="shared" si="195"/>
        <v>1.2526177074772642E-3</v>
      </c>
      <c r="DM127" s="44">
        <f t="shared" si="198"/>
        <v>1.2964593272389684E-3</v>
      </c>
      <c r="DN127" s="44">
        <f t="shared" si="201"/>
        <v>1.3418354036923319E-3</v>
      </c>
      <c r="DO127" s="44">
        <f t="shared" si="204"/>
        <v>1.3887996428215634E-3</v>
      </c>
      <c r="DP127" s="44">
        <f t="shared" si="207"/>
        <v>1.4374076303203182E-3</v>
      </c>
      <c r="DQ127" s="44">
        <f t="shared" si="210"/>
        <v>1.4877168973815289E-3</v>
      </c>
      <c r="DR127" s="44">
        <f t="shared" si="213"/>
        <v>1.5397869887898825E-3</v>
      </c>
      <c r="DS127" s="44">
        <f t="shared" si="216"/>
        <v>1.5936795333975284E-3</v>
      </c>
      <c r="DT127" s="44">
        <f t="shared" si="219"/>
        <v>1.6494583170664418E-3</v>
      </c>
      <c r="DU127" s="44">
        <f t="shared" si="225"/>
        <v>1.7071893581637671E-3</v>
      </c>
      <c r="DV127" s="44">
        <f t="shared" si="231"/>
        <v>1.7669409856994986E-3</v>
      </c>
      <c r="DW127" s="44">
        <f t="shared" si="235"/>
        <v>1.8287839201989811E-3</v>
      </c>
      <c r="DX127" s="44">
        <f t="shared" si="239"/>
        <v>1.8927913574059456E-3</v>
      </c>
      <c r="DY127" s="44">
        <f t="shared" si="243"/>
        <v>1.9590390549151532E-3</v>
      </c>
    </row>
    <row r="128" spans="1:12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5:H5"/>
    <mergeCell ref="J5:N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1000"/>
  <sheetViews>
    <sheetView workbookViewId="0">
      <selection activeCell="L9" sqref="L9"/>
    </sheetView>
  </sheetViews>
  <sheetFormatPr baseColWidth="10" defaultColWidth="11.28515625" defaultRowHeight="15" customHeight="1"/>
  <cols>
    <col min="1" max="1" width="10.5703125" customWidth="1"/>
    <col min="2" max="2" width="11" customWidth="1"/>
    <col min="3" max="3" width="3.28515625" customWidth="1"/>
    <col min="4" max="5" width="11" customWidth="1"/>
    <col min="6" max="8" width="12.7109375" customWidth="1"/>
    <col min="9" max="9" width="3.28515625" customWidth="1"/>
    <col min="10" max="14" width="11" customWidth="1"/>
    <col min="15" max="15" width="3.7109375" customWidth="1"/>
    <col min="16" max="16" width="10.5703125" customWidth="1"/>
    <col min="17" max="17" width="5.28515625" customWidth="1"/>
    <col min="18" max="24" width="10.5703125" customWidth="1"/>
    <col min="25" max="25" width="3.42578125" customWidth="1"/>
    <col min="26" max="28" width="10.5703125" customWidth="1"/>
    <col min="29" max="29" width="11.7109375" customWidth="1"/>
    <col min="30" max="129" width="10.5703125" customWidth="1"/>
  </cols>
  <sheetData>
    <row r="1" spans="1:129" ht="15.75" customHeight="1">
      <c r="A1" s="1" t="s">
        <v>122</v>
      </c>
    </row>
    <row r="2" spans="1:129" ht="15.75" customHeight="1">
      <c r="D2" s="1" t="s">
        <v>104</v>
      </c>
      <c r="E2" s="1">
        <f>SMRa</f>
        <v>1.5</v>
      </c>
      <c r="AC2" s="1">
        <v>0</v>
      </c>
      <c r="AD2" s="1">
        <v>1</v>
      </c>
      <c r="AE2" s="1">
        <v>2</v>
      </c>
      <c r="AF2" s="1">
        <v>3</v>
      </c>
      <c r="AG2" s="1">
        <v>4</v>
      </c>
      <c r="AH2" s="1">
        <v>5</v>
      </c>
      <c r="AI2" s="1">
        <v>6</v>
      </c>
      <c r="AJ2" s="1">
        <v>7</v>
      </c>
      <c r="AK2" s="1">
        <v>8</v>
      </c>
      <c r="AL2" s="1">
        <v>9</v>
      </c>
      <c r="AM2" s="1">
        <v>10</v>
      </c>
      <c r="AN2" s="1">
        <v>11</v>
      </c>
      <c r="AO2" s="1">
        <v>12</v>
      </c>
      <c r="AP2" s="1">
        <v>13</v>
      </c>
      <c r="AQ2" s="1">
        <v>14</v>
      </c>
      <c r="AR2" s="1">
        <v>15</v>
      </c>
      <c r="AS2" s="1">
        <v>16</v>
      </c>
      <c r="AT2" s="1">
        <v>17</v>
      </c>
      <c r="AU2" s="1">
        <v>18</v>
      </c>
      <c r="AV2" s="1">
        <v>19</v>
      </c>
      <c r="AW2" s="1">
        <v>20</v>
      </c>
      <c r="AX2" s="1">
        <v>21</v>
      </c>
      <c r="AY2" s="1">
        <v>22</v>
      </c>
      <c r="AZ2" s="1">
        <v>23</v>
      </c>
      <c r="BA2" s="1">
        <v>24</v>
      </c>
      <c r="BB2" s="1">
        <v>25</v>
      </c>
      <c r="BC2" s="1">
        <v>26</v>
      </c>
      <c r="BD2" s="1">
        <v>27</v>
      </c>
      <c r="BE2" s="1">
        <v>28</v>
      </c>
      <c r="BF2" s="1">
        <v>29</v>
      </c>
      <c r="BG2" s="1">
        <v>30</v>
      </c>
      <c r="BH2" s="1">
        <v>31</v>
      </c>
      <c r="BI2" s="1">
        <v>32</v>
      </c>
      <c r="BJ2" s="1">
        <v>33</v>
      </c>
      <c r="BK2" s="1">
        <v>34</v>
      </c>
      <c r="BL2" s="1">
        <v>35</v>
      </c>
      <c r="BM2" s="1">
        <v>36</v>
      </c>
      <c r="BN2" s="1">
        <v>37</v>
      </c>
      <c r="BO2" s="1">
        <v>38</v>
      </c>
      <c r="BP2" s="1">
        <v>39</v>
      </c>
      <c r="BQ2" s="1">
        <v>40</v>
      </c>
      <c r="BR2" s="1">
        <v>41</v>
      </c>
      <c r="BS2" s="1">
        <v>42</v>
      </c>
      <c r="BT2" s="1">
        <v>43</v>
      </c>
      <c r="BU2" s="1">
        <v>44</v>
      </c>
      <c r="BV2" s="1">
        <v>45</v>
      </c>
      <c r="BW2" s="1">
        <v>46</v>
      </c>
      <c r="BX2" s="1">
        <v>47</v>
      </c>
      <c r="BY2" s="1">
        <v>48</v>
      </c>
      <c r="BZ2" s="1">
        <v>49</v>
      </c>
      <c r="CA2" s="1">
        <v>50</v>
      </c>
      <c r="CB2" s="1">
        <v>51</v>
      </c>
      <c r="CC2" s="1">
        <v>52</v>
      </c>
      <c r="CD2" s="1">
        <v>53</v>
      </c>
      <c r="CE2" s="1">
        <v>54</v>
      </c>
      <c r="CF2" s="1">
        <v>55</v>
      </c>
      <c r="CG2" s="1">
        <v>56</v>
      </c>
      <c r="CH2" s="1">
        <v>57</v>
      </c>
      <c r="CI2" s="1">
        <v>58</v>
      </c>
      <c r="CJ2" s="1">
        <v>59</v>
      </c>
      <c r="CK2" s="1">
        <v>60</v>
      </c>
      <c r="CL2" s="1">
        <v>61</v>
      </c>
      <c r="CM2" s="1">
        <v>62</v>
      </c>
      <c r="CN2" s="1">
        <v>63</v>
      </c>
      <c r="CO2" s="1">
        <v>64</v>
      </c>
      <c r="CP2" s="1">
        <v>65</v>
      </c>
      <c r="CQ2" s="1">
        <v>66</v>
      </c>
      <c r="CR2" s="1">
        <v>67</v>
      </c>
      <c r="CS2" s="1">
        <v>68</v>
      </c>
      <c r="CT2" s="1">
        <v>69</v>
      </c>
      <c r="CU2" s="1">
        <v>70</v>
      </c>
      <c r="CV2" s="1">
        <v>71</v>
      </c>
      <c r="CW2" s="1">
        <v>72</v>
      </c>
      <c r="CX2" s="1">
        <v>73</v>
      </c>
      <c r="CY2" s="1">
        <v>74</v>
      </c>
      <c r="CZ2" s="1">
        <v>75</v>
      </c>
      <c r="DA2" s="1">
        <v>76</v>
      </c>
      <c r="DB2" s="1">
        <v>77</v>
      </c>
      <c r="DC2" s="1">
        <v>78</v>
      </c>
      <c r="DD2" s="1">
        <v>79</v>
      </c>
      <c r="DE2" s="1">
        <v>80</v>
      </c>
      <c r="DF2" s="1">
        <v>81</v>
      </c>
      <c r="DG2" s="1">
        <v>82</v>
      </c>
      <c r="DH2" s="1">
        <v>83</v>
      </c>
      <c r="DI2" s="1">
        <v>84</v>
      </c>
      <c r="DJ2" s="1">
        <v>85</v>
      </c>
      <c r="DK2" s="1">
        <v>86</v>
      </c>
      <c r="DL2" s="1">
        <v>87</v>
      </c>
      <c r="DM2" s="1">
        <v>88</v>
      </c>
      <c r="DN2" s="1">
        <v>89</v>
      </c>
      <c r="DO2" s="1">
        <v>90</v>
      </c>
      <c r="DP2" s="1">
        <v>91</v>
      </c>
      <c r="DQ2" s="1">
        <v>92</v>
      </c>
      <c r="DR2" s="1">
        <v>93</v>
      </c>
      <c r="DS2" s="1">
        <v>94</v>
      </c>
      <c r="DT2" s="1">
        <v>95</v>
      </c>
      <c r="DU2" s="1">
        <v>96</v>
      </c>
      <c r="DV2" s="1">
        <v>97</v>
      </c>
      <c r="DW2" s="1">
        <v>98</v>
      </c>
      <c r="DX2" s="1">
        <v>99</v>
      </c>
      <c r="DY2" s="1">
        <v>100</v>
      </c>
    </row>
    <row r="3" spans="1:129" ht="15.75" customHeight="1">
      <c r="D3" s="1" t="s">
        <v>105</v>
      </c>
      <c r="E3" s="39">
        <f>qCMa</f>
        <v>0.9</v>
      </c>
    </row>
    <row r="4" spans="1:129" ht="15.75" customHeight="1">
      <c r="S4" s="8"/>
      <c r="W4" s="8"/>
      <c r="X4" s="8"/>
    </row>
    <row r="5" spans="1:129" ht="15.75" customHeight="1">
      <c r="B5" s="40" t="s">
        <v>40</v>
      </c>
      <c r="C5" s="40"/>
      <c r="D5" s="220" t="s">
        <v>106</v>
      </c>
      <c r="E5" s="218"/>
      <c r="F5" s="218"/>
      <c r="G5" s="218"/>
      <c r="H5" s="218"/>
      <c r="I5" s="40"/>
      <c r="J5" s="220" t="s">
        <v>107</v>
      </c>
      <c r="K5" s="218"/>
      <c r="L5" s="218"/>
      <c r="M5" s="218"/>
      <c r="N5" s="218"/>
      <c r="R5" s="41" t="s">
        <v>56</v>
      </c>
      <c r="T5" s="41"/>
      <c r="U5" s="41"/>
      <c r="V5" s="41"/>
    </row>
    <row r="6" spans="1:129" ht="15.75" customHeight="1">
      <c r="B6" s="40" t="s">
        <v>108</v>
      </c>
      <c r="C6" s="40"/>
      <c r="D6" s="40" t="s">
        <v>109</v>
      </c>
      <c r="E6" s="40" t="s">
        <v>110</v>
      </c>
      <c r="F6" s="40" t="s">
        <v>111</v>
      </c>
      <c r="G6" s="40" t="s">
        <v>112</v>
      </c>
      <c r="H6" s="40" t="s">
        <v>113</v>
      </c>
      <c r="I6" s="40"/>
      <c r="J6" s="40" t="s">
        <v>109</v>
      </c>
      <c r="K6" s="40" t="s">
        <v>110</v>
      </c>
      <c r="L6" s="40" t="s">
        <v>111</v>
      </c>
      <c r="M6" s="40" t="s">
        <v>112</v>
      </c>
      <c r="N6" s="40" t="s">
        <v>113</v>
      </c>
      <c r="P6" s="42" t="s">
        <v>114</v>
      </c>
      <c r="R6" s="40" t="s">
        <v>40</v>
      </c>
      <c r="S6" s="40" t="s">
        <v>111</v>
      </c>
      <c r="T6" s="40" t="s">
        <v>112</v>
      </c>
      <c r="U6" s="40" t="s">
        <v>113</v>
      </c>
      <c r="V6" s="40" t="s">
        <v>115</v>
      </c>
      <c r="W6" s="40" t="s">
        <v>42</v>
      </c>
      <c r="X6" s="40" t="s">
        <v>43</v>
      </c>
      <c r="Z6" s="42" t="s">
        <v>116</v>
      </c>
      <c r="AC6" s="1" t="s">
        <v>117</v>
      </c>
    </row>
    <row r="7" spans="1:129" ht="15.75" customHeight="1">
      <c r="B7" s="1">
        <v>0</v>
      </c>
      <c r="D7" s="43">
        <f>VLOOKUP($B7,MaleLT,nat,1)</f>
        <v>4.1999999999999997E-3</v>
      </c>
      <c r="E7" s="43">
        <f t="shared" ref="E7:E127" si="0">-LN(1-D7)</f>
        <v>4.2088447740546821E-3</v>
      </c>
      <c r="F7" s="44">
        <v>100000</v>
      </c>
      <c r="G7" s="44">
        <f t="shared" ref="G7:G127" si="1">(F7+F8)/2</f>
        <v>99685.330981890409</v>
      </c>
      <c r="H7" s="44">
        <f t="shared" ref="H7:H127" si="2">SUM(G7:G$127)/F7</f>
        <v>74.913646118353299</v>
      </c>
      <c r="J7" s="43">
        <f t="shared" ref="J7:J38" si="3">VLOOKUP($B7,FemaleLT,nat,1)</f>
        <v>3.5479999999999999E-3</v>
      </c>
      <c r="K7" s="43">
        <f t="shared" ref="K7:K127" si="4">-LN(1-J7)</f>
        <v>3.5543090794966561E-3</v>
      </c>
      <c r="L7" s="1">
        <v>100000</v>
      </c>
      <c r="M7" s="44">
        <f t="shared" ref="M7:M127" si="5">(L7+L8)/2</f>
        <v>99734.136170458863</v>
      </c>
      <c r="N7" s="44">
        <f t="shared" ref="N7:N127" si="6">SUM(M7:M$127)/L7</f>
        <v>78.99490231575713</v>
      </c>
      <c r="P7" s="5">
        <f t="shared" ref="P7:P127" si="7">L7/(F7+L7)</f>
        <v>0.5</v>
      </c>
      <c r="R7" s="1">
        <v>0</v>
      </c>
      <c r="S7" s="44">
        <f t="shared" ref="S7:S127" si="8">(1-P7)*F7+P7*L7</f>
        <v>100000</v>
      </c>
      <c r="T7" s="44">
        <f t="shared" ref="T7:T127" si="9">(S7+S8)/2</f>
        <v>99709.745555450427</v>
      </c>
      <c r="U7" s="45">
        <f t="shared" ref="U7:U127" si="10">SUM(T7:T127)/S7</f>
        <v>77.212049690701647</v>
      </c>
      <c r="V7" s="44">
        <f t="shared" ref="V7:V38" si="11">T7*VLOOKUP($B7,qol,nat,1)*qCMa</f>
        <v>89738.770999905391</v>
      </c>
      <c r="W7" s="45">
        <f t="shared" ref="W7:W127" si="12">SUM(V7:V$127)/S7</f>
        <v>61.567019303674719</v>
      </c>
      <c r="X7" s="45">
        <f>SUM(AC7:AC127)/S7</f>
        <v>23.02905434816816</v>
      </c>
      <c r="Z7" s="1">
        <f t="shared" ref="Z7:Z127" si="13">(1-P7)*H7+P7*N7</f>
        <v>76.954274217055215</v>
      </c>
      <c r="AA7" s="45">
        <f t="shared" ref="AA7:AA127" si="14">U7-Z7</f>
        <v>0.25777547364643283</v>
      </c>
      <c r="AC7" s="44">
        <f t="shared" ref="AC7:AC38" si="15">$V7/(1+r_)^($R7-AC$2)</f>
        <v>89738.770999905391</v>
      </c>
      <c r="AD7" s="44"/>
      <c r="AE7" s="44"/>
      <c r="AF7" s="44"/>
    </row>
    <row r="8" spans="1:129" ht="15.75" customHeight="1">
      <c r="B8" s="1">
        <v>1</v>
      </c>
      <c r="D8" s="43">
        <f t="shared" ref="D8:D39" si="16">VLOOKUP(B8,MaleLT,nat,1)</f>
        <v>2.5700000000000001E-4</v>
      </c>
      <c r="E8" s="43">
        <f t="shared" si="0"/>
        <v>2.5703303015924022E-4</v>
      </c>
      <c r="F8" s="44">
        <f t="shared" ref="F8:F39" si="17">F7*EXP(-E7*SMRa)</f>
        <v>99370.661963780833</v>
      </c>
      <c r="G8" s="44">
        <f t="shared" si="1"/>
        <v>99351.50949936494</v>
      </c>
      <c r="H8" s="44">
        <f t="shared" si="2"/>
        <v>74.384925437526022</v>
      </c>
      <c r="J8" s="43">
        <f t="shared" si="3"/>
        <v>2.24E-4</v>
      </c>
      <c r="K8" s="43">
        <f t="shared" si="4"/>
        <v>2.2402509174710615E-4</v>
      </c>
      <c r="L8" s="44">
        <f>L7*EXP(-K7*SMRa)</f>
        <v>99468.272340917712</v>
      </c>
      <c r="M8" s="44">
        <f t="shared" si="5"/>
        <v>99451.562606996886</v>
      </c>
      <c r="N8" s="44">
        <f t="shared" si="6"/>
        <v>78.414512606314872</v>
      </c>
      <c r="P8" s="5">
        <f t="shared" si="7"/>
        <v>0.50024545086574268</v>
      </c>
      <c r="R8" s="1">
        <v>1</v>
      </c>
      <c r="S8" s="44">
        <f t="shared" si="8"/>
        <v>99419.491110900854</v>
      </c>
      <c r="T8" s="44">
        <f t="shared" si="9"/>
        <v>99401.561245648205</v>
      </c>
      <c r="U8" s="45">
        <f t="shared" si="10"/>
        <v>76.659970176401899</v>
      </c>
      <c r="V8" s="44">
        <f t="shared" si="11"/>
        <v>89461.405121083386</v>
      </c>
      <c r="W8" s="45">
        <f t="shared" si="12"/>
        <v>61.023880645294838</v>
      </c>
      <c r="X8" s="45">
        <f>SUM(AD8:AD127)/S8</f>
        <v>23.04002435996523</v>
      </c>
      <c r="Z8" s="1">
        <f t="shared" si="13"/>
        <v>76.400708087579602</v>
      </c>
      <c r="AA8" s="45">
        <f t="shared" si="14"/>
        <v>0.25926208882229673</v>
      </c>
      <c r="AC8" s="44">
        <f t="shared" si="15"/>
        <v>86436.140213607141</v>
      </c>
      <c r="AD8" s="44">
        <f t="shared" ref="AD8:AD39" si="18">$V8/(1+r_)^($R8-AD$2)</f>
        <v>89461.405121083386</v>
      </c>
      <c r="AE8" s="44"/>
      <c r="AF8" s="44"/>
    </row>
    <row r="9" spans="1:129" ht="15.75" customHeight="1">
      <c r="B9" s="1">
        <v>2</v>
      </c>
      <c r="D9" s="43">
        <f t="shared" si="16"/>
        <v>1.3899999999999999E-4</v>
      </c>
      <c r="E9" s="43">
        <f t="shared" si="0"/>
        <v>1.3900966139529991E-4</v>
      </c>
      <c r="F9" s="44">
        <f t="shared" si="17"/>
        <v>99332.357034949062</v>
      </c>
      <c r="G9" s="44">
        <f t="shared" si="1"/>
        <v>99322.001996586594</v>
      </c>
      <c r="H9" s="44">
        <f t="shared" si="2"/>
        <v>73.413417229074156</v>
      </c>
      <c r="J9" s="43">
        <f t="shared" si="3"/>
        <v>1.27E-4</v>
      </c>
      <c r="K9" s="43">
        <f t="shared" si="4"/>
        <v>1.2700806518284761E-4</v>
      </c>
      <c r="L9" s="44">
        <f t="shared" ref="L9:L39" si="19">L8*EXP(-K8*SMRa)</f>
        <v>99434.852873076059</v>
      </c>
      <c r="M9" s="44">
        <f t="shared" si="5"/>
        <v>99425.382004055893</v>
      </c>
      <c r="N9" s="44">
        <f t="shared" si="6"/>
        <v>77.44069921466405</v>
      </c>
      <c r="P9" s="5">
        <f t="shared" si="7"/>
        <v>0.50025782883951142</v>
      </c>
      <c r="R9" s="1">
        <v>2</v>
      </c>
      <c r="S9" s="44">
        <f t="shared" si="8"/>
        <v>99383.631380395556</v>
      </c>
      <c r="T9" s="44">
        <f t="shared" si="9"/>
        <v>99373.718889294134</v>
      </c>
      <c r="U9" s="45">
        <f t="shared" si="10"/>
        <v>75.687450315413571</v>
      </c>
      <c r="V9" s="44">
        <f t="shared" si="11"/>
        <v>89436.347000364723</v>
      </c>
      <c r="W9" s="45">
        <f t="shared" si="12"/>
        <v>60.145736991309079</v>
      </c>
      <c r="X9" s="45">
        <f>SUM(AE9:AE127)/S9</f>
        <v>22.923361458055449</v>
      </c>
      <c r="Z9" s="1">
        <f t="shared" si="13"/>
        <v>75.428096571309823</v>
      </c>
      <c r="AA9" s="45">
        <f t="shared" si="14"/>
        <v>0.25935374410374834</v>
      </c>
      <c r="AC9" s="44">
        <f t="shared" si="15"/>
        <v>83489.786926523127</v>
      </c>
      <c r="AD9" s="44">
        <f t="shared" si="18"/>
        <v>86411.929468951435</v>
      </c>
      <c r="AE9" s="44">
        <f t="shared" ref="AE9:AE40" si="20">$V9/(1+r_)^($R9-AE$2)</f>
        <v>89436.347000364723</v>
      </c>
      <c r="AF9" s="44"/>
    </row>
    <row r="10" spans="1:129" ht="15.75" customHeight="1">
      <c r="B10" s="1">
        <v>3</v>
      </c>
      <c r="D10" s="43">
        <f t="shared" si="16"/>
        <v>1.1400000000000001E-4</v>
      </c>
      <c r="E10" s="43">
        <f t="shared" si="0"/>
        <v>1.140064984938377E-4</v>
      </c>
      <c r="F10" s="44">
        <f t="shared" si="17"/>
        <v>99311.646958224126</v>
      </c>
      <c r="G10" s="44">
        <f t="shared" si="1"/>
        <v>99303.156054411462</v>
      </c>
      <c r="H10" s="44">
        <f t="shared" si="2"/>
        <v>72.428622318420068</v>
      </c>
      <c r="J10" s="43">
        <f t="shared" si="3"/>
        <v>9.7999999999999997E-5</v>
      </c>
      <c r="K10" s="43">
        <f t="shared" si="4"/>
        <v>9.800480231379623E-5</v>
      </c>
      <c r="L10" s="44">
        <f t="shared" si="19"/>
        <v>99415.911135035742</v>
      </c>
      <c r="M10" s="44">
        <f t="shared" si="5"/>
        <v>99408.604244593444</v>
      </c>
      <c r="N10" s="44">
        <f t="shared" si="6"/>
        <v>76.455358745040272</v>
      </c>
      <c r="P10" s="5">
        <f t="shared" si="7"/>
        <v>0.50026232943687332</v>
      </c>
      <c r="R10" s="1">
        <v>3</v>
      </c>
      <c r="S10" s="44">
        <f t="shared" si="8"/>
        <v>99363.806398192712</v>
      </c>
      <c r="T10" s="44">
        <f t="shared" si="9"/>
        <v>99355.908131597214</v>
      </c>
      <c r="U10" s="45">
        <f t="shared" si="10"/>
        <v>74.702451651598366</v>
      </c>
      <c r="V10" s="44">
        <f t="shared" si="11"/>
        <v>89420.31731843749</v>
      </c>
      <c r="W10" s="45">
        <f t="shared" si="12"/>
        <v>59.257647434017926</v>
      </c>
      <c r="X10" s="45">
        <f>SUM(AF10:AF127)/S10</f>
        <v>22.798819910374508</v>
      </c>
      <c r="Z10" s="1">
        <f t="shared" si="13"/>
        <v>74.443046863229398</v>
      </c>
      <c r="AA10" s="45">
        <f t="shared" si="14"/>
        <v>0.2594047883689683</v>
      </c>
      <c r="AC10" s="44">
        <f t="shared" si="15"/>
        <v>80652.002943884625</v>
      </c>
      <c r="AD10" s="44">
        <f t="shared" si="18"/>
        <v>83474.823046920588</v>
      </c>
      <c r="AE10" s="44">
        <f t="shared" si="20"/>
        <v>86396.441853562792</v>
      </c>
      <c r="AF10" s="44">
        <f t="shared" ref="AF10:AF41" si="21">$V10/(1+r_)^($R10-AF$2)</f>
        <v>89420.31731843749</v>
      </c>
      <c r="AG10" s="44"/>
      <c r="AH10" s="44"/>
      <c r="AI10" s="44"/>
      <c r="AJ10" s="44"/>
      <c r="AK10" s="44"/>
      <c r="AL10" s="44"/>
      <c r="AM10" s="44"/>
    </row>
    <row r="11" spans="1:129" ht="15.75" customHeight="1">
      <c r="B11" s="1">
        <v>4</v>
      </c>
      <c r="D11" s="43">
        <f t="shared" si="16"/>
        <v>9.8999999999999994E-5</v>
      </c>
      <c r="E11" s="43">
        <f t="shared" si="0"/>
        <v>9.9004900823417247E-5</v>
      </c>
      <c r="F11" s="44">
        <f t="shared" si="17"/>
        <v>99294.665150598783</v>
      </c>
      <c r="G11" s="44">
        <f t="shared" si="1"/>
        <v>99287.292704186926</v>
      </c>
      <c r="H11" s="44">
        <f t="shared" si="2"/>
        <v>71.440923865790367</v>
      </c>
      <c r="J11" s="43">
        <f t="shared" si="3"/>
        <v>7.2999999999999999E-5</v>
      </c>
      <c r="K11" s="43">
        <f t="shared" si="4"/>
        <v>7.3002664629669175E-5</v>
      </c>
      <c r="L11" s="44">
        <f t="shared" si="19"/>
        <v>99401.297354151131</v>
      </c>
      <c r="M11" s="44">
        <f t="shared" si="5"/>
        <v>99395.855232442729</v>
      </c>
      <c r="N11" s="44">
        <f t="shared" si="6"/>
        <v>75.466525550698321</v>
      </c>
      <c r="P11" s="5">
        <f t="shared" si="7"/>
        <v>0.50026833007125093</v>
      </c>
      <c r="R11" s="1">
        <v>4</v>
      </c>
      <c r="S11" s="44">
        <f t="shared" si="8"/>
        <v>99348.009865001732</v>
      </c>
      <c r="T11" s="44">
        <f t="shared" si="9"/>
        <v>99341.603637604596</v>
      </c>
      <c r="U11" s="45">
        <f t="shared" si="10"/>
        <v>73.71424999050781</v>
      </c>
      <c r="V11" s="44">
        <f t="shared" si="11"/>
        <v>89407.443273844139</v>
      </c>
      <c r="W11" s="45">
        <f t="shared" si="12"/>
        <v>58.366997968123613</v>
      </c>
      <c r="X11" s="45">
        <f>SUM(AG11:AG127)/S11</f>
        <v>22.668956487263959</v>
      </c>
      <c r="Z11" s="1">
        <f t="shared" si="13"/>
        <v>73.454804898231288</v>
      </c>
      <c r="AA11" s="45">
        <f t="shared" si="14"/>
        <v>0.2594450922765219</v>
      </c>
      <c r="AC11" s="44">
        <f t="shared" si="15"/>
        <v>77913.421539392482</v>
      </c>
      <c r="AD11" s="44">
        <f t="shared" si="18"/>
        <v>80640.391293271212</v>
      </c>
      <c r="AE11" s="44">
        <f t="shared" si="20"/>
        <v>83462.804988535689</v>
      </c>
      <c r="AF11" s="44">
        <f t="shared" si="21"/>
        <v>86384.003163134446</v>
      </c>
      <c r="AG11" s="44">
        <f t="shared" ref="AG11:AG42" si="22">$V11/(1+r_)^($R11-AG$2)</f>
        <v>89407.443273844139</v>
      </c>
      <c r="AH11" s="44"/>
      <c r="AI11" s="44"/>
      <c r="AJ11" s="44"/>
      <c r="AK11" s="44"/>
      <c r="AL11" s="44"/>
      <c r="AM11" s="44"/>
    </row>
    <row r="12" spans="1:129" ht="15.75" customHeight="1">
      <c r="B12" s="1">
        <v>5</v>
      </c>
      <c r="D12" s="43">
        <f t="shared" si="16"/>
        <v>9.2999999999999997E-5</v>
      </c>
      <c r="E12" s="43">
        <f t="shared" si="0"/>
        <v>9.300432476814744E-5</v>
      </c>
      <c r="F12" s="44">
        <f t="shared" si="17"/>
        <v>99279.920257775084</v>
      </c>
      <c r="G12" s="44">
        <f t="shared" si="1"/>
        <v>99272.995644340612</v>
      </c>
      <c r="H12" s="44">
        <f t="shared" si="2"/>
        <v>70.451459896807506</v>
      </c>
      <c r="J12" s="43">
        <f t="shared" si="3"/>
        <v>8.1000000000000004E-5</v>
      </c>
      <c r="K12" s="43">
        <f t="shared" si="4"/>
        <v>8.1003280677155505E-5</v>
      </c>
      <c r="L12" s="44">
        <f t="shared" si="19"/>
        <v>99390.413110734342</v>
      </c>
      <c r="M12" s="44">
        <f t="shared" si="5"/>
        <v>99384.375265408366</v>
      </c>
      <c r="N12" s="44">
        <f t="shared" si="6"/>
        <v>74.474735134366071</v>
      </c>
      <c r="P12" s="5">
        <f t="shared" si="7"/>
        <v>0.50027808090691206</v>
      </c>
      <c r="R12" s="1">
        <v>5</v>
      </c>
      <c r="S12" s="44">
        <f t="shared" si="8"/>
        <v>99335.197410207475</v>
      </c>
      <c r="T12" s="44">
        <f t="shared" si="9"/>
        <v>99328.716680041791</v>
      </c>
      <c r="U12" s="45">
        <f t="shared" si="10"/>
        <v>72.72369331264089</v>
      </c>
      <c r="V12" s="44">
        <f t="shared" si="11"/>
        <v>89395.845012037607</v>
      </c>
      <c r="W12" s="45">
        <f t="shared" si="12"/>
        <v>57.474468219732628</v>
      </c>
      <c r="X12" s="45">
        <f>SUM(AH12:AH127)/S12</f>
        <v>22.533836114901195</v>
      </c>
      <c r="Z12" s="1">
        <f t="shared" si="13"/>
        <v>72.464216311613598</v>
      </c>
      <c r="AA12" s="45">
        <f t="shared" si="14"/>
        <v>0.25947700102729243</v>
      </c>
      <c r="AC12" s="44">
        <f t="shared" si="15"/>
        <v>75268.90272877911</v>
      </c>
      <c r="AD12" s="44">
        <f t="shared" si="18"/>
        <v>77903.314324286359</v>
      </c>
      <c r="AE12" s="44">
        <f t="shared" si="20"/>
        <v>80629.930325636378</v>
      </c>
      <c r="AF12" s="44">
        <f t="shared" si="21"/>
        <v>83451.977887033645</v>
      </c>
      <c r="AG12" s="44">
        <f t="shared" si="22"/>
        <v>86372.797113079825</v>
      </c>
      <c r="AH12" s="44">
        <f t="shared" ref="AH12:AH43" si="23">$V12/(1+r_)^($R12-AH$2)</f>
        <v>89395.845012037607</v>
      </c>
      <c r="AI12" s="44"/>
      <c r="AJ12" s="44"/>
      <c r="AK12" s="44"/>
      <c r="AL12" s="44"/>
      <c r="AM12" s="44"/>
    </row>
    <row r="13" spans="1:129" ht="15.75" customHeight="1">
      <c r="B13" s="1">
        <v>6</v>
      </c>
      <c r="D13" s="43">
        <f t="shared" si="16"/>
        <v>8.0000000000000007E-5</v>
      </c>
      <c r="E13" s="43">
        <f t="shared" si="0"/>
        <v>8.0003200170645887E-5</v>
      </c>
      <c r="F13" s="44">
        <f t="shared" si="17"/>
        <v>99266.071030906125</v>
      </c>
      <c r="G13" s="44">
        <f t="shared" si="1"/>
        <v>99260.115185765142</v>
      </c>
      <c r="H13" s="44">
        <f t="shared" si="2"/>
        <v>69.461219259980282</v>
      </c>
      <c r="J13" s="43">
        <f t="shared" si="3"/>
        <v>7.4999999999999993E-5</v>
      </c>
      <c r="K13" s="43">
        <f t="shared" si="4"/>
        <v>7.5002812640680169E-5</v>
      </c>
      <c r="L13" s="44">
        <f t="shared" si="19"/>
        <v>99378.337420082375</v>
      </c>
      <c r="M13" s="44">
        <f t="shared" si="5"/>
        <v>99372.747493416886</v>
      </c>
      <c r="N13" s="44">
        <f t="shared" si="6"/>
        <v>73.483723974798849</v>
      </c>
      <c r="P13" s="5">
        <f t="shared" si="7"/>
        <v>0.5002825812970314</v>
      </c>
      <c r="R13" s="1">
        <v>6</v>
      </c>
      <c r="S13" s="44">
        <f t="shared" si="8"/>
        <v>99322.235949876107</v>
      </c>
      <c r="T13" s="44">
        <f t="shared" si="9"/>
        <v>99316.463273318615</v>
      </c>
      <c r="U13" s="45">
        <f t="shared" si="10"/>
        <v>71.733118438111589</v>
      </c>
      <c r="V13" s="44">
        <f t="shared" si="11"/>
        <v>89384.816945986749</v>
      </c>
      <c r="W13" s="45">
        <f t="shared" si="12"/>
        <v>56.581909860324764</v>
      </c>
      <c r="X13" s="45">
        <f>SUM(AI13:AI127)/S13</f>
        <v>22.3940031664097</v>
      </c>
      <c r="Z13" s="1">
        <f t="shared" si="13"/>
        <v>71.473608301989202</v>
      </c>
      <c r="AA13" s="45">
        <f t="shared" si="14"/>
        <v>0.25951013612238683</v>
      </c>
      <c r="AC13" s="44">
        <f t="shared" si="15"/>
        <v>72714.606176890753</v>
      </c>
      <c r="AD13" s="44">
        <f t="shared" si="18"/>
        <v>75259.617393081935</v>
      </c>
      <c r="AE13" s="44">
        <f t="shared" si="20"/>
        <v>77893.704001839797</v>
      </c>
      <c r="AF13" s="44">
        <f t="shared" si="21"/>
        <v>80619.983641904182</v>
      </c>
      <c r="AG13" s="44">
        <f t="shared" si="22"/>
        <v>83441.683069370818</v>
      </c>
      <c r="AH13" s="44">
        <f t="shared" si="23"/>
        <v>86362.141976798797</v>
      </c>
      <c r="AI13" s="44">
        <f t="shared" ref="AI13:AI44" si="24">$V13/(1+r_)^($R13-AI$2)</f>
        <v>89384.816945986749</v>
      </c>
      <c r="AJ13" s="44"/>
      <c r="AK13" s="44"/>
      <c r="AL13" s="44"/>
      <c r="AM13" s="44"/>
      <c r="AN13" s="44"/>
    </row>
    <row r="14" spans="1:129" ht="15.75" customHeight="1">
      <c r="B14" s="1">
        <v>7</v>
      </c>
      <c r="D14" s="43">
        <f t="shared" si="16"/>
        <v>7.7000000000000001E-5</v>
      </c>
      <c r="E14" s="43">
        <f t="shared" si="0"/>
        <v>7.700296465218019E-5</v>
      </c>
      <c r="F14" s="44">
        <f t="shared" si="17"/>
        <v>99254.159340624174</v>
      </c>
      <c r="G14" s="44">
        <f t="shared" si="1"/>
        <v>99248.427523263279</v>
      </c>
      <c r="H14" s="44">
        <f t="shared" si="2"/>
        <v>68.469495433903347</v>
      </c>
      <c r="J14" s="43">
        <f t="shared" si="3"/>
        <v>6.0000000000000002E-5</v>
      </c>
      <c r="K14" s="43">
        <f t="shared" si="4"/>
        <v>6.0001800071952222E-5</v>
      </c>
      <c r="L14" s="44">
        <f t="shared" si="19"/>
        <v>99367.157566751412</v>
      </c>
      <c r="M14" s="44">
        <f t="shared" si="5"/>
        <v>99362.686111734423</v>
      </c>
      <c r="N14" s="44">
        <f t="shared" si="6"/>
        <v>72.491935413563596</v>
      </c>
      <c r="P14" s="5">
        <f t="shared" si="7"/>
        <v>0.50028445644175223</v>
      </c>
      <c r="R14" s="1">
        <v>7</v>
      </c>
      <c r="S14" s="44">
        <f t="shared" si="8"/>
        <v>99310.690596761124</v>
      </c>
      <c r="T14" s="44">
        <f t="shared" si="9"/>
        <v>99305.589687332118</v>
      </c>
      <c r="U14" s="45">
        <f t="shared" si="10"/>
        <v>70.741399636247536</v>
      </c>
      <c r="V14" s="44">
        <f t="shared" si="11"/>
        <v>89375.030718598908</v>
      </c>
      <c r="W14" s="45">
        <f t="shared" si="12"/>
        <v>55.688435469163664</v>
      </c>
      <c r="X14" s="45">
        <f>SUM(AJ14:AJ127)/S14</f>
        <v>22.248933663259209</v>
      </c>
      <c r="Z14" s="1">
        <f t="shared" si="13"/>
        <v>70.481859632697251</v>
      </c>
      <c r="AA14" s="45">
        <f t="shared" si="14"/>
        <v>0.25954000355028484</v>
      </c>
      <c r="AC14" s="44">
        <f t="shared" si="15"/>
        <v>70247.966255657404</v>
      </c>
      <c r="AD14" s="44">
        <f t="shared" si="18"/>
        <v>72706.645074605403</v>
      </c>
      <c r="AE14" s="44">
        <f t="shared" si="20"/>
        <v>75251.377652216601</v>
      </c>
      <c r="AF14" s="44">
        <f t="shared" si="21"/>
        <v>77885.175870044171</v>
      </c>
      <c r="AG14" s="44">
        <f t="shared" si="22"/>
        <v>80611.157025495719</v>
      </c>
      <c r="AH14" s="44">
        <f t="shared" si="23"/>
        <v>83432.547521388056</v>
      </c>
      <c r="AI14" s="44">
        <f t="shared" si="24"/>
        <v>86352.686684636632</v>
      </c>
      <c r="AJ14" s="44">
        <f t="shared" ref="AJ14:AJ45" si="25">$V14/(1+r_)^($R14-AJ$2)</f>
        <v>89375.030718598908</v>
      </c>
      <c r="AK14" s="44"/>
      <c r="AL14" s="44"/>
      <c r="AM14" s="44"/>
    </row>
    <row r="15" spans="1:129" ht="15.75" customHeight="1">
      <c r="B15" s="1">
        <v>8</v>
      </c>
      <c r="D15" s="43">
        <f t="shared" si="16"/>
        <v>7.1000000000000005E-5</v>
      </c>
      <c r="E15" s="43">
        <f t="shared" si="0"/>
        <v>7.1002520619353274E-5</v>
      </c>
      <c r="F15" s="44">
        <f t="shared" si="17"/>
        <v>99242.695705902384</v>
      </c>
      <c r="G15" s="44">
        <f t="shared" si="1"/>
        <v>99237.411126160107</v>
      </c>
      <c r="H15" s="44">
        <f t="shared" si="2"/>
        <v>67.477346666302239</v>
      </c>
      <c r="J15" s="43">
        <f t="shared" si="3"/>
        <v>6.0000000000000002E-5</v>
      </c>
      <c r="K15" s="43">
        <f t="shared" si="4"/>
        <v>6.0001800071952222E-5</v>
      </c>
      <c r="L15" s="44">
        <f t="shared" si="19"/>
        <v>99358.21465671742</v>
      </c>
      <c r="M15" s="44">
        <f t="shared" si="5"/>
        <v>99353.743604125339</v>
      </c>
      <c r="N15" s="44">
        <f t="shared" si="6"/>
        <v>71.498415173730393</v>
      </c>
      <c r="P15" s="5">
        <f t="shared" si="7"/>
        <v>0.50029083187635981</v>
      </c>
      <c r="R15" s="1">
        <v>8</v>
      </c>
      <c r="S15" s="44">
        <f t="shared" si="8"/>
        <v>99300.488777903112</v>
      </c>
      <c r="T15" s="44">
        <f t="shared" si="9"/>
        <v>99295.611439964938</v>
      </c>
      <c r="U15" s="45">
        <f t="shared" si="10"/>
        <v>69.748616015987864</v>
      </c>
      <c r="V15" s="44">
        <f t="shared" si="11"/>
        <v>89366.050295968453</v>
      </c>
      <c r="W15" s="45">
        <f t="shared" si="12"/>
        <v>54.794110491709802</v>
      </c>
      <c r="X15" s="45">
        <f>SUM(AK15:AK127)/S15</f>
        <v>22.09846427950561</v>
      </c>
      <c r="Z15" s="1">
        <f t="shared" si="13"/>
        <v>69.489050374915308</v>
      </c>
      <c r="AA15" s="45">
        <f t="shared" si="14"/>
        <v>0.25956564107255531</v>
      </c>
      <c r="AC15" s="44">
        <f t="shared" si="15"/>
        <v>67865.611328161118</v>
      </c>
      <c r="AD15" s="44">
        <f t="shared" si="18"/>
        <v>70240.90772464675</v>
      </c>
      <c r="AE15" s="44">
        <f t="shared" si="20"/>
        <v>72699.339495009379</v>
      </c>
      <c r="AF15" s="44">
        <f t="shared" si="21"/>
        <v>75243.816377334704</v>
      </c>
      <c r="AG15" s="44">
        <f t="shared" si="22"/>
        <v>77877.349950541407</v>
      </c>
      <c r="AH15" s="44">
        <f t="shared" si="23"/>
        <v>80603.057198810362</v>
      </c>
      <c r="AI15" s="44">
        <f t="shared" si="24"/>
        <v>83424.164200768719</v>
      </c>
      <c r="AJ15" s="44">
        <f t="shared" si="25"/>
        <v>86344.00994779561</v>
      </c>
      <c r="AK15" s="44">
        <f t="shared" ref="AK15:AK46" si="26">$V15/(1+r_)^($R15-AK$2)</f>
        <v>89366.050295968453</v>
      </c>
      <c r="AL15" s="44"/>
      <c r="AM15" s="44"/>
    </row>
    <row r="16" spans="1:129" ht="15.75" customHeight="1">
      <c r="B16" s="1">
        <v>9</v>
      </c>
      <c r="D16" s="43">
        <f t="shared" si="16"/>
        <v>6.4999999999999994E-5</v>
      </c>
      <c r="E16" s="43">
        <f t="shared" si="0"/>
        <v>6.5002112591527869E-5</v>
      </c>
      <c r="F16" s="44">
        <f t="shared" si="17"/>
        <v>99232.126546417829</v>
      </c>
      <c r="G16" s="44">
        <f t="shared" si="1"/>
        <v>99227.289058859984</v>
      </c>
      <c r="H16" s="44">
        <f t="shared" si="2"/>
        <v>66.484480386836168</v>
      </c>
      <c r="J16" s="43">
        <f t="shared" si="3"/>
        <v>6.2000000000000003E-5</v>
      </c>
      <c r="K16" s="43">
        <f t="shared" si="4"/>
        <v>6.2001922079452849E-5</v>
      </c>
      <c r="L16" s="44">
        <f t="shared" si="19"/>
        <v>99349.272551533257</v>
      </c>
      <c r="M16" s="44">
        <f t="shared" si="5"/>
        <v>99344.652881966336</v>
      </c>
      <c r="N16" s="44">
        <f t="shared" si="6"/>
        <v>70.504805510368868</v>
      </c>
      <c r="P16" s="5">
        <f t="shared" si="7"/>
        <v>0.50029495714514949</v>
      </c>
      <c r="R16" s="1">
        <v>9</v>
      </c>
      <c r="S16" s="44">
        <f t="shared" si="8"/>
        <v>99290.734102026778</v>
      </c>
      <c r="T16" s="44">
        <f t="shared" si="9"/>
        <v>99286.005653855216</v>
      </c>
      <c r="U16" s="45">
        <f t="shared" si="10"/>
        <v>68.755419247026794</v>
      </c>
      <c r="V16" s="44">
        <f t="shared" si="11"/>
        <v>89357.405088469692</v>
      </c>
      <c r="W16" s="45">
        <f t="shared" si="12"/>
        <v>53.899449450963466</v>
      </c>
      <c r="X16" s="45">
        <f>SUM(AL16:AL133)/S16</f>
        <v>21.942611790418766</v>
      </c>
      <c r="Z16" s="1">
        <f t="shared" si="13"/>
        <v>68.495828772223518</v>
      </c>
      <c r="AA16" s="45">
        <f t="shared" si="14"/>
        <v>0.25959047480327513</v>
      </c>
      <c r="AC16" s="44">
        <f t="shared" si="15"/>
        <v>65564.29570790405</v>
      </c>
      <c r="AD16" s="44">
        <f t="shared" si="18"/>
        <v>67859.04605768068</v>
      </c>
      <c r="AE16" s="44">
        <f t="shared" si="20"/>
        <v>70234.112669699491</v>
      </c>
      <c r="AF16" s="44">
        <f t="shared" si="21"/>
        <v>72692.306613138964</v>
      </c>
      <c r="AG16" s="44">
        <f t="shared" si="22"/>
        <v>75236.537344598823</v>
      </c>
      <c r="AH16" s="44">
        <f t="shared" si="23"/>
        <v>77869.816151659776</v>
      </c>
      <c r="AI16" s="44">
        <f t="shared" si="24"/>
        <v>80595.259716967863</v>
      </c>
      <c r="AJ16" s="44">
        <f t="shared" si="25"/>
        <v>83416.093807061727</v>
      </c>
      <c r="AK16" s="44">
        <f t="shared" si="26"/>
        <v>86335.657090308887</v>
      </c>
      <c r="AL16" s="44">
        <f t="shared" ref="AL16:AL47" si="27">$V16/(1+r_)^($R16-AL$2)</f>
        <v>89357.405088469692</v>
      </c>
      <c r="AM16" s="44"/>
    </row>
    <row r="17" spans="2:59" ht="15.75" customHeight="1">
      <c r="B17" s="1">
        <v>10</v>
      </c>
      <c r="D17" s="43">
        <f t="shared" si="16"/>
        <v>7.6000000000000004E-5</v>
      </c>
      <c r="E17" s="43">
        <f t="shared" si="0"/>
        <v>7.6002888146298661E-5</v>
      </c>
      <c r="F17" s="44">
        <f t="shared" si="17"/>
        <v>99222.451571302154</v>
      </c>
      <c r="G17" s="44">
        <f t="shared" si="1"/>
        <v>99216.795999021881</v>
      </c>
      <c r="H17" s="44">
        <f t="shared" si="2"/>
        <v>65.49091439643432</v>
      </c>
      <c r="J17" s="43">
        <f t="shared" si="3"/>
        <v>5.8999999999999998E-5</v>
      </c>
      <c r="K17" s="43">
        <f t="shared" si="4"/>
        <v>5.9001740568493946E-5</v>
      </c>
      <c r="L17" s="44">
        <f t="shared" si="19"/>
        <v>99340.033212399416</v>
      </c>
      <c r="M17" s="44">
        <f t="shared" si="5"/>
        <v>99335.637480768404</v>
      </c>
      <c r="N17" s="44">
        <f t="shared" si="6"/>
        <v>69.511316461877485</v>
      </c>
      <c r="P17" s="5">
        <f t="shared" si="7"/>
        <v>0.50029608221619848</v>
      </c>
      <c r="R17" s="1">
        <v>10</v>
      </c>
      <c r="S17" s="44">
        <f t="shared" si="8"/>
        <v>99281.277205683669</v>
      </c>
      <c r="T17" s="44">
        <f t="shared" si="9"/>
        <v>99276.252309593096</v>
      </c>
      <c r="U17" s="45">
        <f t="shared" si="10"/>
        <v>67.761920819557304</v>
      </c>
      <c r="V17" s="44">
        <f t="shared" si="11"/>
        <v>89348.627078633785</v>
      </c>
      <c r="W17" s="45">
        <f t="shared" si="12"/>
        <v>53.00454070197555</v>
      </c>
      <c r="X17" s="45">
        <f>SUM(AM17:AM127)/S17</f>
        <v>21.781222104822312</v>
      </c>
      <c r="Z17" s="1">
        <f t="shared" si="13"/>
        <v>67.502305798709443</v>
      </c>
      <c r="AA17" s="45">
        <f t="shared" si="14"/>
        <v>0.25961502084786048</v>
      </c>
      <c r="AC17" s="44">
        <f t="shared" si="15"/>
        <v>63340.922715181892</v>
      </c>
      <c r="AD17" s="44">
        <f t="shared" si="18"/>
        <v>65557.855010213258</v>
      </c>
      <c r="AE17" s="44">
        <f t="shared" si="20"/>
        <v>67852.379935570701</v>
      </c>
      <c r="AF17" s="44">
        <f t="shared" si="21"/>
        <v>70227.213233315662</v>
      </c>
      <c r="AG17" s="44">
        <f t="shared" si="22"/>
        <v>72685.165696481708</v>
      </c>
      <c r="AH17" s="44">
        <f t="shared" si="23"/>
        <v>75229.146495858571</v>
      </c>
      <c r="AI17" s="44">
        <f t="shared" si="24"/>
        <v>77862.166623213619</v>
      </c>
      <c r="AJ17" s="44">
        <f t="shared" si="25"/>
        <v>80587.342455026082</v>
      </c>
      <c r="AK17" s="44">
        <f t="shared" si="26"/>
        <v>83407.899440951995</v>
      </c>
      <c r="AL17" s="44">
        <f t="shared" si="27"/>
        <v>86327.175921385307</v>
      </c>
      <c r="AM17" s="44">
        <f t="shared" ref="AM17:AM48" si="28">$V17/(1+r_)^($R17-AM$2)</f>
        <v>89348.627078633785</v>
      </c>
      <c r="AN17" s="44"/>
      <c r="AO17" s="44"/>
      <c r="AP17" s="44"/>
      <c r="AQ17" s="44"/>
      <c r="AR17" s="44"/>
      <c r="AS17" s="44"/>
      <c r="AT17" s="44"/>
      <c r="AU17" s="44"/>
      <c r="AV17" s="44"/>
      <c r="AW17" s="44"/>
    </row>
    <row r="18" spans="2:59" ht="15.75" customHeight="1">
      <c r="B18" s="1">
        <v>11</v>
      </c>
      <c r="D18" s="43">
        <f t="shared" si="16"/>
        <v>8.6000000000000003E-5</v>
      </c>
      <c r="E18" s="43">
        <f t="shared" si="0"/>
        <v>8.6003698212062842E-5</v>
      </c>
      <c r="F18" s="44">
        <f t="shared" si="17"/>
        <v>99211.140426741593</v>
      </c>
      <c r="G18" s="44">
        <f t="shared" si="1"/>
        <v>99204.741445767082</v>
      </c>
      <c r="H18" s="44">
        <f t="shared" si="2"/>
        <v>64.498324064589525</v>
      </c>
      <c r="J18" s="43">
        <f t="shared" si="3"/>
        <v>7.6000000000000004E-5</v>
      </c>
      <c r="K18" s="43">
        <f t="shared" si="4"/>
        <v>7.6002888146298661E-5</v>
      </c>
      <c r="L18" s="44">
        <f t="shared" si="19"/>
        <v>99331.241749137378</v>
      </c>
      <c r="M18" s="44">
        <f t="shared" si="5"/>
        <v>99325.579975934786</v>
      </c>
      <c r="N18" s="44">
        <f t="shared" si="6"/>
        <v>68.517424413843614</v>
      </c>
      <c r="P18" s="5">
        <f t="shared" si="7"/>
        <v>0.50030245764425596</v>
      </c>
      <c r="R18" s="1">
        <v>11</v>
      </c>
      <c r="S18" s="44">
        <f t="shared" si="8"/>
        <v>99271.227413502522</v>
      </c>
      <c r="T18" s="44">
        <f t="shared" si="9"/>
        <v>99265.197487360987</v>
      </c>
      <c r="U18" s="45">
        <f t="shared" si="10"/>
        <v>66.768730127184043</v>
      </c>
      <c r="V18" s="44">
        <f t="shared" si="11"/>
        <v>89338.677738624887</v>
      </c>
      <c r="W18" s="45">
        <f t="shared" si="12"/>
        <v>52.109861097683243</v>
      </c>
      <c r="X18" s="45">
        <f>SUM(AN18:AN135)/S18</f>
        <v>21.614299941531264</v>
      </c>
      <c r="Z18" s="1">
        <f t="shared" si="13"/>
        <v>66.509089846840226</v>
      </c>
      <c r="AA18" s="45">
        <f t="shared" si="14"/>
        <v>0.2596402803438167</v>
      </c>
      <c r="AC18" s="44">
        <f t="shared" si="15"/>
        <v>61192.144387309745</v>
      </c>
      <c r="AD18" s="44">
        <f t="shared" si="18"/>
        <v>63333.869440865587</v>
      </c>
      <c r="AE18" s="44">
        <f t="shared" si="20"/>
        <v>65550.554871295884</v>
      </c>
      <c r="AF18" s="44">
        <f t="shared" si="21"/>
        <v>67844.824291791228</v>
      </c>
      <c r="AG18" s="44">
        <f t="shared" si="22"/>
        <v>70219.393142003901</v>
      </c>
      <c r="AH18" s="44">
        <f t="shared" si="23"/>
        <v>72677.071901974035</v>
      </c>
      <c r="AI18" s="44">
        <f t="shared" si="24"/>
        <v>75220.769418543132</v>
      </c>
      <c r="AJ18" s="44">
        <f t="shared" si="25"/>
        <v>77853.49634819213</v>
      </c>
      <c r="AK18" s="44">
        <f t="shared" si="26"/>
        <v>80578.368720378843</v>
      </c>
      <c r="AL18" s="44">
        <f t="shared" si="27"/>
        <v>83398.611625592093</v>
      </c>
      <c r="AM18" s="44">
        <f t="shared" si="28"/>
        <v>86317.563032487815</v>
      </c>
      <c r="AN18" s="44">
        <f t="shared" ref="AN18:AN49" si="29">$V18/(1+r_)^($R18-AN$2)</f>
        <v>89338.677738624887</v>
      </c>
      <c r="AO18" s="44"/>
      <c r="AP18" s="44"/>
      <c r="AQ18" s="44"/>
      <c r="AR18" s="44"/>
      <c r="AS18" s="44"/>
      <c r="AT18" s="44"/>
      <c r="AU18" s="44"/>
      <c r="AV18" s="44"/>
      <c r="AW18" s="44"/>
    </row>
    <row r="19" spans="2:59" ht="15.75" customHeight="1">
      <c r="B19" s="1">
        <v>12</v>
      </c>
      <c r="D19" s="43">
        <f t="shared" si="16"/>
        <v>9.8999999999999994E-5</v>
      </c>
      <c r="E19" s="43">
        <f t="shared" si="0"/>
        <v>9.9004900823417247E-5</v>
      </c>
      <c r="F19" s="44">
        <f t="shared" si="17"/>
        <v>99198.342464792571</v>
      </c>
      <c r="G19" s="44">
        <f t="shared" si="1"/>
        <v>99190.977170163125</v>
      </c>
      <c r="H19" s="44">
        <f t="shared" si="2"/>
        <v>63.506580735979682</v>
      </c>
      <c r="J19" s="43">
        <f t="shared" si="3"/>
        <v>6.8999999999999997E-5</v>
      </c>
      <c r="K19" s="43">
        <f t="shared" si="4"/>
        <v>6.9002380609494403E-5</v>
      </c>
      <c r="L19" s="44">
        <f t="shared" si="19"/>
        <v>99319.91820273218</v>
      </c>
      <c r="M19" s="44">
        <f t="shared" si="5"/>
        <v>99314.778485627859</v>
      </c>
      <c r="N19" s="44">
        <f t="shared" si="6"/>
        <v>67.525179136920798</v>
      </c>
      <c r="P19" s="5">
        <f t="shared" si="7"/>
        <v>0.50030620794664127</v>
      </c>
      <c r="R19" s="1">
        <v>12</v>
      </c>
      <c r="S19" s="44">
        <f t="shared" si="8"/>
        <v>99259.167561219452</v>
      </c>
      <c r="T19" s="44">
        <f t="shared" si="9"/>
        <v>99252.916445802635</v>
      </c>
      <c r="U19" s="45">
        <f t="shared" si="10"/>
        <v>65.77678168671207</v>
      </c>
      <c r="V19" s="44">
        <f t="shared" si="11"/>
        <v>89327.62480122238</v>
      </c>
      <c r="W19" s="45">
        <f t="shared" si="12"/>
        <v>51.216137699725238</v>
      </c>
      <c r="X19" s="45">
        <f>SUM(AO19:AO127)/S19</f>
        <v>21.441961872972986</v>
      </c>
      <c r="Z19" s="1">
        <f t="shared" si="13"/>
        <v>65.517110463214976</v>
      </c>
      <c r="AA19" s="45">
        <f t="shared" si="14"/>
        <v>0.25967122349709371</v>
      </c>
      <c r="AC19" s="44">
        <f t="shared" si="15"/>
        <v>59115.530169286743</v>
      </c>
      <c r="AD19" s="44">
        <f t="shared" si="18"/>
        <v>61184.573725211776</v>
      </c>
      <c r="AE19" s="44">
        <f t="shared" si="20"/>
        <v>63326.033805594197</v>
      </c>
      <c r="AF19" s="44">
        <f t="shared" si="21"/>
        <v>65542.444988789983</v>
      </c>
      <c r="AG19" s="44">
        <f t="shared" si="22"/>
        <v>67836.430563397633</v>
      </c>
      <c r="AH19" s="44">
        <f t="shared" si="23"/>
        <v>70210.705633116537</v>
      </c>
      <c r="AI19" s="44">
        <f t="shared" si="24"/>
        <v>72668.080330275596</v>
      </c>
      <c r="AJ19" s="44">
        <f t="shared" si="25"/>
        <v>75211.463141835251</v>
      </c>
      <c r="AK19" s="44">
        <f t="shared" si="26"/>
        <v>77843.864351799479</v>
      </c>
      <c r="AL19" s="44">
        <f t="shared" si="27"/>
        <v>80568.399604112448</v>
      </c>
      <c r="AM19" s="44">
        <f t="shared" si="28"/>
        <v>83388.293590256377</v>
      </c>
      <c r="AN19" s="44">
        <f t="shared" si="29"/>
        <v>86306.883865915355</v>
      </c>
      <c r="AO19" s="44">
        <f t="shared" ref="AO19:AO50" si="30">$V19/(1+r_)^($R19-AO$2)</f>
        <v>89327.62480122238</v>
      </c>
      <c r="AP19" s="44"/>
      <c r="AQ19" s="44"/>
      <c r="AR19" s="44"/>
      <c r="AS19" s="44"/>
      <c r="AT19" s="44"/>
      <c r="AU19" s="44"/>
      <c r="AV19" s="44"/>
      <c r="AW19" s="44"/>
    </row>
    <row r="20" spans="2:59" ht="15.75" customHeight="1">
      <c r="B20" s="1">
        <v>13</v>
      </c>
      <c r="D20" s="43">
        <f t="shared" si="16"/>
        <v>1.1E-4</v>
      </c>
      <c r="E20" s="43">
        <f t="shared" si="0"/>
        <v>1.1000605044375778E-4</v>
      </c>
      <c r="F20" s="44">
        <f t="shared" si="17"/>
        <v>99183.611875533679</v>
      </c>
      <c r="G20" s="44">
        <f t="shared" si="1"/>
        <v>99175.429452580895</v>
      </c>
      <c r="H20" s="44">
        <f t="shared" si="2"/>
        <v>62.515938371216791</v>
      </c>
      <c r="J20" s="43">
        <f t="shared" si="3"/>
        <v>7.7999999999999999E-5</v>
      </c>
      <c r="K20" s="43">
        <f t="shared" si="4"/>
        <v>7.8003042158215753E-5</v>
      </c>
      <c r="L20" s="44">
        <f t="shared" si="19"/>
        <v>99309.638768523539</v>
      </c>
      <c r="M20" s="44">
        <f t="shared" si="5"/>
        <v>99303.829267944529</v>
      </c>
      <c r="N20" s="44">
        <f t="shared" si="6"/>
        <v>66.532116841335039</v>
      </c>
      <c r="P20" s="5">
        <f t="shared" si="7"/>
        <v>0.5003174588873448</v>
      </c>
      <c r="R20" s="1">
        <v>13</v>
      </c>
      <c r="S20" s="44">
        <f t="shared" si="8"/>
        <v>99246.665330385833</v>
      </c>
      <c r="T20" s="44">
        <f t="shared" si="9"/>
        <v>99239.670906635089</v>
      </c>
      <c r="U20" s="45">
        <f t="shared" si="10"/>
        <v>64.785004687354004</v>
      </c>
      <c r="V20" s="44">
        <f t="shared" si="11"/>
        <v>89315.703815971588</v>
      </c>
      <c r="W20" s="45">
        <f t="shared" si="12"/>
        <v>50.322532775770775</v>
      </c>
      <c r="X20" s="45">
        <f>SUM(AP20:AP127)/S20</f>
        <v>21.263667476583731</v>
      </c>
      <c r="Z20" s="1">
        <f t="shared" si="13"/>
        <v>64.525302577824419</v>
      </c>
      <c r="AA20" s="45">
        <f t="shared" si="14"/>
        <v>0.25970210952958439</v>
      </c>
      <c r="AC20" s="44">
        <f t="shared" si="15"/>
        <v>57108.831942365832</v>
      </c>
      <c r="AD20" s="44">
        <f t="shared" si="18"/>
        <v>59107.641060348622</v>
      </c>
      <c r="AE20" s="44">
        <f t="shared" si="20"/>
        <v>61176.408497460819</v>
      </c>
      <c r="AF20" s="44">
        <f t="shared" si="21"/>
        <v>63317.582794871953</v>
      </c>
      <c r="AG20" s="44">
        <f t="shared" si="22"/>
        <v>65533.698192692464</v>
      </c>
      <c r="AH20" s="44">
        <f t="shared" si="23"/>
        <v>67827.377629436698</v>
      </c>
      <c r="AI20" s="44">
        <f t="shared" si="24"/>
        <v>70201.335846466958</v>
      </c>
      <c r="AJ20" s="44">
        <f t="shared" si="25"/>
        <v>72658.382601093297</v>
      </c>
      <c r="AK20" s="44">
        <f t="shared" si="26"/>
        <v>75201.425992131568</v>
      </c>
      <c r="AL20" s="44">
        <f t="shared" si="27"/>
        <v>77833.47590185616</v>
      </c>
      <c r="AM20" s="44">
        <f t="shared" si="28"/>
        <v>80557.647558421129</v>
      </c>
      <c r="AN20" s="44">
        <f t="shared" si="29"/>
        <v>83377.16522296585</v>
      </c>
      <c r="AO20" s="44">
        <f t="shared" si="30"/>
        <v>86295.366005769654</v>
      </c>
      <c r="AP20" s="44">
        <f t="shared" ref="AP20:AP51" si="31">$V20/(1+r_)^($R20-AP$2)</f>
        <v>89315.703815971588</v>
      </c>
      <c r="AQ20" s="44"/>
      <c r="AR20" s="44"/>
      <c r="AS20" s="44"/>
      <c r="AT20" s="44"/>
      <c r="AU20" s="44"/>
      <c r="AV20" s="44"/>
      <c r="AW20" s="44"/>
    </row>
    <row r="21" spans="2:59" ht="15.75" customHeight="1">
      <c r="B21" s="1">
        <v>14</v>
      </c>
      <c r="D21" s="43">
        <f t="shared" si="16"/>
        <v>1.3300000000000001E-4</v>
      </c>
      <c r="E21" s="43">
        <f t="shared" si="0"/>
        <v>1.3300884528434032E-4</v>
      </c>
      <c r="F21" s="44">
        <f t="shared" si="17"/>
        <v>99167.247029628095</v>
      </c>
      <c r="G21" s="44">
        <f t="shared" si="1"/>
        <v>99157.355425650952</v>
      </c>
      <c r="H21" s="44">
        <f t="shared" si="2"/>
        <v>61.526172408215231</v>
      </c>
      <c r="J21" s="43">
        <f t="shared" si="3"/>
        <v>1.01E-4</v>
      </c>
      <c r="K21" s="43">
        <f t="shared" si="4"/>
        <v>1.0100510084347743E-4</v>
      </c>
      <c r="L21" s="44">
        <f t="shared" si="19"/>
        <v>99298.019767365506</v>
      </c>
      <c r="M21" s="44">
        <f t="shared" si="5"/>
        <v>99290.498132297405</v>
      </c>
      <c r="N21" s="44">
        <f t="shared" si="6"/>
        <v>65.539843352335396</v>
      </c>
      <c r="P21" s="5">
        <f t="shared" si="7"/>
        <v>0.50032946001042888</v>
      </c>
      <c r="R21" s="1">
        <v>14</v>
      </c>
      <c r="S21" s="44">
        <f t="shared" si="8"/>
        <v>99232.67648288433</v>
      </c>
      <c r="T21" s="44">
        <f t="shared" si="9"/>
        <v>99223.971457342515</v>
      </c>
      <c r="U21" s="45">
        <f t="shared" si="10"/>
        <v>63.794066955541041</v>
      </c>
      <c r="V21" s="44">
        <f t="shared" si="11"/>
        <v>89301.574311608259</v>
      </c>
      <c r="W21" s="45">
        <f t="shared" si="12"/>
        <v>49.429563315309181</v>
      </c>
      <c r="X21" s="45">
        <f>SUM(AQ21:AQ138)/S21</f>
        <v>21.079432638274657</v>
      </c>
      <c r="Z21" s="1">
        <f t="shared" si="13"/>
        <v>63.534330224346419</v>
      </c>
      <c r="AA21" s="45">
        <f t="shared" si="14"/>
        <v>0.25973673119462148</v>
      </c>
      <c r="AC21" s="44">
        <f t="shared" si="15"/>
        <v>55168.886452750703</v>
      </c>
      <c r="AD21" s="44">
        <f t="shared" si="18"/>
        <v>57099.797478596985</v>
      </c>
      <c r="AE21" s="44">
        <f t="shared" si="20"/>
        <v>59098.290390347865</v>
      </c>
      <c r="AF21" s="44">
        <f t="shared" si="21"/>
        <v>61166.730554010042</v>
      </c>
      <c r="AG21" s="44">
        <f t="shared" si="22"/>
        <v>63307.566123400393</v>
      </c>
      <c r="AH21" s="44">
        <f t="shared" si="23"/>
        <v>65523.330937719402</v>
      </c>
      <c r="AI21" s="44">
        <f t="shared" si="24"/>
        <v>67816.647520539569</v>
      </c>
      <c r="AJ21" s="44">
        <f t="shared" si="25"/>
        <v>70190.230183758438</v>
      </c>
      <c r="AK21" s="44">
        <f t="shared" si="26"/>
        <v>72646.88824018999</v>
      </c>
      <c r="AL21" s="44">
        <f t="shared" si="27"/>
        <v>75189.529328596633</v>
      </c>
      <c r="AM21" s="44">
        <f t="shared" si="28"/>
        <v>77821.162855097515</v>
      </c>
      <c r="AN21" s="44">
        <f t="shared" si="29"/>
        <v>80544.903555025914</v>
      </c>
      <c r="AO21" s="44">
        <f t="shared" si="30"/>
        <v>83363.975179451809</v>
      </c>
      <c r="AP21" s="44">
        <f t="shared" si="31"/>
        <v>86281.714310732626</v>
      </c>
      <c r="AQ21" s="44">
        <f t="shared" ref="AQ21:AQ52" si="32">$V21/(1+r_)^($R21-AQ$2)</f>
        <v>89301.574311608259</v>
      </c>
      <c r="AR21" s="44"/>
      <c r="AS21" s="44"/>
      <c r="AT21" s="44"/>
      <c r="AU21" s="44"/>
      <c r="AV21" s="44"/>
      <c r="AW21" s="44"/>
    </row>
    <row r="22" spans="2:59" ht="15.75" customHeight="1">
      <c r="B22" s="1">
        <v>15</v>
      </c>
      <c r="D22" s="43">
        <f t="shared" si="16"/>
        <v>1.7899999999999999E-4</v>
      </c>
      <c r="E22" s="43">
        <f t="shared" si="0"/>
        <v>1.7901602241207661E-4</v>
      </c>
      <c r="F22" s="44">
        <f t="shared" si="17"/>
        <v>99147.463821673795</v>
      </c>
      <c r="G22" s="44">
        <f t="shared" si="1"/>
        <v>99134.153870320471</v>
      </c>
      <c r="H22" s="44">
        <f t="shared" si="2"/>
        <v>60.538349153972227</v>
      </c>
      <c r="J22" s="43">
        <f t="shared" si="3"/>
        <v>1.1900000000000001E-4</v>
      </c>
      <c r="K22" s="43">
        <f t="shared" si="4"/>
        <v>1.1900708106175004E-4</v>
      </c>
      <c r="L22" s="44">
        <f t="shared" si="19"/>
        <v>99282.976497229305</v>
      </c>
      <c r="M22" s="44">
        <f t="shared" si="5"/>
        <v>99274.115755197068</v>
      </c>
      <c r="N22" s="44">
        <f t="shared" si="6"/>
        <v>64.549698132758834</v>
      </c>
      <c r="P22" s="5">
        <f t="shared" si="7"/>
        <v>0.50034146140919133</v>
      </c>
      <c r="R22" s="1">
        <v>15</v>
      </c>
      <c r="S22" s="44">
        <f t="shared" si="8"/>
        <v>99215.266431800701</v>
      </c>
      <c r="T22" s="44">
        <f t="shared" si="9"/>
        <v>99204.184229207327</v>
      </c>
      <c r="U22" s="45">
        <f t="shared" si="10"/>
        <v>62.805173642834397</v>
      </c>
      <c r="V22" s="44">
        <f t="shared" si="11"/>
        <v>89283.765806286596</v>
      </c>
      <c r="W22" s="45">
        <f t="shared" si="12"/>
        <v>48.538158128688622</v>
      </c>
      <c r="X22" s="45">
        <f>SUM(AR22:AR127)/S22</f>
        <v>20.889459482821408</v>
      </c>
      <c r="Z22" s="1">
        <f t="shared" si="13"/>
        <v>62.545393364240589</v>
      </c>
      <c r="AA22" s="45">
        <f t="shared" si="14"/>
        <v>0.25978027859380859</v>
      </c>
      <c r="AC22" s="44">
        <f t="shared" si="15"/>
        <v>53292.642205266609</v>
      </c>
      <c r="AD22" s="44">
        <f t="shared" si="18"/>
        <v>55157.884682450938</v>
      </c>
      <c r="AE22" s="44">
        <f t="shared" si="20"/>
        <v>57088.410646336728</v>
      </c>
      <c r="AF22" s="44">
        <f t="shared" si="21"/>
        <v>59086.505018958494</v>
      </c>
      <c r="AG22" s="44">
        <f t="shared" si="22"/>
        <v>61154.532694622038</v>
      </c>
      <c r="AH22" s="44">
        <f t="shared" si="23"/>
        <v>63294.941338933815</v>
      </c>
      <c r="AI22" s="44">
        <f t="shared" si="24"/>
        <v>65510.264285796497</v>
      </c>
      <c r="AJ22" s="44">
        <f t="shared" si="25"/>
        <v>67803.123535799357</v>
      </c>
      <c r="AK22" s="44">
        <f t="shared" si="26"/>
        <v>70176.232859552329</v>
      </c>
      <c r="AL22" s="44">
        <f t="shared" si="27"/>
        <v>72632.401009636655</v>
      </c>
      <c r="AM22" s="44">
        <f t="shared" si="28"/>
        <v>75174.535044973934</v>
      </c>
      <c r="AN22" s="44">
        <f t="shared" si="29"/>
        <v>77805.643771548013</v>
      </c>
      <c r="AO22" s="44">
        <f t="shared" si="30"/>
        <v>80528.841303552195</v>
      </c>
      <c r="AP22" s="44">
        <f t="shared" si="31"/>
        <v>83347.350749176505</v>
      </c>
      <c r="AQ22" s="44">
        <f t="shared" si="32"/>
        <v>86264.508025397678</v>
      </c>
      <c r="AR22" s="44">
        <f t="shared" ref="AR22:AR53" si="33">$V22/(1+r_)^($R22-AR$2)</f>
        <v>89283.765806286596</v>
      </c>
      <c r="AS22" s="44"/>
      <c r="AT22" s="44"/>
      <c r="AU22" s="44"/>
      <c r="AV22" s="44"/>
      <c r="AW22" s="44"/>
    </row>
    <row r="23" spans="2:59" ht="15.75" customHeight="1">
      <c r="B23" s="1">
        <v>16</v>
      </c>
      <c r="D23" s="43">
        <f t="shared" si="16"/>
        <v>2.33E-4</v>
      </c>
      <c r="E23" s="43">
        <f t="shared" si="0"/>
        <v>2.3302714871722136E-4</v>
      </c>
      <c r="F23" s="44">
        <f t="shared" si="17"/>
        <v>99120.843918967163</v>
      </c>
      <c r="G23" s="44">
        <f t="shared" si="1"/>
        <v>99103.523560501169</v>
      </c>
      <c r="H23" s="44">
        <f t="shared" si="2"/>
        <v>59.554473058389874</v>
      </c>
      <c r="J23" s="43">
        <f t="shared" si="3"/>
        <v>1.5300000000000001E-4</v>
      </c>
      <c r="K23" s="43">
        <f t="shared" si="4"/>
        <v>1.5301170569395473E-4</v>
      </c>
      <c r="L23" s="44">
        <f t="shared" si="19"/>
        <v>99265.255013164846</v>
      </c>
      <c r="M23" s="44">
        <f t="shared" si="5"/>
        <v>99253.864760857017</v>
      </c>
      <c r="N23" s="44">
        <f t="shared" si="6"/>
        <v>63.561132704751245</v>
      </c>
      <c r="P23" s="5">
        <f t="shared" si="7"/>
        <v>0.50036396475099565</v>
      </c>
      <c r="R23" s="1">
        <v>16</v>
      </c>
      <c r="S23" s="44">
        <f t="shared" si="8"/>
        <v>99193.102026613953</v>
      </c>
      <c r="T23" s="44">
        <f t="shared" si="9"/>
        <v>99178.751224097388</v>
      </c>
      <c r="U23" s="45">
        <f t="shared" si="10"/>
        <v>61.81909554955611</v>
      </c>
      <c r="V23" s="44">
        <f t="shared" si="11"/>
        <v>89260.876101687652</v>
      </c>
      <c r="W23" s="45">
        <f t="shared" si="12"/>
        <v>47.648903285354478</v>
      </c>
      <c r="X23" s="45">
        <f>SUM(AS23:AS$127)/S23</f>
        <v>20.693817551258114</v>
      </c>
      <c r="Z23" s="1">
        <f t="shared" si="13"/>
        <v>61.559261164451073</v>
      </c>
      <c r="AA23" s="45">
        <f t="shared" si="14"/>
        <v>0.25983438510503731</v>
      </c>
      <c r="AC23" s="44">
        <f t="shared" si="15"/>
        <v>51477.274932684464</v>
      </c>
      <c r="AD23" s="44">
        <f t="shared" si="18"/>
        <v>53278.979555328406</v>
      </c>
      <c r="AE23" s="44">
        <f t="shared" si="20"/>
        <v>55143.743839764895</v>
      </c>
      <c r="AF23" s="44">
        <f t="shared" si="21"/>
        <v>57073.774874156676</v>
      </c>
      <c r="AG23" s="44">
        <f t="shared" si="22"/>
        <v>59071.356994752146</v>
      </c>
      <c r="AH23" s="44">
        <f t="shared" si="23"/>
        <v>61138.854489568468</v>
      </c>
      <c r="AI23" s="44">
        <f t="shared" si="24"/>
        <v>63278.714396703363</v>
      </c>
      <c r="AJ23" s="44">
        <f t="shared" si="25"/>
        <v>65493.469400587979</v>
      </c>
      <c r="AK23" s="44">
        <f t="shared" si="26"/>
        <v>67785.740829608549</v>
      </c>
      <c r="AL23" s="44">
        <f t="shared" si="27"/>
        <v>70158.241758644828</v>
      </c>
      <c r="AM23" s="44">
        <f t="shared" si="28"/>
        <v>72613.780220197397</v>
      </c>
      <c r="AN23" s="44">
        <f t="shared" si="29"/>
        <v>75155.262527904313</v>
      </c>
      <c r="AO23" s="44">
        <f t="shared" si="30"/>
        <v>77785.696716380946</v>
      </c>
      <c r="AP23" s="44">
        <f t="shared" si="31"/>
        <v>80508.196101454276</v>
      </c>
      <c r="AQ23" s="44">
        <f t="shared" si="32"/>
        <v>83325.982965005169</v>
      </c>
      <c r="AR23" s="44">
        <f t="shared" si="33"/>
        <v>86242.392368780347</v>
      </c>
      <c r="AS23" s="44">
        <f t="shared" ref="AS23:AS54" si="34">$V23/(1+r_)^($R23-AS$2)</f>
        <v>89260.876101687652</v>
      </c>
      <c r="AT23" s="44"/>
      <c r="AU23" s="44"/>
      <c r="AV23" s="44"/>
      <c r="AW23" s="44"/>
    </row>
    <row r="24" spans="2:59" ht="15.75" customHeight="1">
      <c r="B24" s="1">
        <v>17</v>
      </c>
      <c r="D24" s="43">
        <f t="shared" si="16"/>
        <v>3.1700000000000001E-4</v>
      </c>
      <c r="E24" s="43">
        <f t="shared" si="0"/>
        <v>3.1705025512087455E-4</v>
      </c>
      <c r="F24" s="44">
        <f t="shared" si="17"/>
        <v>99086.203202035162</v>
      </c>
      <c r="G24" s="44">
        <f t="shared" si="1"/>
        <v>99062.647324273799</v>
      </c>
      <c r="H24" s="44">
        <f t="shared" si="2"/>
        <v>58.575118609623807</v>
      </c>
      <c r="J24" s="43">
        <f t="shared" si="3"/>
        <v>1.5200000000000001E-4</v>
      </c>
      <c r="K24" s="43">
        <f t="shared" si="4"/>
        <v>1.5201155317077713E-4</v>
      </c>
      <c r="L24" s="44">
        <f t="shared" si="19"/>
        <v>99242.474508549189</v>
      </c>
      <c r="M24" s="44">
        <f t="shared" si="5"/>
        <v>99231.161296384496</v>
      </c>
      <c r="N24" s="44">
        <f t="shared" si="6"/>
        <v>62.575608003072482</v>
      </c>
      <c r="P24" s="5">
        <f t="shared" si="7"/>
        <v>0.5003939705248831</v>
      </c>
      <c r="R24" s="1">
        <v>17</v>
      </c>
      <c r="S24" s="44">
        <f t="shared" si="8"/>
        <v>99164.400421580824</v>
      </c>
      <c r="T24" s="44">
        <f t="shared" si="9"/>
        <v>99146.976293333311</v>
      </c>
      <c r="U24" s="45">
        <f t="shared" si="10"/>
        <v>60.83684341526164</v>
      </c>
      <c r="V24" s="44">
        <f t="shared" si="11"/>
        <v>89232.278663999983</v>
      </c>
      <c r="W24" s="45">
        <f t="shared" si="12"/>
        <v>46.762564279363758</v>
      </c>
      <c r="X24" s="45">
        <f>SUM(AT24:AT$127)/S24</f>
        <v>20.492665500183438</v>
      </c>
      <c r="Z24" s="1">
        <f t="shared" si="13"/>
        <v>60.576939381254277</v>
      </c>
      <c r="AA24" s="45">
        <f t="shared" si="14"/>
        <v>0.25990403400736284</v>
      </c>
      <c r="AC24" s="44">
        <f t="shared" si="15"/>
        <v>49720.562919140182</v>
      </c>
      <c r="AD24" s="44">
        <f t="shared" si="18"/>
        <v>51460.782621310093</v>
      </c>
      <c r="AE24" s="44">
        <f t="shared" si="20"/>
        <v>53261.910013055931</v>
      </c>
      <c r="AF24" s="44">
        <f t="shared" si="21"/>
        <v>55126.076863512884</v>
      </c>
      <c r="AG24" s="44">
        <f t="shared" si="22"/>
        <v>57055.489553735839</v>
      </c>
      <c r="AH24" s="44">
        <f t="shared" si="23"/>
        <v>59052.43168811658</v>
      </c>
      <c r="AI24" s="44">
        <f t="shared" si="24"/>
        <v>61119.26679720066</v>
      </c>
      <c r="AJ24" s="44">
        <f t="shared" si="25"/>
        <v>63258.441135102687</v>
      </c>
      <c r="AK24" s="44">
        <f t="shared" si="26"/>
        <v>65472.486574831273</v>
      </c>
      <c r="AL24" s="44">
        <f t="shared" si="27"/>
        <v>67764.023604950358</v>
      </c>
      <c r="AM24" s="44">
        <f t="shared" si="28"/>
        <v>70135.764431123607</v>
      </c>
      <c r="AN24" s="44">
        <f t="shared" si="29"/>
        <v>72590.516186212932</v>
      </c>
      <c r="AO24" s="44">
        <f t="shared" si="30"/>
        <v>75131.184252730382</v>
      </c>
      <c r="AP24" s="44">
        <f t="shared" si="31"/>
        <v>77760.775701575942</v>
      </c>
      <c r="AQ24" s="44">
        <f t="shared" si="32"/>
        <v>80482.40285113109</v>
      </c>
      <c r="AR24" s="44">
        <f t="shared" si="33"/>
        <v>83299.286950920665</v>
      </c>
      <c r="AS24" s="44">
        <f t="shared" si="34"/>
        <v>86214.761994202883</v>
      </c>
      <c r="AT24" s="44">
        <f t="shared" ref="AT24:AT55" si="35">$V24/(1+r_)^($R24-AT$2)</f>
        <v>89232.278663999983</v>
      </c>
      <c r="AU24" s="44"/>
      <c r="AV24" s="44"/>
      <c r="AW24" s="44"/>
    </row>
    <row r="25" spans="2:59" ht="15.75" customHeight="1">
      <c r="B25" s="1">
        <v>18</v>
      </c>
      <c r="D25" s="43">
        <f t="shared" si="16"/>
        <v>4.06E-4</v>
      </c>
      <c r="E25" s="43">
        <f t="shared" si="0"/>
        <v>4.0608244031461771E-4</v>
      </c>
      <c r="F25" s="44">
        <f t="shared" si="17"/>
        <v>99039.091446512452</v>
      </c>
      <c r="G25" s="44">
        <f t="shared" si="1"/>
        <v>99008.937104350582</v>
      </c>
      <c r="H25" s="44">
        <f t="shared" si="2"/>
        <v>57.60274427490333</v>
      </c>
      <c r="J25" s="43">
        <f t="shared" si="3"/>
        <v>2.1800000000000001E-4</v>
      </c>
      <c r="K25" s="43">
        <f t="shared" si="4"/>
        <v>2.180237654540269E-4</v>
      </c>
      <c r="L25" s="44">
        <f t="shared" si="19"/>
        <v>99219.848084219819</v>
      </c>
      <c r="M25" s="44">
        <f t="shared" si="5"/>
        <v>99203.626523213432</v>
      </c>
      <c r="N25" s="44">
        <f t="shared" si="6"/>
        <v>61.589763931289475</v>
      </c>
      <c r="P25" s="5">
        <f t="shared" si="7"/>
        <v>0.50045585999333797</v>
      </c>
      <c r="R25" s="1">
        <v>18</v>
      </c>
      <c r="S25" s="44">
        <f t="shared" si="8"/>
        <v>99129.552165085799</v>
      </c>
      <c r="T25" s="44">
        <f t="shared" si="9"/>
        <v>99106.377921119798</v>
      </c>
      <c r="U25" s="45">
        <f t="shared" si="10"/>
        <v>59.858054383630929</v>
      </c>
      <c r="V25" s="44">
        <f t="shared" si="11"/>
        <v>83843.995721267347</v>
      </c>
      <c r="W25" s="45">
        <f t="shared" si="12"/>
        <v>45.87884511674978</v>
      </c>
      <c r="X25" s="45">
        <f>SUM(AU25:AU$127)/S25</f>
        <v>20.285701247367527</v>
      </c>
      <c r="Z25" s="1">
        <f t="shared" si="13"/>
        <v>59.598071625850402</v>
      </c>
      <c r="AA25" s="45">
        <f t="shared" si="14"/>
        <v>0.25998275778052715</v>
      </c>
      <c r="AC25" s="44">
        <f t="shared" si="15"/>
        <v>45138.349080953332</v>
      </c>
      <c r="AD25" s="44">
        <f t="shared" si="18"/>
        <v>46718.191298786696</v>
      </c>
      <c r="AE25" s="44">
        <f t="shared" si="20"/>
        <v>48353.327994244224</v>
      </c>
      <c r="AF25" s="44">
        <f t="shared" si="21"/>
        <v>50045.694474042764</v>
      </c>
      <c r="AG25" s="44">
        <f t="shared" si="22"/>
        <v>51797.293780634252</v>
      </c>
      <c r="AH25" s="44">
        <f t="shared" si="23"/>
        <v>53610.199062956461</v>
      </c>
      <c r="AI25" s="44">
        <f t="shared" si="24"/>
        <v>55486.556030159925</v>
      </c>
      <c r="AJ25" s="44">
        <f t="shared" si="25"/>
        <v>57428.585491215519</v>
      </c>
      <c r="AK25" s="44">
        <f t="shared" si="26"/>
        <v>59438.585983408062</v>
      </c>
      <c r="AL25" s="44">
        <f t="shared" si="27"/>
        <v>61518.936492827343</v>
      </c>
      <c r="AM25" s="44">
        <f t="shared" si="28"/>
        <v>63672.099270076287</v>
      </c>
      <c r="AN25" s="44">
        <f t="shared" si="29"/>
        <v>65900.622744528941</v>
      </c>
      <c r="AO25" s="44">
        <f t="shared" si="30"/>
        <v>68207.144540587455</v>
      </c>
      <c r="AP25" s="44">
        <f t="shared" si="31"/>
        <v>70594.394599508014</v>
      </c>
      <c r="AQ25" s="44">
        <f t="shared" si="32"/>
        <v>73065.19841049079</v>
      </c>
      <c r="AR25" s="44">
        <f t="shared" si="33"/>
        <v>75622.480354857966</v>
      </c>
      <c r="AS25" s="44">
        <f t="shared" si="34"/>
        <v>78269.267167277983</v>
      </c>
      <c r="AT25" s="44">
        <f t="shared" si="35"/>
        <v>81008.691518132706</v>
      </c>
      <c r="AU25" s="44">
        <f t="shared" ref="AU25:AU56" si="36">$V25/(1+r_)^($R25-AU$2)</f>
        <v>83843.995721267347</v>
      </c>
      <c r="AV25" s="44"/>
      <c r="AW25" s="44"/>
    </row>
    <row r="26" spans="2:59" ht="15.75" customHeight="1">
      <c r="B26" s="1">
        <v>19</v>
      </c>
      <c r="D26" s="43">
        <f t="shared" si="16"/>
        <v>4.4999999999999999E-4</v>
      </c>
      <c r="E26" s="43">
        <f t="shared" si="0"/>
        <v>4.5010128038520567E-4</v>
      </c>
      <c r="F26" s="44">
        <f t="shared" si="17"/>
        <v>98978.782762188712</v>
      </c>
      <c r="G26" s="44">
        <f t="shared" si="1"/>
        <v>98945.381181389035</v>
      </c>
      <c r="H26" s="44">
        <f t="shared" si="2"/>
        <v>56.637537503132549</v>
      </c>
      <c r="J26" s="43">
        <f t="shared" si="3"/>
        <v>1.9599999999999999E-4</v>
      </c>
      <c r="K26" s="43">
        <f t="shared" si="4"/>
        <v>1.960192105101883E-4</v>
      </c>
      <c r="L26" s="44">
        <f t="shared" si="19"/>
        <v>99187.404962207045</v>
      </c>
      <c r="M26" s="44">
        <f t="shared" si="5"/>
        <v>99172.825128147815</v>
      </c>
      <c r="N26" s="44">
        <f t="shared" si="6"/>
        <v>60.609745729035964</v>
      </c>
      <c r="P26" s="5">
        <f t="shared" si="7"/>
        <v>0.50052638192825427</v>
      </c>
      <c r="R26" s="1">
        <v>19</v>
      </c>
      <c r="S26" s="44">
        <f t="shared" si="8"/>
        <v>99083.203677153797</v>
      </c>
      <c r="T26" s="44">
        <f t="shared" si="9"/>
        <v>99059.234609329404</v>
      </c>
      <c r="U26" s="45">
        <f t="shared" si="10"/>
        <v>58.885820503065567</v>
      </c>
      <c r="V26" s="44">
        <f t="shared" si="11"/>
        <v>83804.112479492673</v>
      </c>
      <c r="W26" s="45">
        <f t="shared" si="12"/>
        <v>45.05410815236678</v>
      </c>
      <c r="X26" s="45">
        <f>SUM(AV26:AV$127)/S26</f>
        <v>20.129707228015882</v>
      </c>
      <c r="Z26" s="1">
        <f t="shared" si="13"/>
        <v>58.62573251470964</v>
      </c>
      <c r="AA26" s="45">
        <f t="shared" si="14"/>
        <v>0.26008798835592728</v>
      </c>
      <c r="AC26" s="44">
        <f t="shared" si="15"/>
        <v>43591.185984021802</v>
      </c>
      <c r="AD26" s="44">
        <f t="shared" si="18"/>
        <v>45116.877493462554</v>
      </c>
      <c r="AE26" s="44">
        <f t="shared" si="20"/>
        <v>46695.968205733741</v>
      </c>
      <c r="AF26" s="44">
        <f t="shared" si="21"/>
        <v>48330.327092934422</v>
      </c>
      <c r="AG26" s="44">
        <f t="shared" si="22"/>
        <v>50021.888541187116</v>
      </c>
      <c r="AH26" s="44">
        <f t="shared" si="23"/>
        <v>51772.654640128661</v>
      </c>
      <c r="AI26" s="44">
        <f t="shared" si="24"/>
        <v>53584.697552533165</v>
      </c>
      <c r="AJ26" s="44">
        <f t="shared" si="25"/>
        <v>55460.161966871819</v>
      </c>
      <c r="AK26" s="44">
        <f t="shared" si="26"/>
        <v>57401.267635712327</v>
      </c>
      <c r="AL26" s="44">
        <f t="shared" si="27"/>
        <v>59410.312002962259</v>
      </c>
      <c r="AM26" s="44">
        <f t="shared" si="28"/>
        <v>61489.672923065933</v>
      </c>
      <c r="AN26" s="44">
        <f t="shared" si="29"/>
        <v>63641.811475373237</v>
      </c>
      <c r="AO26" s="44">
        <f t="shared" si="30"/>
        <v>65869.274877011281</v>
      </c>
      <c r="AP26" s="44">
        <f t="shared" si="31"/>
        <v>68174.699497706679</v>
      </c>
      <c r="AQ26" s="44">
        <f t="shared" si="32"/>
        <v>70560.813980126419</v>
      </c>
      <c r="AR26" s="44">
        <f t="shared" si="33"/>
        <v>73030.442469430825</v>
      </c>
      <c r="AS26" s="44">
        <f t="shared" si="34"/>
        <v>75586.5079558609</v>
      </c>
      <c r="AT26" s="44">
        <f t="shared" si="35"/>
        <v>78232.035734316029</v>
      </c>
      <c r="AU26" s="44">
        <f t="shared" si="36"/>
        <v>80970.156985017078</v>
      </c>
      <c r="AV26" s="44">
        <f t="shared" ref="AV26:AV57" si="37">$V26/(1+r_)^($R26-AV$2)</f>
        <v>83804.112479492673</v>
      </c>
      <c r="AW26" s="44"/>
    </row>
    <row r="27" spans="2:59" ht="15.75" customHeight="1">
      <c r="B27" s="1">
        <v>20</v>
      </c>
      <c r="D27" s="43">
        <f t="shared" si="16"/>
        <v>4.8099999999999998E-4</v>
      </c>
      <c r="E27" s="43">
        <f t="shared" si="0"/>
        <v>4.8111571760822111E-4</v>
      </c>
      <c r="F27" s="44">
        <f t="shared" si="17"/>
        <v>98911.979600589359</v>
      </c>
      <c r="G27" s="44">
        <f t="shared" si="1"/>
        <v>98876.301395112707</v>
      </c>
      <c r="H27" s="44">
        <f t="shared" si="2"/>
        <v>55.67545166686434</v>
      </c>
      <c r="J27" s="43">
        <f t="shared" si="3"/>
        <v>1.9699999999999999E-4</v>
      </c>
      <c r="K27" s="43">
        <f t="shared" si="4"/>
        <v>1.9701940704883698E-4</v>
      </c>
      <c r="L27" s="44">
        <f t="shared" si="19"/>
        <v>99158.2452940886</v>
      </c>
      <c r="M27" s="44">
        <f t="shared" si="5"/>
        <v>99143.595384913657</v>
      </c>
      <c r="N27" s="44">
        <f t="shared" si="6"/>
        <v>59.627422324975562</v>
      </c>
      <c r="P27" s="5">
        <f t="shared" si="7"/>
        <v>0.50062166257858842</v>
      </c>
      <c r="R27" s="1">
        <v>20</v>
      </c>
      <c r="S27" s="44">
        <f t="shared" si="8"/>
        <v>99035.26554150501</v>
      </c>
      <c r="T27" s="44">
        <f t="shared" si="9"/>
        <v>99010.129915024401</v>
      </c>
      <c r="U27" s="45">
        <f t="shared" si="10"/>
        <v>57.914082227492095</v>
      </c>
      <c r="V27" s="44">
        <f t="shared" si="11"/>
        <v>83762.569908110643</v>
      </c>
      <c r="W27" s="45">
        <f t="shared" si="12"/>
        <v>44.229711892257477</v>
      </c>
      <c r="X27" s="45">
        <f>SUM(AW27:AW$127)/S27</f>
        <v>19.968509902496578</v>
      </c>
      <c r="Z27" s="1">
        <f t="shared" si="13"/>
        <v>57.653893788189777</v>
      </c>
      <c r="AA27" s="45">
        <f t="shared" si="14"/>
        <v>0.26018843930231839</v>
      </c>
      <c r="AC27" s="44">
        <f t="shared" si="15"/>
        <v>42096.21002813927</v>
      </c>
      <c r="AD27" s="44">
        <f t="shared" si="18"/>
        <v>43569.577379124137</v>
      </c>
      <c r="AE27" s="44">
        <f t="shared" si="20"/>
        <v>45094.512587393474</v>
      </c>
      <c r="AF27" s="44">
        <f t="shared" si="21"/>
        <v>46672.820527952244</v>
      </c>
      <c r="AG27" s="44">
        <f t="shared" si="22"/>
        <v>48306.369246430571</v>
      </c>
      <c r="AH27" s="44">
        <f t="shared" si="23"/>
        <v>49997.092170055628</v>
      </c>
      <c r="AI27" s="44">
        <f t="shared" si="24"/>
        <v>51746.990396007568</v>
      </c>
      <c r="AJ27" s="44">
        <f t="shared" si="25"/>
        <v>53558.13505986784</v>
      </c>
      <c r="AK27" s="44">
        <f t="shared" si="26"/>
        <v>55432.669786963204</v>
      </c>
      <c r="AL27" s="44">
        <f t="shared" si="27"/>
        <v>57372.813229506915</v>
      </c>
      <c r="AM27" s="44">
        <f t="shared" si="28"/>
        <v>59380.861692539656</v>
      </c>
      <c r="AN27" s="44">
        <f t="shared" si="29"/>
        <v>61459.191851778545</v>
      </c>
      <c r="AO27" s="44">
        <f t="shared" si="30"/>
        <v>63610.26356659078</v>
      </c>
      <c r="AP27" s="44">
        <f t="shared" si="31"/>
        <v>65836.622791421454</v>
      </c>
      <c r="AQ27" s="44">
        <f t="shared" si="32"/>
        <v>68140.904589121186</v>
      </c>
      <c r="AR27" s="44">
        <f t="shared" si="33"/>
        <v>70525.836249740445</v>
      </c>
      <c r="AS27" s="44">
        <f t="shared" si="34"/>
        <v>72994.24051848134</v>
      </c>
      <c r="AT27" s="44">
        <f t="shared" si="35"/>
        <v>75549.038936628189</v>
      </c>
      <c r="AU27" s="44">
        <f t="shared" si="36"/>
        <v>78193.255299410157</v>
      </c>
      <c r="AV27" s="44">
        <f t="shared" si="37"/>
        <v>80930.019234889522</v>
      </c>
      <c r="AW27" s="44">
        <f t="shared" ref="AW27:AW58" si="38">$V27/(1+r_)^($R27-AW$2)</f>
        <v>83762.569908110643</v>
      </c>
      <c r="AX27" s="44"/>
      <c r="AY27" s="44"/>
      <c r="AZ27" s="44"/>
      <c r="BA27" s="44"/>
      <c r="BB27" s="44"/>
      <c r="BC27" s="44"/>
      <c r="BD27" s="44"/>
      <c r="BE27" s="44"/>
      <c r="BF27" s="44"/>
      <c r="BG27" s="44"/>
    </row>
    <row r="28" spans="2:59" ht="15.75" customHeight="1">
      <c r="B28" s="1">
        <v>21</v>
      </c>
      <c r="D28" s="43">
        <f t="shared" si="16"/>
        <v>5.0799999999999999E-4</v>
      </c>
      <c r="E28" s="43">
        <f t="shared" si="0"/>
        <v>5.0812907571544624E-4</v>
      </c>
      <c r="F28" s="44">
        <f t="shared" si="17"/>
        <v>98840.62318963607</v>
      </c>
      <c r="G28" s="44">
        <f t="shared" si="1"/>
        <v>98802.969695207066</v>
      </c>
      <c r="H28" s="44">
        <f t="shared" si="2"/>
        <v>54.715284703895271</v>
      </c>
      <c r="J28" s="43">
        <f t="shared" si="3"/>
        <v>2.24E-4</v>
      </c>
      <c r="K28" s="43">
        <f t="shared" si="4"/>
        <v>2.2402509174710615E-4</v>
      </c>
      <c r="L28" s="44">
        <f t="shared" si="19"/>
        <v>99128.945475738714</v>
      </c>
      <c r="M28" s="44">
        <f t="shared" si="5"/>
        <v>99112.292745538725</v>
      </c>
      <c r="N28" s="44">
        <f t="shared" si="6"/>
        <v>58.644898781779411</v>
      </c>
      <c r="P28" s="5">
        <f t="shared" si="7"/>
        <v>0.50072819850052308</v>
      </c>
      <c r="R28" s="1">
        <v>21</v>
      </c>
      <c r="S28" s="44">
        <f t="shared" si="8"/>
        <v>98984.994288543792</v>
      </c>
      <c r="T28" s="44">
        <f t="shared" si="9"/>
        <v>98957.874065094715</v>
      </c>
      <c r="U28" s="45">
        <f t="shared" si="10"/>
        <v>56.943240968894656</v>
      </c>
      <c r="V28" s="44">
        <f t="shared" si="11"/>
        <v>83718.361459070133</v>
      </c>
      <c r="W28" s="45">
        <f t="shared" si="12"/>
        <v>43.405959893692078</v>
      </c>
      <c r="X28" s="45">
        <f>SUM(AX28:AX$127)/S28</f>
        <v>19.802071705095319</v>
      </c>
      <c r="Z28" s="1">
        <f t="shared" si="13"/>
        <v>56.682953281916497</v>
      </c>
      <c r="AA28" s="45">
        <f t="shared" si="14"/>
        <v>0.26028768697815963</v>
      </c>
      <c r="AC28" s="44">
        <f t="shared" si="15"/>
        <v>40651.200357340946</v>
      </c>
      <c r="AD28" s="44">
        <f t="shared" si="18"/>
        <v>42073.992369847867</v>
      </c>
      <c r="AE28" s="44">
        <f t="shared" si="20"/>
        <v>43546.582102792541</v>
      </c>
      <c r="AF28" s="44">
        <f t="shared" si="21"/>
        <v>45070.712476390276</v>
      </c>
      <c r="AG28" s="44">
        <f t="shared" si="22"/>
        <v>46648.187413063933</v>
      </c>
      <c r="AH28" s="44">
        <f t="shared" si="23"/>
        <v>48280.873972521171</v>
      </c>
      <c r="AI28" s="44">
        <f t="shared" si="24"/>
        <v>49970.704561559396</v>
      </c>
      <c r="AJ28" s="44">
        <f t="shared" si="25"/>
        <v>51719.67922121397</v>
      </c>
      <c r="AK28" s="44">
        <f t="shared" si="26"/>
        <v>53529.867993956468</v>
      </c>
      <c r="AL28" s="44">
        <f t="shared" si="27"/>
        <v>55403.41337374493</v>
      </c>
      <c r="AM28" s="44">
        <f t="shared" si="28"/>
        <v>57342.532841825996</v>
      </c>
      <c r="AN28" s="44">
        <f t="shared" si="29"/>
        <v>59349.52149128991</v>
      </c>
      <c r="AO28" s="44">
        <f t="shared" si="30"/>
        <v>61426.754743485057</v>
      </c>
      <c r="AP28" s="44">
        <f t="shared" si="31"/>
        <v>63576.69115950702</v>
      </c>
      <c r="AQ28" s="44">
        <f t="shared" si="32"/>
        <v>65801.875350089758</v>
      </c>
      <c r="AR28" s="44">
        <f t="shared" si="33"/>
        <v>68104.940987342896</v>
      </c>
      <c r="AS28" s="44">
        <f t="shared" si="34"/>
        <v>70488.613921899901</v>
      </c>
      <c r="AT28" s="44">
        <f t="shared" si="35"/>
        <v>72955.715409166383</v>
      </c>
      <c r="AU28" s="44">
        <f t="shared" si="36"/>
        <v>75509.165448487198</v>
      </c>
      <c r="AV28" s="44">
        <f t="shared" si="37"/>
        <v>78151.986239184247</v>
      </c>
      <c r="AW28" s="44">
        <f t="shared" si="38"/>
        <v>80887.305757555689</v>
      </c>
      <c r="AX28" s="44">
        <f t="shared" ref="AX28:AX59" si="39">$V28/(1+r_)^($R28-AX$2)</f>
        <v>83718.361459070133</v>
      </c>
      <c r="AY28" s="44"/>
      <c r="AZ28" s="44"/>
      <c r="BA28" s="44"/>
      <c r="BB28" s="44"/>
      <c r="BC28" s="44"/>
      <c r="BD28" s="44"/>
      <c r="BE28" s="44"/>
      <c r="BF28" s="44"/>
      <c r="BG28" s="44"/>
    </row>
    <row r="29" spans="2:59" ht="15.75" customHeight="1">
      <c r="B29" s="1">
        <v>22</v>
      </c>
      <c r="D29" s="43">
        <f t="shared" si="16"/>
        <v>4.9399999999999997E-4</v>
      </c>
      <c r="E29" s="43">
        <f t="shared" si="0"/>
        <v>4.9412205819948337E-4</v>
      </c>
      <c r="F29" s="44">
        <f t="shared" si="17"/>
        <v>98765.316200778063</v>
      </c>
      <c r="G29" s="44">
        <f t="shared" si="1"/>
        <v>98728.728170677699</v>
      </c>
      <c r="H29" s="44">
        <f t="shared" si="2"/>
        <v>53.756622999545861</v>
      </c>
      <c r="J29" s="43">
        <f t="shared" si="3"/>
        <v>2.1900000000000001E-4</v>
      </c>
      <c r="K29" s="43">
        <f t="shared" si="4"/>
        <v>2.1902398400169736E-4</v>
      </c>
      <c r="L29" s="44">
        <f t="shared" si="19"/>
        <v>99095.640015338751</v>
      </c>
      <c r="M29" s="44">
        <f t="shared" si="5"/>
        <v>99079.364447634885</v>
      </c>
      <c r="N29" s="44">
        <f t="shared" si="6"/>
        <v>57.664440939472094</v>
      </c>
      <c r="P29" s="5">
        <f t="shared" si="7"/>
        <v>0.50083473723385807</v>
      </c>
      <c r="R29" s="1">
        <v>22</v>
      </c>
      <c r="S29" s="44">
        <f t="shared" si="8"/>
        <v>98930.753841645652</v>
      </c>
      <c r="T29" s="44">
        <f t="shared" si="9"/>
        <v>98904.358132117748</v>
      </c>
      <c r="U29" s="45">
        <f t="shared" si="10"/>
        <v>55.974186923470448</v>
      </c>
      <c r="V29" s="44">
        <f t="shared" si="11"/>
        <v>83673.086979771615</v>
      </c>
      <c r="W29" s="45">
        <f t="shared" si="12"/>
        <v>42.583526023162499</v>
      </c>
      <c r="X29" s="45">
        <f>SUM(AY29:AY$127)/S29</f>
        <v>19.630530987772449</v>
      </c>
      <c r="Z29" s="1">
        <f t="shared" si="13"/>
        <v>55.71379397064657</v>
      </c>
      <c r="AA29" s="45">
        <f t="shared" si="14"/>
        <v>0.26039295282387798</v>
      </c>
      <c r="AC29" s="44">
        <f t="shared" si="15"/>
        <v>39255.281533867332</v>
      </c>
      <c r="AD29" s="44">
        <f t="shared" si="18"/>
        <v>40629.216387552689</v>
      </c>
      <c r="AE29" s="44">
        <f t="shared" si="20"/>
        <v>42051.238961117029</v>
      </c>
      <c r="AF29" s="44">
        <f t="shared" si="21"/>
        <v>43523.032324756117</v>
      </c>
      <c r="AG29" s="44">
        <f t="shared" si="22"/>
        <v>45046.338456122576</v>
      </c>
      <c r="AH29" s="44">
        <f t="shared" si="23"/>
        <v>46622.960302086867</v>
      </c>
      <c r="AI29" s="44">
        <f t="shared" si="24"/>
        <v>48254.763912659902</v>
      </c>
      <c r="AJ29" s="44">
        <f t="shared" si="25"/>
        <v>49943.680649602989</v>
      </c>
      <c r="AK29" s="44">
        <f t="shared" si="26"/>
        <v>51691.709472339091</v>
      </c>
      <c r="AL29" s="44">
        <f t="shared" si="27"/>
        <v>53500.919303870964</v>
      </c>
      <c r="AM29" s="44">
        <f t="shared" si="28"/>
        <v>55373.451479506431</v>
      </c>
      <c r="AN29" s="44">
        <f t="shared" si="29"/>
        <v>57311.522281289152</v>
      </c>
      <c r="AO29" s="44">
        <f t="shared" si="30"/>
        <v>59317.425561134281</v>
      </c>
      <c r="AP29" s="44">
        <f t="shared" si="31"/>
        <v>61393.535455773977</v>
      </c>
      <c r="AQ29" s="44">
        <f t="shared" si="32"/>
        <v>63542.309196726055</v>
      </c>
      <c r="AR29" s="44">
        <f t="shared" si="33"/>
        <v>65766.290018611457</v>
      </c>
      <c r="AS29" s="44">
        <f t="shared" si="34"/>
        <v>68068.110169262844</v>
      </c>
      <c r="AT29" s="44">
        <f t="shared" si="35"/>
        <v>70450.494025187058</v>
      </c>
      <c r="AU29" s="44">
        <f t="shared" si="36"/>
        <v>72916.261316068587</v>
      </c>
      <c r="AV29" s="44">
        <f t="shared" si="37"/>
        <v>75468.33046213098</v>
      </c>
      <c r="AW29" s="44">
        <f t="shared" si="38"/>
        <v>78109.722028305565</v>
      </c>
      <c r="AX29" s="44">
        <f t="shared" si="39"/>
        <v>80843.56229929626</v>
      </c>
      <c r="AY29" s="44">
        <f t="shared" ref="AY29:AY60" si="40">$V29/(1+r_)^($R29-AY$2)</f>
        <v>83673.086979771615</v>
      </c>
      <c r="AZ29" s="44"/>
      <c r="BA29" s="44"/>
      <c r="BB29" s="44"/>
      <c r="BC29" s="44"/>
      <c r="BD29" s="44"/>
      <c r="BE29" s="44"/>
      <c r="BF29" s="44"/>
      <c r="BG29" s="44"/>
    </row>
    <row r="30" spans="2:59" ht="15.75" customHeight="1">
      <c r="B30" s="1">
        <v>23</v>
      </c>
      <c r="D30" s="43">
        <f t="shared" si="16"/>
        <v>5.2400000000000005E-4</v>
      </c>
      <c r="E30" s="43">
        <f t="shared" si="0"/>
        <v>5.2413733597809944E-4</v>
      </c>
      <c r="F30" s="44">
        <f t="shared" si="17"/>
        <v>98692.14014057735</v>
      </c>
      <c r="G30" s="44">
        <f t="shared" si="1"/>
        <v>98653.35921091339</v>
      </c>
      <c r="H30" s="44">
        <f t="shared" si="2"/>
        <v>52.796110539740546</v>
      </c>
      <c r="J30" s="43">
        <f t="shared" si="3"/>
        <v>2.2000000000000001E-4</v>
      </c>
      <c r="K30" s="43">
        <f t="shared" si="4"/>
        <v>2.2002420354991705E-4</v>
      </c>
      <c r="L30" s="44">
        <f t="shared" si="19"/>
        <v>99063.08887993102</v>
      </c>
      <c r="M30" s="44">
        <f t="shared" si="5"/>
        <v>99046.744369296328</v>
      </c>
      <c r="N30" s="44">
        <f t="shared" si="6"/>
        <v>56.683224600254</v>
      </c>
      <c r="P30" s="5">
        <f t="shared" si="7"/>
        <v>0.50093789868715743</v>
      </c>
      <c r="R30" s="1">
        <v>23</v>
      </c>
      <c r="S30" s="44">
        <f t="shared" si="8"/>
        <v>98877.96242258983</v>
      </c>
      <c r="T30" s="44">
        <f t="shared" si="9"/>
        <v>98850.444456084922</v>
      </c>
      <c r="U30" s="45">
        <f t="shared" si="10"/>
        <v>55.00380485831564</v>
      </c>
      <c r="V30" s="44">
        <f t="shared" si="11"/>
        <v>83627.476009847844</v>
      </c>
      <c r="W30" s="45">
        <f t="shared" si="12"/>
        <v>41.760035730506488</v>
      </c>
      <c r="X30" s="45">
        <f>SUM(AZ30:AZ$127)/S30</f>
        <v>19.452603490150828</v>
      </c>
      <c r="Z30" s="1">
        <f t="shared" si="13"/>
        <v>54.743313289171461</v>
      </c>
      <c r="AA30" s="45">
        <f t="shared" si="14"/>
        <v>0.26049156914417892</v>
      </c>
      <c r="AC30" s="44">
        <f t="shared" si="15"/>
        <v>37907.133447882319</v>
      </c>
      <c r="AD30" s="44">
        <f t="shared" si="18"/>
        <v>39233.883118558202</v>
      </c>
      <c r="AE30" s="44">
        <f t="shared" si="20"/>
        <v>40607.069027707737</v>
      </c>
      <c r="AF30" s="44">
        <f t="shared" si="21"/>
        <v>42028.316443677504</v>
      </c>
      <c r="AG30" s="44">
        <f t="shared" si="22"/>
        <v>43499.30751920621</v>
      </c>
      <c r="AH30" s="44">
        <f t="shared" si="23"/>
        <v>45021.783282378419</v>
      </c>
      <c r="AI30" s="44">
        <f t="shared" si="24"/>
        <v>46597.545697261659</v>
      </c>
      <c r="AJ30" s="44">
        <f t="shared" si="25"/>
        <v>48228.459796665818</v>
      </c>
      <c r="AK30" s="44">
        <f t="shared" si="26"/>
        <v>49916.455889549114</v>
      </c>
      <c r="AL30" s="44">
        <f t="shared" si="27"/>
        <v>51663.531845683327</v>
      </c>
      <c r="AM30" s="44">
        <f t="shared" si="28"/>
        <v>53471.755460282249</v>
      </c>
      <c r="AN30" s="44">
        <f t="shared" si="29"/>
        <v>55343.266901392111</v>
      </c>
      <c r="AO30" s="44">
        <f t="shared" si="30"/>
        <v>57280.281242940837</v>
      </c>
      <c r="AP30" s="44">
        <f t="shared" si="31"/>
        <v>59285.091086443768</v>
      </c>
      <c r="AQ30" s="44">
        <f t="shared" si="32"/>
        <v>61360.069274469293</v>
      </c>
      <c r="AR30" s="44">
        <f t="shared" si="33"/>
        <v>63507.671699075712</v>
      </c>
      <c r="AS30" s="44">
        <f t="shared" si="34"/>
        <v>65730.440208543354</v>
      </c>
      <c r="AT30" s="44">
        <f t="shared" si="35"/>
        <v>68031.005615842354</v>
      </c>
      <c r="AU30" s="44">
        <f t="shared" si="36"/>
        <v>70412.09081239684</v>
      </c>
      <c r="AV30" s="44">
        <f t="shared" si="37"/>
        <v>72876.513990830732</v>
      </c>
      <c r="AW30" s="44">
        <f t="shared" si="38"/>
        <v>75427.1919805098</v>
      </c>
      <c r="AX30" s="44">
        <f t="shared" si="39"/>
        <v>78067.143699827633</v>
      </c>
      <c r="AY30" s="44">
        <f t="shared" si="40"/>
        <v>80799.493729321592</v>
      </c>
      <c r="AZ30" s="44">
        <f t="shared" ref="AZ30:AZ61" si="41">$V30/(1+r_)^($R30-AZ$2)</f>
        <v>83627.476009847844</v>
      </c>
      <c r="BA30" s="44"/>
      <c r="BB30" s="44"/>
      <c r="BC30" s="44"/>
      <c r="BD30" s="44"/>
      <c r="BE30" s="44"/>
      <c r="BF30" s="44"/>
      <c r="BG30" s="44"/>
    </row>
    <row r="31" spans="2:59" ht="15.75" customHeight="1">
      <c r="B31" s="1">
        <v>24</v>
      </c>
      <c r="D31" s="43">
        <f t="shared" si="16"/>
        <v>5.44E-4</v>
      </c>
      <c r="E31" s="43">
        <f t="shared" si="0"/>
        <v>5.4414802168495434E-4</v>
      </c>
      <c r="F31" s="44">
        <f t="shared" si="17"/>
        <v>98614.578281249414</v>
      </c>
      <c r="G31" s="44">
        <f t="shared" si="1"/>
        <v>98574.349005732598</v>
      </c>
      <c r="H31" s="44">
        <f t="shared" si="2"/>
        <v>51.837242222700368</v>
      </c>
      <c r="J31" s="43">
        <f t="shared" si="3"/>
        <v>2.2599999999999999E-4</v>
      </c>
      <c r="K31" s="43">
        <f t="shared" si="4"/>
        <v>2.2602554184832609E-4</v>
      </c>
      <c r="L31" s="44">
        <f t="shared" si="19"/>
        <v>99030.399858661636</v>
      </c>
      <c r="M31" s="44">
        <f t="shared" si="5"/>
        <v>99013.615154310712</v>
      </c>
      <c r="N31" s="44">
        <f t="shared" si="6"/>
        <v>55.701770164308684</v>
      </c>
      <c r="P31" s="5">
        <f t="shared" si="7"/>
        <v>0.50105194065977698</v>
      </c>
      <c r="R31" s="1">
        <v>24</v>
      </c>
      <c r="S31" s="44">
        <f t="shared" si="8"/>
        <v>98822.926489580015</v>
      </c>
      <c r="T31" s="44">
        <f t="shared" si="9"/>
        <v>98794.471761560068</v>
      </c>
      <c r="U31" s="45">
        <f t="shared" si="10"/>
        <v>54.034158824338675</v>
      </c>
      <c r="V31" s="44">
        <f t="shared" si="11"/>
        <v>83580.123110279805</v>
      </c>
      <c r="W31" s="45">
        <f t="shared" si="12"/>
        <v>40.937056930243251</v>
      </c>
      <c r="X31" s="45">
        <f>SUM(BA31:BA$127)/S31</f>
        <v>19.26880340204745</v>
      </c>
      <c r="Z31" s="1">
        <f t="shared" si="13"/>
        <v>53.773571447577147</v>
      </c>
      <c r="AA31" s="45">
        <f t="shared" si="14"/>
        <v>0.26058737676152788</v>
      </c>
      <c r="AC31" s="44">
        <f t="shared" si="15"/>
        <v>36604.511167922457</v>
      </c>
      <c r="AD31" s="44">
        <f t="shared" si="18"/>
        <v>37885.669058799736</v>
      </c>
      <c r="AE31" s="44">
        <f t="shared" si="20"/>
        <v>39211.667475857728</v>
      </c>
      <c r="AF31" s="44">
        <f t="shared" si="21"/>
        <v>40584.075837512748</v>
      </c>
      <c r="AG31" s="44">
        <f t="shared" si="22"/>
        <v>42004.518491825685</v>
      </c>
      <c r="AH31" s="44">
        <f t="shared" si="23"/>
        <v>43474.676639039579</v>
      </c>
      <c r="AI31" s="44">
        <f t="shared" si="24"/>
        <v>44996.290321405962</v>
      </c>
      <c r="AJ31" s="44">
        <f t="shared" si="25"/>
        <v>46571.160482655163</v>
      </c>
      <c r="AK31" s="44">
        <f t="shared" si="26"/>
        <v>48201.151099548093</v>
      </c>
      <c r="AL31" s="44">
        <f t="shared" si="27"/>
        <v>49888.191388032268</v>
      </c>
      <c r="AM31" s="44">
        <f t="shared" si="28"/>
        <v>51634.278086613391</v>
      </c>
      <c r="AN31" s="44">
        <f t="shared" si="29"/>
        <v>53441.477819644868</v>
      </c>
      <c r="AO31" s="44">
        <f t="shared" si="30"/>
        <v>55311.929543332422</v>
      </c>
      <c r="AP31" s="44">
        <f t="shared" si="31"/>
        <v>57247.847077349055</v>
      </c>
      <c r="AQ31" s="44">
        <f t="shared" si="32"/>
        <v>59251.521725056271</v>
      </c>
      <c r="AR31" s="44">
        <f t="shared" si="33"/>
        <v>61325.324985433239</v>
      </c>
      <c r="AS31" s="44">
        <f t="shared" si="34"/>
        <v>63471.711359923393</v>
      </c>
      <c r="AT31" s="44">
        <f t="shared" si="35"/>
        <v>65693.221257520694</v>
      </c>
      <c r="AU31" s="44">
        <f t="shared" si="36"/>
        <v>67992.484001533914</v>
      </c>
      <c r="AV31" s="44">
        <f t="shared" si="37"/>
        <v>70372.220941587613</v>
      </c>
      <c r="AW31" s="44">
        <f t="shared" si="38"/>
        <v>72835.248674543167</v>
      </c>
      <c r="AX31" s="44">
        <f t="shared" si="39"/>
        <v>75384.48237815217</v>
      </c>
      <c r="AY31" s="44">
        <f t="shared" si="40"/>
        <v>78022.939261387495</v>
      </c>
      <c r="AZ31" s="44">
        <f t="shared" si="41"/>
        <v>80753.742135536057</v>
      </c>
      <c r="BA31" s="44">
        <f t="shared" ref="BA31:BA62" si="42">$V31/(1+r_)^($R31-BA$2)</f>
        <v>83580.123110279805</v>
      </c>
      <c r="BB31" s="44"/>
      <c r="BC31" s="44"/>
      <c r="BD31" s="44"/>
      <c r="BE31" s="44"/>
      <c r="BF31" s="44"/>
      <c r="BG31" s="44"/>
    </row>
    <row r="32" spans="2:59" ht="15.75" customHeight="1">
      <c r="B32" s="1">
        <v>25</v>
      </c>
      <c r="D32" s="43">
        <f t="shared" si="16"/>
        <v>5.9900000000000003E-4</v>
      </c>
      <c r="E32" s="43">
        <f t="shared" si="0"/>
        <v>5.9917947217281585E-4</v>
      </c>
      <c r="F32" s="44">
        <f t="shared" si="17"/>
        <v>98534.119730215796</v>
      </c>
      <c r="G32" s="44">
        <f t="shared" si="1"/>
        <v>98489.85990649031</v>
      </c>
      <c r="H32" s="44">
        <f t="shared" si="2"/>
        <v>50.879161916453249</v>
      </c>
      <c r="J32" s="43">
        <f t="shared" si="3"/>
        <v>2.5999999999999998E-4</v>
      </c>
      <c r="K32" s="43">
        <f t="shared" si="4"/>
        <v>2.6003380585984734E-4</v>
      </c>
      <c r="L32" s="44">
        <f t="shared" si="19"/>
        <v>98996.830449959773</v>
      </c>
      <c r="M32" s="44">
        <f t="shared" si="5"/>
        <v>98977.527322861235</v>
      </c>
      <c r="N32" s="44">
        <f t="shared" si="6"/>
        <v>54.720488852324145</v>
      </c>
      <c r="P32" s="5">
        <f t="shared" si="7"/>
        <v>0.50117123599952795</v>
      </c>
      <c r="R32" s="1">
        <v>25</v>
      </c>
      <c r="S32" s="44">
        <f t="shared" si="8"/>
        <v>98766.01703354012</v>
      </c>
      <c r="T32" s="44">
        <f t="shared" si="9"/>
        <v>98734.297385781829</v>
      </c>
      <c r="U32" s="45">
        <f t="shared" si="10"/>
        <v>53.065005465215279</v>
      </c>
      <c r="V32" s="44">
        <f t="shared" si="11"/>
        <v>82374.024308957785</v>
      </c>
      <c r="W32" s="45">
        <f t="shared" si="12"/>
        <v>40.114401325523332</v>
      </c>
      <c r="X32" s="45">
        <f>SUM(BB32:BB$127)/S32</f>
        <v>19.078840630564788</v>
      </c>
      <c r="Z32" s="1">
        <f t="shared" si="13"/>
        <v>52.804324484781944</v>
      </c>
      <c r="AA32" s="45">
        <f t="shared" si="14"/>
        <v>0.26068098043333521</v>
      </c>
      <c r="AC32" s="44">
        <f t="shared" si="15"/>
        <v>34856.320380388359</v>
      </c>
      <c r="AD32" s="44">
        <f t="shared" si="18"/>
        <v>36076.29159370195</v>
      </c>
      <c r="AE32" s="44">
        <f t="shared" si="20"/>
        <v>37338.961799481505</v>
      </c>
      <c r="AF32" s="44">
        <f t="shared" si="21"/>
        <v>38645.825462463363</v>
      </c>
      <c r="AG32" s="44">
        <f t="shared" si="22"/>
        <v>39998.429353649582</v>
      </c>
      <c r="AH32" s="44">
        <f t="shared" si="23"/>
        <v>41398.374381027308</v>
      </c>
      <c r="AI32" s="44">
        <f t="shared" si="24"/>
        <v>42847.317484363259</v>
      </c>
      <c r="AJ32" s="44">
        <f t="shared" si="25"/>
        <v>44346.973596315969</v>
      </c>
      <c r="AK32" s="44">
        <f t="shared" si="26"/>
        <v>45899.117672187022</v>
      </c>
      <c r="AL32" s="44">
        <f t="shared" si="27"/>
        <v>47505.586790713569</v>
      </c>
      <c r="AM32" s="44">
        <f t="shared" si="28"/>
        <v>49168.28232838853</v>
      </c>
      <c r="AN32" s="44">
        <f t="shared" si="29"/>
        <v>50889.172209882126</v>
      </c>
      <c r="AO32" s="44">
        <f t="shared" si="30"/>
        <v>52670.293237228005</v>
      </c>
      <c r="AP32" s="44">
        <f t="shared" si="31"/>
        <v>54513.753500530969</v>
      </c>
      <c r="AQ32" s="44">
        <f t="shared" si="32"/>
        <v>56421.734873049551</v>
      </c>
      <c r="AR32" s="44">
        <f t="shared" si="33"/>
        <v>58396.495593606291</v>
      </c>
      <c r="AS32" s="44">
        <f t="shared" si="34"/>
        <v>60440.372939382505</v>
      </c>
      <c r="AT32" s="44">
        <f t="shared" si="35"/>
        <v>62555.785992260884</v>
      </c>
      <c r="AU32" s="44">
        <f t="shared" si="36"/>
        <v>64745.238501990003</v>
      </c>
      <c r="AV32" s="44">
        <f t="shared" si="37"/>
        <v>67011.321849559652</v>
      </c>
      <c r="AW32" s="44">
        <f t="shared" si="38"/>
        <v>69356.718114294243</v>
      </c>
      <c r="AX32" s="44">
        <f t="shared" si="39"/>
        <v>71784.203248294521</v>
      </c>
      <c r="AY32" s="44">
        <f t="shared" si="40"/>
        <v>74296.650361984837</v>
      </c>
      <c r="AZ32" s="44">
        <f t="shared" si="41"/>
        <v>76897.033124654292</v>
      </c>
      <c r="BA32" s="44">
        <f t="shared" si="42"/>
        <v>79588.429284017184</v>
      </c>
      <c r="BB32" s="44">
        <f t="shared" ref="BB32:BB63" si="43">$V32/(1+r_)^($R32-BB$2)</f>
        <v>82374.024308957785</v>
      </c>
      <c r="BC32" s="44"/>
      <c r="BD32" s="44"/>
      <c r="BE32" s="44"/>
      <c r="BF32" s="44"/>
      <c r="BG32" s="44"/>
    </row>
    <row r="33" spans="2:79" ht="15.75" customHeight="1">
      <c r="B33" s="1">
        <v>26</v>
      </c>
      <c r="D33" s="43">
        <f t="shared" si="16"/>
        <v>5.9699999999999998E-4</v>
      </c>
      <c r="E33" s="43">
        <f t="shared" si="0"/>
        <v>5.9717827545712171E-4</v>
      </c>
      <c r="F33" s="44">
        <f t="shared" si="17"/>
        <v>98445.600082764824</v>
      </c>
      <c r="G33" s="44">
        <f t="shared" si="1"/>
        <v>98401.527644775866</v>
      </c>
      <c r="H33" s="44">
        <f t="shared" si="2"/>
        <v>49.924461509812126</v>
      </c>
      <c r="J33" s="43">
        <f t="shared" si="3"/>
        <v>2.52E-4</v>
      </c>
      <c r="K33" s="43">
        <f t="shared" si="4"/>
        <v>2.5203175733537437E-4</v>
      </c>
      <c r="L33" s="44">
        <f t="shared" si="19"/>
        <v>98958.224195762697</v>
      </c>
      <c r="M33" s="44">
        <f t="shared" si="5"/>
        <v>98939.522269734764</v>
      </c>
      <c r="N33" s="44">
        <f t="shared" si="6"/>
        <v>53.741641717508763</v>
      </c>
      <c r="P33" s="5">
        <f t="shared" si="7"/>
        <v>0.50129841484801885</v>
      </c>
      <c r="R33" s="1">
        <v>26</v>
      </c>
      <c r="S33" s="44">
        <f t="shared" si="8"/>
        <v>98702.577738023538</v>
      </c>
      <c r="T33" s="44">
        <f t="shared" si="9"/>
        <v>98671.259955352478</v>
      </c>
      <c r="U33" s="45">
        <f t="shared" si="10"/>
        <v>52.098790671153772</v>
      </c>
      <c r="V33" s="44">
        <f t="shared" si="11"/>
        <v>82321.432180750577</v>
      </c>
      <c r="W33" s="45">
        <f t="shared" si="12"/>
        <v>39.305616015369829</v>
      </c>
      <c r="X33" s="45">
        <f>SUM(BC33:BC$127)/S33</f>
        <v>18.895513822784004</v>
      </c>
      <c r="Z33" s="1">
        <f t="shared" si="13"/>
        <v>51.838007897119681</v>
      </c>
      <c r="AA33" s="45">
        <f t="shared" si="14"/>
        <v>0.26078277403409089</v>
      </c>
      <c r="AC33" s="44">
        <f t="shared" si="15"/>
        <v>33656.10258906104</v>
      </c>
      <c r="AD33" s="44">
        <f t="shared" si="18"/>
        <v>34834.066179678179</v>
      </c>
      <c r="AE33" s="44">
        <f t="shared" si="20"/>
        <v>36053.258495966911</v>
      </c>
      <c r="AF33" s="44">
        <f t="shared" si="21"/>
        <v>37315.122543325742</v>
      </c>
      <c r="AG33" s="44">
        <f t="shared" si="22"/>
        <v>38621.151832342148</v>
      </c>
      <c r="AH33" s="44">
        <f t="shared" si="23"/>
        <v>39972.892146474122</v>
      </c>
      <c r="AI33" s="44">
        <f t="shared" si="24"/>
        <v>41371.943371600704</v>
      </c>
      <c r="AJ33" s="44">
        <f t="shared" si="25"/>
        <v>42819.961389606731</v>
      </c>
      <c r="AK33" s="44">
        <f t="shared" si="26"/>
        <v>44318.660038242961</v>
      </c>
      <c r="AL33" s="44">
        <f t="shared" si="27"/>
        <v>45869.813139581456</v>
      </c>
      <c r="AM33" s="44">
        <f t="shared" si="28"/>
        <v>47475.256599466811</v>
      </c>
      <c r="AN33" s="44">
        <f t="shared" si="29"/>
        <v>49136.890580448133</v>
      </c>
      <c r="AO33" s="44">
        <f t="shared" si="30"/>
        <v>50856.681750763812</v>
      </c>
      <c r="AP33" s="44">
        <f t="shared" si="31"/>
        <v>52636.665612040553</v>
      </c>
      <c r="AQ33" s="44">
        <f t="shared" si="32"/>
        <v>54478.948908461964</v>
      </c>
      <c r="AR33" s="44">
        <f t="shared" si="33"/>
        <v>56385.712120258126</v>
      </c>
      <c r="AS33" s="44">
        <f t="shared" si="34"/>
        <v>58359.21204446716</v>
      </c>
      <c r="AT33" s="44">
        <f t="shared" si="35"/>
        <v>60401.784466023513</v>
      </c>
      <c r="AU33" s="44">
        <f t="shared" si="36"/>
        <v>62515.846922334327</v>
      </c>
      <c r="AV33" s="44">
        <f t="shared" si="37"/>
        <v>64703.901564616011</v>
      </c>
      <c r="AW33" s="44">
        <f t="shared" si="38"/>
        <v>66968.538119377568</v>
      </c>
      <c r="AX33" s="44">
        <f t="shared" si="39"/>
        <v>69312.436953555793</v>
      </c>
      <c r="AY33" s="44">
        <f t="shared" si="40"/>
        <v>71738.37224693023</v>
      </c>
      <c r="AZ33" s="44">
        <f t="shared" si="41"/>
        <v>74249.215275572788</v>
      </c>
      <c r="BA33" s="44">
        <f t="shared" si="42"/>
        <v>76847.937810217816</v>
      </c>
      <c r="BB33" s="44">
        <f t="shared" si="43"/>
        <v>79537.615633575449</v>
      </c>
      <c r="BC33" s="44">
        <f t="shared" ref="BC33:BC64" si="44">$V33/(1+r_)^($R33-BC$2)</f>
        <v>82321.432180750577</v>
      </c>
      <c r="BD33" s="44"/>
      <c r="BE33" s="44"/>
      <c r="BF33" s="44"/>
      <c r="BG33" s="44"/>
    </row>
    <row r="34" spans="2:79" ht="15.75" customHeight="1">
      <c r="B34" s="1">
        <v>27</v>
      </c>
      <c r="D34" s="43">
        <f t="shared" si="16"/>
        <v>6.0400000000000004E-4</v>
      </c>
      <c r="E34" s="43">
        <f t="shared" si="0"/>
        <v>6.0418248148295906E-4</v>
      </c>
      <c r="F34" s="44">
        <f t="shared" si="17"/>
        <v>98357.455206786894</v>
      </c>
      <c r="G34" s="44">
        <f t="shared" si="1"/>
        <v>98312.906008200662</v>
      </c>
      <c r="H34" s="44">
        <f t="shared" si="2"/>
        <v>48.968754166844569</v>
      </c>
      <c r="J34" s="43">
        <f t="shared" si="3"/>
        <v>2.8600000000000001E-4</v>
      </c>
      <c r="K34" s="43">
        <f t="shared" si="4"/>
        <v>2.8604090579956686E-4</v>
      </c>
      <c r="L34" s="44">
        <f t="shared" si="19"/>
        <v>98920.82034370683</v>
      </c>
      <c r="M34" s="44">
        <f t="shared" si="5"/>
        <v>98899.603344939329</v>
      </c>
      <c r="N34" s="44">
        <f t="shared" si="6"/>
        <v>52.761773399424605</v>
      </c>
      <c r="P34" s="5">
        <f t="shared" si="7"/>
        <v>0.50142784382960537</v>
      </c>
      <c r="R34" s="1">
        <v>27</v>
      </c>
      <c r="S34" s="44">
        <f t="shared" si="8"/>
        <v>98639.942172681418</v>
      </c>
      <c r="T34" s="44">
        <f t="shared" si="9"/>
        <v>98607.128777624486</v>
      </c>
      <c r="U34" s="45">
        <f t="shared" si="10"/>
        <v>51.131555485826908</v>
      </c>
      <c r="V34" s="44">
        <f t="shared" si="11"/>
        <v>82267.927539172117</v>
      </c>
      <c r="W34" s="45">
        <f t="shared" si="12"/>
        <v>38.496009876705401</v>
      </c>
      <c r="X34" s="45">
        <f>SUM(BD34:BD$127)/S34</f>
        <v>18.705500594534314</v>
      </c>
      <c r="Z34" s="1">
        <f t="shared" si="13"/>
        <v>50.870679622241397</v>
      </c>
      <c r="AA34" s="45">
        <f t="shared" si="14"/>
        <v>0.26087586358551107</v>
      </c>
      <c r="AC34" s="44">
        <f t="shared" si="15"/>
        <v>32496.838527557033</v>
      </c>
      <c r="AD34" s="44">
        <f t="shared" si="18"/>
        <v>33634.227876021527</v>
      </c>
      <c r="AE34" s="44">
        <f t="shared" si="20"/>
        <v>34811.425851682281</v>
      </c>
      <c r="AF34" s="44">
        <f t="shared" si="21"/>
        <v>36029.825756491162</v>
      </c>
      <c r="AG34" s="44">
        <f t="shared" si="22"/>
        <v>37290.869657968338</v>
      </c>
      <c r="AH34" s="44">
        <f t="shared" si="23"/>
        <v>38596.050095997234</v>
      </c>
      <c r="AI34" s="44">
        <f t="shared" si="24"/>
        <v>39946.911849357137</v>
      </c>
      <c r="AJ34" s="44">
        <f t="shared" si="25"/>
        <v>41345.053764084631</v>
      </c>
      <c r="AK34" s="44">
        <f t="shared" si="26"/>
        <v>42792.130645827587</v>
      </c>
      <c r="AL34" s="44">
        <f t="shared" si="27"/>
        <v>44289.855218431549</v>
      </c>
      <c r="AM34" s="44">
        <f t="shared" si="28"/>
        <v>45840.000151076645</v>
      </c>
      <c r="AN34" s="44">
        <f t="shared" si="29"/>
        <v>47444.400156364332</v>
      </c>
      <c r="AO34" s="44">
        <f t="shared" si="30"/>
        <v>49104.954161837071</v>
      </c>
      <c r="AP34" s="44">
        <f t="shared" si="31"/>
        <v>50823.627557501364</v>
      </c>
      <c r="AQ34" s="44">
        <f t="shared" si="32"/>
        <v>52602.454522013919</v>
      </c>
      <c r="AR34" s="44">
        <f t="shared" si="33"/>
        <v>54443.540430284389</v>
      </c>
      <c r="AS34" s="44">
        <f t="shared" si="34"/>
        <v>56349.064345344341</v>
      </c>
      <c r="AT34" s="44">
        <f t="shared" si="35"/>
        <v>58321.281597431393</v>
      </c>
      <c r="AU34" s="44">
        <f t="shared" si="36"/>
        <v>60362.526453341488</v>
      </c>
      <c r="AV34" s="44">
        <f t="shared" si="37"/>
        <v>62475.214879208434</v>
      </c>
      <c r="AW34" s="44">
        <f t="shared" si="38"/>
        <v>64661.847399980717</v>
      </c>
      <c r="AX34" s="44">
        <f t="shared" si="39"/>
        <v>66925.012058980035</v>
      </c>
      <c r="AY34" s="44">
        <f t="shared" si="40"/>
        <v>69267.387481044338</v>
      </c>
      <c r="AZ34" s="44">
        <f t="shared" si="41"/>
        <v>71691.746042880884</v>
      </c>
      <c r="BA34" s="44">
        <f t="shared" si="42"/>
        <v>74200.957154381715</v>
      </c>
      <c r="BB34" s="44">
        <f t="shared" si="43"/>
        <v>76797.990654785055</v>
      </c>
      <c r="BC34" s="44">
        <f t="shared" si="44"/>
        <v>79485.920327702537</v>
      </c>
      <c r="BD34" s="44">
        <f t="shared" ref="BD34:BD65" si="45">$V34/(1+r_)^($R34-BD$2)</f>
        <v>82267.927539172117</v>
      </c>
      <c r="BE34" s="44"/>
      <c r="BF34" s="44"/>
      <c r="BG34" s="44"/>
    </row>
    <row r="35" spans="2:79" ht="15.75" customHeight="1">
      <c r="B35" s="1">
        <v>28</v>
      </c>
      <c r="D35" s="43">
        <f t="shared" si="16"/>
        <v>6.96E-4</v>
      </c>
      <c r="E35" s="43">
        <f t="shared" si="0"/>
        <v>6.9624232044323935E-4</v>
      </c>
      <c r="F35" s="44">
        <f t="shared" si="17"/>
        <v>98268.35680961443</v>
      </c>
      <c r="G35" s="44">
        <f t="shared" si="1"/>
        <v>98217.069653913757</v>
      </c>
      <c r="H35" s="44">
        <f t="shared" si="2"/>
        <v>48.012700035580103</v>
      </c>
      <c r="J35" s="43">
        <f t="shared" si="3"/>
        <v>3.3E-4</v>
      </c>
      <c r="K35" s="43">
        <f t="shared" si="4"/>
        <v>3.3005446198201805E-4</v>
      </c>
      <c r="L35" s="44">
        <f t="shared" si="19"/>
        <v>98878.386346171814</v>
      </c>
      <c r="M35" s="44">
        <f t="shared" si="5"/>
        <v>98853.915964635235</v>
      </c>
      <c r="N35" s="44">
        <f t="shared" si="6"/>
        <v>51.784201718145773</v>
      </c>
      <c r="P35" s="5">
        <f t="shared" si="7"/>
        <v>0.50154714586402105</v>
      </c>
      <c r="R35" s="1">
        <v>28</v>
      </c>
      <c r="S35" s="44">
        <f t="shared" si="8"/>
        <v>98574.31538256754</v>
      </c>
      <c r="T35" s="44">
        <f t="shared" si="9"/>
        <v>98536.523670189694</v>
      </c>
      <c r="U35" s="45">
        <f t="shared" si="10"/>
        <v>50.165263926530876</v>
      </c>
      <c r="V35" s="44">
        <f t="shared" si="11"/>
        <v>82209.021698039272</v>
      </c>
      <c r="W35" s="45">
        <f t="shared" si="12"/>
        <v>37.687061240650522</v>
      </c>
      <c r="X35" s="45">
        <f>SUM(BE35:BE$127)/S35</f>
        <v>18.509294406613762</v>
      </c>
      <c r="Z35" s="1">
        <f t="shared" si="13"/>
        <v>49.904285940092265</v>
      </c>
      <c r="AA35" s="45">
        <f t="shared" si="14"/>
        <v>0.26097798643861125</v>
      </c>
      <c r="AC35" s="44">
        <f t="shared" si="15"/>
        <v>31375.42995088494</v>
      </c>
      <c r="AD35" s="44">
        <f t="shared" si="18"/>
        <v>32473.569999165909</v>
      </c>
      <c r="AE35" s="44">
        <f t="shared" si="20"/>
        <v>33610.144949136717</v>
      </c>
      <c r="AF35" s="44">
        <f t="shared" si="21"/>
        <v>34786.5000223565</v>
      </c>
      <c r="AG35" s="44">
        <f t="shared" si="22"/>
        <v>36004.027523138975</v>
      </c>
      <c r="AH35" s="44">
        <f t="shared" si="23"/>
        <v>37264.168486448834</v>
      </c>
      <c r="AI35" s="44">
        <f t="shared" si="24"/>
        <v>38568.414383474541</v>
      </c>
      <c r="AJ35" s="44">
        <f t="shared" si="25"/>
        <v>39918.308886896149</v>
      </c>
      <c r="AK35" s="44">
        <f t="shared" si="26"/>
        <v>41315.449697937511</v>
      </c>
      <c r="AL35" s="44">
        <f t="shared" si="27"/>
        <v>42761.490437365319</v>
      </c>
      <c r="AM35" s="44">
        <f t="shared" si="28"/>
        <v>44258.142602673099</v>
      </c>
      <c r="AN35" s="44">
        <f t="shared" si="29"/>
        <v>45807.177593766653</v>
      </c>
      <c r="AO35" s="44">
        <f t="shared" si="30"/>
        <v>47410.428809548488</v>
      </c>
      <c r="AP35" s="44">
        <f t="shared" si="31"/>
        <v>49069.793817882673</v>
      </c>
      <c r="AQ35" s="44">
        <f t="shared" si="32"/>
        <v>50787.236601508557</v>
      </c>
      <c r="AR35" s="44">
        <f t="shared" si="33"/>
        <v>52564.789882561367</v>
      </c>
      <c r="AS35" s="44">
        <f t="shared" si="34"/>
        <v>54404.557528450998</v>
      </c>
      <c r="AT35" s="44">
        <f t="shared" si="35"/>
        <v>56308.71704194678</v>
      </c>
      <c r="AU35" s="44">
        <f t="shared" si="36"/>
        <v>58279.522138414919</v>
      </c>
      <c r="AV35" s="44">
        <f t="shared" si="37"/>
        <v>60319.305413259441</v>
      </c>
      <c r="AW35" s="44">
        <f t="shared" si="38"/>
        <v>62430.481102723512</v>
      </c>
      <c r="AX35" s="44">
        <f t="shared" si="39"/>
        <v>64615.547941318822</v>
      </c>
      <c r="AY35" s="44">
        <f t="shared" si="40"/>
        <v>66877.092119264969</v>
      </c>
      <c r="AZ35" s="44">
        <f t="shared" si="41"/>
        <v>69217.79034343925</v>
      </c>
      <c r="BA35" s="44">
        <f t="shared" si="42"/>
        <v>71640.413005459617</v>
      </c>
      <c r="BB35" s="44">
        <f t="shared" si="43"/>
        <v>74147.827460650704</v>
      </c>
      <c r="BC35" s="44">
        <f t="shared" si="44"/>
        <v>76743.001421773472</v>
      </c>
      <c r="BD35" s="44">
        <f t="shared" si="45"/>
        <v>79429.00647153554</v>
      </c>
      <c r="BE35" s="44">
        <f t="shared" ref="BE35:BE66" si="46">$V35/(1+r_)^($R35-BE$2)</f>
        <v>82209.021698039272</v>
      </c>
      <c r="BF35" s="44"/>
      <c r="BG35" s="44"/>
    </row>
    <row r="36" spans="2:79" ht="15.75" customHeight="1">
      <c r="B36" s="1">
        <v>29</v>
      </c>
      <c r="D36" s="43">
        <f t="shared" si="16"/>
        <v>7.2999999999999996E-4</v>
      </c>
      <c r="E36" s="43">
        <f t="shared" si="0"/>
        <v>7.3026657974337888E-4</v>
      </c>
      <c r="F36" s="44">
        <f t="shared" si="17"/>
        <v>98165.78249821307</v>
      </c>
      <c r="G36" s="44">
        <f t="shared" si="1"/>
        <v>98112.046542091295</v>
      </c>
      <c r="H36" s="44">
        <f t="shared" si="2"/>
        <v>47.062346484321623</v>
      </c>
      <c r="J36" s="43">
        <f t="shared" si="3"/>
        <v>3.1399999999999999E-4</v>
      </c>
      <c r="K36" s="43">
        <f t="shared" si="4"/>
        <v>3.1404930832218208E-4</v>
      </c>
      <c r="L36" s="44">
        <f t="shared" si="19"/>
        <v>98829.44558309867</v>
      </c>
      <c r="M36" s="44">
        <f t="shared" si="5"/>
        <v>98806.173075794737</v>
      </c>
      <c r="N36" s="44">
        <f t="shared" si="6"/>
        <v>50.809597873622259</v>
      </c>
      <c r="P36" s="5">
        <f t="shared" si="7"/>
        <v>0.50168446487600116</v>
      </c>
      <c r="R36" s="1">
        <v>29</v>
      </c>
      <c r="S36" s="44">
        <f t="shared" si="8"/>
        <v>98498.731957811862</v>
      </c>
      <c r="T36" s="44">
        <f t="shared" si="9"/>
        <v>98460.335587542708</v>
      </c>
      <c r="U36" s="45">
        <f t="shared" si="10"/>
        <v>49.203374779983996</v>
      </c>
      <c r="V36" s="44">
        <f t="shared" si="11"/>
        <v>82145.457980686886</v>
      </c>
      <c r="W36" s="45">
        <f t="shared" si="12"/>
        <v>36.881360467015327</v>
      </c>
      <c r="X36" s="45">
        <f>SUM(BF36:BF$127)/S36</f>
        <v>18.307988203476249</v>
      </c>
      <c r="Z36" s="1">
        <f t="shared" si="13"/>
        <v>48.94228429231876</v>
      </c>
      <c r="AA36" s="45">
        <f t="shared" si="14"/>
        <v>0.26109048766523557</v>
      </c>
      <c r="AC36" s="44">
        <f t="shared" si="15"/>
        <v>30290.986069821847</v>
      </c>
      <c r="AD36" s="44">
        <f t="shared" si="18"/>
        <v>31351.170582265604</v>
      </c>
      <c r="AE36" s="44">
        <f t="shared" si="20"/>
        <v>32448.461552644898</v>
      </c>
      <c r="AF36" s="44">
        <f t="shared" si="21"/>
        <v>33584.157706987469</v>
      </c>
      <c r="AG36" s="44">
        <f t="shared" si="22"/>
        <v>34759.603226732033</v>
      </c>
      <c r="AH36" s="44">
        <f t="shared" si="23"/>
        <v>35976.189339667646</v>
      </c>
      <c r="AI36" s="44">
        <f t="shared" si="24"/>
        <v>37235.35596655601</v>
      </c>
      <c r="AJ36" s="44">
        <f t="shared" si="25"/>
        <v>38538.593425385472</v>
      </c>
      <c r="AK36" s="44">
        <f t="shared" si="26"/>
        <v>39887.444195273958</v>
      </c>
      <c r="AL36" s="44">
        <f t="shared" si="27"/>
        <v>41283.50474210854</v>
      </c>
      <c r="AM36" s="44">
        <f t="shared" si="28"/>
        <v>42728.427408082338</v>
      </c>
      <c r="AN36" s="44">
        <f t="shared" si="29"/>
        <v>44223.922367365216</v>
      </c>
      <c r="AO36" s="44">
        <f t="shared" si="30"/>
        <v>45771.759650222994</v>
      </c>
      <c r="AP36" s="44">
        <f t="shared" si="31"/>
        <v>47373.7712379808</v>
      </c>
      <c r="AQ36" s="44">
        <f t="shared" si="32"/>
        <v>49031.853231310117</v>
      </c>
      <c r="AR36" s="44">
        <f t="shared" si="33"/>
        <v>50747.968094405958</v>
      </c>
      <c r="AS36" s="44">
        <f t="shared" si="34"/>
        <v>52524.146977710174</v>
      </c>
      <c r="AT36" s="44">
        <f t="shared" si="35"/>
        <v>54362.492121930023</v>
      </c>
      <c r="AU36" s="44">
        <f t="shared" si="36"/>
        <v>56265.179346197569</v>
      </c>
      <c r="AV36" s="44">
        <f t="shared" si="37"/>
        <v>58234.460623314488</v>
      </c>
      <c r="AW36" s="44">
        <f t="shared" si="38"/>
        <v>60272.666745130489</v>
      </c>
      <c r="AX36" s="44">
        <f t="shared" si="39"/>
        <v>62382.210081210047</v>
      </c>
      <c r="AY36" s="44">
        <f t="shared" si="40"/>
        <v>64565.587434052388</v>
      </c>
      <c r="AZ36" s="44">
        <f t="shared" si="41"/>
        <v>66825.38299424421</v>
      </c>
      <c r="BA36" s="44">
        <f t="shared" si="42"/>
        <v>69164.271399042773</v>
      </c>
      <c r="BB36" s="44">
        <f t="shared" si="43"/>
        <v>71585.020898009258</v>
      </c>
      <c r="BC36" s="44">
        <f t="shared" si="44"/>
        <v>74090.496629439571</v>
      </c>
      <c r="BD36" s="44">
        <f t="shared" si="45"/>
        <v>76683.664011469955</v>
      </c>
      <c r="BE36" s="44">
        <f t="shared" si="46"/>
        <v>79367.592251871392</v>
      </c>
      <c r="BF36" s="44">
        <f t="shared" ref="BF36:BF67" si="47">$V36/(1+r_)^($R36-BF$2)</f>
        <v>82145.457980686886</v>
      </c>
      <c r="BG36" s="44"/>
    </row>
    <row r="37" spans="2:79" ht="15.75" customHeight="1">
      <c r="B37" s="1">
        <v>30</v>
      </c>
      <c r="D37" s="43">
        <f t="shared" si="16"/>
        <v>7.5000000000000002E-4</v>
      </c>
      <c r="E37" s="43">
        <f t="shared" si="0"/>
        <v>7.5028139070417745E-4</v>
      </c>
      <c r="F37" s="44">
        <f t="shared" si="17"/>
        <v>98058.310585969506</v>
      </c>
      <c r="G37" s="44">
        <f t="shared" si="1"/>
        <v>98003.163129645458</v>
      </c>
      <c r="H37" s="44">
        <f t="shared" si="2"/>
        <v>46.113378817892475</v>
      </c>
      <c r="J37" s="43">
        <f t="shared" si="3"/>
        <v>3.7399999999999998E-4</v>
      </c>
      <c r="K37" s="43">
        <f t="shared" si="4"/>
        <v>3.740699554427529E-4</v>
      </c>
      <c r="L37" s="44">
        <f t="shared" si="19"/>
        <v>98782.90056849079</v>
      </c>
      <c r="M37" s="44">
        <f t="shared" si="5"/>
        <v>98755.194555797279</v>
      </c>
      <c r="N37" s="44">
        <f t="shared" si="6"/>
        <v>49.833302998238636</v>
      </c>
      <c r="P37" s="5">
        <f t="shared" si="7"/>
        <v>0.50184054441209647</v>
      </c>
      <c r="R37" s="1">
        <v>30</v>
      </c>
      <c r="S37" s="44">
        <f t="shared" si="8"/>
        <v>98421.939217273539</v>
      </c>
      <c r="T37" s="44">
        <f t="shared" si="9"/>
        <v>98380.617972895707</v>
      </c>
      <c r="U37" s="45">
        <f t="shared" si="10"/>
        <v>48.241375104429579</v>
      </c>
      <c r="V37" s="44">
        <f t="shared" si="11"/>
        <v>82078.949574786893</v>
      </c>
      <c r="W37" s="45">
        <f t="shared" si="12"/>
        <v>36.07551130506625</v>
      </c>
      <c r="X37" s="45">
        <f>SUM(BG37:BG$127)/S37</f>
        <v>18.099715009621193</v>
      </c>
      <c r="Z37" s="1">
        <f t="shared" si="13"/>
        <v>47.980187593729113</v>
      </c>
      <c r="AA37" s="45">
        <f t="shared" si="14"/>
        <v>0.26118751070046642</v>
      </c>
      <c r="AC37" s="44">
        <f t="shared" si="15"/>
        <v>29242.957698411596</v>
      </c>
      <c r="AD37" s="44">
        <f t="shared" si="18"/>
        <v>30266.461217856002</v>
      </c>
      <c r="AE37" s="44">
        <f t="shared" si="20"/>
        <v>31325.787360480957</v>
      </c>
      <c r="AF37" s="44">
        <f t="shared" si="21"/>
        <v>32422.189918097789</v>
      </c>
      <c r="AG37" s="44">
        <f t="shared" si="22"/>
        <v>33556.966565231211</v>
      </c>
      <c r="AH37" s="44">
        <f t="shared" si="23"/>
        <v>34731.460395014306</v>
      </c>
      <c r="AI37" s="44">
        <f t="shared" si="24"/>
        <v>35947.061508839797</v>
      </c>
      <c r="AJ37" s="44">
        <f t="shared" si="25"/>
        <v>37205.208661649187</v>
      </c>
      <c r="AK37" s="44">
        <f t="shared" si="26"/>
        <v>38507.390964806909</v>
      </c>
      <c r="AL37" s="44">
        <f t="shared" si="27"/>
        <v>39855.149648575149</v>
      </c>
      <c r="AM37" s="44">
        <f t="shared" si="28"/>
        <v>41250.079886275271</v>
      </c>
      <c r="AN37" s="44">
        <f t="shared" si="29"/>
        <v>42693.832682294902</v>
      </c>
      <c r="AO37" s="44">
        <f t="shared" si="30"/>
        <v>44188.116826175217</v>
      </c>
      <c r="AP37" s="44">
        <f t="shared" si="31"/>
        <v>45734.700915091351</v>
      </c>
      <c r="AQ37" s="44">
        <f t="shared" si="32"/>
        <v>47335.415447119543</v>
      </c>
      <c r="AR37" s="44">
        <f t="shared" si="33"/>
        <v>48992.154987768721</v>
      </c>
      <c r="AS37" s="44">
        <f t="shared" si="34"/>
        <v>50706.880412340615</v>
      </c>
      <c r="AT37" s="44">
        <f t="shared" si="35"/>
        <v>52481.621226772542</v>
      </c>
      <c r="AU37" s="44">
        <f t="shared" si="36"/>
        <v>54318.477969709573</v>
      </c>
      <c r="AV37" s="44">
        <f t="shared" si="37"/>
        <v>56219.624698649401</v>
      </c>
      <c r="AW37" s="44">
        <f t="shared" si="38"/>
        <v>58187.311563102136</v>
      </c>
      <c r="AX37" s="44">
        <f t="shared" si="39"/>
        <v>60223.867467810705</v>
      </c>
      <c r="AY37" s="44">
        <f t="shared" si="40"/>
        <v>62331.702829184069</v>
      </c>
      <c r="AZ37" s="44">
        <f t="shared" si="41"/>
        <v>64513.3124282055</v>
      </c>
      <c r="BA37" s="44">
        <f t="shared" si="42"/>
        <v>66771.278363192687</v>
      </c>
      <c r="BB37" s="44">
        <f t="shared" si="43"/>
        <v>69108.273105904431</v>
      </c>
      <c r="BC37" s="44">
        <f t="shared" si="44"/>
        <v>71527.062664611076</v>
      </c>
      <c r="BD37" s="44">
        <f t="shared" si="45"/>
        <v>74030.509857872472</v>
      </c>
      <c r="BE37" s="44">
        <f t="shared" si="46"/>
        <v>76621.577702897994</v>
      </c>
      <c r="BF37" s="44">
        <f t="shared" si="47"/>
        <v>79303.332922499423</v>
      </c>
      <c r="BG37" s="44">
        <f t="shared" ref="BG37:BG68" si="48">$V37/(1+r_)^($R37-BG$2)</f>
        <v>82078.949574786893</v>
      </c>
      <c r="BH37" s="44"/>
      <c r="BI37" s="44"/>
      <c r="BJ37" s="44"/>
      <c r="BK37" s="44"/>
      <c r="BL37" s="44"/>
      <c r="BM37" s="44"/>
      <c r="BN37" s="44"/>
      <c r="BO37" s="44"/>
      <c r="BP37" s="44"/>
      <c r="BQ37" s="44"/>
    </row>
    <row r="38" spans="2:79" ht="15.75" customHeight="1">
      <c r="B38" s="1">
        <v>31</v>
      </c>
      <c r="D38" s="43">
        <f t="shared" si="16"/>
        <v>8.2899999999999998E-4</v>
      </c>
      <c r="E38" s="43">
        <f t="shared" si="0"/>
        <v>8.2934381052571834E-4</v>
      </c>
      <c r="F38" s="44">
        <f t="shared" si="17"/>
        <v>97948.015673321424</v>
      </c>
      <c r="G38" s="44">
        <f t="shared" si="1"/>
        <v>97887.129117675737</v>
      </c>
      <c r="H38" s="44">
        <f t="shared" si="2"/>
        <v>45.164742019053001</v>
      </c>
      <c r="J38" s="43">
        <f t="shared" si="3"/>
        <v>3.9399999999999998E-4</v>
      </c>
      <c r="K38" s="43">
        <f t="shared" si="4"/>
        <v>3.9407763839369327E-4</v>
      </c>
      <c r="L38" s="44">
        <f t="shared" si="19"/>
        <v>98727.488543103769</v>
      </c>
      <c r="M38" s="44">
        <f t="shared" si="5"/>
        <v>98698.317444064334</v>
      </c>
      <c r="N38" s="44">
        <f t="shared" si="6"/>
        <v>48.860991925390579</v>
      </c>
      <c r="P38" s="5">
        <f t="shared" si="7"/>
        <v>0.5019816216383628</v>
      </c>
      <c r="R38" s="1">
        <v>31</v>
      </c>
      <c r="S38" s="44">
        <f t="shared" si="8"/>
        <v>98339.296728517875</v>
      </c>
      <c r="T38" s="44">
        <f t="shared" si="9"/>
        <v>98294.399539445265</v>
      </c>
      <c r="U38" s="45">
        <f t="shared" si="10"/>
        <v>47.281496054919387</v>
      </c>
      <c r="V38" s="44">
        <f t="shared" si="11"/>
        <v>82007.01753575918</v>
      </c>
      <c r="W38" s="45">
        <f t="shared" si="12"/>
        <v>35.27117791883343</v>
      </c>
      <c r="X38" s="45">
        <f>SUM(BH38:BH$127)/S38</f>
        <v>17.885084732107956</v>
      </c>
      <c r="Z38" s="1">
        <f t="shared" si="13"/>
        <v>47.020191541016985</v>
      </c>
      <c r="AA38" s="45">
        <f t="shared" si="14"/>
        <v>0.26130451390240239</v>
      </c>
      <c r="AC38" s="44">
        <f t="shared" si="15"/>
        <v>28229.304218237121</v>
      </c>
      <c r="AD38" s="44">
        <f t="shared" si="18"/>
        <v>29217.329865875417</v>
      </c>
      <c r="AE38" s="44">
        <f t="shared" si="20"/>
        <v>30239.936411181061</v>
      </c>
      <c r="AF38" s="44">
        <f t="shared" si="21"/>
        <v>31298.334185572388</v>
      </c>
      <c r="AG38" s="44">
        <f t="shared" si="22"/>
        <v>32393.775882067424</v>
      </c>
      <c r="AH38" s="44">
        <f t="shared" si="23"/>
        <v>33527.558037939787</v>
      </c>
      <c r="AI38" s="44">
        <f t="shared" si="24"/>
        <v>34701.022569267676</v>
      </c>
      <c r="AJ38" s="44">
        <f t="shared" si="25"/>
        <v>35915.558359192044</v>
      </c>
      <c r="AK38" s="44">
        <f t="shared" si="26"/>
        <v>37172.602901763756</v>
      </c>
      <c r="AL38" s="44">
        <f t="shared" si="27"/>
        <v>38473.644003325484</v>
      </c>
      <c r="AM38" s="44">
        <f t="shared" si="28"/>
        <v>39820.221543441876</v>
      </c>
      <c r="AN38" s="44">
        <f t="shared" si="29"/>
        <v>41213.929297462339</v>
      </c>
      <c r="AO38" s="44">
        <f t="shared" si="30"/>
        <v>42656.416822873514</v>
      </c>
      <c r="AP38" s="44">
        <f t="shared" si="31"/>
        <v>44149.391411674085</v>
      </c>
      <c r="AQ38" s="44">
        <f t="shared" si="32"/>
        <v>45694.620111082673</v>
      </c>
      <c r="AR38" s="44">
        <f t="shared" si="33"/>
        <v>47293.931814970565</v>
      </c>
      <c r="AS38" s="44">
        <f t="shared" si="34"/>
        <v>48949.219428494522</v>
      </c>
      <c r="AT38" s="44">
        <f t="shared" si="35"/>
        <v>50662.442108491821</v>
      </c>
      <c r="AU38" s="44">
        <f t="shared" si="36"/>
        <v>52435.627582289046</v>
      </c>
      <c r="AV38" s="44">
        <f t="shared" si="37"/>
        <v>54270.874547669147</v>
      </c>
      <c r="AW38" s="44">
        <f t="shared" si="38"/>
        <v>56170.355156837562</v>
      </c>
      <c r="AX38" s="44">
        <f t="shared" si="39"/>
        <v>58136.317587326885</v>
      </c>
      <c r="AY38" s="44">
        <f t="shared" si="40"/>
        <v>60171.088702883324</v>
      </c>
      <c r="AZ38" s="44">
        <f t="shared" si="41"/>
        <v>62277.076807484227</v>
      </c>
      <c r="BA38" s="44">
        <f t="shared" si="42"/>
        <v>64456.774495746162</v>
      </c>
      <c r="BB38" s="44">
        <f t="shared" si="43"/>
        <v>66712.761603097271</v>
      </c>
      <c r="BC38" s="44">
        <f t="shared" si="44"/>
        <v>69047.708259205683</v>
      </c>
      <c r="BD38" s="44">
        <f t="shared" si="45"/>
        <v>71464.378048277867</v>
      </c>
      <c r="BE38" s="44">
        <f t="shared" si="46"/>
        <v>73965.631279967594</v>
      </c>
      <c r="BF38" s="44">
        <f t="shared" si="47"/>
        <v>76554.428374766445</v>
      </c>
      <c r="BG38" s="44">
        <f t="shared" si="48"/>
        <v>79233.833367883271</v>
      </c>
      <c r="BH38" s="44">
        <f t="shared" ref="BH38:BH69" si="49">$V38/(1+r_)^($R38-BH$2)</f>
        <v>82007.01753575918</v>
      </c>
      <c r="BI38" s="44"/>
      <c r="BJ38" s="44"/>
      <c r="BK38" s="44"/>
      <c r="BL38" s="44"/>
      <c r="BM38" s="44"/>
      <c r="BN38" s="44"/>
      <c r="BO38" s="44"/>
      <c r="BP38" s="44"/>
      <c r="BQ38" s="44"/>
    </row>
    <row r="39" spans="2:79" ht="15.75" customHeight="1">
      <c r="B39" s="1">
        <v>32</v>
      </c>
      <c r="D39" s="43">
        <f t="shared" si="16"/>
        <v>8.5800000000000004E-4</v>
      </c>
      <c r="E39" s="43">
        <f t="shared" si="0"/>
        <v>8.5836829267850684E-4</v>
      </c>
      <c r="F39" s="44">
        <f t="shared" si="17"/>
        <v>97826.242562030035</v>
      </c>
      <c r="G39" s="44">
        <f t="shared" si="1"/>
        <v>97763.304879902542</v>
      </c>
      <c r="H39" s="44">
        <f t="shared" si="2"/>
        <v>44.220340235423606</v>
      </c>
      <c r="J39" s="43">
        <f t="shared" ref="J39:J70" si="50">VLOOKUP($B39,FemaleLT,nat,1)</f>
        <v>4.8200000000000001E-4</v>
      </c>
      <c r="K39" s="43">
        <f t="shared" si="4"/>
        <v>4.8211619934020389E-4</v>
      </c>
      <c r="L39" s="44">
        <f t="shared" si="19"/>
        <v>98669.146345024914</v>
      </c>
      <c r="M39" s="44">
        <f t="shared" si="5"/>
        <v>98633.481747068552</v>
      </c>
      <c r="N39" s="44">
        <f t="shared" si="6"/>
        <v>47.889587354404775</v>
      </c>
      <c r="P39" s="5">
        <f t="shared" si="7"/>
        <v>0.50214484367211687</v>
      </c>
      <c r="R39" s="1">
        <v>32</v>
      </c>
      <c r="S39" s="44">
        <f t="shared" si="8"/>
        <v>98249.502350372641</v>
      </c>
      <c r="T39" s="44">
        <f t="shared" si="9"/>
        <v>98200.323018231138</v>
      </c>
      <c r="U39" s="45">
        <f t="shared" si="10"/>
        <v>46.324251643970356</v>
      </c>
      <c r="V39" s="44">
        <f t="shared" ref="V39:V70" si="51">T39*VLOOKUP($B39,qol,nat,1)*qCMa</f>
        <v>81928.529494110247</v>
      </c>
      <c r="W39" s="45">
        <f t="shared" si="12"/>
        <v>34.468732489980944</v>
      </c>
      <c r="X39" s="45">
        <f>SUM(BI39:BI$127)/S39</f>
        <v>17.664085646499426</v>
      </c>
      <c r="Z39" s="1">
        <f t="shared" si="13"/>
        <v>46.062833756378772</v>
      </c>
      <c r="AA39" s="45">
        <f t="shared" si="14"/>
        <v>0.26141788759158402</v>
      </c>
      <c r="AC39" s="44">
        <f t="shared" ref="AC39:AC70" si="52">$V39/(1+r_)^($R39-AC$2)</f>
        <v>27248.585751028459</v>
      </c>
      <c r="AD39" s="44">
        <f t="shared" si="18"/>
        <v>28202.286252314447</v>
      </c>
      <c r="AE39" s="44">
        <f t="shared" si="20"/>
        <v>29189.366271145449</v>
      </c>
      <c r="AF39" s="44">
        <f t="shared" si="21"/>
        <v>30210.994090635544</v>
      </c>
      <c r="AG39" s="44">
        <f t="shared" si="22"/>
        <v>31268.378883807778</v>
      </c>
      <c r="AH39" s="44">
        <f t="shared" si="23"/>
        <v>32362.772144741051</v>
      </c>
      <c r="AI39" s="44">
        <f t="shared" si="24"/>
        <v>33495.469169806987</v>
      </c>
      <c r="AJ39" s="44">
        <f t="shared" si="25"/>
        <v>34667.810590750232</v>
      </c>
      <c r="AK39" s="44">
        <f t="shared" si="26"/>
        <v>35881.18396142649</v>
      </c>
      <c r="AL39" s="44">
        <f t="shared" si="27"/>
        <v>37137.025400076403</v>
      </c>
      <c r="AM39" s="44">
        <f t="shared" si="28"/>
        <v>38436.821289079082</v>
      </c>
      <c r="AN39" s="44">
        <f t="shared" si="29"/>
        <v>39782.110034196849</v>
      </c>
      <c r="AO39" s="44">
        <f t="shared" si="30"/>
        <v>41174.483885393733</v>
      </c>
      <c r="AP39" s="44">
        <f t="shared" si="31"/>
        <v>42615.59082138251</v>
      </c>
      <c r="AQ39" s="44">
        <f t="shared" si="32"/>
        <v>44107.136500130888</v>
      </c>
      <c r="AR39" s="44">
        <f t="shared" si="33"/>
        <v>45650.886277635465</v>
      </c>
      <c r="AS39" s="44">
        <f t="shared" si="34"/>
        <v>47248.667297352709</v>
      </c>
      <c r="AT39" s="44">
        <f t="shared" si="35"/>
        <v>48902.370652760044</v>
      </c>
      <c r="AU39" s="44">
        <f t="shared" si="36"/>
        <v>50613.953625606635</v>
      </c>
      <c r="AV39" s="44">
        <f t="shared" si="37"/>
        <v>52385.442002502874</v>
      </c>
      <c r="AW39" s="44">
        <f t="shared" si="38"/>
        <v>54218.932472590466</v>
      </c>
      <c r="AX39" s="44">
        <f t="shared" si="39"/>
        <v>56116.595109131129</v>
      </c>
      <c r="AY39" s="44">
        <f t="shared" si="40"/>
        <v>58080.67593795072</v>
      </c>
      <c r="AZ39" s="44">
        <f t="shared" si="41"/>
        <v>60113.499595778987</v>
      </c>
      <c r="BA39" s="44">
        <f t="shared" si="42"/>
        <v>62217.472081631247</v>
      </c>
      <c r="BB39" s="44">
        <f t="shared" si="43"/>
        <v>64395.083604488325</v>
      </c>
      <c r="BC39" s="44">
        <f t="shared" si="44"/>
        <v>66648.911530645419</v>
      </c>
      <c r="BD39" s="44">
        <f t="shared" si="45"/>
        <v>68981.623434218011</v>
      </c>
      <c r="BE39" s="44">
        <f t="shared" si="46"/>
        <v>71395.980254415626</v>
      </c>
      <c r="BF39" s="44">
        <f t="shared" si="47"/>
        <v>73894.839563320173</v>
      </c>
      <c r="BG39" s="44">
        <f t="shared" si="48"/>
        <v>76481.158948036362</v>
      </c>
      <c r="BH39" s="44">
        <f t="shared" si="49"/>
        <v>79157.99951121764</v>
      </c>
      <c r="BI39" s="44">
        <f t="shared" ref="BI39:BI70" si="53">$V39/(1+r_)^($R39-BI$2)</f>
        <v>81928.529494110247</v>
      </c>
      <c r="BJ39" s="44"/>
      <c r="BK39" s="44"/>
      <c r="BL39" s="44"/>
      <c r="BM39" s="44"/>
      <c r="BN39" s="44"/>
      <c r="BO39" s="44"/>
      <c r="BP39" s="44"/>
      <c r="BQ39" s="44"/>
    </row>
    <row r="40" spans="2:79" ht="15.75" customHeight="1">
      <c r="B40" s="1">
        <v>33</v>
      </c>
      <c r="D40" s="43">
        <f t="shared" ref="D40:D71" si="54">VLOOKUP(B40,MaleLT,nat,1)</f>
        <v>9.1399999999999999E-4</v>
      </c>
      <c r="E40" s="43">
        <f t="shared" si="0"/>
        <v>9.1441795269188431E-4</v>
      </c>
      <c r="F40" s="44">
        <f t="shared" ref="F40:F71" si="55">F39*EXP(-E39*SMRa)</f>
        <v>97700.367197775064</v>
      </c>
      <c r="G40" s="44">
        <f t="shared" si="1"/>
        <v>97633.40890186101</v>
      </c>
      <c r="H40" s="44">
        <f t="shared" si="2"/>
        <v>43.276668721286363</v>
      </c>
      <c r="J40" s="43">
        <f t="shared" si="50"/>
        <v>5.0000000000000001E-4</v>
      </c>
      <c r="K40" s="43">
        <f t="shared" si="4"/>
        <v>5.0012504168224286E-4</v>
      </c>
      <c r="L40" s="44">
        <f t="shared" ref="L40:L71" si="56">L39*EXP(-K39*SMRa)</f>
        <v>98597.81714911219</v>
      </c>
      <c r="M40" s="44">
        <f t="shared" si="5"/>
        <v>98560.847589839177</v>
      </c>
      <c r="N40" s="44">
        <f t="shared" si="6"/>
        <v>46.923870680936382</v>
      </c>
      <c r="P40" s="5">
        <f t="shared" si="7"/>
        <v>0.50228593543624223</v>
      </c>
      <c r="R40" s="1">
        <v>33</v>
      </c>
      <c r="S40" s="44">
        <f t="shared" si="8"/>
        <v>98151.143686089636</v>
      </c>
      <c r="T40" s="44">
        <f t="shared" si="9"/>
        <v>98099.322682035825</v>
      </c>
      <c r="U40" s="45">
        <f t="shared" si="10"/>
        <v>45.370172781658617</v>
      </c>
      <c r="V40" s="44">
        <f t="shared" si="51"/>
        <v>81844.264913622494</v>
      </c>
      <c r="W40" s="45">
        <f t="shared" si="12"/>
        <v>33.668556067604747</v>
      </c>
      <c r="X40" s="45">
        <f>SUM(BJ40:BJ$127)/S40</f>
        <v>17.436716463932338</v>
      </c>
      <c r="Z40" s="1">
        <f t="shared" si="13"/>
        <v>45.108606969314067</v>
      </c>
      <c r="AA40" s="45">
        <f t="shared" si="14"/>
        <v>0.2615658123445499</v>
      </c>
      <c r="AC40" s="44">
        <f t="shared" si="52"/>
        <v>26300.05818237504</v>
      </c>
      <c r="AD40" s="44">
        <f t="shared" ref="AD40:AD71" si="57">$V40/(1+r_)^($R40-AD$2)</f>
        <v>27220.560218758164</v>
      </c>
      <c r="AE40" s="44">
        <f t="shared" si="20"/>
        <v>28173.279826414691</v>
      </c>
      <c r="AF40" s="44">
        <f t="shared" si="21"/>
        <v>29159.344620339201</v>
      </c>
      <c r="AG40" s="44">
        <f t="shared" si="22"/>
        <v>30179.921682051077</v>
      </c>
      <c r="AH40" s="44">
        <f t="shared" si="23"/>
        <v>31236.218940922856</v>
      </c>
      <c r="AI40" s="44">
        <f t="shared" si="24"/>
        <v>32329.486603855155</v>
      </c>
      <c r="AJ40" s="44">
        <f t="shared" si="25"/>
        <v>33461.018634990091</v>
      </c>
      <c r="AK40" s="44">
        <f t="shared" si="26"/>
        <v>34632.15428721474</v>
      </c>
      <c r="AL40" s="44">
        <f t="shared" si="27"/>
        <v>35844.279687267255</v>
      </c>
      <c r="AM40" s="44">
        <f t="shared" si="28"/>
        <v>37098.829476321596</v>
      </c>
      <c r="AN40" s="44">
        <f t="shared" si="29"/>
        <v>38397.288507992853</v>
      </c>
      <c r="AO40" s="44">
        <f t="shared" si="30"/>
        <v>39741.193605772605</v>
      </c>
      <c r="AP40" s="44">
        <f t="shared" si="31"/>
        <v>41132.135381974636</v>
      </c>
      <c r="AQ40" s="44">
        <f t="shared" si="32"/>
        <v>42571.760120343744</v>
      </c>
      <c r="AR40" s="44">
        <f t="shared" si="33"/>
        <v>44061.771724555772</v>
      </c>
      <c r="AS40" s="44">
        <f t="shared" si="34"/>
        <v>45603.933734915219</v>
      </c>
      <c r="AT40" s="44">
        <f t="shared" si="35"/>
        <v>47200.071415637256</v>
      </c>
      <c r="AU40" s="44">
        <f t="shared" si="36"/>
        <v>48852.073915184548</v>
      </c>
      <c r="AV40" s="44">
        <f t="shared" si="37"/>
        <v>50561.896502215997</v>
      </c>
      <c r="AW40" s="44">
        <f t="shared" si="38"/>
        <v>52331.562879793564</v>
      </c>
      <c r="AX40" s="44">
        <f t="shared" si="39"/>
        <v>54163.167580586327</v>
      </c>
      <c r="AY40" s="44">
        <f t="shared" si="40"/>
        <v>56058.878445906848</v>
      </c>
      <c r="AZ40" s="44">
        <f t="shared" si="41"/>
        <v>58020.939191513586</v>
      </c>
      <c r="BA40" s="44">
        <f t="shared" si="42"/>
        <v>60051.67206321656</v>
      </c>
      <c r="BB40" s="44">
        <f t="shared" si="43"/>
        <v>62153.480585429133</v>
      </c>
      <c r="BC40" s="44">
        <f t="shared" si="44"/>
        <v>64328.85240591914</v>
      </c>
      <c r="BD40" s="44">
        <f t="shared" si="45"/>
        <v>66580.362240126298</v>
      </c>
      <c r="BE40" s="44">
        <f t="shared" si="46"/>
        <v>68910.674918530727</v>
      </c>
      <c r="BF40" s="44">
        <f t="shared" si="47"/>
        <v>71322.548540679287</v>
      </c>
      <c r="BG40" s="44">
        <f t="shared" si="48"/>
        <v>73818.83773960307</v>
      </c>
      <c r="BH40" s="44">
        <f t="shared" si="49"/>
        <v>76402.497060489157</v>
      </c>
      <c r="BI40" s="44">
        <f t="shared" si="53"/>
        <v>79076.584457606281</v>
      </c>
      <c r="BJ40" s="44">
        <f t="shared" ref="BJ40:BJ71" si="58">$V40/(1+r_)^($R40-BJ$2)</f>
        <v>81844.264913622494</v>
      </c>
      <c r="BK40" s="44"/>
      <c r="BL40" s="44"/>
      <c r="BM40" s="44"/>
      <c r="BN40" s="44"/>
      <c r="BO40" s="44"/>
      <c r="BP40" s="44"/>
      <c r="BQ40" s="44"/>
    </row>
    <row r="41" spans="2:79" ht="15.75" customHeight="1">
      <c r="B41" s="1">
        <v>34</v>
      </c>
      <c r="D41" s="43">
        <f t="shared" si="54"/>
        <v>9.8200000000000002E-4</v>
      </c>
      <c r="E41" s="43">
        <f t="shared" si="0"/>
        <v>9.8248247788809066E-4</v>
      </c>
      <c r="F41" s="44">
        <f t="shared" si="55"/>
        <v>97566.450605946957</v>
      </c>
      <c r="G41" s="44">
        <f t="shared" si="1"/>
        <v>97494.610559027089</v>
      </c>
      <c r="H41" s="44">
        <f t="shared" si="2"/>
        <v>42.335382609609042</v>
      </c>
      <c r="J41" s="43">
        <f t="shared" si="50"/>
        <v>5.4500000000000002E-4</v>
      </c>
      <c r="K41" s="43">
        <f t="shared" si="4"/>
        <v>5.4514856648162492E-4</v>
      </c>
      <c r="L41" s="44">
        <f t="shared" si="56"/>
        <v>98523.878030566164</v>
      </c>
      <c r="M41" s="44">
        <f t="shared" si="5"/>
        <v>98483.611882929967</v>
      </c>
      <c r="N41" s="44">
        <f t="shared" si="6"/>
        <v>45.958710357837617</v>
      </c>
      <c r="P41" s="5">
        <f t="shared" si="7"/>
        <v>0.50244129180484465</v>
      </c>
      <c r="R41" s="1">
        <v>34</v>
      </c>
      <c r="S41" s="44">
        <f t="shared" si="8"/>
        <v>98047.501677982014</v>
      </c>
      <c r="T41" s="44">
        <f t="shared" si="9"/>
        <v>97991.609346952377</v>
      </c>
      <c r="U41" s="45">
        <f t="shared" si="10"/>
        <v>44.417603208050295</v>
      </c>
      <c r="V41" s="44">
        <f t="shared" si="51"/>
        <v>81754.399678162372</v>
      </c>
      <c r="W41" s="45">
        <f t="shared" si="12"/>
        <v>32.869404770409709</v>
      </c>
      <c r="X41" s="45">
        <f>SUM(BK41:BK$127)/S41</f>
        <v>17.202121402604387</v>
      </c>
      <c r="Z41" s="1">
        <f t="shared" si="13"/>
        <v>44.15589208406135</v>
      </c>
      <c r="AA41" s="45">
        <f t="shared" si="14"/>
        <v>0.26171112398894536</v>
      </c>
      <c r="AC41" s="44">
        <f t="shared" si="52"/>
        <v>25382.783230677593</v>
      </c>
      <c r="AD41" s="44">
        <f t="shared" si="57"/>
        <v>26271.180643751308</v>
      </c>
      <c r="AE41" s="44">
        <f t="shared" ref="AE41:AE72" si="59">$V41/(1+r_)^($R41-AE$2)</f>
        <v>27190.6719662826</v>
      </c>
      <c r="AF41" s="44">
        <f t="shared" si="21"/>
        <v>28142.345485102484</v>
      </c>
      <c r="AG41" s="44">
        <f t="shared" si="22"/>
        <v>29127.327577081069</v>
      </c>
      <c r="AH41" s="44">
        <f t="shared" si="23"/>
        <v>30146.784042278909</v>
      </c>
      <c r="AI41" s="44">
        <f t="shared" si="24"/>
        <v>31201.921483758662</v>
      </c>
      <c r="AJ41" s="44">
        <f t="shared" si="25"/>
        <v>32293.988735690215</v>
      </c>
      <c r="AK41" s="44">
        <f t="shared" si="26"/>
        <v>33424.278341439371</v>
      </c>
      <c r="AL41" s="44">
        <f t="shared" si="27"/>
        <v>34594.128083389754</v>
      </c>
      <c r="AM41" s="44">
        <f t="shared" si="28"/>
        <v>35804.922566308393</v>
      </c>
      <c r="AN41" s="44">
        <f t="shared" si="29"/>
        <v>37058.094856129173</v>
      </c>
      <c r="AO41" s="44">
        <f t="shared" si="30"/>
        <v>38355.128176093698</v>
      </c>
      <c r="AP41" s="44">
        <f t="shared" si="31"/>
        <v>39697.557662256979</v>
      </c>
      <c r="AQ41" s="44">
        <f t="shared" si="32"/>
        <v>41086.972180435965</v>
      </c>
      <c r="AR41" s="44">
        <f t="shared" si="33"/>
        <v>42525.016206751221</v>
      </c>
      <c r="AS41" s="44">
        <f t="shared" si="34"/>
        <v>44013.391773987503</v>
      </c>
      <c r="AT41" s="44">
        <f t="shared" si="35"/>
        <v>45553.860486077065</v>
      </c>
      <c r="AU41" s="44">
        <f t="shared" si="36"/>
        <v>47148.245603089759</v>
      </c>
      <c r="AV41" s="44">
        <f t="shared" si="37"/>
        <v>48798.434199197894</v>
      </c>
      <c r="AW41" s="44">
        <f t="shared" si="38"/>
        <v>50506.37939616981</v>
      </c>
      <c r="AX41" s="44">
        <f t="shared" si="39"/>
        <v>52274.102675035763</v>
      </c>
      <c r="AY41" s="44">
        <f t="shared" si="40"/>
        <v>54103.696268662003</v>
      </c>
      <c r="AZ41" s="44">
        <f t="shared" si="41"/>
        <v>55997.325638065166</v>
      </c>
      <c r="BA41" s="44">
        <f t="shared" si="42"/>
        <v>57957.23203539745</v>
      </c>
      <c r="BB41" s="44">
        <f t="shared" si="43"/>
        <v>59985.735156636358</v>
      </c>
      <c r="BC41" s="44">
        <f t="shared" si="44"/>
        <v>62085.235887118622</v>
      </c>
      <c r="BD41" s="44">
        <f t="shared" si="45"/>
        <v>64258.219143167757</v>
      </c>
      <c r="BE41" s="44">
        <f t="shared" si="46"/>
        <v>66507.256813178625</v>
      </c>
      <c r="BF41" s="44">
        <f t="shared" si="47"/>
        <v>68835.010801639888</v>
      </c>
      <c r="BG41" s="44">
        <f t="shared" si="48"/>
        <v>71244.236179697269</v>
      </c>
      <c r="BH41" s="44">
        <f t="shared" si="49"/>
        <v>73737.784445986661</v>
      </c>
      <c r="BI41" s="44">
        <f t="shared" si="53"/>
        <v>76318.606901596198</v>
      </c>
      <c r="BJ41" s="44">
        <f t="shared" si="58"/>
        <v>78989.758143152052</v>
      </c>
      <c r="BK41" s="44">
        <f t="shared" ref="BK41:BK72" si="60">$V41/(1+r_)^($R41-BK$2)</f>
        <v>81754.399678162372</v>
      </c>
      <c r="BL41" s="44"/>
      <c r="BM41" s="44"/>
      <c r="BN41" s="44"/>
      <c r="BO41" s="44"/>
      <c r="BP41" s="44"/>
      <c r="BQ41" s="44"/>
    </row>
    <row r="42" spans="2:79" ht="15.75" customHeight="1">
      <c r="B42" s="1">
        <v>35</v>
      </c>
      <c r="D42" s="43">
        <f t="shared" si="54"/>
        <v>1.0430000000000001E-3</v>
      </c>
      <c r="E42" s="43">
        <f t="shared" si="0"/>
        <v>1.0435443030049527E-3</v>
      </c>
      <c r="F42" s="44">
        <f t="shared" si="55"/>
        <v>97422.770512107236</v>
      </c>
      <c r="G42" s="44">
        <f t="shared" si="1"/>
        <v>97346.581424816715</v>
      </c>
      <c r="H42" s="44">
        <f t="shared" si="2"/>
        <v>41.397081857819416</v>
      </c>
      <c r="J42" s="43">
        <f t="shared" si="50"/>
        <v>5.8600000000000004E-4</v>
      </c>
      <c r="K42" s="43">
        <f t="shared" si="4"/>
        <v>5.8617176510615478E-4</v>
      </c>
      <c r="L42" s="44">
        <f t="shared" si="56"/>
        <v>98443.345735293769</v>
      </c>
      <c r="M42" s="44">
        <f t="shared" si="5"/>
        <v>98400.086223909399</v>
      </c>
      <c r="N42" s="44">
        <f t="shared" si="6"/>
        <v>44.995898186612585</v>
      </c>
      <c r="P42" s="5">
        <f t="shared" si="7"/>
        <v>0.50260528784339975</v>
      </c>
      <c r="R42" s="1">
        <v>35</v>
      </c>
      <c r="S42" s="44">
        <f t="shared" si="8"/>
        <v>97935.717015922739</v>
      </c>
      <c r="T42" s="44">
        <f t="shared" si="9"/>
        <v>97876.171674643221</v>
      </c>
      <c r="U42" s="45">
        <f t="shared" si="10"/>
        <v>43.467731134639806</v>
      </c>
      <c r="V42" s="44">
        <f t="shared" si="51"/>
        <v>80248.673156039978</v>
      </c>
      <c r="W42" s="45">
        <f t="shared" si="12"/>
        <v>32.07214605057905</v>
      </c>
      <c r="X42" s="45">
        <f>SUM(BL42:BL$127)/S42</f>
        <v>16.960524208933723</v>
      </c>
      <c r="Z42" s="1">
        <f t="shared" si="13"/>
        <v>43.205865974648034</v>
      </c>
      <c r="AA42" s="45">
        <f t="shared" si="14"/>
        <v>0.26186515999177118</v>
      </c>
      <c r="AC42" s="44">
        <f t="shared" si="52"/>
        <v>24072.745125578869</v>
      </c>
      <c r="AD42" s="44">
        <f t="shared" si="57"/>
        <v>24915.291204974128</v>
      </c>
      <c r="AE42" s="44">
        <f t="shared" si="59"/>
        <v>25787.326397148223</v>
      </c>
      <c r="AF42" s="44">
        <f t="shared" ref="AF42:AF73" si="61">$V42/(1+r_)^($R42-AF$2)</f>
        <v>26689.882821048406</v>
      </c>
      <c r="AG42" s="44">
        <f t="shared" si="22"/>
        <v>27624.028719785096</v>
      </c>
      <c r="AH42" s="44">
        <f t="shared" si="23"/>
        <v>28590.869724977569</v>
      </c>
      <c r="AI42" s="44">
        <f t="shared" si="24"/>
        <v>29591.550165351786</v>
      </c>
      <c r="AJ42" s="44">
        <f t="shared" si="25"/>
        <v>30627.254421139092</v>
      </c>
      <c r="AK42" s="44">
        <f t="shared" si="26"/>
        <v>31699.208325878961</v>
      </c>
      <c r="AL42" s="44">
        <f t="shared" si="27"/>
        <v>32808.680617284728</v>
      </c>
      <c r="AM42" s="44">
        <f t="shared" si="28"/>
        <v>33956.984438889689</v>
      </c>
      <c r="AN42" s="44">
        <f t="shared" si="29"/>
        <v>35145.478894250824</v>
      </c>
      <c r="AO42" s="44">
        <f t="shared" si="30"/>
        <v>36375.570655549593</v>
      </c>
      <c r="AP42" s="44">
        <f t="shared" si="31"/>
        <v>37648.715628493832</v>
      </c>
      <c r="AQ42" s="44">
        <f t="shared" si="32"/>
        <v>38966.420675491114</v>
      </c>
      <c r="AR42" s="44">
        <f t="shared" si="33"/>
        <v>40330.245399133295</v>
      </c>
      <c r="AS42" s="44">
        <f t="shared" si="34"/>
        <v>41741.803988102962</v>
      </c>
      <c r="AT42" s="44">
        <f t="shared" si="35"/>
        <v>43202.767127686559</v>
      </c>
      <c r="AU42" s="44">
        <f t="shared" si="36"/>
        <v>44714.863977155583</v>
      </c>
      <c r="AV42" s="44">
        <f t="shared" si="37"/>
        <v>46279.884216356026</v>
      </c>
      <c r="AW42" s="44">
        <f t="shared" si="38"/>
        <v>47899.680163928482</v>
      </c>
      <c r="AX42" s="44">
        <f t="shared" si="39"/>
        <v>49576.168969665967</v>
      </c>
      <c r="AY42" s="44">
        <f t="shared" si="40"/>
        <v>51311.334883604286</v>
      </c>
      <c r="AZ42" s="44">
        <f t="shared" si="41"/>
        <v>53107.231604530425</v>
      </c>
      <c r="BA42" s="44">
        <f t="shared" si="42"/>
        <v>54965.984710688987</v>
      </c>
      <c r="BB42" s="44">
        <f t="shared" si="43"/>
        <v>56889.794175563104</v>
      </c>
      <c r="BC42" s="44">
        <f t="shared" si="44"/>
        <v>58880.936971707808</v>
      </c>
      <c r="BD42" s="44">
        <f t="shared" si="45"/>
        <v>60941.769765717574</v>
      </c>
      <c r="BE42" s="44">
        <f t="shared" si="46"/>
        <v>63074.731707517676</v>
      </c>
      <c r="BF42" s="44">
        <f t="shared" si="47"/>
        <v>65282.347317280786</v>
      </c>
      <c r="BG42" s="44">
        <f t="shared" si="48"/>
        <v>67567.229473385625</v>
      </c>
      <c r="BH42" s="44">
        <f t="shared" si="49"/>
        <v>69932.082504954102</v>
      </c>
      <c r="BI42" s="44">
        <f t="shared" si="53"/>
        <v>72379.705392627497</v>
      </c>
      <c r="BJ42" s="44">
        <f t="shared" si="58"/>
        <v>74912.995081369445</v>
      </c>
      <c r="BK42" s="44">
        <f t="shared" si="60"/>
        <v>77534.949909217379</v>
      </c>
      <c r="BL42" s="44">
        <f t="shared" ref="BL42:BL73" si="62">$V42/(1+r_)^($R42-BL$2)</f>
        <v>80248.673156039978</v>
      </c>
      <c r="BM42" s="44"/>
      <c r="BN42" s="44"/>
      <c r="BO42" s="44"/>
      <c r="BP42" s="44"/>
      <c r="BQ42" s="44"/>
    </row>
    <row r="43" spans="2:79" ht="15.75" customHeight="1">
      <c r="B43" s="1">
        <v>36</v>
      </c>
      <c r="D43" s="43">
        <f t="shared" si="54"/>
        <v>1.163E-3</v>
      </c>
      <c r="E43" s="43">
        <f t="shared" si="0"/>
        <v>1.1636768093037275E-3</v>
      </c>
      <c r="F43" s="44">
        <f t="shared" si="55"/>
        <v>97270.392337526209</v>
      </c>
      <c r="G43" s="44">
        <f t="shared" si="1"/>
        <v>97185.57291101545</v>
      </c>
      <c r="H43" s="44">
        <f t="shared" si="2"/>
        <v>40.46114886247959</v>
      </c>
      <c r="J43" s="43">
        <f t="shared" si="50"/>
        <v>6.5399999999999996E-4</v>
      </c>
      <c r="K43" s="43">
        <f t="shared" si="4"/>
        <v>6.5421395128789064E-4</v>
      </c>
      <c r="L43" s="44">
        <f t="shared" si="56"/>
        <v>98356.826712525013</v>
      </c>
      <c r="M43" s="44">
        <f t="shared" si="5"/>
        <v>98308.590577780356</v>
      </c>
      <c r="N43" s="44">
        <f t="shared" si="6"/>
        <v>44.035038750180938</v>
      </c>
      <c r="P43" s="5">
        <f t="shared" si="7"/>
        <v>0.50277679757519023</v>
      </c>
      <c r="R43" s="1">
        <v>36</v>
      </c>
      <c r="S43" s="44">
        <f t="shared" si="8"/>
        <v>97816.626333363703</v>
      </c>
      <c r="T43" s="44">
        <f t="shared" si="9"/>
        <v>97750.310903528472</v>
      </c>
      <c r="U43" s="45">
        <f t="shared" si="10"/>
        <v>42.520043881671157</v>
      </c>
      <c r="V43" s="44">
        <f t="shared" si="51"/>
        <v>80145.479909803005</v>
      </c>
      <c r="W43" s="45">
        <f t="shared" si="12"/>
        <v>31.290794431159366</v>
      </c>
      <c r="X43" s="45">
        <f>SUM(BM43:BM$127)/S43</f>
        <v>16.726401456059602</v>
      </c>
      <c r="Z43" s="1">
        <f t="shared" si="13"/>
        <v>42.258017775104435</v>
      </c>
      <c r="AA43" s="45">
        <f t="shared" si="14"/>
        <v>0.26202610656672221</v>
      </c>
      <c r="AC43" s="44">
        <f t="shared" si="52"/>
        <v>23228.782163698925</v>
      </c>
      <c r="AD43" s="44">
        <f t="shared" si="57"/>
        <v>24041.789539428388</v>
      </c>
      <c r="AE43" s="44">
        <f t="shared" si="59"/>
        <v>24883.252173308378</v>
      </c>
      <c r="AF43" s="44">
        <f t="shared" si="61"/>
        <v>25754.16599937417</v>
      </c>
      <c r="AG43" s="44">
        <f t="shared" ref="AG43:AG74" si="63">$V43/(1+r_)^($R43-AG$2)</f>
        <v>26655.561809352264</v>
      </c>
      <c r="AH43" s="44">
        <f t="shared" si="23"/>
        <v>27588.506472679586</v>
      </c>
      <c r="AI43" s="44">
        <f t="shared" si="24"/>
        <v>28554.10419922337</v>
      </c>
      <c r="AJ43" s="44">
        <f t="shared" si="25"/>
        <v>29553.497846196191</v>
      </c>
      <c r="AK43" s="44">
        <f t="shared" si="26"/>
        <v>30587.870270813048</v>
      </c>
      <c r="AL43" s="44">
        <f t="shared" si="27"/>
        <v>31658.445730291503</v>
      </c>
      <c r="AM43" s="44">
        <f t="shared" si="28"/>
        <v>32766.49133085171</v>
      </c>
      <c r="AN43" s="44">
        <f t="shared" si="29"/>
        <v>33913.318527431518</v>
      </c>
      <c r="AO43" s="44">
        <f t="shared" si="30"/>
        <v>35100.28467589162</v>
      </c>
      <c r="AP43" s="44">
        <f t="shared" si="31"/>
        <v>36328.794639547814</v>
      </c>
      <c r="AQ43" s="44">
        <f t="shared" si="32"/>
        <v>37600.302451931988</v>
      </c>
      <c r="AR43" s="44">
        <f t="shared" si="33"/>
        <v>38916.313037749613</v>
      </c>
      <c r="AS43" s="44">
        <f t="shared" si="34"/>
        <v>40278.383994070842</v>
      </c>
      <c r="AT43" s="44">
        <f t="shared" si="35"/>
        <v>41688.127433863316</v>
      </c>
      <c r="AU43" s="44">
        <f t="shared" si="36"/>
        <v>43147.211894048523</v>
      </c>
      <c r="AV43" s="44">
        <f t="shared" si="37"/>
        <v>44657.364310340221</v>
      </c>
      <c r="AW43" s="44">
        <f t="shared" si="38"/>
        <v>46220.372061202128</v>
      </c>
      <c r="AX43" s="44">
        <f t="shared" si="39"/>
        <v>47838.085083344187</v>
      </c>
      <c r="AY43" s="44">
        <f t="shared" si="40"/>
        <v>49512.418061261233</v>
      </c>
      <c r="AZ43" s="44">
        <f t="shared" si="41"/>
        <v>51245.352693405381</v>
      </c>
      <c r="BA43" s="44">
        <f t="shared" si="42"/>
        <v>53038.940037674554</v>
      </c>
      <c r="BB43" s="44">
        <f t="shared" si="43"/>
        <v>54895.302938993162</v>
      </c>
      <c r="BC43" s="44">
        <f t="shared" si="44"/>
        <v>56816.638541857923</v>
      </c>
      <c r="BD43" s="44">
        <f t="shared" si="45"/>
        <v>58805.220890822951</v>
      </c>
      <c r="BE43" s="44">
        <f t="shared" si="46"/>
        <v>60863.403622001744</v>
      </c>
      <c r="BF43" s="44">
        <f t="shared" si="47"/>
        <v>62993.622748771792</v>
      </c>
      <c r="BG43" s="44">
        <f t="shared" si="48"/>
        <v>65198.399544978798</v>
      </c>
      <c r="BH43" s="44">
        <f t="shared" si="49"/>
        <v>67480.343529053062</v>
      </c>
      <c r="BI43" s="44">
        <f t="shared" si="53"/>
        <v>69842.155552569908</v>
      </c>
      <c r="BJ43" s="44">
        <f t="shared" si="58"/>
        <v>72286.630996909851</v>
      </c>
      <c r="BK43" s="44">
        <f t="shared" si="60"/>
        <v>74816.663081801686</v>
      </c>
      <c r="BL43" s="44">
        <f t="shared" si="62"/>
        <v>77435.246289664748</v>
      </c>
      <c r="BM43" s="44">
        <f t="shared" ref="BM43:BM74" si="64">$V43/(1+r_)^($R43-BM$2)</f>
        <v>80145.479909803005</v>
      </c>
      <c r="BN43" s="44"/>
      <c r="BO43" s="44"/>
      <c r="BP43" s="44"/>
      <c r="BQ43" s="44"/>
    </row>
    <row r="44" spans="2:79" ht="15.75" customHeight="1">
      <c r="B44" s="1">
        <v>37</v>
      </c>
      <c r="D44" s="43">
        <f t="shared" si="54"/>
        <v>1.2470000000000001E-3</v>
      </c>
      <c r="E44" s="43">
        <f t="shared" si="0"/>
        <v>1.2477781514705227E-3</v>
      </c>
      <c r="F44" s="44">
        <f t="shared" si="55"/>
        <v>97100.753484504676</v>
      </c>
      <c r="G44" s="44">
        <f t="shared" si="1"/>
        <v>97009.968321797336</v>
      </c>
      <c r="H44" s="44">
        <f t="shared" si="2"/>
        <v>39.530962568503362</v>
      </c>
      <c r="J44" s="43">
        <f t="shared" si="50"/>
        <v>7.3800000000000005E-4</v>
      </c>
      <c r="K44" s="43">
        <f t="shared" si="4"/>
        <v>7.3827245605664351E-4</v>
      </c>
      <c r="L44" s="44">
        <f t="shared" si="56"/>
        <v>98260.354443035685</v>
      </c>
      <c r="M44" s="44">
        <f t="shared" si="5"/>
        <v>98205.977372507128</v>
      </c>
      <c r="N44" s="44">
        <f t="shared" si="6"/>
        <v>43.077781563539816</v>
      </c>
      <c r="P44" s="5">
        <f t="shared" si="7"/>
        <v>0.5029678398398546</v>
      </c>
      <c r="R44" s="1">
        <v>37</v>
      </c>
      <c r="S44" s="44">
        <f t="shared" si="8"/>
        <v>97683.995473693241</v>
      </c>
      <c r="T44" s="44">
        <f t="shared" si="9"/>
        <v>97611.640141707161</v>
      </c>
      <c r="U44" s="45">
        <f t="shared" si="10"/>
        <v>41.577096774690034</v>
      </c>
      <c r="V44" s="44">
        <f t="shared" si="51"/>
        <v>80031.783752185715</v>
      </c>
      <c r="W44" s="45">
        <f t="shared" si="12"/>
        <v>30.512823028821582</v>
      </c>
      <c r="X44" s="45">
        <f>SUM(BN44:BN$127)/S44</f>
        <v>16.48615811886798</v>
      </c>
      <c r="Z44" s="1">
        <f t="shared" si="13"/>
        <v>41.314898456739812</v>
      </c>
      <c r="AA44" s="45">
        <f t="shared" si="14"/>
        <v>0.2621983179502223</v>
      </c>
      <c r="AC44" s="44">
        <f t="shared" si="52"/>
        <v>22411.429272920039</v>
      </c>
      <c r="AD44" s="44">
        <f t="shared" si="57"/>
        <v>23195.829297472235</v>
      </c>
      <c r="AE44" s="44">
        <f t="shared" si="59"/>
        <v>24007.683322883764</v>
      </c>
      <c r="AF44" s="44">
        <f t="shared" si="61"/>
        <v>24847.952239184691</v>
      </c>
      <c r="AG44" s="44">
        <f t="shared" si="63"/>
        <v>25717.630567556156</v>
      </c>
      <c r="AH44" s="44">
        <f t="shared" ref="AH44:AH75" si="65">$V44/(1+r_)^($R44-AH$2)</f>
        <v>26617.74763742062</v>
      </c>
      <c r="AI44" s="44">
        <f t="shared" si="24"/>
        <v>27549.368804730333</v>
      </c>
      <c r="AJ44" s="44">
        <f t="shared" si="25"/>
        <v>28513.596712895891</v>
      </c>
      <c r="AK44" s="44">
        <f t="shared" si="26"/>
        <v>29511.572597847251</v>
      </c>
      <c r="AL44" s="44">
        <f t="shared" si="27"/>
        <v>30544.477638771896</v>
      </c>
      <c r="AM44" s="44">
        <f t="shared" si="28"/>
        <v>31613.534356128912</v>
      </c>
      <c r="AN44" s="44">
        <f t="shared" si="29"/>
        <v>32720.008058593427</v>
      </c>
      <c r="AO44" s="44">
        <f t="shared" si="30"/>
        <v>33865.208340644196</v>
      </c>
      <c r="AP44" s="44">
        <f t="shared" si="31"/>
        <v>35050.49063256674</v>
      </c>
      <c r="AQ44" s="44">
        <f t="shared" si="32"/>
        <v>36277.257804706569</v>
      </c>
      <c r="AR44" s="44">
        <f t="shared" si="33"/>
        <v>37546.961827871295</v>
      </c>
      <c r="AS44" s="44">
        <f t="shared" si="34"/>
        <v>38861.105491846793</v>
      </c>
      <c r="AT44" s="44">
        <f t="shared" si="35"/>
        <v>40221.244184061419</v>
      </c>
      <c r="AU44" s="44">
        <f t="shared" si="36"/>
        <v>41628.98773050357</v>
      </c>
      <c r="AV44" s="44">
        <f t="shared" si="37"/>
        <v>43086.002301071188</v>
      </c>
      <c r="AW44" s="44">
        <f t="shared" si="38"/>
        <v>44594.012381608678</v>
      </c>
      <c r="AX44" s="44">
        <f t="shared" si="39"/>
        <v>46154.802814964976</v>
      </c>
      <c r="AY44" s="44">
        <f t="shared" si="40"/>
        <v>47770.220913488745</v>
      </c>
      <c r="AZ44" s="44">
        <f t="shared" si="41"/>
        <v>49442.178645460845</v>
      </c>
      <c r="BA44" s="44">
        <f t="shared" si="42"/>
        <v>51172.65489805198</v>
      </c>
      <c r="BB44" s="44">
        <f t="shared" si="43"/>
        <v>52963.697819483787</v>
      </c>
      <c r="BC44" s="44">
        <f t="shared" si="44"/>
        <v>54817.427243165715</v>
      </c>
      <c r="BD44" s="44">
        <f t="shared" si="45"/>
        <v>56736.037196676516</v>
      </c>
      <c r="BE44" s="44">
        <f t="shared" si="46"/>
        <v>58721.798498560194</v>
      </c>
      <c r="BF44" s="44">
        <f t="shared" si="47"/>
        <v>60777.061446009793</v>
      </c>
      <c r="BG44" s="44">
        <f t="shared" si="48"/>
        <v>62904.258596620122</v>
      </c>
      <c r="BH44" s="44">
        <f t="shared" si="49"/>
        <v>65105.907647501816</v>
      </c>
      <c r="BI44" s="44">
        <f t="shared" si="53"/>
        <v>67384.614415164382</v>
      </c>
      <c r="BJ44" s="44">
        <f t="shared" si="58"/>
        <v>69743.075919695126</v>
      </c>
      <c r="BK44" s="44">
        <f t="shared" si="60"/>
        <v>72184.083576884455</v>
      </c>
      <c r="BL44" s="44">
        <f t="shared" si="62"/>
        <v>74710.526502075401</v>
      </c>
      <c r="BM44" s="44">
        <f t="shared" si="64"/>
        <v>77325.394929648042</v>
      </c>
      <c r="BN44" s="44">
        <f t="shared" ref="BN44:BN75" si="66">$V44/(1+r_)^($R44-BN$2)</f>
        <v>80031.783752185715</v>
      </c>
      <c r="BO44" s="44"/>
      <c r="BP44" s="44"/>
      <c r="BQ44" s="44"/>
    </row>
    <row r="45" spans="2:79" ht="15.75" customHeight="1">
      <c r="B45" s="1">
        <v>38</v>
      </c>
      <c r="D45" s="43">
        <f t="shared" si="54"/>
        <v>1.2310000000000001E-3</v>
      </c>
      <c r="E45" s="43">
        <f t="shared" si="0"/>
        <v>1.2317583028777581E-3</v>
      </c>
      <c r="F45" s="44">
        <f t="shared" si="55"/>
        <v>96919.183159089996</v>
      </c>
      <c r="G45" s="44">
        <f t="shared" si="1"/>
        <v>96829.730066556469</v>
      </c>
      <c r="H45" s="44">
        <f t="shared" si="2"/>
        <v>38.604083950089688</v>
      </c>
      <c r="J45" s="43">
        <f t="shared" si="50"/>
        <v>7.2000000000000005E-4</v>
      </c>
      <c r="K45" s="43">
        <f t="shared" si="4"/>
        <v>7.2025932448327738E-4</v>
      </c>
      <c r="L45" s="44">
        <f t="shared" si="56"/>
        <v>98151.600301978571</v>
      </c>
      <c r="M45" s="44">
        <f t="shared" si="5"/>
        <v>98098.607979296197</v>
      </c>
      <c r="N45" s="44">
        <f t="shared" si="6"/>
        <v>42.124958685948563</v>
      </c>
      <c r="P45" s="5">
        <f t="shared" si="7"/>
        <v>0.50315889730133401</v>
      </c>
      <c r="R45" s="1">
        <v>38</v>
      </c>
      <c r="S45" s="44">
        <f t="shared" si="8"/>
        <v>97539.284809721081</v>
      </c>
      <c r="T45" s="44">
        <f t="shared" si="9"/>
        <v>97468.302462522159</v>
      </c>
      <c r="U45" s="45">
        <f t="shared" si="10"/>
        <v>40.638039337062821</v>
      </c>
      <c r="V45" s="44">
        <f t="shared" si="51"/>
        <v>79914.261189021927</v>
      </c>
      <c r="W45" s="45">
        <f t="shared" si="12"/>
        <v>29.737584077464376</v>
      </c>
      <c r="X45" s="45">
        <f>SUM(BO45:BO$127)/S45</f>
        <v>16.239262824160956</v>
      </c>
      <c r="Z45" s="1">
        <f t="shared" si="13"/>
        <v>40.375643399720566</v>
      </c>
      <c r="AA45" s="45">
        <f t="shared" si="14"/>
        <v>0.26239593734225508</v>
      </c>
      <c r="AC45" s="44">
        <f t="shared" si="52"/>
        <v>21621.757720116013</v>
      </c>
      <c r="AD45" s="44">
        <f t="shared" si="57"/>
        <v>22378.519240320074</v>
      </c>
      <c r="AE45" s="44">
        <f t="shared" si="59"/>
        <v>23161.767413731275</v>
      </c>
      <c r="AF45" s="44">
        <f t="shared" si="61"/>
        <v>23972.42927321187</v>
      </c>
      <c r="AG45" s="44">
        <f t="shared" si="63"/>
        <v>24811.464297774284</v>
      </c>
      <c r="AH45" s="44">
        <f t="shared" si="65"/>
        <v>25679.86554819638</v>
      </c>
      <c r="AI45" s="44">
        <f t="shared" ref="AI45:AI76" si="67">$V45/(1+r_)^($R45-AI$2)</f>
        <v>26578.660842383251</v>
      </c>
      <c r="AJ45" s="44">
        <f t="shared" si="25"/>
        <v>27508.913971866659</v>
      </c>
      <c r="AK45" s="44">
        <f t="shared" si="26"/>
        <v>28471.725960881988</v>
      </c>
      <c r="AL45" s="44">
        <f t="shared" si="27"/>
        <v>29468.236369512862</v>
      </c>
      <c r="AM45" s="44">
        <f t="shared" si="28"/>
        <v>30499.624642445804</v>
      </c>
      <c r="AN45" s="44">
        <f t="shared" si="29"/>
        <v>31567.111504931407</v>
      </c>
      <c r="AO45" s="44">
        <f t="shared" si="30"/>
        <v>32671.960407604005</v>
      </c>
      <c r="AP45" s="44">
        <f t="shared" si="31"/>
        <v>33815.479021870146</v>
      </c>
      <c r="AQ45" s="44">
        <f t="shared" si="32"/>
        <v>34999.0207876356</v>
      </c>
      <c r="AR45" s="44">
        <f t="shared" si="33"/>
        <v>36223.986515202836</v>
      </c>
      <c r="AS45" s="44">
        <f t="shared" si="34"/>
        <v>37491.826043234934</v>
      </c>
      <c r="AT45" s="44">
        <f t="shared" si="35"/>
        <v>38804.039954748157</v>
      </c>
      <c r="AU45" s="44">
        <f t="shared" si="36"/>
        <v>40162.181353164335</v>
      </c>
      <c r="AV45" s="44">
        <f t="shared" si="37"/>
        <v>41567.857700525085</v>
      </c>
      <c r="AW45" s="44">
        <f t="shared" si="38"/>
        <v>43022.732720043459</v>
      </c>
      <c r="AX45" s="44">
        <f t="shared" si="39"/>
        <v>44528.528365244973</v>
      </c>
      <c r="AY45" s="44">
        <f t="shared" si="40"/>
        <v>46087.026858028548</v>
      </c>
      <c r="AZ45" s="44">
        <f t="shared" si="41"/>
        <v>47700.07279805954</v>
      </c>
      <c r="BA45" s="44">
        <f t="shared" si="42"/>
        <v>49369.575345991616</v>
      </c>
      <c r="BB45" s="44">
        <f t="shared" si="43"/>
        <v>51097.51048310133</v>
      </c>
      <c r="BC45" s="44">
        <f t="shared" si="44"/>
        <v>52885.923350009863</v>
      </c>
      <c r="BD45" s="44">
        <f t="shared" si="45"/>
        <v>54736.930667260203</v>
      </c>
      <c r="BE45" s="44">
        <f t="shared" si="46"/>
        <v>56652.723240614316</v>
      </c>
      <c r="BF45" s="44">
        <f t="shared" si="47"/>
        <v>58635.56855403581</v>
      </c>
      <c r="BG45" s="44">
        <f t="shared" si="48"/>
        <v>60687.813453427058</v>
      </c>
      <c r="BH45" s="44">
        <f t="shared" si="49"/>
        <v>62811.886924296989</v>
      </c>
      <c r="BI45" s="44">
        <f t="shared" si="53"/>
        <v>65010.302966647381</v>
      </c>
      <c r="BJ45" s="44">
        <f t="shared" si="58"/>
        <v>67285.663570480043</v>
      </c>
      <c r="BK45" s="44">
        <f t="shared" si="60"/>
        <v>69640.661795446838</v>
      </c>
      <c r="BL45" s="44">
        <f t="shared" si="62"/>
        <v>72078.084958287465</v>
      </c>
      <c r="BM45" s="44">
        <f t="shared" si="64"/>
        <v>74600.817931827522</v>
      </c>
      <c r="BN45" s="44">
        <f t="shared" si="66"/>
        <v>77211.846559441488</v>
      </c>
      <c r="BO45" s="44">
        <f t="shared" ref="BO45:BO76" si="68">$V45/(1+r_)^($R45-BO$2)</f>
        <v>79914.261189021927</v>
      </c>
      <c r="BP45" s="44"/>
      <c r="BQ45" s="44"/>
    </row>
    <row r="46" spans="2:79" ht="15.75" customHeight="1">
      <c r="B46" s="1">
        <v>39</v>
      </c>
      <c r="D46" s="43">
        <f t="shared" si="54"/>
        <v>1.3940000000000001E-3</v>
      </c>
      <c r="E46" s="43">
        <f t="shared" si="0"/>
        <v>1.3949725219020966E-3</v>
      </c>
      <c r="F46" s="44">
        <f t="shared" si="55"/>
        <v>96740.276974022941</v>
      </c>
      <c r="G46" s="44">
        <f t="shared" si="1"/>
        <v>96639.170270613075</v>
      </c>
      <c r="H46" s="44">
        <f t="shared" si="2"/>
        <v>37.674551562011203</v>
      </c>
      <c r="J46" s="43">
        <f t="shared" si="50"/>
        <v>8.4599999999999996E-4</v>
      </c>
      <c r="K46" s="43">
        <f t="shared" si="4"/>
        <v>8.4635805996007452E-4</v>
      </c>
      <c r="L46" s="44">
        <f t="shared" si="56"/>
        <v>98045.615656613823</v>
      </c>
      <c r="M46" s="44">
        <f t="shared" si="5"/>
        <v>97983.418872738461</v>
      </c>
      <c r="N46" s="44">
        <f t="shared" si="6"/>
        <v>41.16995413480273</v>
      </c>
      <c r="P46" s="5">
        <f t="shared" si="7"/>
        <v>0.50335070128786519</v>
      </c>
      <c r="R46" s="1">
        <v>39</v>
      </c>
      <c r="S46" s="44">
        <f t="shared" si="8"/>
        <v>97397.320115323237</v>
      </c>
      <c r="T46" s="44">
        <f t="shared" si="9"/>
        <v>97315.941019302249</v>
      </c>
      <c r="U46" s="45">
        <f t="shared" si="10"/>
        <v>39.696543867592695</v>
      </c>
      <c r="V46" s="44">
        <f t="shared" si="51"/>
        <v>79789.340041725911</v>
      </c>
      <c r="W46" s="45">
        <f t="shared" si="12"/>
        <v>28.960431543249776</v>
      </c>
      <c r="X46" s="45">
        <f>SUM(BP46:BP$127)/S46</f>
        <v>15.98292060183598</v>
      </c>
      <c r="Z46" s="1">
        <f t="shared" si="13"/>
        <v>39.433964898309227</v>
      </c>
      <c r="AA46" s="45">
        <f t="shared" si="14"/>
        <v>0.26257896928346725</v>
      </c>
      <c r="AC46" s="44">
        <f t="shared" si="52"/>
        <v>20857.931219204387</v>
      </c>
      <c r="AD46" s="44">
        <f t="shared" si="57"/>
        <v>21587.958811876535</v>
      </c>
      <c r="AE46" s="44">
        <f t="shared" si="59"/>
        <v>22343.537370292215</v>
      </c>
      <c r="AF46" s="44">
        <f t="shared" si="61"/>
        <v>23125.561178252443</v>
      </c>
      <c r="AG46" s="44">
        <f t="shared" si="63"/>
        <v>23934.955819491275</v>
      </c>
      <c r="AH46" s="44">
        <f t="shared" si="65"/>
        <v>24772.679273173468</v>
      </c>
      <c r="AI46" s="44">
        <f t="shared" si="67"/>
        <v>25639.723047734537</v>
      </c>
      <c r="AJ46" s="44">
        <f t="shared" ref="AJ46:AJ77" si="69">$V46/(1+r_)^($R46-AJ$2)</f>
        <v>26537.113354405246</v>
      </c>
      <c r="AK46" s="44">
        <f t="shared" si="26"/>
        <v>27465.912321809421</v>
      </c>
      <c r="AL46" s="44">
        <f t="shared" si="27"/>
        <v>28427.219253072748</v>
      </c>
      <c r="AM46" s="44">
        <f t="shared" si="28"/>
        <v>29422.171926930296</v>
      </c>
      <c r="AN46" s="44">
        <f t="shared" si="29"/>
        <v>30451.947944372849</v>
      </c>
      <c r="AO46" s="44">
        <f t="shared" si="30"/>
        <v>31517.766122425899</v>
      </c>
      <c r="AP46" s="44">
        <f t="shared" si="31"/>
        <v>32620.887936710806</v>
      </c>
      <c r="AQ46" s="44">
        <f t="shared" si="32"/>
        <v>33762.619014495685</v>
      </c>
      <c r="AR46" s="44">
        <f t="shared" si="33"/>
        <v>34944.310680003029</v>
      </c>
      <c r="AS46" s="44">
        <f t="shared" si="34"/>
        <v>36167.36155380313</v>
      </c>
      <c r="AT46" s="44">
        <f t="shared" si="35"/>
        <v>37433.219208186238</v>
      </c>
      <c r="AU46" s="44">
        <f t="shared" si="36"/>
        <v>38743.381880472756</v>
      </c>
      <c r="AV46" s="44">
        <f t="shared" si="37"/>
        <v>40099.400246289297</v>
      </c>
      <c r="AW46" s="44">
        <f t="shared" si="38"/>
        <v>41502.879254909414</v>
      </c>
      <c r="AX46" s="44">
        <f t="shared" si="39"/>
        <v>42955.48002883124</v>
      </c>
      <c r="AY46" s="44">
        <f t="shared" si="40"/>
        <v>44458.921829840328</v>
      </c>
      <c r="AZ46" s="44">
        <f t="shared" si="41"/>
        <v>46014.984093884741</v>
      </c>
      <c r="BA46" s="44">
        <f t="shared" si="42"/>
        <v>47625.508537170695</v>
      </c>
      <c r="BB46" s="44">
        <f t="shared" si="43"/>
        <v>49292.401335971663</v>
      </c>
      <c r="BC46" s="44">
        <f t="shared" si="44"/>
        <v>51017.635382730681</v>
      </c>
      <c r="BD46" s="44">
        <f t="shared" si="45"/>
        <v>52803.252621126245</v>
      </c>
      <c r="BE46" s="44">
        <f t="shared" si="46"/>
        <v>54651.366462865655</v>
      </c>
      <c r="BF46" s="44">
        <f t="shared" si="47"/>
        <v>56564.164289065957</v>
      </c>
      <c r="BG46" s="44">
        <f t="shared" si="48"/>
        <v>58543.910039183262</v>
      </c>
      <c r="BH46" s="44">
        <f t="shared" si="49"/>
        <v>60592.946890554667</v>
      </c>
      <c r="BI46" s="44">
        <f t="shared" si="53"/>
        <v>62713.700031724067</v>
      </c>
      <c r="BJ46" s="44">
        <f t="shared" si="58"/>
        <v>64908.679532834409</v>
      </c>
      <c r="BK46" s="44">
        <f t="shared" si="60"/>
        <v>67180.483316483616</v>
      </c>
      <c r="BL46" s="44">
        <f t="shared" si="62"/>
        <v>69531.800232560534</v>
      </c>
      <c r="BM46" s="44">
        <f t="shared" si="64"/>
        <v>71965.413240700145</v>
      </c>
      <c r="BN46" s="44">
        <f t="shared" si="66"/>
        <v>74484.202704124647</v>
      </c>
      <c r="BO46" s="44">
        <f t="shared" si="68"/>
        <v>77091.149798769009</v>
      </c>
      <c r="BP46" s="44">
        <f t="shared" ref="BP46:BP77" si="70">$V46/(1+r_)^($R46-BP$2)</f>
        <v>79789.340041725911</v>
      </c>
      <c r="BQ46" s="44"/>
    </row>
    <row r="47" spans="2:79" ht="15.75" customHeight="1">
      <c r="B47" s="1">
        <v>40</v>
      </c>
      <c r="D47" s="43">
        <f t="shared" si="54"/>
        <v>1.5280000000000001E-3</v>
      </c>
      <c r="E47" s="43">
        <f t="shared" si="0"/>
        <v>1.5291685825477633E-3</v>
      </c>
      <c r="F47" s="44">
        <f t="shared" si="55"/>
        <v>96538.063567203208</v>
      </c>
      <c r="G47" s="44">
        <f t="shared" si="1"/>
        <v>96427.473218785162</v>
      </c>
      <c r="H47" s="44">
        <f t="shared" si="2"/>
        <v>36.752419217944841</v>
      </c>
      <c r="J47" s="43">
        <f t="shared" si="50"/>
        <v>8.8199999999999997E-4</v>
      </c>
      <c r="K47" s="43">
        <f t="shared" si="4"/>
        <v>8.8238919086110375E-4</v>
      </c>
      <c r="L47" s="44">
        <f t="shared" si="56"/>
        <v>97921.222088863098</v>
      </c>
      <c r="M47" s="44">
        <f t="shared" si="5"/>
        <v>97856.461485414475</v>
      </c>
      <c r="N47" s="44">
        <f t="shared" si="6"/>
        <v>40.221618938276031</v>
      </c>
      <c r="P47" s="5">
        <f t="shared" si="7"/>
        <v>0.50355642189313143</v>
      </c>
      <c r="R47" s="1">
        <v>40</v>
      </c>
      <c r="S47" s="44">
        <f t="shared" si="8"/>
        <v>97234.561923281261</v>
      </c>
      <c r="T47" s="44">
        <f t="shared" si="9"/>
        <v>97147.228280432158</v>
      </c>
      <c r="U47" s="45">
        <f t="shared" si="10"/>
        <v>38.762153857374074</v>
      </c>
      <c r="V47" s="44">
        <f t="shared" si="51"/>
        <v>79651.012467126333</v>
      </c>
      <c r="W47" s="45">
        <f t="shared" si="12"/>
        <v>28.18832138943197</v>
      </c>
      <c r="X47" s="45">
        <f>SUM(BQ47:BQ$127)/S47</f>
        <v>15.720705829845961</v>
      </c>
      <c r="Z47" s="1">
        <f t="shared" si="13"/>
        <v>38.499357015947467</v>
      </c>
      <c r="AA47" s="45">
        <f t="shared" si="14"/>
        <v>0.26279684142660642</v>
      </c>
      <c r="AC47" s="44">
        <f t="shared" si="52"/>
        <v>20117.652813019948</v>
      </c>
      <c r="AD47" s="44">
        <f t="shared" si="57"/>
        <v>20821.770661475639</v>
      </c>
      <c r="AE47" s="44">
        <f t="shared" si="59"/>
        <v>21550.532634627285</v>
      </c>
      <c r="AF47" s="44">
        <f t="shared" si="61"/>
        <v>22304.80127683924</v>
      </c>
      <c r="AG47" s="44">
        <f t="shared" si="63"/>
        <v>23085.469321528613</v>
      </c>
      <c r="AH47" s="44">
        <f t="shared" si="65"/>
        <v>23893.460747782112</v>
      </c>
      <c r="AI47" s="44">
        <f t="shared" si="67"/>
        <v>24729.731873954483</v>
      </c>
      <c r="AJ47" s="44">
        <f t="shared" si="69"/>
        <v>25595.272489542891</v>
      </c>
      <c r="AK47" s="44">
        <f t="shared" ref="AK47:AK78" si="71">$V47/(1+r_)^($R47-AK$2)</f>
        <v>26491.107026676887</v>
      </c>
      <c r="AL47" s="44">
        <f t="shared" si="27"/>
        <v>27418.295772610571</v>
      </c>
      <c r="AM47" s="44">
        <f t="shared" si="28"/>
        <v>28377.93612465194</v>
      </c>
      <c r="AN47" s="44">
        <f t="shared" si="29"/>
        <v>29371.163889014759</v>
      </c>
      <c r="AO47" s="44">
        <f t="shared" si="30"/>
        <v>30399.154625130268</v>
      </c>
      <c r="AP47" s="44">
        <f t="shared" si="31"/>
        <v>31463.125037009828</v>
      </c>
      <c r="AQ47" s="44">
        <f t="shared" si="32"/>
        <v>32564.334413305172</v>
      </c>
      <c r="AR47" s="44">
        <f t="shared" si="33"/>
        <v>33704.08611777085</v>
      </c>
      <c r="AS47" s="44">
        <f t="shared" si="34"/>
        <v>34883.729131892833</v>
      </c>
      <c r="AT47" s="44">
        <f t="shared" si="35"/>
        <v>36104.659651509071</v>
      </c>
      <c r="AU47" s="44">
        <f t="shared" si="36"/>
        <v>37368.322739311887</v>
      </c>
      <c r="AV47" s="44">
        <f t="shared" si="37"/>
        <v>38676.214035187804</v>
      </c>
      <c r="AW47" s="44">
        <f t="shared" si="38"/>
        <v>40029.881526419369</v>
      </c>
      <c r="AX47" s="44">
        <f t="shared" si="39"/>
        <v>41430.927379844048</v>
      </c>
      <c r="AY47" s="44">
        <f t="shared" si="40"/>
        <v>42881.009838138583</v>
      </c>
      <c r="AZ47" s="44">
        <f t="shared" si="41"/>
        <v>44381.845182473429</v>
      </c>
      <c r="BA47" s="44">
        <f t="shared" si="42"/>
        <v>45935.209763859995</v>
      </c>
      <c r="BB47" s="44">
        <f t="shared" si="43"/>
        <v>47542.942105595088</v>
      </c>
      <c r="BC47" s="44">
        <f t="shared" si="44"/>
        <v>49206.945079290905</v>
      </c>
      <c r="BD47" s="44">
        <f t="shared" si="45"/>
        <v>50929.188157066099</v>
      </c>
      <c r="BE47" s="44">
        <f t="shared" si="46"/>
        <v>52711.709742563398</v>
      </c>
      <c r="BF47" s="44">
        <f t="shared" si="47"/>
        <v>54556.619583553111</v>
      </c>
      <c r="BG47" s="44">
        <f t="shared" si="48"/>
        <v>56466.101268977473</v>
      </c>
      <c r="BH47" s="44">
        <f t="shared" si="49"/>
        <v>58442.414813391682</v>
      </c>
      <c r="BI47" s="44">
        <f t="shared" si="53"/>
        <v>60487.899331860383</v>
      </c>
      <c r="BJ47" s="44">
        <f t="shared" si="58"/>
        <v>62604.975808475487</v>
      </c>
      <c r="BK47" s="44">
        <f t="shared" si="60"/>
        <v>64796.14996177212</v>
      </c>
      <c r="BL47" s="44">
        <f t="shared" si="62"/>
        <v>67064.015210434154</v>
      </c>
      <c r="BM47" s="44">
        <f t="shared" si="64"/>
        <v>69411.255742799331</v>
      </c>
      <c r="BN47" s="44">
        <f t="shared" si="66"/>
        <v>71840.649693797313</v>
      </c>
      <c r="BO47" s="44">
        <f t="shared" si="68"/>
        <v>74355.072433080204</v>
      </c>
      <c r="BP47" s="44">
        <f t="shared" si="70"/>
        <v>76957.499968238015</v>
      </c>
      <c r="BQ47" s="44">
        <f t="shared" ref="BQ47:BQ78" si="72">$V47/(1+r_)^($R47-BQ$2)</f>
        <v>79651.012467126333</v>
      </c>
    </row>
    <row r="48" spans="2:79" ht="15.75" customHeight="1">
      <c r="B48" s="1">
        <v>41</v>
      </c>
      <c r="D48" s="43">
        <f t="shared" si="54"/>
        <v>1.732E-3</v>
      </c>
      <c r="E48" s="43">
        <f t="shared" si="0"/>
        <v>1.7335016461512028E-3</v>
      </c>
      <c r="F48" s="44">
        <f t="shared" si="55"/>
        <v>96316.882870367132</v>
      </c>
      <c r="G48" s="44">
        <f t="shared" si="1"/>
        <v>96191.821430235388</v>
      </c>
      <c r="H48" s="44">
        <f t="shared" si="2"/>
        <v>35.835668749134612</v>
      </c>
      <c r="J48" s="43">
        <f t="shared" si="50"/>
        <v>9.9299999999999996E-4</v>
      </c>
      <c r="K48" s="43">
        <f t="shared" si="4"/>
        <v>9.9349335112550717E-4</v>
      </c>
      <c r="L48" s="44">
        <f t="shared" si="56"/>
        <v>97791.700881965866</v>
      </c>
      <c r="M48" s="44">
        <f t="shared" si="5"/>
        <v>97718.888595866563</v>
      </c>
      <c r="N48" s="44">
        <f t="shared" si="6"/>
        <v>39.274228638060343</v>
      </c>
      <c r="P48" s="5">
        <f t="shared" si="7"/>
        <v>0.50379895103835404</v>
      </c>
      <c r="R48" s="1">
        <v>41</v>
      </c>
      <c r="S48" s="44">
        <f t="shared" si="8"/>
        <v>97059.894637583056</v>
      </c>
      <c r="T48" s="44">
        <f t="shared" si="9"/>
        <v>96961.375385444582</v>
      </c>
      <c r="U48" s="45">
        <f t="shared" si="10"/>
        <v>37.831009759023139</v>
      </c>
      <c r="V48" s="44">
        <f t="shared" si="51"/>
        <v>79498.631678526013</v>
      </c>
      <c r="W48" s="45">
        <f t="shared" si="12"/>
        <v>27.418410859849445</v>
      </c>
      <c r="X48" s="45">
        <f>SUM(BR48:BR$127)/S48</f>
        <v>15.450851355682648</v>
      </c>
      <c r="Z48" s="1">
        <f t="shared" si="13"/>
        <v>37.568011614257955</v>
      </c>
      <c r="AA48" s="45">
        <f t="shared" si="14"/>
        <v>0.26299814476518435</v>
      </c>
      <c r="AC48" s="44">
        <f t="shared" si="52"/>
        <v>19400.160020422929</v>
      </c>
      <c r="AD48" s="44">
        <f t="shared" si="57"/>
        <v>20079.165621137727</v>
      </c>
      <c r="AE48" s="44">
        <f t="shared" si="59"/>
        <v>20781.936417877543</v>
      </c>
      <c r="AF48" s="44">
        <f t="shared" si="61"/>
        <v>21509.304192503252</v>
      </c>
      <c r="AG48" s="44">
        <f t="shared" si="63"/>
        <v>22262.129839240868</v>
      </c>
      <c r="AH48" s="44">
        <f t="shared" si="65"/>
        <v>23041.304383614297</v>
      </c>
      <c r="AI48" s="44">
        <f t="shared" si="67"/>
        <v>23847.750037040794</v>
      </c>
      <c r="AJ48" s="44">
        <f t="shared" si="69"/>
        <v>24682.42128833722</v>
      </c>
      <c r="AK48" s="44">
        <f t="shared" si="71"/>
        <v>25546.306033429024</v>
      </c>
      <c r="AL48" s="44">
        <f t="shared" ref="AL48:AL79" si="73">$V48/(1+r_)^($R48-AL$2)</f>
        <v>26440.426744599037</v>
      </c>
      <c r="AM48" s="44">
        <f t="shared" si="28"/>
        <v>27365.841680659996</v>
      </c>
      <c r="AN48" s="44">
        <f t="shared" si="29"/>
        <v>28323.646139483091</v>
      </c>
      <c r="AO48" s="44">
        <f t="shared" si="30"/>
        <v>29314.973754365001</v>
      </c>
      <c r="AP48" s="44">
        <f t="shared" si="31"/>
        <v>30340.997835767772</v>
      </c>
      <c r="AQ48" s="44">
        <f t="shared" si="32"/>
        <v>31402.932760019641</v>
      </c>
      <c r="AR48" s="44">
        <f t="shared" si="33"/>
        <v>32502.035406620329</v>
      </c>
      <c r="AS48" s="44">
        <f t="shared" si="34"/>
        <v>33639.606645852044</v>
      </c>
      <c r="AT48" s="44">
        <f t="shared" si="35"/>
        <v>34816.992878456862</v>
      </c>
      <c r="AU48" s="44">
        <f t="shared" si="36"/>
        <v>36035.587629202841</v>
      </c>
      <c r="AV48" s="44">
        <f t="shared" si="37"/>
        <v>37296.833196224943</v>
      </c>
      <c r="AW48" s="44">
        <f t="shared" si="38"/>
        <v>38602.222358092811</v>
      </c>
      <c r="AX48" s="44">
        <f t="shared" si="39"/>
        <v>39953.300140626059</v>
      </c>
      <c r="AY48" s="44">
        <f t="shared" si="40"/>
        <v>41351.665645547961</v>
      </c>
      <c r="AZ48" s="44">
        <f t="shared" si="41"/>
        <v>42798.97394314214</v>
      </c>
      <c r="BA48" s="44">
        <f t="shared" si="42"/>
        <v>44296.938031152109</v>
      </c>
      <c r="BB48" s="44">
        <f t="shared" si="43"/>
        <v>45847.33086224243</v>
      </c>
      <c r="BC48" s="44">
        <f t="shared" si="44"/>
        <v>47451.987442420905</v>
      </c>
      <c r="BD48" s="44">
        <f t="shared" si="45"/>
        <v>49112.807002905633</v>
      </c>
      <c r="BE48" s="44">
        <f t="shared" si="46"/>
        <v>50831.755248007335</v>
      </c>
      <c r="BF48" s="44">
        <f t="shared" si="47"/>
        <v>52610.866681687578</v>
      </c>
      <c r="BG48" s="44">
        <f t="shared" si="48"/>
        <v>54452.247015546644</v>
      </c>
      <c r="BH48" s="44">
        <f t="shared" si="49"/>
        <v>56358.075661090777</v>
      </c>
      <c r="BI48" s="44">
        <f t="shared" si="53"/>
        <v>58330.608309228948</v>
      </c>
      <c r="BJ48" s="44">
        <f t="shared" si="58"/>
        <v>60372.179600051953</v>
      </c>
      <c r="BK48" s="44">
        <f t="shared" si="60"/>
        <v>62485.205886053758</v>
      </c>
      <c r="BL48" s="44">
        <f t="shared" si="62"/>
        <v>64672.18809206564</v>
      </c>
      <c r="BM48" s="44">
        <f t="shared" si="64"/>
        <v>66935.714675287934</v>
      </c>
      <c r="BN48" s="44">
        <f t="shared" si="66"/>
        <v>69278.464688923006</v>
      </c>
      <c r="BO48" s="44">
        <f t="shared" si="68"/>
        <v>71703.210953035305</v>
      </c>
      <c r="BP48" s="44">
        <f t="shared" si="70"/>
        <v>74212.823336391535</v>
      </c>
      <c r="BQ48" s="44">
        <f t="shared" si="72"/>
        <v>76810.272153165235</v>
      </c>
      <c r="BR48" s="44">
        <f t="shared" ref="BR48:BR79" si="74">$V48/(1+r_)^($R48-BR$2)</f>
        <v>79498.631678526013</v>
      </c>
      <c r="BS48" s="44"/>
      <c r="BT48" s="44"/>
      <c r="BU48" s="44"/>
      <c r="BV48" s="44"/>
      <c r="BW48" s="44"/>
      <c r="BX48" s="44"/>
      <c r="BY48" s="44"/>
      <c r="BZ48" s="44"/>
      <c r="CA48" s="44"/>
    </row>
    <row r="49" spans="2:89" ht="15.75" customHeight="1">
      <c r="B49" s="1">
        <v>42</v>
      </c>
      <c r="D49" s="43">
        <f t="shared" si="54"/>
        <v>1.843E-3</v>
      </c>
      <c r="E49" s="43">
        <f t="shared" si="0"/>
        <v>1.8447004140633068E-3</v>
      </c>
      <c r="F49" s="44">
        <f t="shared" si="55"/>
        <v>96066.759990103645</v>
      </c>
      <c r="G49" s="44">
        <f t="shared" si="1"/>
        <v>95934.032912113005</v>
      </c>
      <c r="H49" s="44">
        <f t="shared" si="2"/>
        <v>34.927669970415323</v>
      </c>
      <c r="J49" s="43">
        <f t="shared" si="50"/>
        <v>1.0510000000000001E-3</v>
      </c>
      <c r="K49" s="43">
        <f t="shared" si="4"/>
        <v>1.0515526877838671E-3</v>
      </c>
      <c r="L49" s="44">
        <f t="shared" si="56"/>
        <v>97646.076309767261</v>
      </c>
      <c r="M49" s="44">
        <f t="shared" si="5"/>
        <v>97569.127017401304</v>
      </c>
      <c r="N49" s="44">
        <f t="shared" si="6"/>
        <v>38.332054622177061</v>
      </c>
      <c r="P49" s="5">
        <f t="shared" si="7"/>
        <v>0.50407643693063997</v>
      </c>
      <c r="R49" s="1">
        <v>42</v>
      </c>
      <c r="S49" s="44">
        <f t="shared" si="8"/>
        <v>96862.856133306093</v>
      </c>
      <c r="T49" s="44">
        <f t="shared" si="9"/>
        <v>96758.496763138828</v>
      </c>
      <c r="U49" s="45">
        <f t="shared" si="10"/>
        <v>36.906948530805209</v>
      </c>
      <c r="V49" s="44">
        <f t="shared" si="51"/>
        <v>79332.291496097532</v>
      </c>
      <c r="W49" s="45">
        <f t="shared" si="12"/>
        <v>26.653451493886948</v>
      </c>
      <c r="X49" s="45">
        <f>SUM(BS49:BS$127)/S49</f>
        <v>15.174701734954855</v>
      </c>
      <c r="Z49" s="1">
        <f t="shared" si="13"/>
        <v>36.643740055616739</v>
      </c>
      <c r="AA49" s="45">
        <f t="shared" si="14"/>
        <v>0.26320847518847046</v>
      </c>
      <c r="AC49" s="44">
        <f t="shared" si="52"/>
        <v>18704.896422975406</v>
      </c>
      <c r="AD49" s="44">
        <f t="shared" si="57"/>
        <v>19359.567797779546</v>
      </c>
      <c r="AE49" s="44">
        <f t="shared" si="59"/>
        <v>20037.152670701827</v>
      </c>
      <c r="AF49" s="44">
        <f t="shared" si="61"/>
        <v>20738.453014176386</v>
      </c>
      <c r="AG49" s="44">
        <f t="shared" si="63"/>
        <v>21464.298869672555</v>
      </c>
      <c r="AH49" s="44">
        <f t="shared" si="65"/>
        <v>22215.549330111098</v>
      </c>
      <c r="AI49" s="44">
        <f t="shared" si="67"/>
        <v>22993.093556664982</v>
      </c>
      <c r="AJ49" s="44">
        <f t="shared" si="69"/>
        <v>23797.851831148258</v>
      </c>
      <c r="AK49" s="44">
        <f t="shared" si="71"/>
        <v>24630.776645238442</v>
      </c>
      <c r="AL49" s="44">
        <f t="shared" si="73"/>
        <v>25492.853827821789</v>
      </c>
      <c r="AM49" s="44">
        <f t="shared" ref="AM49:AM80" si="75">$V49/(1+r_)^($R49-AM$2)</f>
        <v>26385.103711795549</v>
      </c>
      <c r="AN49" s="44">
        <f t="shared" si="29"/>
        <v>27308.582341708385</v>
      </c>
      <c r="AO49" s="44">
        <f t="shared" si="30"/>
        <v>28264.382723668175</v>
      </c>
      <c r="AP49" s="44">
        <f t="shared" si="31"/>
        <v>29253.636118996565</v>
      </c>
      <c r="AQ49" s="44">
        <f t="shared" si="32"/>
        <v>30277.513383161437</v>
      </c>
      <c r="AR49" s="44">
        <f t="shared" si="33"/>
        <v>31337.226351572088</v>
      </c>
      <c r="AS49" s="44">
        <f t="shared" si="34"/>
        <v>32434.02927387711</v>
      </c>
      <c r="AT49" s="44">
        <f t="shared" si="35"/>
        <v>33569.220298462809</v>
      </c>
      <c r="AU49" s="44">
        <f t="shared" si="36"/>
        <v>34744.143008909006</v>
      </c>
      <c r="AV49" s="44">
        <f t="shared" si="37"/>
        <v>35960.18801422081</v>
      </c>
      <c r="AW49" s="44">
        <f t="shared" si="38"/>
        <v>37218.794594718536</v>
      </c>
      <c r="AX49" s="44">
        <f t="shared" si="39"/>
        <v>38521.452405533688</v>
      </c>
      <c r="AY49" s="44">
        <f t="shared" si="40"/>
        <v>39869.703239727358</v>
      </c>
      <c r="AZ49" s="44">
        <f t="shared" si="41"/>
        <v>41265.142853117817</v>
      </c>
      <c r="BA49" s="44">
        <f t="shared" si="42"/>
        <v>42709.422852976932</v>
      </c>
      <c r="BB49" s="44">
        <f t="shared" si="43"/>
        <v>44204.252652831121</v>
      </c>
      <c r="BC49" s="44">
        <f t="shared" si="44"/>
        <v>45751.401495680213</v>
      </c>
      <c r="BD49" s="44">
        <f t="shared" si="45"/>
        <v>47352.70054802901</v>
      </c>
      <c r="BE49" s="44">
        <f t="shared" si="46"/>
        <v>49010.045067210012</v>
      </c>
      <c r="BF49" s="44">
        <f t="shared" si="47"/>
        <v>50725.396644562374</v>
      </c>
      <c r="BG49" s="44">
        <f t="shared" si="48"/>
        <v>52500.785527122047</v>
      </c>
      <c r="BH49" s="44">
        <f t="shared" si="49"/>
        <v>54338.31302057131</v>
      </c>
      <c r="BI49" s="44">
        <f t="shared" si="53"/>
        <v>56240.153976291309</v>
      </c>
      <c r="BJ49" s="44">
        <f t="shared" si="58"/>
        <v>58208.5593654615</v>
      </c>
      <c r="BK49" s="44">
        <f t="shared" si="60"/>
        <v>60245.85894325265</v>
      </c>
      <c r="BL49" s="44">
        <f t="shared" si="62"/>
        <v>62354.464006266477</v>
      </c>
      <c r="BM49" s="44">
        <f t="shared" si="64"/>
        <v>64536.8702464858</v>
      </c>
      <c r="BN49" s="44">
        <f t="shared" si="66"/>
        <v>66795.660705112809</v>
      </c>
      <c r="BO49" s="44">
        <f t="shared" si="68"/>
        <v>69133.508829791739</v>
      </c>
      <c r="BP49" s="44">
        <f t="shared" si="70"/>
        <v>71553.181638834445</v>
      </c>
      <c r="BQ49" s="44">
        <f t="shared" si="72"/>
        <v>74057.542996193646</v>
      </c>
      <c r="BR49" s="44">
        <f t="shared" si="74"/>
        <v>76649.557001060428</v>
      </c>
      <c r="BS49" s="44">
        <f t="shared" ref="BS49:BS80" si="76">$V49/(1+r_)^($R49-BS$2)</f>
        <v>79332.291496097532</v>
      </c>
      <c r="BT49" s="44"/>
      <c r="BU49" s="44"/>
      <c r="BV49" s="44"/>
      <c r="BW49" s="44"/>
      <c r="BX49" s="44"/>
      <c r="BY49" s="44"/>
      <c r="BZ49" s="44"/>
      <c r="CA49" s="44"/>
    </row>
    <row r="50" spans="2:89" ht="15.75" customHeight="1">
      <c r="B50" s="1">
        <v>43</v>
      </c>
      <c r="D50" s="43">
        <f t="shared" si="54"/>
        <v>2.068E-3</v>
      </c>
      <c r="E50" s="43">
        <f t="shared" si="0"/>
        <v>2.0701412645993916E-3</v>
      </c>
      <c r="F50" s="44">
        <f t="shared" si="55"/>
        <v>95801.305834122351</v>
      </c>
      <c r="G50" s="44">
        <f t="shared" si="1"/>
        <v>95652.794855177155</v>
      </c>
      <c r="H50" s="44">
        <f t="shared" si="2"/>
        <v>34.023064996556435</v>
      </c>
      <c r="J50" s="43">
        <f t="shared" si="50"/>
        <v>1.183E-3</v>
      </c>
      <c r="K50" s="43">
        <f t="shared" si="4"/>
        <v>1.1837002968553138E-3</v>
      </c>
      <c r="L50" s="44">
        <f t="shared" si="56"/>
        <v>97492.177725035333</v>
      </c>
      <c r="M50" s="44">
        <f t="shared" si="5"/>
        <v>97405.703377750702</v>
      </c>
      <c r="N50" s="44">
        <f t="shared" si="6"/>
        <v>37.391775307463988</v>
      </c>
      <c r="P50" s="5">
        <f t="shared" si="7"/>
        <v>0.50437384608052627</v>
      </c>
      <c r="R50" s="1">
        <v>43</v>
      </c>
      <c r="S50" s="44">
        <f t="shared" si="8"/>
        <v>96654.137392971577</v>
      </c>
      <c r="T50" s="44">
        <f t="shared" si="9"/>
        <v>96537.217701478803</v>
      </c>
      <c r="U50" s="45">
        <f t="shared" si="10"/>
        <v>35.985567125329304</v>
      </c>
      <c r="V50" s="44">
        <f t="shared" si="51"/>
        <v>79150.864793442481</v>
      </c>
      <c r="W50" s="45">
        <f t="shared" si="12"/>
        <v>25.890222741714663</v>
      </c>
      <c r="X50" s="45">
        <f>SUM(BT50:BT$127)/S50</f>
        <v>14.890219305920926</v>
      </c>
      <c r="Z50" s="1">
        <f t="shared" si="13"/>
        <v>35.722154372400006</v>
      </c>
      <c r="AA50" s="45">
        <f t="shared" si="14"/>
        <v>0.26341275292929822</v>
      </c>
      <c r="AC50" s="44">
        <f t="shared" si="52"/>
        <v>18031.033621259001</v>
      </c>
      <c r="AD50" s="44">
        <f t="shared" si="57"/>
        <v>18662.11979800307</v>
      </c>
      <c r="AE50" s="44">
        <f t="shared" si="59"/>
        <v>19315.293990933176</v>
      </c>
      <c r="AF50" s="44">
        <f t="shared" si="61"/>
        <v>19991.329280615835</v>
      </c>
      <c r="AG50" s="44">
        <f t="shared" si="63"/>
        <v>20691.025805437384</v>
      </c>
      <c r="AH50" s="44">
        <f t="shared" si="65"/>
        <v>21415.211708627688</v>
      </c>
      <c r="AI50" s="44">
        <f t="shared" si="67"/>
        <v>22164.744118429662</v>
      </c>
      <c r="AJ50" s="44">
        <f t="shared" si="69"/>
        <v>22940.510162574697</v>
      </c>
      <c r="AK50" s="44">
        <f t="shared" si="71"/>
        <v>23743.428018264811</v>
      </c>
      <c r="AL50" s="44">
        <f t="shared" si="73"/>
        <v>24574.447998904074</v>
      </c>
      <c r="AM50" s="44">
        <f t="shared" si="75"/>
        <v>25434.553678865715</v>
      </c>
      <c r="AN50" s="44">
        <f t="shared" ref="AN50:AN81" si="77">$V50/(1+r_)^($R50-AN$2)</f>
        <v>26324.763057626016</v>
      </c>
      <c r="AO50" s="44">
        <f t="shared" si="30"/>
        <v>27246.129764642919</v>
      </c>
      <c r="AP50" s="44">
        <f t="shared" si="31"/>
        <v>28199.744306405417</v>
      </c>
      <c r="AQ50" s="44">
        <f t="shared" si="32"/>
        <v>29186.735357129608</v>
      </c>
      <c r="AR50" s="44">
        <f t="shared" si="33"/>
        <v>30208.271094629137</v>
      </c>
      <c r="AS50" s="44">
        <f t="shared" si="34"/>
        <v>31265.560582941158</v>
      </c>
      <c r="AT50" s="44">
        <f t="shared" si="35"/>
        <v>32359.855203344097</v>
      </c>
      <c r="AU50" s="44">
        <f t="shared" si="36"/>
        <v>33492.450135461142</v>
      </c>
      <c r="AV50" s="44">
        <f t="shared" si="37"/>
        <v>34664.68589020228</v>
      </c>
      <c r="AW50" s="44">
        <f t="shared" si="38"/>
        <v>35877.949896359351</v>
      </c>
      <c r="AX50" s="44">
        <f t="shared" si="39"/>
        <v>37133.678142731929</v>
      </c>
      <c r="AY50" s="44">
        <f t="shared" si="40"/>
        <v>38433.356877727543</v>
      </c>
      <c r="AZ50" s="44">
        <f t="shared" si="41"/>
        <v>39778.524368448001</v>
      </c>
      <c r="BA50" s="44">
        <f t="shared" si="42"/>
        <v>41170.772721343681</v>
      </c>
      <c r="BB50" s="44">
        <f t="shared" si="43"/>
        <v>42611.749766590707</v>
      </c>
      <c r="BC50" s="44">
        <f t="shared" si="44"/>
        <v>44103.161008421375</v>
      </c>
      <c r="BD50" s="44">
        <f t="shared" si="45"/>
        <v>45646.771643716122</v>
      </c>
      <c r="BE50" s="44">
        <f t="shared" si="46"/>
        <v>47244.408651246173</v>
      </c>
      <c r="BF50" s="44">
        <f t="shared" si="47"/>
        <v>48897.962954039787</v>
      </c>
      <c r="BG50" s="44">
        <f t="shared" si="48"/>
        <v>50609.391657431181</v>
      </c>
      <c r="BH50" s="44">
        <f t="shared" si="49"/>
        <v>52380.720365441266</v>
      </c>
      <c r="BI50" s="44">
        <f t="shared" si="53"/>
        <v>54214.0455782317</v>
      </c>
      <c r="BJ50" s="44">
        <f t="shared" si="58"/>
        <v>56111.537173469813</v>
      </c>
      <c r="BK50" s="44">
        <f t="shared" si="60"/>
        <v>58075.440974541256</v>
      </c>
      <c r="BL50" s="44">
        <f t="shared" si="62"/>
        <v>60108.081408650192</v>
      </c>
      <c r="BM50" s="44">
        <f t="shared" si="64"/>
        <v>62211.864257952933</v>
      </c>
      <c r="BN50" s="44">
        <f t="shared" si="66"/>
        <v>64389.279506981286</v>
      </c>
      <c r="BO50" s="44">
        <f t="shared" si="68"/>
        <v>66642.904289725629</v>
      </c>
      <c r="BP50" s="44">
        <f t="shared" si="70"/>
        <v>68975.405939866017</v>
      </c>
      <c r="BQ50" s="44">
        <f t="shared" si="72"/>
        <v>71389.545147761324</v>
      </c>
      <c r="BR50" s="44">
        <f t="shared" si="74"/>
        <v>73888.179227932967</v>
      </c>
      <c r="BS50" s="44">
        <f t="shared" si="76"/>
        <v>76474.265500910609</v>
      </c>
      <c r="BT50" s="44">
        <f t="shared" ref="BT50:BT81" si="78">$V50/(1+r_)^($R50-BT$2)</f>
        <v>79150.864793442481</v>
      </c>
      <c r="BU50" s="44"/>
      <c r="BV50" s="44"/>
      <c r="BW50" s="44"/>
      <c r="BX50" s="44"/>
      <c r="BY50" s="44"/>
      <c r="BZ50" s="44"/>
      <c r="CA50" s="44"/>
    </row>
    <row r="51" spans="2:89" ht="15.75" customHeight="1">
      <c r="B51" s="1">
        <v>44</v>
      </c>
      <c r="D51" s="43">
        <f t="shared" si="54"/>
        <v>2.1310000000000001E-3</v>
      </c>
      <c r="E51" s="43">
        <f t="shared" si="0"/>
        <v>2.1332738114023648E-3</v>
      </c>
      <c r="F51" s="44">
        <f t="shared" si="55"/>
        <v>95504.283876231959</v>
      </c>
      <c r="G51" s="44">
        <f t="shared" si="1"/>
        <v>95351.725502243353</v>
      </c>
      <c r="H51" s="44">
        <f t="shared" si="2"/>
        <v>33.127323004633517</v>
      </c>
      <c r="J51" s="43">
        <f t="shared" si="50"/>
        <v>1.328E-3</v>
      </c>
      <c r="K51" s="43">
        <f t="shared" si="4"/>
        <v>1.3288825734582305E-3</v>
      </c>
      <c r="L51" s="44">
        <f t="shared" si="56"/>
        <v>97319.229030466071</v>
      </c>
      <c r="M51" s="44">
        <f t="shared" si="5"/>
        <v>97222.331266222056</v>
      </c>
      <c r="N51" s="44">
        <f t="shared" si="6"/>
        <v>36.457336702096192</v>
      </c>
      <c r="P51" s="5">
        <f t="shared" si="7"/>
        <v>0.50470623402425074</v>
      </c>
      <c r="R51" s="1">
        <v>44</v>
      </c>
      <c r="S51" s="44">
        <f t="shared" si="8"/>
        <v>96420.298009986029</v>
      </c>
      <c r="T51" s="44">
        <f t="shared" si="9"/>
        <v>96296.122391262426</v>
      </c>
      <c r="U51" s="45">
        <f t="shared" si="10"/>
        <v>35.071627045208622</v>
      </c>
      <c r="V51" s="44">
        <f t="shared" si="51"/>
        <v>78953.190748596069</v>
      </c>
      <c r="W51" s="45">
        <f t="shared" si="12"/>
        <v>25.132117730728378</v>
      </c>
      <c r="X51" s="45">
        <f>SUM(BU51:BU$127)/S51</f>
        <v>14.599127281168196</v>
      </c>
      <c r="Z51" s="1">
        <f t="shared" si="13"/>
        <v>34.808001677129077</v>
      </c>
      <c r="AA51" s="45">
        <f t="shared" si="14"/>
        <v>0.26362536807954484</v>
      </c>
      <c r="AC51" s="44">
        <f t="shared" si="52"/>
        <v>17377.780008200152</v>
      </c>
      <c r="AD51" s="44">
        <f t="shared" si="57"/>
        <v>17986.002308487154</v>
      </c>
      <c r="AE51" s="44">
        <f t="shared" si="59"/>
        <v>18615.512389284206</v>
      </c>
      <c r="AF51" s="44">
        <f t="shared" si="61"/>
        <v>19267.055322909153</v>
      </c>
      <c r="AG51" s="44">
        <f t="shared" si="63"/>
        <v>19941.402259210969</v>
      </c>
      <c r="AH51" s="44">
        <f t="shared" si="65"/>
        <v>20639.351338283348</v>
      </c>
      <c r="AI51" s="44">
        <f t="shared" si="67"/>
        <v>21361.728635123261</v>
      </c>
      <c r="AJ51" s="44">
        <f t="shared" si="69"/>
        <v>22109.389137352577</v>
      </c>
      <c r="AK51" s="44">
        <f t="shared" si="71"/>
        <v>22883.217757159917</v>
      </c>
      <c r="AL51" s="44">
        <f t="shared" si="73"/>
        <v>23684.130378660513</v>
      </c>
      <c r="AM51" s="44">
        <f t="shared" si="75"/>
        <v>24513.074941913626</v>
      </c>
      <c r="AN51" s="44">
        <f t="shared" si="77"/>
        <v>25371.032564880603</v>
      </c>
      <c r="AO51" s="44">
        <f t="shared" ref="AO51:AO82" si="79">$V51/(1+r_)^($R51-AO$2)</f>
        <v>26259.018704651422</v>
      </c>
      <c r="AP51" s="44">
        <f t="shared" si="31"/>
        <v>27178.084359314216</v>
      </c>
      <c r="AQ51" s="44">
        <f t="shared" si="32"/>
        <v>28129.317311890209</v>
      </c>
      <c r="AR51" s="44">
        <f t="shared" si="33"/>
        <v>29113.843417806369</v>
      </c>
      <c r="AS51" s="44">
        <f t="shared" si="34"/>
        <v>30132.827937429585</v>
      </c>
      <c r="AT51" s="44">
        <f t="shared" si="35"/>
        <v>31187.476915239618</v>
      </c>
      <c r="AU51" s="44">
        <f t="shared" si="36"/>
        <v>32279.038607273007</v>
      </c>
      <c r="AV51" s="44">
        <f t="shared" si="37"/>
        <v>33408.804958527566</v>
      </c>
      <c r="AW51" s="44">
        <f t="shared" si="38"/>
        <v>34578.113132076025</v>
      </c>
      <c r="AX51" s="44">
        <f t="shared" si="39"/>
        <v>35788.347091698677</v>
      </c>
      <c r="AY51" s="44">
        <f t="shared" si="40"/>
        <v>37040.939239908126</v>
      </c>
      <c r="AZ51" s="44">
        <f t="shared" si="41"/>
        <v>38337.372113304918</v>
      </c>
      <c r="BA51" s="44">
        <f t="shared" si="42"/>
        <v>39679.180137270581</v>
      </c>
      <c r="BB51" s="44">
        <f t="shared" si="43"/>
        <v>41067.951442075049</v>
      </c>
      <c r="BC51" s="44">
        <f t="shared" si="44"/>
        <v>42505.32974254767</v>
      </c>
      <c r="BD51" s="44">
        <f t="shared" si="45"/>
        <v>43993.016283536832</v>
      </c>
      <c r="BE51" s="44">
        <f t="shared" si="46"/>
        <v>45532.771853460625</v>
      </c>
      <c r="BF51" s="44">
        <f t="shared" si="47"/>
        <v>47126.418868331733</v>
      </c>
      <c r="BG51" s="44">
        <f t="shared" si="48"/>
        <v>48775.843528723337</v>
      </c>
      <c r="BH51" s="44">
        <f t="shared" si="49"/>
        <v>50482.998052228657</v>
      </c>
      <c r="BI51" s="44">
        <f t="shared" si="53"/>
        <v>52249.902984056651</v>
      </c>
      <c r="BJ51" s="44">
        <f t="shared" si="58"/>
        <v>54078.649588498629</v>
      </c>
      <c r="BK51" s="44">
        <f t="shared" si="60"/>
        <v>55971.402324096089</v>
      </c>
      <c r="BL51" s="44">
        <f t="shared" si="62"/>
        <v>57930.401405439443</v>
      </c>
      <c r="BM51" s="44">
        <f t="shared" si="64"/>
        <v>59957.965454629819</v>
      </c>
      <c r="BN51" s="44">
        <f t="shared" si="66"/>
        <v>62056.49424554185</v>
      </c>
      <c r="BO51" s="44">
        <f t="shared" si="68"/>
        <v>64228.471544135806</v>
      </c>
      <c r="BP51" s="44">
        <f t="shared" si="70"/>
        <v>66476.46804818057</v>
      </c>
      <c r="BQ51" s="44">
        <f t="shared" si="72"/>
        <v>68803.144429866879</v>
      </c>
      <c r="BR51" s="44">
        <f t="shared" si="74"/>
        <v>71211.254484912206</v>
      </c>
      <c r="BS51" s="44">
        <f t="shared" si="76"/>
        <v>73703.648391884126</v>
      </c>
      <c r="BT51" s="44">
        <f t="shared" si="78"/>
        <v>76283.276085600068</v>
      </c>
      <c r="BU51" s="44">
        <f t="shared" ref="BU51:BU82" si="80">$V51/(1+r_)^($R51-BU$2)</f>
        <v>78953.190748596069</v>
      </c>
      <c r="BV51" s="44"/>
      <c r="BW51" s="44"/>
      <c r="BX51" s="44"/>
      <c r="BY51" s="44"/>
      <c r="BZ51" s="44"/>
      <c r="CA51" s="44"/>
    </row>
    <row r="52" spans="2:89" ht="15.75" customHeight="1">
      <c r="B52" s="1">
        <v>45</v>
      </c>
      <c r="D52" s="43">
        <f t="shared" si="54"/>
        <v>2.294E-3</v>
      </c>
      <c r="E52" s="43">
        <f t="shared" si="0"/>
        <v>2.2966352489454511E-3</v>
      </c>
      <c r="F52" s="44">
        <f t="shared" si="55"/>
        <v>95199.167128254732</v>
      </c>
      <c r="G52" s="44">
        <f t="shared" si="1"/>
        <v>95035.470930816271</v>
      </c>
      <c r="H52" s="44">
        <f t="shared" si="2"/>
        <v>32.231894746074957</v>
      </c>
      <c r="J52" s="43">
        <f t="shared" si="50"/>
        <v>1.436E-3</v>
      </c>
      <c r="K52" s="43">
        <f t="shared" si="4"/>
        <v>1.4370320361208942E-3</v>
      </c>
      <c r="L52" s="44">
        <f t="shared" si="56"/>
        <v>97125.433501978026</v>
      </c>
      <c r="M52" s="44">
        <f t="shared" si="5"/>
        <v>97020.866971957876</v>
      </c>
      <c r="N52" s="44">
        <f t="shared" si="6"/>
        <v>35.529082802143854</v>
      </c>
      <c r="P52" s="5">
        <f t="shared" si="7"/>
        <v>0.50500785226489764</v>
      </c>
      <c r="R52" s="1">
        <v>45</v>
      </c>
      <c r="S52" s="44">
        <f t="shared" si="8"/>
        <v>96171.946772538824</v>
      </c>
      <c r="T52" s="44">
        <f t="shared" si="9"/>
        <v>96038.441013881558</v>
      </c>
      <c r="U52" s="45">
        <f t="shared" si="10"/>
        <v>34.160903665318507</v>
      </c>
      <c r="V52" s="44">
        <f t="shared" si="51"/>
        <v>73210.103584881916</v>
      </c>
      <c r="W52" s="45">
        <f t="shared" si="12"/>
        <v>24.376059434617613</v>
      </c>
      <c r="X52" s="45">
        <f>SUM(BV52:BV$127)/S52</f>
        <v>14.299424353688911</v>
      </c>
      <c r="Z52" s="1">
        <f t="shared" si="13"/>
        <v>33.897000604783784</v>
      </c>
      <c r="AA52" s="45">
        <f t="shared" si="14"/>
        <v>0.26390306053472301</v>
      </c>
      <c r="AC52" s="44">
        <f t="shared" si="52"/>
        <v>15568.805055088995</v>
      </c>
      <c r="AD52" s="44">
        <f t="shared" si="57"/>
        <v>16113.713232017108</v>
      </c>
      <c r="AE52" s="44">
        <f t="shared" si="59"/>
        <v>16677.693195137705</v>
      </c>
      <c r="AF52" s="44">
        <f t="shared" si="61"/>
        <v>17261.412456967522</v>
      </c>
      <c r="AG52" s="44">
        <f t="shared" si="63"/>
        <v>17865.561892961388</v>
      </c>
      <c r="AH52" s="44">
        <f t="shared" si="65"/>
        <v>18490.856559215033</v>
      </c>
      <c r="AI52" s="44">
        <f t="shared" si="67"/>
        <v>19138.036538787557</v>
      </c>
      <c r="AJ52" s="44">
        <f t="shared" si="69"/>
        <v>19807.867817645118</v>
      </c>
      <c r="AK52" s="44">
        <f t="shared" si="71"/>
        <v>20501.143191262698</v>
      </c>
      <c r="AL52" s="44">
        <f t="shared" si="73"/>
        <v>21218.68320295689</v>
      </c>
      <c r="AM52" s="44">
        <f t="shared" si="75"/>
        <v>21961.337115060378</v>
      </c>
      <c r="AN52" s="44">
        <f t="shared" si="77"/>
        <v>22729.98391408749</v>
      </c>
      <c r="AO52" s="44">
        <f t="shared" si="79"/>
        <v>23525.53335108055</v>
      </c>
      <c r="AP52" s="44">
        <f t="shared" ref="AP52:AP83" si="81">$V52/(1+r_)^($R52-AP$2)</f>
        <v>24348.927018368369</v>
      </c>
      <c r="AQ52" s="44">
        <f t="shared" si="32"/>
        <v>25201.139464011256</v>
      </c>
      <c r="AR52" s="44">
        <f t="shared" si="33"/>
        <v>26083.179345251647</v>
      </c>
      <c r="AS52" s="44">
        <f t="shared" si="34"/>
        <v>26996.090622335458</v>
      </c>
      <c r="AT52" s="44">
        <f t="shared" si="35"/>
        <v>27940.953794117191</v>
      </c>
      <c r="AU52" s="44">
        <f t="shared" si="36"/>
        <v>28918.887176911292</v>
      </c>
      <c r="AV52" s="44">
        <f t="shared" si="37"/>
        <v>29931.048228103187</v>
      </c>
      <c r="AW52" s="44">
        <f t="shared" si="38"/>
        <v>30978.634916086798</v>
      </c>
      <c r="AX52" s="44">
        <f t="shared" si="39"/>
        <v>32062.887138149832</v>
      </c>
      <c r="AY52" s="44">
        <f t="shared" si="40"/>
        <v>33185.088187985071</v>
      </c>
      <c r="AZ52" s="44">
        <f t="shared" si="41"/>
        <v>34346.566274564546</v>
      </c>
      <c r="BA52" s="44">
        <f t="shared" si="42"/>
        <v>35548.696094174309</v>
      </c>
      <c r="BB52" s="44">
        <f t="shared" si="43"/>
        <v>36792.900457470401</v>
      </c>
      <c r="BC52" s="44">
        <f t="shared" si="44"/>
        <v>38080.651973481865</v>
      </c>
      <c r="BD52" s="44">
        <f t="shared" si="45"/>
        <v>39413.474792553723</v>
      </c>
      <c r="BE52" s="44">
        <f t="shared" si="46"/>
        <v>40792.946410293102</v>
      </c>
      <c r="BF52" s="44">
        <f t="shared" si="47"/>
        <v>42220.699534653359</v>
      </c>
      <c r="BG52" s="44">
        <f t="shared" si="48"/>
        <v>43698.424018366219</v>
      </c>
      <c r="BH52" s="44">
        <f t="shared" si="49"/>
        <v>45227.868859009024</v>
      </c>
      <c r="BI52" s="44">
        <f t="shared" si="53"/>
        <v>46810.844269074347</v>
      </c>
      <c r="BJ52" s="44">
        <f t="shared" si="58"/>
        <v>48449.223818491941</v>
      </c>
      <c r="BK52" s="44">
        <f t="shared" si="60"/>
        <v>50144.946652139151</v>
      </c>
      <c r="BL52" s="44">
        <f t="shared" si="62"/>
        <v>51900.019784964024</v>
      </c>
      <c r="BM52" s="44">
        <f t="shared" si="64"/>
        <v>53716.520477437763</v>
      </c>
      <c r="BN52" s="44">
        <f t="shared" si="66"/>
        <v>55596.598694148081</v>
      </c>
      <c r="BO52" s="44">
        <f t="shared" si="68"/>
        <v>57542.479648443252</v>
      </c>
      <c r="BP52" s="44">
        <f t="shared" si="70"/>
        <v>59556.466436138762</v>
      </c>
      <c r="BQ52" s="44">
        <f t="shared" si="72"/>
        <v>61640.942761403618</v>
      </c>
      <c r="BR52" s="44">
        <f t="shared" si="74"/>
        <v>63798.375758052738</v>
      </c>
      <c r="BS52" s="44">
        <f t="shared" si="76"/>
        <v>66031.318909584574</v>
      </c>
      <c r="BT52" s="44">
        <f t="shared" si="78"/>
        <v>68342.415071420037</v>
      </c>
      <c r="BU52" s="44">
        <f t="shared" si="80"/>
        <v>70734.399598919728</v>
      </c>
      <c r="BV52" s="44">
        <f t="shared" ref="BV52:BV83" si="82">$V52/(1+r_)^($R52-BV$2)</f>
        <v>73210.103584881916</v>
      </c>
      <c r="BW52" s="44"/>
      <c r="BX52" s="44"/>
      <c r="BY52" s="44"/>
      <c r="BZ52" s="44"/>
      <c r="CA52" s="44"/>
    </row>
    <row r="53" spans="2:89" ht="15.75" customHeight="1">
      <c r="B53" s="1">
        <v>46</v>
      </c>
      <c r="D53" s="43">
        <f t="shared" si="54"/>
        <v>2.4520000000000002E-3</v>
      </c>
      <c r="E53" s="43">
        <f t="shared" si="0"/>
        <v>2.455011075111192E-3</v>
      </c>
      <c r="F53" s="44">
        <f t="shared" si="55"/>
        <v>94871.77473337781</v>
      </c>
      <c r="G53" s="44">
        <f t="shared" si="1"/>
        <v>94697.412533005874</v>
      </c>
      <c r="H53" s="44">
        <f t="shared" si="2"/>
        <v>31.34139813677357</v>
      </c>
      <c r="J53" s="43">
        <f t="shared" si="50"/>
        <v>1.5399999999999999E-3</v>
      </c>
      <c r="K53" s="43">
        <f t="shared" si="4"/>
        <v>1.5411870188291753E-3</v>
      </c>
      <c r="L53" s="44">
        <f t="shared" si="56"/>
        <v>96916.300441937739</v>
      </c>
      <c r="M53" s="44">
        <f t="shared" si="5"/>
        <v>96804.405222250964</v>
      </c>
      <c r="N53" s="44">
        <f t="shared" si="6"/>
        <v>34.604671111266384</v>
      </c>
      <c r="P53" s="5">
        <f t="shared" si="7"/>
        <v>0.50533016900735617</v>
      </c>
      <c r="R53" s="1">
        <v>46</v>
      </c>
      <c r="S53" s="44">
        <f t="shared" si="8"/>
        <v>95904.935255224293</v>
      </c>
      <c r="T53" s="44">
        <f t="shared" si="9"/>
        <v>95762.511179324021</v>
      </c>
      <c r="U53" s="45">
        <f t="shared" si="10"/>
        <v>33.254619895228217</v>
      </c>
      <c r="V53" s="44">
        <f t="shared" si="51"/>
        <v>72999.762271998698</v>
      </c>
      <c r="W53" s="45">
        <f t="shared" si="12"/>
        <v>23.680564309245934</v>
      </c>
      <c r="X53" s="45">
        <f>SUM(BW53:BW$127)/S53</f>
        <v>14.051030207654374</v>
      </c>
      <c r="Z53" s="1">
        <f t="shared" si="13"/>
        <v>32.990428420491163</v>
      </c>
      <c r="AA53" s="45">
        <f t="shared" si="14"/>
        <v>0.26419147473705351</v>
      </c>
      <c r="AC53" s="44">
        <f t="shared" si="52"/>
        <v>14999.105344115796</v>
      </c>
      <c r="AD53" s="44">
        <f t="shared" si="57"/>
        <v>15524.074031159853</v>
      </c>
      <c r="AE53" s="44">
        <f t="shared" si="59"/>
        <v>16067.416622250446</v>
      </c>
      <c r="AF53" s="44">
        <f t="shared" si="61"/>
        <v>16629.776204029207</v>
      </c>
      <c r="AG53" s="44">
        <f t="shared" si="63"/>
        <v>17211.818371170233</v>
      </c>
      <c r="AH53" s="44">
        <f t="shared" si="65"/>
        <v>17814.232014161193</v>
      </c>
      <c r="AI53" s="44">
        <f t="shared" si="67"/>
        <v>18437.730134656827</v>
      </c>
      <c r="AJ53" s="44">
        <f t="shared" si="69"/>
        <v>19083.050689369815</v>
      </c>
      <c r="AK53" s="44">
        <f t="shared" si="71"/>
        <v>19750.957463497754</v>
      </c>
      <c r="AL53" s="44">
        <f t="shared" si="73"/>
        <v>20442.240974720178</v>
      </c>
      <c r="AM53" s="44">
        <f t="shared" si="75"/>
        <v>21157.719408835383</v>
      </c>
      <c r="AN53" s="44">
        <f t="shared" si="77"/>
        <v>21898.239588144617</v>
      </c>
      <c r="AO53" s="44">
        <f t="shared" si="79"/>
        <v>22664.677973729678</v>
      </c>
      <c r="AP53" s="44">
        <f t="shared" si="81"/>
        <v>23457.941702810214</v>
      </c>
      <c r="AQ53" s="44">
        <f t="shared" ref="AQ53:AQ84" si="83">$V53/(1+r_)^($R53-AQ$2)</f>
        <v>24278.96966240857</v>
      </c>
      <c r="AR53" s="44">
        <f t="shared" si="33"/>
        <v>25128.733600592863</v>
      </c>
      <c r="AS53" s="44">
        <f t="shared" si="34"/>
        <v>26008.239276613611</v>
      </c>
      <c r="AT53" s="44">
        <f t="shared" si="35"/>
        <v>26918.527651295091</v>
      </c>
      <c r="AU53" s="44">
        <f t="shared" si="36"/>
        <v>27860.676119090411</v>
      </c>
      <c r="AV53" s="44">
        <f t="shared" si="37"/>
        <v>28835.799783258575</v>
      </c>
      <c r="AW53" s="44">
        <f t="shared" si="38"/>
        <v>29845.052775672626</v>
      </c>
      <c r="AX53" s="44">
        <f t="shared" si="39"/>
        <v>30889.629622821169</v>
      </c>
      <c r="AY53" s="44">
        <f t="shared" si="40"/>
        <v>31970.766659619905</v>
      </c>
      <c r="AZ53" s="44">
        <f t="shared" si="41"/>
        <v>33089.743492706591</v>
      </c>
      <c r="BA53" s="44">
        <f t="shared" si="42"/>
        <v>34247.884514951329</v>
      </c>
      <c r="BB53" s="44">
        <f t="shared" si="43"/>
        <v>35446.560472974626</v>
      </c>
      <c r="BC53" s="44">
        <f t="shared" si="44"/>
        <v>36687.190089528725</v>
      </c>
      <c r="BD53" s="44">
        <f t="shared" si="45"/>
        <v>37971.241742662234</v>
      </c>
      <c r="BE53" s="44">
        <f t="shared" si="46"/>
        <v>39300.235203655408</v>
      </c>
      <c r="BF53" s="44">
        <f t="shared" si="47"/>
        <v>40675.743435783341</v>
      </c>
      <c r="BG53" s="44">
        <f t="shared" si="48"/>
        <v>42099.394456035756</v>
      </c>
      <c r="BH53" s="44">
        <f t="shared" si="49"/>
        <v>43572.873261996996</v>
      </c>
      <c r="BI53" s="44">
        <f t="shared" si="53"/>
        <v>45097.923826166887</v>
      </c>
      <c r="BJ53" s="44">
        <f t="shared" si="58"/>
        <v>46676.351160082733</v>
      </c>
      <c r="BK53" s="44">
        <f t="shared" si="60"/>
        <v>48310.023450685621</v>
      </c>
      <c r="BL53" s="44">
        <f t="shared" si="62"/>
        <v>50000.874271459616</v>
      </c>
      <c r="BM53" s="44">
        <f t="shared" si="64"/>
        <v>51750.904870960701</v>
      </c>
      <c r="BN53" s="44">
        <f t="shared" si="66"/>
        <v>53562.186541444324</v>
      </c>
      <c r="BO53" s="44">
        <f t="shared" si="68"/>
        <v>55436.863070394866</v>
      </c>
      <c r="BP53" s="44">
        <f t="shared" si="70"/>
        <v>57377.153277858677</v>
      </c>
      <c r="BQ53" s="44">
        <f t="shared" si="72"/>
        <v>59385.353642583723</v>
      </c>
      <c r="BR53" s="44">
        <f t="shared" si="74"/>
        <v>61463.841020074156</v>
      </c>
      <c r="BS53" s="44">
        <f t="shared" si="76"/>
        <v>63615.075455776743</v>
      </c>
      <c r="BT53" s="44">
        <f t="shared" si="78"/>
        <v>65841.603096728926</v>
      </c>
      <c r="BU53" s="44">
        <f t="shared" si="80"/>
        <v>68146.059205114434</v>
      </c>
      <c r="BV53" s="44">
        <f t="shared" si="82"/>
        <v>70531.171277293426</v>
      </c>
      <c r="BW53" s="44">
        <f t="shared" ref="BW53:BW84" si="84">$V53/(1+r_)^($R53-BW$2)</f>
        <v>72999.762271998698</v>
      </c>
      <c r="BX53" s="44"/>
      <c r="BY53" s="44"/>
      <c r="BZ53" s="44"/>
      <c r="CA53" s="44"/>
    </row>
    <row r="54" spans="2:89" ht="15.75" customHeight="1">
      <c r="B54" s="1">
        <v>47</v>
      </c>
      <c r="D54" s="43">
        <f t="shared" si="54"/>
        <v>2.728E-3</v>
      </c>
      <c r="E54" s="43">
        <f t="shared" si="0"/>
        <v>2.7317277731201371E-3</v>
      </c>
      <c r="F54" s="44">
        <f t="shared" si="55"/>
        <v>94523.050332633924</v>
      </c>
      <c r="G54" s="44">
        <f t="shared" si="1"/>
        <v>94329.78812650076</v>
      </c>
      <c r="H54" s="44">
        <f t="shared" si="2"/>
        <v>30.455181473700407</v>
      </c>
      <c r="J54" s="43">
        <f t="shared" si="50"/>
        <v>1.6999999999999999E-3</v>
      </c>
      <c r="K54" s="43">
        <f t="shared" si="4"/>
        <v>1.7014466397575704E-3</v>
      </c>
      <c r="L54" s="44">
        <f t="shared" si="56"/>
        <v>96692.510002564202</v>
      </c>
      <c r="M54" s="44">
        <f t="shared" si="5"/>
        <v>96569.279462419581</v>
      </c>
      <c r="N54" s="44">
        <f t="shared" si="6"/>
        <v>33.683604829425917</v>
      </c>
      <c r="P54" s="5">
        <f t="shared" si="7"/>
        <v>0.50567281152780463</v>
      </c>
      <c r="R54" s="1">
        <v>47</v>
      </c>
      <c r="S54" s="44">
        <f t="shared" si="8"/>
        <v>95620.08710342375</v>
      </c>
      <c r="T54" s="44">
        <f t="shared" si="9"/>
        <v>95462.684093668271</v>
      </c>
      <c r="U54" s="45">
        <f t="shared" si="10"/>
        <v>32.352194507662887</v>
      </c>
      <c r="V54" s="44">
        <f t="shared" si="51"/>
        <v>72771.20408460332</v>
      </c>
      <c r="W54" s="45">
        <f t="shared" si="12"/>
        <v>22.987672268442267</v>
      </c>
      <c r="X54" s="45">
        <f>SUM(BX54:BX$127)/S54</f>
        <v>13.795983023291376</v>
      </c>
      <c r="Z54" s="1">
        <f t="shared" si="13"/>
        <v>32.087707388792154</v>
      </c>
      <c r="AA54" s="45">
        <f t="shared" si="14"/>
        <v>0.26448711887073273</v>
      </c>
      <c r="AC54" s="44">
        <f t="shared" si="52"/>
        <v>14446.515923849105</v>
      </c>
      <c r="AD54" s="44">
        <f t="shared" si="57"/>
        <v>14952.143981183819</v>
      </c>
      <c r="AE54" s="44">
        <f t="shared" si="59"/>
        <v>15475.469020525255</v>
      </c>
      <c r="AF54" s="44">
        <f t="shared" si="61"/>
        <v>16017.110436243638</v>
      </c>
      <c r="AG54" s="44">
        <f t="shared" si="63"/>
        <v>16577.709301512161</v>
      </c>
      <c r="AH54" s="44">
        <f t="shared" si="65"/>
        <v>17157.92912706509</v>
      </c>
      <c r="AI54" s="44">
        <f t="shared" si="67"/>
        <v>17758.456646512368</v>
      </c>
      <c r="AJ54" s="44">
        <f t="shared" si="69"/>
        <v>18380.002629140297</v>
      </c>
      <c r="AK54" s="44">
        <f t="shared" si="71"/>
        <v>19023.302721160206</v>
      </c>
      <c r="AL54" s="44">
        <f t="shared" si="73"/>
        <v>19689.118316400807</v>
      </c>
      <c r="AM54" s="44">
        <f t="shared" si="75"/>
        <v>20378.237457474836</v>
      </c>
      <c r="AN54" s="44">
        <f t="shared" si="77"/>
        <v>21091.475768486456</v>
      </c>
      <c r="AO54" s="44">
        <f t="shared" si="79"/>
        <v>21829.677420383479</v>
      </c>
      <c r="AP54" s="44">
        <f t="shared" si="81"/>
        <v>22593.716130096898</v>
      </c>
      <c r="AQ54" s="44">
        <f t="shared" si="83"/>
        <v>23384.496194650288</v>
      </c>
      <c r="AR54" s="44">
        <f t="shared" ref="AR54:AR85" si="85">$V54/(1+r_)^($R54-AR$2)</f>
        <v>24202.953561463048</v>
      </c>
      <c r="AS54" s="44">
        <f t="shared" si="34"/>
        <v>25050.056936114248</v>
      </c>
      <c r="AT54" s="44">
        <f t="shared" si="35"/>
        <v>25926.808928878243</v>
      </c>
      <c r="AU54" s="44">
        <f t="shared" si="36"/>
        <v>26834.247241388985</v>
      </c>
      <c r="AV54" s="44">
        <f t="shared" si="37"/>
        <v>27773.44589483759</v>
      </c>
      <c r="AW54" s="44">
        <f t="shared" si="38"/>
        <v>28745.516501156908</v>
      </c>
      <c r="AX54" s="44">
        <f t="shared" si="39"/>
        <v>29751.6095786974</v>
      </c>
      <c r="AY54" s="44">
        <f t="shared" si="40"/>
        <v>30792.915913951809</v>
      </c>
      <c r="AZ54" s="44">
        <f t="shared" si="41"/>
        <v>31870.667970940118</v>
      </c>
      <c r="BA54" s="44">
        <f t="shared" si="42"/>
        <v>32986.141349923018</v>
      </c>
      <c r="BB54" s="44">
        <f t="shared" si="43"/>
        <v>34140.656297170317</v>
      </c>
      <c r="BC54" s="44">
        <f t="shared" si="44"/>
        <v>35335.57926757128</v>
      </c>
      <c r="BD54" s="44">
        <f t="shared" si="45"/>
        <v>36572.324541936272</v>
      </c>
      <c r="BE54" s="44">
        <f t="shared" si="46"/>
        <v>37852.35590090404</v>
      </c>
      <c r="BF54" s="44">
        <f t="shared" si="47"/>
        <v>39177.188357435676</v>
      </c>
      <c r="BG54" s="44">
        <f t="shared" si="48"/>
        <v>40548.389949945922</v>
      </c>
      <c r="BH54" s="44">
        <f t="shared" si="49"/>
        <v>41967.583598194025</v>
      </c>
      <c r="BI54" s="44">
        <f t="shared" si="53"/>
        <v>43436.449024130809</v>
      </c>
      <c r="BJ54" s="44">
        <f t="shared" si="58"/>
        <v>44956.724739975376</v>
      </c>
      <c r="BK54" s="44">
        <f t="shared" si="60"/>
        <v>46530.210105874525</v>
      </c>
      <c r="BL54" s="44">
        <f t="shared" si="62"/>
        <v>48158.767459580122</v>
      </c>
      <c r="BM54" s="44">
        <f t="shared" si="64"/>
        <v>49844.324320665422</v>
      </c>
      <c r="BN54" s="44">
        <f t="shared" si="66"/>
        <v>51588.875671888716</v>
      </c>
      <c r="BO54" s="44">
        <f t="shared" si="68"/>
        <v>53394.486320404816</v>
      </c>
      <c r="BP54" s="44">
        <f t="shared" si="70"/>
        <v>55263.293341618977</v>
      </c>
      <c r="BQ54" s="44">
        <f t="shared" si="72"/>
        <v>57197.508608575627</v>
      </c>
      <c r="BR54" s="44">
        <f t="shared" si="74"/>
        <v>59199.421409875773</v>
      </c>
      <c r="BS54" s="44">
        <f t="shared" si="76"/>
        <v>61271.40115922143</v>
      </c>
      <c r="BT54" s="44">
        <f t="shared" si="78"/>
        <v>63415.900199794167</v>
      </c>
      <c r="BU54" s="44">
        <f t="shared" si="80"/>
        <v>65635.456706786965</v>
      </c>
      <c r="BV54" s="44">
        <f t="shared" si="82"/>
        <v>67932.697691524503</v>
      </c>
      <c r="BW54" s="44">
        <f t="shared" si="84"/>
        <v>70310.342110727855</v>
      </c>
      <c r="BX54" s="44">
        <f t="shared" ref="BX54:BX85" si="86">$V54/(1+r_)^($R54-BX$2)</f>
        <v>72771.20408460332</v>
      </c>
      <c r="BY54" s="44"/>
      <c r="BZ54" s="44"/>
      <c r="CA54" s="44"/>
    </row>
    <row r="55" spans="2:89" ht="15.75" customHeight="1">
      <c r="B55" s="1">
        <v>48</v>
      </c>
      <c r="D55" s="43">
        <f t="shared" si="54"/>
        <v>2.8700000000000002E-3</v>
      </c>
      <c r="E55" s="43">
        <f t="shared" si="0"/>
        <v>2.8741263469683736E-3</v>
      </c>
      <c r="F55" s="44">
        <f t="shared" si="55"/>
        <v>94136.525920367581</v>
      </c>
      <c r="G55" s="44">
        <f t="shared" si="1"/>
        <v>93934.042504157696</v>
      </c>
      <c r="H55" s="44">
        <f t="shared" si="2"/>
        <v>29.578177396911418</v>
      </c>
      <c r="J55" s="43">
        <f t="shared" si="50"/>
        <v>1.823E-3</v>
      </c>
      <c r="K55" s="43">
        <f t="shared" si="4"/>
        <v>1.8246636867414365E-3</v>
      </c>
      <c r="L55" s="44">
        <f t="shared" si="56"/>
        <v>96446.04892227496</v>
      </c>
      <c r="M55" s="44">
        <f t="shared" si="5"/>
        <v>96314.243178024073</v>
      </c>
      <c r="N55" s="44">
        <f t="shared" si="6"/>
        <v>32.768403192713379</v>
      </c>
      <c r="P55" s="5">
        <f t="shared" si="7"/>
        <v>0.50605911375637114</v>
      </c>
      <c r="R55" s="1">
        <v>48</v>
      </c>
      <c r="S55" s="44">
        <f t="shared" si="8"/>
        <v>95305.281083912792</v>
      </c>
      <c r="T55" s="44">
        <f t="shared" si="9"/>
        <v>95139.046941961366</v>
      </c>
      <c r="U55" s="45">
        <f t="shared" si="10"/>
        <v>31.457406542626792</v>
      </c>
      <c r="V55" s="44">
        <f t="shared" si="51"/>
        <v>72524.495483857143</v>
      </c>
      <c r="W55" s="45">
        <f t="shared" si="12"/>
        <v>22.300044618278243</v>
      </c>
      <c r="X55" s="45">
        <f>SUM(BY55:BY$127)/S55</f>
        <v>13.535723791044155</v>
      </c>
      <c r="Z55" s="1">
        <f t="shared" si="13"/>
        <v>31.192620235817671</v>
      </c>
      <c r="AA55" s="45">
        <f t="shared" si="14"/>
        <v>0.26478630680912119</v>
      </c>
      <c r="AC55" s="44">
        <f t="shared" si="52"/>
        <v>13910.666098682077</v>
      </c>
      <c r="AD55" s="44">
        <f t="shared" si="57"/>
        <v>14397.539412135946</v>
      </c>
      <c r="AE55" s="44">
        <f t="shared" si="59"/>
        <v>14901.453291560701</v>
      </c>
      <c r="AF55" s="44">
        <f t="shared" si="61"/>
        <v>15423.004156765328</v>
      </c>
      <c r="AG55" s="44">
        <f t="shared" si="63"/>
        <v>15962.809302252113</v>
      </c>
      <c r="AH55" s="44">
        <f t="shared" si="65"/>
        <v>16521.507627830935</v>
      </c>
      <c r="AI55" s="44">
        <f t="shared" si="67"/>
        <v>17099.760394805016</v>
      </c>
      <c r="AJ55" s="44">
        <f t="shared" si="69"/>
        <v>17698.252008623196</v>
      </c>
      <c r="AK55" s="44">
        <f t="shared" si="71"/>
        <v>18317.690828925002</v>
      </c>
      <c r="AL55" s="44">
        <f t="shared" si="73"/>
        <v>18958.810007937373</v>
      </c>
      <c r="AM55" s="44">
        <f t="shared" si="75"/>
        <v>19622.368358215179</v>
      </c>
      <c r="AN55" s="44">
        <f t="shared" si="77"/>
        <v>20309.151250752711</v>
      </c>
      <c r="AO55" s="44">
        <f t="shared" si="79"/>
        <v>21019.971544529053</v>
      </c>
      <c r="AP55" s="44">
        <f t="shared" si="81"/>
        <v>21755.670548587568</v>
      </c>
      <c r="AQ55" s="44">
        <f t="shared" si="83"/>
        <v>22517.119017788133</v>
      </c>
      <c r="AR55" s="44">
        <f t="shared" si="85"/>
        <v>23305.218183410714</v>
      </c>
      <c r="AS55" s="44">
        <f t="shared" ref="AS55:AS86" si="87">$V55/(1+r_)^($R55-AS$2)</f>
        <v>24120.900819830091</v>
      </c>
      <c r="AT55" s="44">
        <f t="shared" si="35"/>
        <v>24965.132348524134</v>
      </c>
      <c r="AU55" s="44">
        <f t="shared" si="36"/>
        <v>25838.911980722478</v>
      </c>
      <c r="AV55" s="44">
        <f t="shared" si="37"/>
        <v>26743.273900047767</v>
      </c>
      <c r="AW55" s="44">
        <f t="shared" si="38"/>
        <v>27679.288486549431</v>
      </c>
      <c r="AX55" s="44">
        <f t="shared" si="39"/>
        <v>28648.06358357866</v>
      </c>
      <c r="AY55" s="44">
        <f t="shared" si="40"/>
        <v>29650.745809003914</v>
      </c>
      <c r="AZ55" s="44">
        <f t="shared" si="41"/>
        <v>30688.521912319051</v>
      </c>
      <c r="BA55" s="44">
        <f t="shared" si="42"/>
        <v>31762.620179250214</v>
      </c>
      <c r="BB55" s="44">
        <f t="shared" si="43"/>
        <v>32874.311885523966</v>
      </c>
      <c r="BC55" s="44">
        <f t="shared" si="44"/>
        <v>34024.912801517305</v>
      </c>
      <c r="BD55" s="44">
        <f t="shared" si="45"/>
        <v>35215.784749570412</v>
      </c>
      <c r="BE55" s="44">
        <f t="shared" si="46"/>
        <v>36448.337215805368</v>
      </c>
      <c r="BF55" s="44">
        <f t="shared" si="47"/>
        <v>37724.029018358553</v>
      </c>
      <c r="BG55" s="44">
        <f t="shared" si="48"/>
        <v>39044.370034001098</v>
      </c>
      <c r="BH55" s="44">
        <f t="shared" si="49"/>
        <v>40410.922985191137</v>
      </c>
      <c r="BI55" s="44">
        <f t="shared" si="53"/>
        <v>41825.305289672819</v>
      </c>
      <c r="BJ55" s="44">
        <f t="shared" si="58"/>
        <v>43289.190974811361</v>
      </c>
      <c r="BK55" s="44">
        <f t="shared" si="60"/>
        <v>44804.312658929754</v>
      </c>
      <c r="BL55" s="44">
        <f t="shared" si="62"/>
        <v>46372.463601992298</v>
      </c>
      <c r="BM55" s="44">
        <f t="shared" si="64"/>
        <v>47995.49982806202</v>
      </c>
      <c r="BN55" s="44">
        <f t="shared" si="66"/>
        <v>49675.342322044191</v>
      </c>
      <c r="BO55" s="44">
        <f t="shared" si="68"/>
        <v>51413.979303315733</v>
      </c>
      <c r="BP55" s="44">
        <f t="shared" si="70"/>
        <v>53213.468578931781</v>
      </c>
      <c r="BQ55" s="44">
        <f t="shared" si="72"/>
        <v>55075.939979194387</v>
      </c>
      <c r="BR55" s="44">
        <f t="shared" si="74"/>
        <v>57003.597878466178</v>
      </c>
      <c r="BS55" s="44">
        <f t="shared" si="76"/>
        <v>58998.723804212495</v>
      </c>
      <c r="BT55" s="44">
        <f t="shared" si="78"/>
        <v>61063.679137359934</v>
      </c>
      <c r="BU55" s="44">
        <f t="shared" si="80"/>
        <v>63200.907907167522</v>
      </c>
      <c r="BV55" s="44">
        <f t="shared" si="82"/>
        <v>65412.939683918383</v>
      </c>
      <c r="BW55" s="44">
        <f t="shared" si="84"/>
        <v>67702.392572855519</v>
      </c>
      <c r="BX55" s="44">
        <f t="shared" si="86"/>
        <v>70071.976312905463</v>
      </c>
      <c r="BY55" s="44">
        <f t="shared" ref="BY55:BY86" si="88">$V55/(1+r_)^($R55-BY$2)</f>
        <v>72524.495483857143</v>
      </c>
      <c r="BZ55" s="44"/>
      <c r="CA55" s="44"/>
    </row>
    <row r="56" spans="2:89" ht="15.75" customHeight="1">
      <c r="B56" s="1">
        <v>49</v>
      </c>
      <c r="D56" s="43">
        <f t="shared" si="54"/>
        <v>3.1540000000000001E-3</v>
      </c>
      <c r="E56" s="43">
        <f t="shared" si="0"/>
        <v>3.1589843411672616E-3</v>
      </c>
      <c r="F56" s="44">
        <f t="shared" si="55"/>
        <v>93731.559087947826</v>
      </c>
      <c r="G56" s="44">
        <f t="shared" si="1"/>
        <v>93510.012004734686</v>
      </c>
      <c r="H56" s="44">
        <f t="shared" si="2"/>
        <v>28.703809547998532</v>
      </c>
      <c r="J56" s="43">
        <f t="shared" si="50"/>
        <v>1.9350000000000001E-3</v>
      </c>
      <c r="K56" s="43">
        <f t="shared" si="4"/>
        <v>1.9368745310353844E-3</v>
      </c>
      <c r="L56" s="44">
        <f t="shared" si="56"/>
        <v>96182.437433773201</v>
      </c>
      <c r="M56" s="44">
        <f t="shared" si="5"/>
        <v>96042.920217368548</v>
      </c>
      <c r="N56" s="44">
        <f t="shared" si="6"/>
        <v>31.856842641994994</v>
      </c>
      <c r="P56" s="5">
        <f t="shared" si="7"/>
        <v>0.5064526006263711</v>
      </c>
      <c r="R56" s="1">
        <v>49</v>
      </c>
      <c r="S56" s="44">
        <f t="shared" si="8"/>
        <v>94972.812800009939</v>
      </c>
      <c r="T56" s="44">
        <f t="shared" si="9"/>
        <v>94793.409050650633</v>
      </c>
      <c r="U56" s="45">
        <f t="shared" si="10"/>
        <v>30.565778144181685</v>
      </c>
      <c r="V56" s="44">
        <f t="shared" si="51"/>
        <v>72261.015719310977</v>
      </c>
      <c r="W56" s="45">
        <f t="shared" si="12"/>
        <v>21.614475390632347</v>
      </c>
      <c r="X56" s="45">
        <f>SUM(BZ56:BZ$127)/S56</f>
        <v>13.268155161705739</v>
      </c>
      <c r="Z56" s="1">
        <f t="shared" si="13"/>
        <v>30.300671358314055</v>
      </c>
      <c r="AA56" s="45">
        <f t="shared" si="14"/>
        <v>0.26510678586762992</v>
      </c>
      <c r="AC56" s="44">
        <f t="shared" si="52"/>
        <v>13391.428966280353</v>
      </c>
      <c r="AD56" s="44">
        <f t="shared" si="57"/>
        <v>13860.128980100164</v>
      </c>
      <c r="AE56" s="44">
        <f t="shared" si="59"/>
        <v>14345.233494403667</v>
      </c>
      <c r="AF56" s="44">
        <f t="shared" si="61"/>
        <v>14847.316666707791</v>
      </c>
      <c r="AG56" s="44">
        <f t="shared" si="63"/>
        <v>15366.972750042567</v>
      </c>
      <c r="AH56" s="44">
        <f t="shared" si="65"/>
        <v>15904.816796294055</v>
      </c>
      <c r="AI56" s="44">
        <f t="shared" si="67"/>
        <v>16461.485384164345</v>
      </c>
      <c r="AJ56" s="44">
        <f t="shared" si="69"/>
        <v>17037.637372610097</v>
      </c>
      <c r="AK56" s="44">
        <f t="shared" si="71"/>
        <v>17633.954680651452</v>
      </c>
      <c r="AL56" s="44">
        <f t="shared" si="73"/>
        <v>18251.14309447425</v>
      </c>
      <c r="AM56" s="44">
        <f t="shared" si="75"/>
        <v>18889.933102780844</v>
      </c>
      <c r="AN56" s="44">
        <f t="shared" si="77"/>
        <v>19551.080761378169</v>
      </c>
      <c r="AO56" s="44">
        <f t="shared" si="79"/>
        <v>20235.368588026406</v>
      </c>
      <c r="AP56" s="44">
        <f t="shared" si="81"/>
        <v>20943.606488607329</v>
      </c>
      <c r="AQ56" s="44">
        <f t="shared" si="83"/>
        <v>21676.632715708583</v>
      </c>
      <c r="AR56" s="44">
        <f t="shared" si="85"/>
        <v>22435.314860758383</v>
      </c>
      <c r="AS56" s="44">
        <f t="shared" si="87"/>
        <v>23220.550880884926</v>
      </c>
      <c r="AT56" s="44">
        <f t="shared" ref="AT56:AT87" si="89">$V56/(1+r_)^($R56-AT$2)</f>
        <v>24033.270161715896</v>
      </c>
      <c r="AU56" s="44">
        <f t="shared" si="36"/>
        <v>24874.434617375944</v>
      </c>
      <c r="AV56" s="44">
        <f t="shared" si="37"/>
        <v>25745.0398289841</v>
      </c>
      <c r="AW56" s="44">
        <f t="shared" si="38"/>
        <v>26646.116222998546</v>
      </c>
      <c r="AX56" s="44">
        <f t="shared" si="39"/>
        <v>27578.730290803491</v>
      </c>
      <c r="AY56" s="44">
        <f t="shared" si="40"/>
        <v>28543.985850981611</v>
      </c>
      <c r="AZ56" s="44">
        <f t="shared" si="41"/>
        <v>29543.025355765967</v>
      </c>
      <c r="BA56" s="44">
        <f t="shared" si="42"/>
        <v>30577.031243217778</v>
      </c>
      <c r="BB56" s="44">
        <f t="shared" si="43"/>
        <v>31647.227336730397</v>
      </c>
      <c r="BC56" s="44">
        <f t="shared" si="44"/>
        <v>32754.880293515951</v>
      </c>
      <c r="BD56" s="44">
        <f t="shared" si="45"/>
        <v>33901.30110378901</v>
      </c>
      <c r="BE56" s="44">
        <f t="shared" si="46"/>
        <v>35087.846642421624</v>
      </c>
      <c r="BF56" s="44">
        <f t="shared" si="47"/>
        <v>36315.921274906374</v>
      </c>
      <c r="BG56" s="44">
        <f t="shared" si="48"/>
        <v>37586.978519528093</v>
      </c>
      <c r="BH56" s="44">
        <f t="shared" si="49"/>
        <v>38902.522767711576</v>
      </c>
      <c r="BI56" s="44">
        <f t="shared" si="53"/>
        <v>40264.111064581477</v>
      </c>
      <c r="BJ56" s="44">
        <f t="shared" si="58"/>
        <v>41673.354951841829</v>
      </c>
      <c r="BK56" s="44">
        <f t="shared" si="60"/>
        <v>43131.922375156282</v>
      </c>
      <c r="BL56" s="44">
        <f t="shared" si="62"/>
        <v>44641.539658286747</v>
      </c>
      <c r="BM56" s="44">
        <f t="shared" si="64"/>
        <v>46203.99354632679</v>
      </c>
      <c r="BN56" s="44">
        <f t="shared" si="66"/>
        <v>47821.133320448214</v>
      </c>
      <c r="BO56" s="44">
        <f t="shared" si="68"/>
        <v>49494.872986663897</v>
      </c>
      <c r="BP56" s="44">
        <f t="shared" si="70"/>
        <v>51227.193541197135</v>
      </c>
      <c r="BQ56" s="44">
        <f t="shared" si="72"/>
        <v>53020.145315139038</v>
      </c>
      <c r="BR56" s="44">
        <f t="shared" si="74"/>
        <v>54875.850401168893</v>
      </c>
      <c r="BS56" s="44">
        <f t="shared" si="76"/>
        <v>56796.50516520979</v>
      </c>
      <c r="BT56" s="44">
        <f t="shared" si="78"/>
        <v>58784.382845992128</v>
      </c>
      <c r="BU56" s="44">
        <f t="shared" si="80"/>
        <v>60841.836245601859</v>
      </c>
      <c r="BV56" s="44">
        <f t="shared" si="82"/>
        <v>62971.300514197916</v>
      </c>
      <c r="BW56" s="44">
        <f t="shared" si="84"/>
        <v>65175.296032194841</v>
      </c>
      <c r="BX56" s="44">
        <f t="shared" si="86"/>
        <v>67456.431393321647</v>
      </c>
      <c r="BY56" s="44">
        <f t="shared" si="88"/>
        <v>69817.406492087903</v>
      </c>
      <c r="BZ56" s="44">
        <f t="shared" ref="BZ56:BZ87" si="90">$V56/(1+r_)^($R56-BZ$2)</f>
        <v>72261.015719310977</v>
      </c>
      <c r="CA56" s="44"/>
    </row>
    <row r="57" spans="2:89" ht="15.75" customHeight="1">
      <c r="B57" s="1">
        <v>50</v>
      </c>
      <c r="D57" s="43">
        <f t="shared" si="54"/>
        <v>3.3760000000000001E-3</v>
      </c>
      <c r="E57" s="43">
        <f t="shared" si="0"/>
        <v>3.3817115464101722E-3</v>
      </c>
      <c r="F57" s="44">
        <f t="shared" si="55"/>
        <v>93288.464921521547</v>
      </c>
      <c r="G57" s="44">
        <f t="shared" si="1"/>
        <v>93052.457998850557</v>
      </c>
      <c r="H57" s="44">
        <f t="shared" si="2"/>
        <v>27.837769770114193</v>
      </c>
      <c r="J57" s="43">
        <f t="shared" si="50"/>
        <v>2.1359999999999999E-3</v>
      </c>
      <c r="K57" s="43">
        <f t="shared" si="4"/>
        <v>2.1382845017101798E-3</v>
      </c>
      <c r="L57" s="44">
        <f t="shared" si="56"/>
        <v>95903.40300096391</v>
      </c>
      <c r="M57" s="44">
        <f t="shared" si="5"/>
        <v>95749.847820879193</v>
      </c>
      <c r="N57" s="44">
        <f t="shared" si="6"/>
        <v>30.948076514073666</v>
      </c>
      <c r="P57" s="5">
        <f t="shared" si="7"/>
        <v>0.50691080993109527</v>
      </c>
      <c r="R57" s="1">
        <v>50</v>
      </c>
      <c r="S57" s="44">
        <f t="shared" si="8"/>
        <v>94614.005301291341</v>
      </c>
      <c r="T57" s="44">
        <f t="shared" si="9"/>
        <v>94420.442025293029</v>
      </c>
      <c r="U57" s="45">
        <f t="shared" si="10"/>
        <v>29.679797486440677</v>
      </c>
      <c r="V57" s="44">
        <f t="shared" si="51"/>
        <v>71976.702955880872</v>
      </c>
      <c r="W57" s="45">
        <f t="shared" si="12"/>
        <v>20.932699160328276</v>
      </c>
      <c r="X57" s="45">
        <f>SUM(CA57:CA$127)/S57</f>
        <v>12.994142376308343</v>
      </c>
      <c r="Z57" s="1">
        <f t="shared" si="13"/>
        <v>29.414417880828836</v>
      </c>
      <c r="AA57" s="45">
        <f t="shared" si="14"/>
        <v>0.26537960561184093</v>
      </c>
      <c r="AC57" s="44">
        <f t="shared" si="52"/>
        <v>12887.671551668369</v>
      </c>
      <c r="AD57" s="44">
        <f t="shared" si="57"/>
        <v>13338.740055976763</v>
      </c>
      <c r="AE57" s="44">
        <f t="shared" si="59"/>
        <v>13805.595957935948</v>
      </c>
      <c r="AF57" s="44">
        <f t="shared" si="61"/>
        <v>14288.791816463703</v>
      </c>
      <c r="AG57" s="44">
        <f t="shared" si="63"/>
        <v>14788.899530039929</v>
      </c>
      <c r="AH57" s="44">
        <f t="shared" si="65"/>
        <v>15306.511013591329</v>
      </c>
      <c r="AI57" s="44">
        <f t="shared" si="67"/>
        <v>15842.238899067024</v>
      </c>
      <c r="AJ57" s="44">
        <f t="shared" si="69"/>
        <v>16396.717260534366</v>
      </c>
      <c r="AK57" s="44">
        <f t="shared" si="71"/>
        <v>16970.60236465307</v>
      </c>
      <c r="AL57" s="44">
        <f t="shared" si="73"/>
        <v>17564.573447415929</v>
      </c>
      <c r="AM57" s="44">
        <f t="shared" si="75"/>
        <v>18179.333518075484</v>
      </c>
      <c r="AN57" s="44">
        <f t="shared" si="77"/>
        <v>18815.610191208121</v>
      </c>
      <c r="AO57" s="44">
        <f t="shared" si="79"/>
        <v>19474.156547900402</v>
      </c>
      <c r="AP57" s="44">
        <f t="shared" si="81"/>
        <v>20155.752027076916</v>
      </c>
      <c r="AQ57" s="44">
        <f t="shared" si="83"/>
        <v>20861.203348024606</v>
      </c>
      <c r="AR57" s="44">
        <f t="shared" si="85"/>
        <v>21591.345465205468</v>
      </c>
      <c r="AS57" s="44">
        <f t="shared" si="87"/>
        <v>22347.042556487657</v>
      </c>
      <c r="AT57" s="44">
        <f t="shared" si="89"/>
        <v>23129.189045964722</v>
      </c>
      <c r="AU57" s="44">
        <f t="shared" ref="AU57:AU88" si="91">$V57/(1+r_)^($R57-AU$2)</f>
        <v>23938.710662573489</v>
      </c>
      <c r="AV57" s="44">
        <f t="shared" si="37"/>
        <v>24776.565535763551</v>
      </c>
      <c r="AW57" s="44">
        <f t="shared" si="38"/>
        <v>25643.745329515274</v>
      </c>
      <c r="AX57" s="44">
        <f t="shared" si="39"/>
        <v>26541.276416048313</v>
      </c>
      <c r="AY57" s="44">
        <f t="shared" si="40"/>
        <v>27470.221090609997</v>
      </c>
      <c r="AZ57" s="44">
        <f t="shared" si="41"/>
        <v>28431.678828781343</v>
      </c>
      <c r="BA57" s="44">
        <f t="shared" si="42"/>
        <v>29426.787587788695</v>
      </c>
      <c r="BB57" s="44">
        <f t="shared" si="43"/>
        <v>30456.725153361298</v>
      </c>
      <c r="BC57" s="44">
        <f t="shared" si="44"/>
        <v>31522.710533728939</v>
      </c>
      <c r="BD57" s="44">
        <f t="shared" si="45"/>
        <v>32626.005402409442</v>
      </c>
      <c r="BE57" s="44">
        <f t="shared" si="46"/>
        <v>33767.915591493773</v>
      </c>
      <c r="BF57" s="44">
        <f t="shared" si="47"/>
        <v>34949.792637196057</v>
      </c>
      <c r="BG57" s="44">
        <f t="shared" si="48"/>
        <v>36173.035379497916</v>
      </c>
      <c r="BH57" s="44">
        <f t="shared" si="49"/>
        <v>37439.091617780337</v>
      </c>
      <c r="BI57" s="44">
        <f t="shared" si="53"/>
        <v>38749.459824402642</v>
      </c>
      <c r="BJ57" s="44">
        <f t="shared" si="58"/>
        <v>40105.690918256732</v>
      </c>
      <c r="BK57" s="44">
        <f t="shared" si="60"/>
        <v>41509.390100395722</v>
      </c>
      <c r="BL57" s="44">
        <f t="shared" si="62"/>
        <v>42962.218753909561</v>
      </c>
      <c r="BM57" s="44">
        <f t="shared" si="64"/>
        <v>44465.896410296387</v>
      </c>
      <c r="BN57" s="44">
        <f t="shared" si="66"/>
        <v>46022.202784656765</v>
      </c>
      <c r="BO57" s="44">
        <f t="shared" si="68"/>
        <v>47632.97988211974</v>
      </c>
      <c r="BP57" s="44">
        <f t="shared" si="70"/>
        <v>49300.134177993932</v>
      </c>
      <c r="BQ57" s="44">
        <f t="shared" si="72"/>
        <v>51025.638874223718</v>
      </c>
      <c r="BR57" s="44">
        <f t="shared" si="74"/>
        <v>52811.536234821549</v>
      </c>
      <c r="BS57" s="44">
        <f t="shared" si="76"/>
        <v>54659.940003040298</v>
      </c>
      <c r="BT57" s="44">
        <f t="shared" si="78"/>
        <v>56573.037903146695</v>
      </c>
      <c r="BU57" s="44">
        <f t="shared" si="80"/>
        <v>58553.094229756825</v>
      </c>
      <c r="BV57" s="44">
        <f t="shared" si="82"/>
        <v>60602.452527798312</v>
      </c>
      <c r="BW57" s="44">
        <f t="shared" si="84"/>
        <v>62723.538366271248</v>
      </c>
      <c r="BX57" s="44">
        <f t="shared" si="86"/>
        <v>64918.862209090737</v>
      </c>
      <c r="BY57" s="44">
        <f t="shared" si="88"/>
        <v>67191.022386408906</v>
      </c>
      <c r="BZ57" s="44">
        <f t="shared" si="90"/>
        <v>69542.708169933219</v>
      </c>
      <c r="CA57" s="44">
        <f t="shared" ref="CA57:CA88" si="92">$V57/(1+r_)^($R57-CA$2)</f>
        <v>71976.702955880872</v>
      </c>
    </row>
    <row r="58" spans="2:89" ht="15.75" customHeight="1">
      <c r="B58" s="1">
        <v>51</v>
      </c>
      <c r="D58" s="43">
        <f t="shared" si="54"/>
        <v>3.545E-3</v>
      </c>
      <c r="E58" s="43">
        <f t="shared" si="0"/>
        <v>3.5512984021293958E-3</v>
      </c>
      <c r="F58" s="44">
        <f t="shared" si="55"/>
        <v>92816.451076179568</v>
      </c>
      <c r="G58" s="44">
        <f t="shared" si="1"/>
        <v>92569.894171270018</v>
      </c>
      <c r="H58" s="44">
        <f t="shared" si="2"/>
        <v>26.976794756338609</v>
      </c>
      <c r="J58" s="43">
        <f t="shared" si="50"/>
        <v>2.3630000000000001E-3</v>
      </c>
      <c r="K58" s="43">
        <f t="shared" si="4"/>
        <v>2.3657962904581028E-3</v>
      </c>
      <c r="L58" s="44">
        <f t="shared" si="56"/>
        <v>95596.292640794491</v>
      </c>
      <c r="M58" s="44">
        <f t="shared" si="5"/>
        <v>95426.972235791574</v>
      </c>
      <c r="N58" s="44">
        <f t="shared" si="6"/>
        <v>30.045893275439504</v>
      </c>
      <c r="P58" s="5">
        <f t="shared" si="7"/>
        <v>0.50737699985089835</v>
      </c>
      <c r="R58" s="1">
        <v>51</v>
      </c>
      <c r="S58" s="44">
        <f t="shared" si="8"/>
        <v>94226.878749294716</v>
      </c>
      <c r="T58" s="44">
        <f t="shared" si="9"/>
        <v>94020.161961550883</v>
      </c>
      <c r="U58" s="45">
        <f t="shared" si="10"/>
        <v>28.799681266300787</v>
      </c>
      <c r="V58" s="44">
        <f t="shared" si="51"/>
        <v>71671.56946329023</v>
      </c>
      <c r="W58" s="45">
        <f t="shared" si="12"/>
        <v>20.254834201265965</v>
      </c>
      <c r="X58" s="45">
        <f>SUM(CB58:CB$127)/S58</f>
        <v>12.713590420993595</v>
      </c>
      <c r="Z58" s="1">
        <f t="shared" si="13"/>
        <v>28.533984755206859</v>
      </c>
      <c r="AA58" s="45">
        <f t="shared" si="14"/>
        <v>0.26569651109392822</v>
      </c>
      <c r="AC58" s="44">
        <f t="shared" si="52"/>
        <v>12399.068956655483</v>
      </c>
      <c r="AD58" s="44">
        <f t="shared" si="57"/>
        <v>12833.036370138423</v>
      </c>
      <c r="AE58" s="44">
        <f t="shared" si="59"/>
        <v>13282.192643093267</v>
      </c>
      <c r="AF58" s="44">
        <f t="shared" si="61"/>
        <v>13747.06938560153</v>
      </c>
      <c r="AG58" s="44">
        <f t="shared" si="63"/>
        <v>14228.216814097581</v>
      </c>
      <c r="AH58" s="44">
        <f t="shared" si="65"/>
        <v>14726.204402590993</v>
      </c>
      <c r="AI58" s="44">
        <f t="shared" si="67"/>
        <v>15241.621556681679</v>
      </c>
      <c r="AJ58" s="44">
        <f t="shared" si="69"/>
        <v>15775.078311165536</v>
      </c>
      <c r="AK58" s="44">
        <f t="shared" si="71"/>
        <v>16327.206052056328</v>
      </c>
      <c r="AL58" s="44">
        <f t="shared" si="73"/>
        <v>16898.6582638783</v>
      </c>
      <c r="AM58" s="44">
        <f t="shared" si="75"/>
        <v>17490.111303114041</v>
      </c>
      <c r="AN58" s="44">
        <f t="shared" si="77"/>
        <v>18102.265198723031</v>
      </c>
      <c r="AO58" s="44">
        <f t="shared" si="79"/>
        <v>18735.844480678334</v>
      </c>
      <c r="AP58" s="44">
        <f t="shared" si="81"/>
        <v>19391.59903750207</v>
      </c>
      <c r="AQ58" s="44">
        <f t="shared" si="83"/>
        <v>20070.305003814643</v>
      </c>
      <c r="AR58" s="44">
        <f t="shared" si="85"/>
        <v>20772.765678948155</v>
      </c>
      <c r="AS58" s="44">
        <f t="shared" si="87"/>
        <v>21499.812477711341</v>
      </c>
      <c r="AT58" s="44">
        <f t="shared" si="89"/>
        <v>22252.305914431236</v>
      </c>
      <c r="AU58" s="44">
        <f t="shared" si="91"/>
        <v>23031.136621436326</v>
      </c>
      <c r="AV58" s="44">
        <f t="shared" ref="AV58:AV89" si="93">$V58/(1+r_)^($R58-AV$2)</f>
        <v>23837.226403186596</v>
      </c>
      <c r="AW58" s="44">
        <f t="shared" si="38"/>
        <v>24671.529327298118</v>
      </c>
      <c r="AX58" s="44">
        <f t="shared" si="39"/>
        <v>25535.03285375355</v>
      </c>
      <c r="AY58" s="44">
        <f t="shared" si="40"/>
        <v>26428.759003634928</v>
      </c>
      <c r="AZ58" s="44">
        <f t="shared" si="41"/>
        <v>27353.765568762145</v>
      </c>
      <c r="BA58" s="44">
        <f t="shared" si="42"/>
        <v>28311.147363668817</v>
      </c>
      <c r="BB58" s="44">
        <f t="shared" si="43"/>
        <v>29302.037521397229</v>
      </c>
      <c r="BC58" s="44">
        <f t="shared" si="44"/>
        <v>30327.608834646129</v>
      </c>
      <c r="BD58" s="44">
        <f t="shared" si="45"/>
        <v>31389.075143858743</v>
      </c>
      <c r="BE58" s="44">
        <f t="shared" si="46"/>
        <v>32487.692773893788</v>
      </c>
      <c r="BF58" s="44">
        <f t="shared" si="47"/>
        <v>33624.762020980073</v>
      </c>
      <c r="BG58" s="44">
        <f t="shared" si="48"/>
        <v>34801.628691714373</v>
      </c>
      <c r="BH58" s="44">
        <f t="shared" si="49"/>
        <v>36019.685695924374</v>
      </c>
      <c r="BI58" s="44">
        <f t="shared" si="53"/>
        <v>37280.374695281724</v>
      </c>
      <c r="BJ58" s="44">
        <f t="shared" si="58"/>
        <v>38585.187809616582</v>
      </c>
      <c r="BK58" s="44">
        <f t="shared" si="60"/>
        <v>39935.669382953158</v>
      </c>
      <c r="BL58" s="44">
        <f t="shared" si="62"/>
        <v>41333.417811356514</v>
      </c>
      <c r="BM58" s="44">
        <f t="shared" si="64"/>
        <v>42780.087434753987</v>
      </c>
      <c r="BN58" s="44">
        <f t="shared" si="66"/>
        <v>44277.390494970365</v>
      </c>
      <c r="BO58" s="44">
        <f t="shared" si="68"/>
        <v>45827.099162294333</v>
      </c>
      <c r="BP58" s="44">
        <f t="shared" si="70"/>
        <v>47431.047632974623</v>
      </c>
      <c r="BQ58" s="44">
        <f t="shared" si="72"/>
        <v>49091.134300128739</v>
      </c>
      <c r="BR58" s="44">
        <f t="shared" si="74"/>
        <v>50809.324000633242</v>
      </c>
      <c r="BS58" s="44">
        <f t="shared" si="76"/>
        <v>52587.650340655404</v>
      </c>
      <c r="BT58" s="44">
        <f t="shared" si="78"/>
        <v>54428.218102578336</v>
      </c>
      <c r="BU58" s="44">
        <f t="shared" si="80"/>
        <v>56333.205736168566</v>
      </c>
      <c r="BV58" s="44">
        <f t="shared" si="82"/>
        <v>58304.867936934461</v>
      </c>
      <c r="BW58" s="44">
        <f t="shared" si="84"/>
        <v>60345.538314727171</v>
      </c>
      <c r="BX58" s="44">
        <f t="shared" si="86"/>
        <v>62457.632155742613</v>
      </c>
      <c r="BY58" s="44">
        <f t="shared" si="88"/>
        <v>64643.649281193604</v>
      </c>
      <c r="BZ58" s="44">
        <f t="shared" si="90"/>
        <v>66906.177006035374</v>
      </c>
      <c r="CA58" s="44">
        <f t="shared" si="92"/>
        <v>69247.89320124661</v>
      </c>
      <c r="CB58" s="44">
        <f t="shared" ref="CB58:CB89" si="94">$V58/(1+r_)^($R58-CB$2)</f>
        <v>71671.56946329023</v>
      </c>
      <c r="CC58" s="44"/>
      <c r="CD58" s="44"/>
      <c r="CE58" s="44"/>
      <c r="CF58" s="44"/>
      <c r="CG58" s="44"/>
      <c r="CH58" s="44"/>
      <c r="CI58" s="44"/>
      <c r="CJ58" s="44"/>
      <c r="CK58" s="44"/>
    </row>
    <row r="59" spans="2:89" ht="15.75" customHeight="1">
      <c r="B59" s="1">
        <v>52</v>
      </c>
      <c r="D59" s="43">
        <f t="shared" si="54"/>
        <v>3.9179999999999996E-3</v>
      </c>
      <c r="E59" s="43">
        <f t="shared" si="0"/>
        <v>3.9256954691419587E-3</v>
      </c>
      <c r="F59" s="44">
        <f t="shared" si="55"/>
        <v>92323.337266360468</v>
      </c>
      <c r="G59" s="44">
        <f t="shared" si="1"/>
        <v>92052.31104421879</v>
      </c>
      <c r="H59" s="44">
        <f t="shared" si="2"/>
        <v>26.118211580304028</v>
      </c>
      <c r="J59" s="43">
        <f t="shared" si="50"/>
        <v>2.581E-3</v>
      </c>
      <c r="K59" s="43">
        <f t="shared" si="4"/>
        <v>2.5843365227799799E-3</v>
      </c>
      <c r="L59" s="44">
        <f t="shared" si="56"/>
        <v>95257.651830788658</v>
      </c>
      <c r="M59" s="44">
        <f t="shared" si="5"/>
        <v>95073.375863361871</v>
      </c>
      <c r="N59" s="44">
        <f t="shared" si="6"/>
        <v>29.150928881911454</v>
      </c>
      <c r="P59" s="5">
        <f t="shared" si="7"/>
        <v>0.50782146042237919</v>
      </c>
      <c r="R59" s="1">
        <v>52</v>
      </c>
      <c r="S59" s="44">
        <f t="shared" si="8"/>
        <v>93813.445173807049</v>
      </c>
      <c r="T59" s="44">
        <f t="shared" si="9"/>
        <v>93587.254019296175</v>
      </c>
      <c r="U59" s="45">
        <f t="shared" si="10"/>
        <v>27.924397274644917</v>
      </c>
      <c r="V59" s="44">
        <f t="shared" si="51"/>
        <v>71341.563738909477</v>
      </c>
      <c r="W59" s="45">
        <f t="shared" si="12"/>
        <v>19.580117045092024</v>
      </c>
      <c r="X59" s="45">
        <f>SUM(CC59:CC$127)/S59</f>
        <v>12.42583655807872</v>
      </c>
      <c r="Z59" s="1">
        <f t="shared" si="13"/>
        <v>27.658290509454527</v>
      </c>
      <c r="AA59" s="45">
        <f t="shared" si="14"/>
        <v>0.26610676519038989</v>
      </c>
      <c r="AC59" s="44">
        <f t="shared" si="52"/>
        <v>11924.616893345852</v>
      </c>
      <c r="AD59" s="44">
        <f t="shared" si="57"/>
        <v>12341.978484612957</v>
      </c>
      <c r="AE59" s="44">
        <f t="shared" si="59"/>
        <v>12773.947731574408</v>
      </c>
      <c r="AF59" s="44">
        <f t="shared" si="61"/>
        <v>13221.035902179512</v>
      </c>
      <c r="AG59" s="44">
        <f t="shared" si="63"/>
        <v>13683.772158755792</v>
      </c>
      <c r="AH59" s="44">
        <f t="shared" si="65"/>
        <v>14162.704184312242</v>
      </c>
      <c r="AI59" s="44">
        <f t="shared" si="67"/>
        <v>14658.398830763168</v>
      </c>
      <c r="AJ59" s="44">
        <f t="shared" si="69"/>
        <v>15171.442789839881</v>
      </c>
      <c r="AK59" s="44">
        <f t="shared" si="71"/>
        <v>15702.443287484275</v>
      </c>
      <c r="AL59" s="44">
        <f t="shared" si="73"/>
        <v>16252.028802546221</v>
      </c>
      <c r="AM59" s="44">
        <f t="shared" si="75"/>
        <v>16820.84981063534</v>
      </c>
      <c r="AN59" s="44">
        <f t="shared" si="77"/>
        <v>17409.579554007578</v>
      </c>
      <c r="AO59" s="44">
        <f t="shared" si="79"/>
        <v>18018.914838397839</v>
      </c>
      <c r="AP59" s="44">
        <f t="shared" si="81"/>
        <v>18649.576857741762</v>
      </c>
      <c r="AQ59" s="44">
        <f t="shared" si="83"/>
        <v>19302.31204776272</v>
      </c>
      <c r="AR59" s="44">
        <f t="shared" si="85"/>
        <v>19977.892969434415</v>
      </c>
      <c r="AS59" s="44">
        <f t="shared" si="87"/>
        <v>20677.119223364618</v>
      </c>
      <c r="AT59" s="44">
        <f t="shared" si="89"/>
        <v>21400.818396182378</v>
      </c>
      <c r="AU59" s="44">
        <f t="shared" si="91"/>
        <v>22149.84704004876</v>
      </c>
      <c r="AV59" s="44">
        <f t="shared" si="93"/>
        <v>22925.091686450465</v>
      </c>
      <c r="AW59" s="44">
        <f t="shared" ref="AW59:AW90" si="95">$V59/(1+r_)^($R59-AW$2)</f>
        <v>23727.469895476232</v>
      </c>
      <c r="AX59" s="44">
        <f t="shared" si="39"/>
        <v>24557.93134181789</v>
      </c>
      <c r="AY59" s="44">
        <f t="shared" si="40"/>
        <v>25417.458938781514</v>
      </c>
      <c r="AZ59" s="44">
        <f t="shared" si="41"/>
        <v>26307.070001638869</v>
      </c>
      <c r="BA59" s="44">
        <f t="shared" si="42"/>
        <v>27227.817451696224</v>
      </c>
      <c r="BB59" s="44">
        <f t="shared" si="43"/>
        <v>28180.791062505592</v>
      </c>
      <c r="BC59" s="44">
        <f t="shared" si="44"/>
        <v>29167.118749693287</v>
      </c>
      <c r="BD59" s="44">
        <f t="shared" si="45"/>
        <v>30187.967905932554</v>
      </c>
      <c r="BE59" s="44">
        <f t="shared" si="46"/>
        <v>31244.546782640187</v>
      </c>
      <c r="BF59" s="44">
        <f t="shared" si="47"/>
        <v>32338.105920032587</v>
      </c>
      <c r="BG59" s="44">
        <f t="shared" si="48"/>
        <v>33469.939627233725</v>
      </c>
      <c r="BH59" s="44">
        <f t="shared" si="49"/>
        <v>34641.387514186907</v>
      </c>
      <c r="BI59" s="44">
        <f t="shared" si="53"/>
        <v>35853.836077183449</v>
      </c>
      <c r="BJ59" s="44">
        <f t="shared" si="58"/>
        <v>37108.720339884865</v>
      </c>
      <c r="BK59" s="44">
        <f t="shared" si="60"/>
        <v>38407.525551780825</v>
      </c>
      <c r="BL59" s="44">
        <f t="shared" si="62"/>
        <v>39751.788946093155</v>
      </c>
      <c r="BM59" s="44">
        <f t="shared" si="64"/>
        <v>41143.101559206414</v>
      </c>
      <c r="BN59" s="44">
        <f t="shared" si="66"/>
        <v>42583.110113778632</v>
      </c>
      <c r="BO59" s="44">
        <f t="shared" si="68"/>
        <v>44073.518967760872</v>
      </c>
      <c r="BP59" s="44">
        <f t="shared" si="70"/>
        <v>45616.092131632511</v>
      </c>
      <c r="BQ59" s="44">
        <f t="shared" si="72"/>
        <v>47212.655356239637</v>
      </c>
      <c r="BR59" s="44">
        <f t="shared" si="74"/>
        <v>48865.098293708026</v>
      </c>
      <c r="BS59" s="44">
        <f t="shared" si="76"/>
        <v>50575.376733987803</v>
      </c>
      <c r="BT59" s="44">
        <f t="shared" si="78"/>
        <v>52345.514919677378</v>
      </c>
      <c r="BU59" s="44">
        <f t="shared" si="80"/>
        <v>54177.607941866074</v>
      </c>
      <c r="BV59" s="44">
        <f t="shared" si="82"/>
        <v>56073.824219831382</v>
      </c>
      <c r="BW59" s="44">
        <f t="shared" si="84"/>
        <v>58036.408067525474</v>
      </c>
      <c r="BX59" s="44">
        <f t="shared" si="86"/>
        <v>60067.68234988887</v>
      </c>
      <c r="BY59" s="44">
        <f t="shared" si="88"/>
        <v>62170.051232134967</v>
      </c>
      <c r="BZ59" s="44">
        <f t="shared" si="90"/>
        <v>64346.003025259692</v>
      </c>
      <c r="CA59" s="44">
        <f t="shared" si="92"/>
        <v>66598.113131143764</v>
      </c>
      <c r="CB59" s="44">
        <f t="shared" si="94"/>
        <v>68929.047090733802</v>
      </c>
      <c r="CC59" s="44">
        <f t="shared" ref="CC59:CC90" si="96">$V59/(1+r_)^($R59-CC$2)</f>
        <v>71341.563738909477</v>
      </c>
      <c r="CD59" s="44"/>
      <c r="CE59" s="44"/>
      <c r="CF59" s="44"/>
      <c r="CG59" s="44"/>
      <c r="CH59" s="44"/>
      <c r="CI59" s="44"/>
      <c r="CJ59" s="44"/>
      <c r="CK59" s="44"/>
    </row>
    <row r="60" spans="2:89" ht="15.75" customHeight="1">
      <c r="B60" s="1">
        <v>53</v>
      </c>
      <c r="D60" s="43">
        <f t="shared" si="54"/>
        <v>4.0769999999999999E-3</v>
      </c>
      <c r="E60" s="43">
        <f t="shared" si="0"/>
        <v>4.0853336229996927E-3</v>
      </c>
      <c r="F60" s="44">
        <f t="shared" si="55"/>
        <v>91781.284822077112</v>
      </c>
      <c r="G60" s="44">
        <f t="shared" si="1"/>
        <v>91500.92683970384</v>
      </c>
      <c r="H60" s="44">
        <f t="shared" si="2"/>
        <v>25.269510554078376</v>
      </c>
      <c r="J60" s="43">
        <f t="shared" si="50"/>
        <v>2.7560000000000002E-3</v>
      </c>
      <c r="K60" s="43">
        <f t="shared" si="4"/>
        <v>2.7598047602206341E-3</v>
      </c>
      <c r="L60" s="44">
        <f t="shared" si="56"/>
        <v>94889.099895935084</v>
      </c>
      <c r="M60" s="44">
        <f t="shared" si="5"/>
        <v>94693.099326132782</v>
      </c>
      <c r="N60" s="44">
        <f t="shared" si="6"/>
        <v>28.262209896130798</v>
      </c>
      <c r="P60" s="5">
        <f t="shared" si="7"/>
        <v>0.5083243388568377</v>
      </c>
      <c r="R60" s="1">
        <v>53</v>
      </c>
      <c r="S60" s="44">
        <f t="shared" si="8"/>
        <v>93361.062864785286</v>
      </c>
      <c r="T60" s="44">
        <f t="shared" si="9"/>
        <v>93124.399906728679</v>
      </c>
      <c r="U60" s="45">
        <f t="shared" si="10"/>
        <v>27.057282567313475</v>
      </c>
      <c r="V60" s="44">
        <f t="shared" si="51"/>
        <v>70988.730048899262</v>
      </c>
      <c r="W60" s="45">
        <f t="shared" si="12"/>
        <v>18.910845902906871</v>
      </c>
      <c r="X60" s="45">
        <f>SUM(CD60:CD$127)/S60</f>
        <v>12.132165725603191</v>
      </c>
      <c r="Z60" s="1">
        <f t="shared" si="13"/>
        <v>26.790772468524466</v>
      </c>
      <c r="AA60" s="45">
        <f t="shared" si="14"/>
        <v>0.26651009878900922</v>
      </c>
      <c r="AC60" s="44">
        <f t="shared" si="52"/>
        <v>11464.387790023524</v>
      </c>
      <c r="AD60" s="44">
        <f t="shared" si="57"/>
        <v>11865.641362674343</v>
      </c>
      <c r="AE60" s="44">
        <f t="shared" si="59"/>
        <v>12280.938810367947</v>
      </c>
      <c r="AF60" s="44">
        <f t="shared" si="61"/>
        <v>12710.771668730822</v>
      </c>
      <c r="AG60" s="44">
        <f t="shared" si="63"/>
        <v>13155.6486771364</v>
      </c>
      <c r="AH60" s="44">
        <f t="shared" si="65"/>
        <v>13616.096380836172</v>
      </c>
      <c r="AI60" s="44">
        <f t="shared" si="67"/>
        <v>14092.659754165436</v>
      </c>
      <c r="AJ60" s="44">
        <f t="shared" si="69"/>
        <v>14585.902845561222</v>
      </c>
      <c r="AK60" s="44">
        <f t="shared" si="71"/>
        <v>15096.409445155869</v>
      </c>
      <c r="AL60" s="44">
        <f t="shared" si="73"/>
        <v>15624.783775736321</v>
      </c>
      <c r="AM60" s="44">
        <f t="shared" si="75"/>
        <v>16171.651207887089</v>
      </c>
      <c r="AN60" s="44">
        <f t="shared" si="77"/>
        <v>16737.659000163141</v>
      </c>
      <c r="AO60" s="44">
        <f t="shared" si="79"/>
        <v>17323.477065168849</v>
      </c>
      <c r="AP60" s="44">
        <f t="shared" si="81"/>
        <v>17929.798762449755</v>
      </c>
      <c r="AQ60" s="44">
        <f t="shared" si="83"/>
        <v>18557.341719135493</v>
      </c>
      <c r="AR60" s="44">
        <f t="shared" si="85"/>
        <v>19206.848679305233</v>
      </c>
      <c r="AS60" s="44">
        <f t="shared" si="87"/>
        <v>19879.088383080918</v>
      </c>
      <c r="AT60" s="44">
        <f t="shared" si="89"/>
        <v>20574.856476488749</v>
      </c>
      <c r="AU60" s="44">
        <f t="shared" si="91"/>
        <v>21294.976453165855</v>
      </c>
      <c r="AV60" s="44">
        <f t="shared" si="93"/>
        <v>22040.300629026657</v>
      </c>
      <c r="AW60" s="44">
        <f t="shared" si="95"/>
        <v>22811.711151042586</v>
      </c>
      <c r="AX60" s="44">
        <f t="shared" ref="AX60:AX91" si="97">$V60/(1+r_)^($R60-AX$2)</f>
        <v>23610.121041329076</v>
      </c>
      <c r="AY60" s="44">
        <f t="shared" si="40"/>
        <v>24436.475277775586</v>
      </c>
      <c r="AZ60" s="44">
        <f t="shared" si="41"/>
        <v>25291.75191249773</v>
      </c>
      <c r="BA60" s="44">
        <f t="shared" si="42"/>
        <v>26176.963229435154</v>
      </c>
      <c r="BB60" s="44">
        <f t="shared" si="43"/>
        <v>27093.156942465379</v>
      </c>
      <c r="BC60" s="44">
        <f t="shared" si="44"/>
        <v>28041.417435451665</v>
      </c>
      <c r="BD60" s="44">
        <f t="shared" si="45"/>
        <v>29022.867045692474</v>
      </c>
      <c r="BE60" s="44">
        <f t="shared" si="46"/>
        <v>30038.667392291711</v>
      </c>
      <c r="BF60" s="44">
        <f t="shared" si="47"/>
        <v>31090.020751021915</v>
      </c>
      <c r="BG60" s="44">
        <f t="shared" si="48"/>
        <v>32178.171477307675</v>
      </c>
      <c r="BH60" s="44">
        <f t="shared" si="49"/>
        <v>33304.407479013447</v>
      </c>
      <c r="BI60" s="44">
        <f t="shared" si="53"/>
        <v>34470.061740778918</v>
      </c>
      <c r="BJ60" s="44">
        <f t="shared" si="58"/>
        <v>35676.513901706174</v>
      </c>
      <c r="BK60" s="44">
        <f t="shared" si="60"/>
        <v>36925.191888265887</v>
      </c>
      <c r="BL60" s="44">
        <f t="shared" si="62"/>
        <v>38217.573604355188</v>
      </c>
      <c r="BM60" s="44">
        <f t="shared" si="64"/>
        <v>39555.188680507614</v>
      </c>
      <c r="BN60" s="44">
        <f t="shared" si="66"/>
        <v>40939.620284325378</v>
      </c>
      <c r="BO60" s="44">
        <f t="shared" si="68"/>
        <v>42372.506994276759</v>
      </c>
      <c r="BP60" s="44">
        <f t="shared" si="70"/>
        <v>43855.544739076438</v>
      </c>
      <c r="BQ60" s="44">
        <f t="shared" si="72"/>
        <v>45390.488804944122</v>
      </c>
      <c r="BR60" s="44">
        <f t="shared" si="74"/>
        <v>46979.155913117153</v>
      </c>
      <c r="BS60" s="44">
        <f t="shared" si="76"/>
        <v>48623.426370076253</v>
      </c>
      <c r="BT60" s="44">
        <f t="shared" si="78"/>
        <v>50325.246293028926</v>
      </c>
      <c r="BU60" s="44">
        <f t="shared" si="80"/>
        <v>52086.629913284931</v>
      </c>
      <c r="BV60" s="44">
        <f t="shared" si="82"/>
        <v>53909.661960249898</v>
      </c>
      <c r="BW60" s="44">
        <f t="shared" si="84"/>
        <v>55796.500128858635</v>
      </c>
      <c r="BX60" s="44">
        <f t="shared" si="86"/>
        <v>57749.377633368684</v>
      </c>
      <c r="BY60" s="44">
        <f t="shared" si="88"/>
        <v>59770.605850536587</v>
      </c>
      <c r="BZ60" s="44">
        <f t="shared" si="90"/>
        <v>61862.577055305359</v>
      </c>
      <c r="CA60" s="44">
        <f t="shared" si="92"/>
        <v>64027.767252241043</v>
      </c>
      <c r="CB60" s="44">
        <f t="shared" si="94"/>
        <v>66268.739106069479</v>
      </c>
      <c r="CC60" s="44">
        <f t="shared" si="96"/>
        <v>68588.144974781899</v>
      </c>
      <c r="CD60" s="44">
        <f t="shared" ref="CD60:CD91" si="98">$V60/(1+r_)^($R60-CD$2)</f>
        <v>70988.730048899262</v>
      </c>
      <c r="CE60" s="44"/>
      <c r="CF60" s="44"/>
      <c r="CG60" s="44"/>
      <c r="CH60" s="44"/>
      <c r="CI60" s="44"/>
      <c r="CJ60" s="44"/>
      <c r="CK60" s="44"/>
    </row>
    <row r="61" spans="2:89" ht="15.75" customHeight="1">
      <c r="B61" s="1">
        <v>54</v>
      </c>
      <c r="D61" s="43">
        <f t="shared" si="54"/>
        <v>4.4299999999999999E-3</v>
      </c>
      <c r="E61" s="43">
        <f t="shared" si="0"/>
        <v>4.4398415260623828E-3</v>
      </c>
      <c r="F61" s="44">
        <f t="shared" si="55"/>
        <v>91220.568857330552</v>
      </c>
      <c r="G61" s="44">
        <f t="shared" si="1"/>
        <v>90917.824427021318</v>
      </c>
      <c r="H61" s="44">
        <f t="shared" si="2"/>
        <v>24.421764154122815</v>
      </c>
      <c r="J61" s="43">
        <f t="shared" si="50"/>
        <v>2.9520000000000002E-3</v>
      </c>
      <c r="K61" s="43">
        <f t="shared" si="4"/>
        <v>2.9563657459048091E-3</v>
      </c>
      <c r="L61" s="44">
        <f t="shared" si="56"/>
        <v>94497.098756330481</v>
      </c>
      <c r="M61" s="44">
        <f t="shared" si="5"/>
        <v>94288.036657567456</v>
      </c>
      <c r="N61" s="44">
        <f t="shared" si="6"/>
        <v>27.377375526191969</v>
      </c>
      <c r="P61" s="5">
        <f t="shared" si="7"/>
        <v>0.50882126601389355</v>
      </c>
      <c r="R61" s="1">
        <v>54</v>
      </c>
      <c r="S61" s="44">
        <f t="shared" si="8"/>
        <v>92887.736948672071</v>
      </c>
      <c r="T61" s="44">
        <f t="shared" si="9"/>
        <v>92633.623249896802</v>
      </c>
      <c r="U61" s="45">
        <f t="shared" si="10"/>
        <v>26.192609904522659</v>
      </c>
      <c r="V61" s="44">
        <f t="shared" si="51"/>
        <v>70614.611003396334</v>
      </c>
      <c r="W61" s="45">
        <f t="shared" si="12"/>
        <v>18.24296725040282</v>
      </c>
      <c r="X61" s="45">
        <f>SUM(CE61:CE$127)/S61</f>
        <v>11.829786186366158</v>
      </c>
      <c r="Z61" s="1">
        <f t="shared" si="13"/>
        <v>25.925642074304101</v>
      </c>
      <c r="AA61" s="45">
        <f t="shared" si="14"/>
        <v>0.26696783021855808</v>
      </c>
      <c r="AC61" s="44">
        <f t="shared" si="52"/>
        <v>11018.327636371368</v>
      </c>
      <c r="AD61" s="44">
        <f t="shared" si="57"/>
        <v>11403.969103644367</v>
      </c>
      <c r="AE61" s="44">
        <f t="shared" si="59"/>
        <v>11803.108022271917</v>
      </c>
      <c r="AF61" s="44">
        <f t="shared" si="61"/>
        <v>12216.216803051435</v>
      </c>
      <c r="AG61" s="44">
        <f t="shared" si="63"/>
        <v>12643.784391158233</v>
      </c>
      <c r="AH61" s="44">
        <f t="shared" si="65"/>
        <v>13086.31684484877</v>
      </c>
      <c r="AI61" s="44">
        <f t="shared" si="67"/>
        <v>13544.337934418476</v>
      </c>
      <c r="AJ61" s="44">
        <f t="shared" si="69"/>
        <v>14018.389762123119</v>
      </c>
      <c r="AK61" s="44">
        <f t="shared" si="71"/>
        <v>14509.033403797424</v>
      </c>
      <c r="AL61" s="44">
        <f t="shared" si="73"/>
        <v>15016.849572930338</v>
      </c>
      <c r="AM61" s="44">
        <f t="shared" si="75"/>
        <v>15542.439307982897</v>
      </c>
      <c r="AN61" s="44">
        <f t="shared" si="77"/>
        <v>16086.424683762296</v>
      </c>
      <c r="AO61" s="44">
        <f t="shared" si="79"/>
        <v>16649.449547693977</v>
      </c>
      <c r="AP61" s="44">
        <f t="shared" si="81"/>
        <v>17232.180281863268</v>
      </c>
      <c r="AQ61" s="44">
        <f t="shared" si="83"/>
        <v>17835.30659172848</v>
      </c>
      <c r="AR61" s="44">
        <f t="shared" si="85"/>
        <v>18459.542322438971</v>
      </c>
      <c r="AS61" s="44">
        <f t="shared" si="87"/>
        <v>19105.626303724333</v>
      </c>
      <c r="AT61" s="44">
        <f t="shared" si="89"/>
        <v>19774.323224354684</v>
      </c>
      <c r="AU61" s="44">
        <f t="shared" si="91"/>
        <v>20466.424537207098</v>
      </c>
      <c r="AV61" s="44">
        <f t="shared" si="93"/>
        <v>21182.749396009345</v>
      </c>
      <c r="AW61" s="44">
        <f t="shared" si="95"/>
        <v>21924.14562486967</v>
      </c>
      <c r="AX61" s="44">
        <f t="shared" si="97"/>
        <v>22691.490721740109</v>
      </c>
      <c r="AY61" s="44">
        <f t="shared" ref="AY61:AY92" si="99">$V61/(1+r_)^($R61-AY$2)</f>
        <v>23485.692897001009</v>
      </c>
      <c r="AZ61" s="44">
        <f t="shared" si="41"/>
        <v>24307.692148396036</v>
      </c>
      <c r="BA61" s="44">
        <f t="shared" si="42"/>
        <v>25158.461373589897</v>
      </c>
      <c r="BB61" s="44">
        <f t="shared" si="43"/>
        <v>26039.007521665546</v>
      </c>
      <c r="BC61" s="44">
        <f t="shared" si="44"/>
        <v>26950.372784923831</v>
      </c>
      <c r="BD61" s="44">
        <f t="shared" si="45"/>
        <v>27893.635832396165</v>
      </c>
      <c r="BE61" s="44">
        <f t="shared" si="46"/>
        <v>28869.913086530032</v>
      </c>
      <c r="BF61" s="44">
        <f t="shared" si="47"/>
        <v>29880.360044558583</v>
      </c>
      <c r="BG61" s="44">
        <f t="shared" si="48"/>
        <v>30926.172646118132</v>
      </c>
      <c r="BH61" s="44">
        <f t="shared" si="49"/>
        <v>32008.588688732259</v>
      </c>
      <c r="BI61" s="44">
        <f t="shared" si="53"/>
        <v>33128.889292837885</v>
      </c>
      <c r="BJ61" s="44">
        <f t="shared" si="58"/>
        <v>34288.400418087214</v>
      </c>
      <c r="BK61" s="44">
        <f t="shared" si="60"/>
        <v>35488.494432720261</v>
      </c>
      <c r="BL61" s="44">
        <f t="shared" si="62"/>
        <v>36730.591737865463</v>
      </c>
      <c r="BM61" s="44">
        <f t="shared" si="64"/>
        <v>38016.162448690753</v>
      </c>
      <c r="BN61" s="44">
        <f t="shared" si="66"/>
        <v>39346.728134394929</v>
      </c>
      <c r="BO61" s="44">
        <f t="shared" si="68"/>
        <v>40723.863619098745</v>
      </c>
      <c r="BP61" s="44">
        <f t="shared" si="70"/>
        <v>42149.198845767198</v>
      </c>
      <c r="BQ61" s="44">
        <f t="shared" si="72"/>
        <v>43624.420805369038</v>
      </c>
      <c r="BR61" s="44">
        <f t="shared" si="74"/>
        <v>45151.27553355696</v>
      </c>
      <c r="BS61" s="44">
        <f t="shared" si="76"/>
        <v>46731.570177231442</v>
      </c>
      <c r="BT61" s="44">
        <f t="shared" si="78"/>
        <v>48367.175133434546</v>
      </c>
      <c r="BU61" s="44">
        <f t="shared" si="80"/>
        <v>50060.026263104752</v>
      </c>
      <c r="BV61" s="44">
        <f t="shared" si="82"/>
        <v>51812.127182313416</v>
      </c>
      <c r="BW61" s="44">
        <f t="shared" si="84"/>
        <v>53625.551633694384</v>
      </c>
      <c r="BX61" s="44">
        <f t="shared" si="86"/>
        <v>55502.445940873673</v>
      </c>
      <c r="BY61" s="44">
        <f t="shared" si="88"/>
        <v>57445.031548804247</v>
      </c>
      <c r="BZ61" s="44">
        <f t="shared" si="90"/>
        <v>59455.607653012397</v>
      </c>
      <c r="CA61" s="44">
        <f t="shared" si="92"/>
        <v>61536.553920867824</v>
      </c>
      <c r="CB61" s="44">
        <f t="shared" si="94"/>
        <v>63690.333308098197</v>
      </c>
      <c r="CC61" s="44">
        <f t="shared" si="96"/>
        <v>65919.494973881621</v>
      </c>
      <c r="CD61" s="44">
        <f t="shared" si="98"/>
        <v>68226.677297967472</v>
      </c>
      <c r="CE61" s="44">
        <f t="shared" ref="CE61:CE92" si="100">$V61/(1+r_)^($R61-CE$2)</f>
        <v>70614.611003396334</v>
      </c>
      <c r="CF61" s="44"/>
      <c r="CG61" s="44"/>
      <c r="CH61" s="44"/>
      <c r="CI61" s="44"/>
      <c r="CJ61" s="44"/>
      <c r="CK61" s="44"/>
    </row>
    <row r="62" spans="2:89" ht="15.75" customHeight="1">
      <c r="B62" s="1">
        <v>55</v>
      </c>
      <c r="D62" s="43">
        <f t="shared" si="54"/>
        <v>4.8859999999999997E-3</v>
      </c>
      <c r="E62" s="43">
        <f t="shared" si="0"/>
        <v>4.8979755221919517E-3</v>
      </c>
      <c r="F62" s="44">
        <f t="shared" si="55"/>
        <v>90615.079996712098</v>
      </c>
      <c r="G62" s="44">
        <f t="shared" si="1"/>
        <v>90283.426976993011</v>
      </c>
      <c r="H62" s="44">
        <f t="shared" si="2"/>
        <v>23.581609090773409</v>
      </c>
      <c r="J62" s="43">
        <f t="shared" si="50"/>
        <v>3.2650000000000001E-3</v>
      </c>
      <c r="K62" s="43">
        <f t="shared" si="4"/>
        <v>3.2703417428626793E-3</v>
      </c>
      <c r="L62" s="44">
        <f t="shared" si="56"/>
        <v>94078.974558804417</v>
      </c>
      <c r="M62" s="44">
        <f t="shared" si="5"/>
        <v>93848.786816625856</v>
      </c>
      <c r="N62" s="44">
        <f t="shared" si="6"/>
        <v>26.496829220560965</v>
      </c>
      <c r="P62" s="5">
        <f t="shared" si="7"/>
        <v>0.50937738513139608</v>
      </c>
      <c r="R62" s="1">
        <v>55</v>
      </c>
      <c r="S62" s="44">
        <f t="shared" si="8"/>
        <v>92379.509551121548</v>
      </c>
      <c r="T62" s="44">
        <f t="shared" si="9"/>
        <v>92100.659275956132</v>
      </c>
      <c r="U62" s="45">
        <f t="shared" si="10"/>
        <v>25.333958222255724</v>
      </c>
      <c r="V62" s="44">
        <f t="shared" si="51"/>
        <v>66229.584085340059</v>
      </c>
      <c r="W62" s="45">
        <f t="shared" si="12"/>
        <v>17.578934333014598</v>
      </c>
      <c r="X62" s="45">
        <f>SUM(CF62:CF$127)/S62</f>
        <v>11.520037534093136</v>
      </c>
      <c r="Z62" s="1">
        <f t="shared" si="13"/>
        <v>25.066556297567004</v>
      </c>
      <c r="AA62" s="45">
        <f t="shared" si="14"/>
        <v>0.26740192468871982</v>
      </c>
      <c r="AC62" s="44">
        <f t="shared" si="52"/>
        <v>9984.6486969673369</v>
      </c>
      <c r="AD62" s="44">
        <f t="shared" si="57"/>
        <v>10334.111401361195</v>
      </c>
      <c r="AE62" s="44">
        <f t="shared" si="59"/>
        <v>10695.805300408838</v>
      </c>
      <c r="AF62" s="44">
        <f t="shared" si="61"/>
        <v>11070.158485923144</v>
      </c>
      <c r="AG62" s="44">
        <f t="shared" si="63"/>
        <v>11457.614032930454</v>
      </c>
      <c r="AH62" s="44">
        <f t="shared" si="65"/>
        <v>11858.630524083017</v>
      </c>
      <c r="AI62" s="44">
        <f t="shared" si="67"/>
        <v>12273.682592425923</v>
      </c>
      <c r="AJ62" s="44">
        <f t="shared" si="69"/>
        <v>12703.261483160828</v>
      </c>
      <c r="AK62" s="44">
        <f t="shared" si="71"/>
        <v>13147.875635071456</v>
      </c>
      <c r="AL62" s="44">
        <f t="shared" si="73"/>
        <v>13608.051282298953</v>
      </c>
      <c r="AM62" s="44">
        <f t="shared" si="75"/>
        <v>14084.333077179419</v>
      </c>
      <c r="AN62" s="44">
        <f t="shared" si="77"/>
        <v>14577.284734880697</v>
      </c>
      <c r="AO62" s="44">
        <f t="shared" si="79"/>
        <v>15087.489700601518</v>
      </c>
      <c r="AP62" s="44">
        <f t="shared" si="81"/>
        <v>15615.551840122573</v>
      </c>
      <c r="AQ62" s="44">
        <f t="shared" si="83"/>
        <v>16162.096154526864</v>
      </c>
      <c r="AR62" s="44">
        <f t="shared" si="85"/>
        <v>16727.7695199353</v>
      </c>
      <c r="AS62" s="44">
        <f t="shared" si="87"/>
        <v>17313.241453133032</v>
      </c>
      <c r="AT62" s="44">
        <f t="shared" si="89"/>
        <v>17919.204903992686</v>
      </c>
      <c r="AU62" s="44">
        <f t="shared" si="91"/>
        <v>18546.37707563243</v>
      </c>
      <c r="AV62" s="44">
        <f t="shared" si="93"/>
        <v>19195.500273279566</v>
      </c>
      <c r="AW62" s="44">
        <f t="shared" si="95"/>
        <v>19867.342782844349</v>
      </c>
      <c r="AX62" s="44">
        <f t="shared" si="97"/>
        <v>20562.6997802439</v>
      </c>
      <c r="AY62" s="44">
        <f t="shared" si="99"/>
        <v>21282.394272552432</v>
      </c>
      <c r="AZ62" s="44">
        <f t="shared" ref="AZ62:AZ93" si="101">$V62/(1+r_)^($R62-AZ$2)</f>
        <v>22027.278072091769</v>
      </c>
      <c r="BA62" s="44">
        <f t="shared" si="42"/>
        <v>22798.232804614974</v>
      </c>
      <c r="BB62" s="44">
        <f t="shared" si="43"/>
        <v>23596.170952776494</v>
      </c>
      <c r="BC62" s="44">
        <f t="shared" si="44"/>
        <v>24422.036936123674</v>
      </c>
      <c r="BD62" s="44">
        <f t="shared" si="45"/>
        <v>25276.808228887996</v>
      </c>
      <c r="BE62" s="44">
        <f t="shared" si="46"/>
        <v>26161.496516899075</v>
      </c>
      <c r="BF62" s="44">
        <f t="shared" si="47"/>
        <v>27077.148894990543</v>
      </c>
      <c r="BG62" s="44">
        <f t="shared" si="48"/>
        <v>28024.849106315214</v>
      </c>
      <c r="BH62" s="44">
        <f t="shared" si="49"/>
        <v>29005.718825036241</v>
      </c>
      <c r="BI62" s="44">
        <f t="shared" si="53"/>
        <v>30020.918983912503</v>
      </c>
      <c r="BJ62" s="44">
        <f t="shared" si="58"/>
        <v>31071.651148349443</v>
      </c>
      <c r="BK62" s="44">
        <f t="shared" si="60"/>
        <v>32159.158938541674</v>
      </c>
      <c r="BL62" s="44">
        <f t="shared" si="62"/>
        <v>33284.729501390626</v>
      </c>
      <c r="BM62" s="44">
        <f t="shared" si="64"/>
        <v>34449.695033939293</v>
      </c>
      <c r="BN62" s="44">
        <f t="shared" si="66"/>
        <v>35655.434360127168</v>
      </c>
      <c r="BO62" s="44">
        <f t="shared" si="68"/>
        <v>36903.374562731617</v>
      </c>
      <c r="BP62" s="44">
        <f t="shared" si="70"/>
        <v>38194.992672427215</v>
      </c>
      <c r="BQ62" s="44">
        <f t="shared" si="72"/>
        <v>39531.817415962163</v>
      </c>
      <c r="BR62" s="44">
        <f t="shared" si="74"/>
        <v>40915.431025520833</v>
      </c>
      <c r="BS62" s="44">
        <f t="shared" si="76"/>
        <v>42347.471111414066</v>
      </c>
      <c r="BT62" s="44">
        <f t="shared" si="78"/>
        <v>43829.632600313547</v>
      </c>
      <c r="BU62" s="44">
        <f t="shared" si="80"/>
        <v>45363.66974132452</v>
      </c>
      <c r="BV62" s="44">
        <f t="shared" si="82"/>
        <v>46951.398182270881</v>
      </c>
      <c r="BW62" s="44">
        <f t="shared" si="84"/>
        <v>48594.697118650358</v>
      </c>
      <c r="BX62" s="44">
        <f t="shared" si="86"/>
        <v>50295.511517803112</v>
      </c>
      <c r="BY62" s="44">
        <f t="shared" si="88"/>
        <v>52055.854420926211</v>
      </c>
      <c r="BZ62" s="44">
        <f t="shared" si="90"/>
        <v>53877.809325658629</v>
      </c>
      <c r="CA62" s="44">
        <f t="shared" si="92"/>
        <v>55763.532652056681</v>
      </c>
      <c r="CB62" s="44">
        <f t="shared" si="94"/>
        <v>57715.256294878658</v>
      </c>
      <c r="CC62" s="44">
        <f t="shared" si="96"/>
        <v>59735.290265199408</v>
      </c>
      <c r="CD62" s="44">
        <f t="shared" si="98"/>
        <v>61826.025424481377</v>
      </c>
      <c r="CE62" s="44">
        <f t="shared" si="100"/>
        <v>63989.936314338229</v>
      </c>
      <c r="CF62" s="44">
        <f t="shared" ref="CF62:CF93" si="102">$V62/(1+r_)^($R62-CF$2)</f>
        <v>66229.584085340059</v>
      </c>
      <c r="CG62" s="44"/>
      <c r="CH62" s="44"/>
      <c r="CI62" s="44"/>
      <c r="CJ62" s="44"/>
      <c r="CK62" s="44"/>
    </row>
    <row r="63" spans="2:89" ht="15.75" customHeight="1">
      <c r="B63" s="1">
        <v>56</v>
      </c>
      <c r="D63" s="43">
        <f t="shared" si="54"/>
        <v>5.3810000000000004E-3</v>
      </c>
      <c r="E63" s="43">
        <f t="shared" si="0"/>
        <v>5.3955297269137718E-3</v>
      </c>
      <c r="F63" s="44">
        <f t="shared" si="55"/>
        <v>89951.773957273937</v>
      </c>
      <c r="G63" s="44">
        <f t="shared" si="1"/>
        <v>89589.239880904657</v>
      </c>
      <c r="H63" s="44">
        <f t="shared" si="2"/>
        <v>22.751813301722382</v>
      </c>
      <c r="J63" s="43">
        <f t="shared" si="50"/>
        <v>3.6210000000000001E-3</v>
      </c>
      <c r="K63" s="43">
        <f t="shared" si="4"/>
        <v>3.6275716893543323E-3</v>
      </c>
      <c r="L63" s="44">
        <f t="shared" si="56"/>
        <v>93618.59907444728</v>
      </c>
      <c r="M63" s="44">
        <f t="shared" si="5"/>
        <v>93364.584658122476</v>
      </c>
      <c r="N63" s="44">
        <f t="shared" si="6"/>
        <v>25.6246703008857</v>
      </c>
      <c r="P63" s="5">
        <f t="shared" si="7"/>
        <v>0.50998751883709392</v>
      </c>
      <c r="R63" s="1">
        <v>56</v>
      </c>
      <c r="S63" s="44">
        <f t="shared" si="8"/>
        <v>91821.809000790701</v>
      </c>
      <c r="T63" s="44">
        <f t="shared" si="9"/>
        <v>91515.905518551968</v>
      </c>
      <c r="U63" s="45">
        <f t="shared" si="10"/>
        <v>24.484792891253868</v>
      </c>
      <c r="V63" s="44">
        <f t="shared" si="51"/>
        <v>65809.087658390723</v>
      </c>
      <c r="W63" s="45">
        <f t="shared" si="12"/>
        <v>16.964420163149985</v>
      </c>
      <c r="X63" s="45">
        <f>SUM(CG63:CG$127)/S63</f>
        <v>11.249128597348417</v>
      </c>
      <c r="Z63" s="1">
        <f t="shared" si="13"/>
        <v>24.21693451469946</v>
      </c>
      <c r="AA63" s="45">
        <f t="shared" si="14"/>
        <v>0.26785837655440758</v>
      </c>
      <c r="AC63" s="44">
        <f t="shared" si="52"/>
        <v>9585.7540474534671</v>
      </c>
      <c r="AD63" s="44">
        <f t="shared" si="57"/>
        <v>9921.2554391143349</v>
      </c>
      <c r="AE63" s="44">
        <f t="shared" si="59"/>
        <v>10268.499379483337</v>
      </c>
      <c r="AF63" s="44">
        <f t="shared" si="61"/>
        <v>10627.896857765254</v>
      </c>
      <c r="AG63" s="44">
        <f t="shared" si="63"/>
        <v>10999.873247787034</v>
      </c>
      <c r="AH63" s="44">
        <f t="shared" si="65"/>
        <v>11384.868811459583</v>
      </c>
      <c r="AI63" s="44">
        <f t="shared" si="67"/>
        <v>11783.339219860665</v>
      </c>
      <c r="AJ63" s="44">
        <f t="shared" si="69"/>
        <v>12195.756092555788</v>
      </c>
      <c r="AK63" s="44">
        <f t="shared" si="71"/>
        <v>12622.607555795239</v>
      </c>
      <c r="AL63" s="44">
        <f t="shared" si="73"/>
        <v>13064.39882024807</v>
      </c>
      <c r="AM63" s="44">
        <f t="shared" si="75"/>
        <v>13521.65277895675</v>
      </c>
      <c r="AN63" s="44">
        <f t="shared" si="77"/>
        <v>13994.910626220237</v>
      </c>
      <c r="AO63" s="44">
        <f t="shared" si="79"/>
        <v>14484.732498137944</v>
      </c>
      <c r="AP63" s="44">
        <f t="shared" si="81"/>
        <v>14991.698135572769</v>
      </c>
      <c r="AQ63" s="44">
        <f t="shared" si="83"/>
        <v>15516.407570317819</v>
      </c>
      <c r="AR63" s="44">
        <f t="shared" si="85"/>
        <v>16059.481835278943</v>
      </c>
      <c r="AS63" s="44">
        <f t="shared" si="87"/>
        <v>16621.563699513703</v>
      </c>
      <c r="AT63" s="44">
        <f t="shared" si="89"/>
        <v>17203.318428996678</v>
      </c>
      <c r="AU63" s="44">
        <f t="shared" si="91"/>
        <v>17805.43457401156</v>
      </c>
      <c r="AV63" s="44">
        <f t="shared" si="93"/>
        <v>18428.624784101965</v>
      </c>
      <c r="AW63" s="44">
        <f t="shared" si="95"/>
        <v>19073.626651545532</v>
      </c>
      <c r="AX63" s="44">
        <f t="shared" si="97"/>
        <v>19741.203584349623</v>
      </c>
      <c r="AY63" s="44">
        <f t="shared" si="99"/>
        <v>20432.145709801858</v>
      </c>
      <c r="AZ63" s="44">
        <f t="shared" si="101"/>
        <v>21147.270809644924</v>
      </c>
      <c r="BA63" s="44">
        <f t="shared" ref="BA63:BA94" si="103">$V63/(1+r_)^($R63-BA$2)</f>
        <v>21887.425287982493</v>
      </c>
      <c r="BB63" s="44">
        <f t="shared" si="43"/>
        <v>22653.485173061876</v>
      </c>
      <c r="BC63" s="44">
        <f t="shared" si="44"/>
        <v>23446.357154119039</v>
      </c>
      <c r="BD63" s="44">
        <f t="shared" si="45"/>
        <v>24266.979654513205</v>
      </c>
      <c r="BE63" s="44">
        <f t="shared" si="46"/>
        <v>25116.323942421164</v>
      </c>
      <c r="BF63" s="44">
        <f t="shared" si="47"/>
        <v>25995.395280405904</v>
      </c>
      <c r="BG63" s="44">
        <f t="shared" si="48"/>
        <v>26905.234115220112</v>
      </c>
      <c r="BH63" s="44">
        <f t="shared" si="49"/>
        <v>27846.917309252814</v>
      </c>
      <c r="BI63" s="44">
        <f t="shared" si="53"/>
        <v>28821.559415076659</v>
      </c>
      <c r="BJ63" s="44">
        <f t="shared" si="58"/>
        <v>29830.313994604334</v>
      </c>
      <c r="BK63" s="44">
        <f t="shared" si="60"/>
        <v>30874.374984415488</v>
      </c>
      <c r="BL63" s="44">
        <f t="shared" si="62"/>
        <v>31954.978108870029</v>
      </c>
      <c r="BM63" s="44">
        <f t="shared" si="64"/>
        <v>33073.402342680478</v>
      </c>
      <c r="BN63" s="44">
        <f t="shared" si="66"/>
        <v>34230.971424674288</v>
      </c>
      <c r="BO63" s="44">
        <f t="shared" si="68"/>
        <v>35429.055424537888</v>
      </c>
      <c r="BP63" s="44">
        <f t="shared" si="70"/>
        <v>36669.072364396707</v>
      </c>
      <c r="BQ63" s="44">
        <f t="shared" si="72"/>
        <v>37952.48989715059</v>
      </c>
      <c r="BR63" s="44">
        <f t="shared" si="74"/>
        <v>39280.827043550853</v>
      </c>
      <c r="BS63" s="44">
        <f t="shared" si="76"/>
        <v>40655.655990075131</v>
      </c>
      <c r="BT63" s="44">
        <f t="shared" si="78"/>
        <v>42078.60394972776</v>
      </c>
      <c r="BU63" s="44">
        <f t="shared" si="80"/>
        <v>43551.355087968223</v>
      </c>
      <c r="BV63" s="44">
        <f t="shared" si="82"/>
        <v>45075.652516047106</v>
      </c>
      <c r="BW63" s="44">
        <f t="shared" si="84"/>
        <v>46653.30035410876</v>
      </c>
      <c r="BX63" s="44">
        <f t="shared" si="86"/>
        <v>48286.165866502568</v>
      </c>
      <c r="BY63" s="44">
        <f t="shared" si="88"/>
        <v>49976.181671830149</v>
      </c>
      <c r="BZ63" s="44">
        <f t="shared" si="90"/>
        <v>51725.34803034419</v>
      </c>
      <c r="CA63" s="44">
        <f t="shared" si="92"/>
        <v>53535.735211406238</v>
      </c>
      <c r="CB63" s="44">
        <f t="shared" si="94"/>
        <v>55409.485943805455</v>
      </c>
      <c r="CC63" s="44">
        <f t="shared" si="96"/>
        <v>57348.817951838639</v>
      </c>
      <c r="CD63" s="44">
        <f t="shared" si="98"/>
        <v>59356.026580152989</v>
      </c>
      <c r="CE63" s="44">
        <f t="shared" si="100"/>
        <v>61433.487510458333</v>
      </c>
      <c r="CF63" s="44">
        <f t="shared" si="102"/>
        <v>63583.659573324374</v>
      </c>
      <c r="CG63" s="44">
        <f t="shared" ref="CG63:CG94" si="104">$V63/(1+r_)^($R63-CG$2)</f>
        <v>65809.087658390723</v>
      </c>
      <c r="CH63" s="44"/>
      <c r="CI63" s="44"/>
      <c r="CJ63" s="44"/>
      <c r="CK63" s="44"/>
    </row>
    <row r="64" spans="2:89" ht="15.75" customHeight="1">
      <c r="B64" s="1">
        <v>57</v>
      </c>
      <c r="D64" s="43">
        <f t="shared" si="54"/>
        <v>5.8700000000000002E-3</v>
      </c>
      <c r="E64" s="43">
        <f t="shared" si="0"/>
        <v>5.8872961688879151E-3</v>
      </c>
      <c r="F64" s="44">
        <f t="shared" si="55"/>
        <v>89226.705804535377</v>
      </c>
      <c r="G64" s="44">
        <f t="shared" si="1"/>
        <v>88834.462261640001</v>
      </c>
      <c r="H64" s="44">
        <f t="shared" si="2"/>
        <v>21.932634514612467</v>
      </c>
      <c r="J64" s="43">
        <f t="shared" si="50"/>
        <v>3.8960000000000002E-3</v>
      </c>
      <c r="K64" s="43">
        <f t="shared" si="4"/>
        <v>3.9036091780016127E-3</v>
      </c>
      <c r="L64" s="44">
        <f t="shared" si="56"/>
        <v>93110.570241797686</v>
      </c>
      <c r="M64" s="44">
        <f t="shared" si="5"/>
        <v>92838.76632316332</v>
      </c>
      <c r="N64" s="44">
        <f t="shared" si="6"/>
        <v>24.761755240764366</v>
      </c>
      <c r="P64" s="5">
        <f t="shared" si="7"/>
        <v>0.5106502206281599</v>
      </c>
      <c r="R64" s="1">
        <v>57</v>
      </c>
      <c r="S64" s="44">
        <f t="shared" si="8"/>
        <v>91210.002036313235</v>
      </c>
      <c r="T64" s="44">
        <f t="shared" si="9"/>
        <v>90880.794430903785</v>
      </c>
      <c r="U64" s="45">
        <f t="shared" si="10"/>
        <v>23.645675064313981</v>
      </c>
      <c r="V64" s="44">
        <f t="shared" si="51"/>
        <v>65352.379275262909</v>
      </c>
      <c r="W64" s="45">
        <f t="shared" si="12"/>
        <v>16.356700219977682</v>
      </c>
      <c r="X64" s="45">
        <f>SUM(CH64:CH$127)/S64</f>
        <v>10.974179873149259</v>
      </c>
      <c r="Z64" s="1">
        <f t="shared" si="13"/>
        <v>23.377325637605633</v>
      </c>
      <c r="AA64" s="45">
        <f t="shared" si="14"/>
        <v>0.26834942670834749</v>
      </c>
      <c r="AC64" s="44">
        <f t="shared" si="52"/>
        <v>9197.3235634142311</v>
      </c>
      <c r="AD64" s="44">
        <f t="shared" si="57"/>
        <v>9519.2298881337283</v>
      </c>
      <c r="AE64" s="44">
        <f t="shared" si="59"/>
        <v>9852.4029342184058</v>
      </c>
      <c r="AF64" s="44">
        <f t="shared" si="61"/>
        <v>10197.237036916051</v>
      </c>
      <c r="AG64" s="44">
        <f t="shared" si="63"/>
        <v>10554.140333208114</v>
      </c>
      <c r="AH64" s="44">
        <f t="shared" si="65"/>
        <v>10923.535244870394</v>
      </c>
      <c r="AI64" s="44">
        <f t="shared" si="67"/>
        <v>11305.858978440858</v>
      </c>
      <c r="AJ64" s="44">
        <f t="shared" si="69"/>
        <v>11701.564042686286</v>
      </c>
      <c r="AK64" s="44">
        <f t="shared" si="71"/>
        <v>12111.118784180306</v>
      </c>
      <c r="AL64" s="44">
        <f t="shared" si="73"/>
        <v>12535.007941626614</v>
      </c>
      <c r="AM64" s="44">
        <f t="shared" si="75"/>
        <v>12973.733219583544</v>
      </c>
      <c r="AN64" s="44">
        <f t="shared" si="77"/>
        <v>13427.813882268965</v>
      </c>
      <c r="AO64" s="44">
        <f t="shared" si="79"/>
        <v>13897.787368148382</v>
      </c>
      <c r="AP64" s="44">
        <f t="shared" si="81"/>
        <v>14384.209926033573</v>
      </c>
      <c r="AQ64" s="44">
        <f t="shared" si="83"/>
        <v>14887.657273444745</v>
      </c>
      <c r="AR64" s="44">
        <f t="shared" si="85"/>
        <v>15408.725278015312</v>
      </c>
      <c r="AS64" s="44">
        <f t="shared" si="87"/>
        <v>15948.030662745849</v>
      </c>
      <c r="AT64" s="44">
        <f t="shared" si="89"/>
        <v>16506.21173594195</v>
      </c>
      <c r="AU64" s="44">
        <f t="shared" si="91"/>
        <v>17083.929146699917</v>
      </c>
      <c r="AV64" s="44">
        <f t="shared" si="93"/>
        <v>17681.866666834409</v>
      </c>
      <c r="AW64" s="44">
        <f t="shared" si="95"/>
        <v>18300.732000173615</v>
      </c>
      <c r="AX64" s="44">
        <f t="shared" si="97"/>
        <v>18941.257620179691</v>
      </c>
      <c r="AY64" s="44">
        <f t="shared" si="99"/>
        <v>19604.201636885977</v>
      </c>
      <c r="AZ64" s="44">
        <f t="shared" si="101"/>
        <v>20290.348694176984</v>
      </c>
      <c r="BA64" s="44">
        <f t="shared" si="103"/>
        <v>21000.510898473178</v>
      </c>
      <c r="BB64" s="44">
        <f t="shared" ref="BB64:BB95" si="105">$V64/(1+r_)^($R64-BB$2)</f>
        <v>21735.528779919739</v>
      </c>
      <c r="BC64" s="44">
        <f t="shared" si="44"/>
        <v>22496.272287216922</v>
      </c>
      <c r="BD64" s="44">
        <f t="shared" si="45"/>
        <v>23283.641817269512</v>
      </c>
      <c r="BE64" s="44">
        <f t="shared" si="46"/>
        <v>24098.569280873948</v>
      </c>
      <c r="BF64" s="44">
        <f t="shared" si="47"/>
        <v>24942.019205704531</v>
      </c>
      <c r="BG64" s="44">
        <f t="shared" si="48"/>
        <v>25814.989877904187</v>
      </c>
      <c r="BH64" s="44">
        <f t="shared" si="49"/>
        <v>26718.514523630834</v>
      </c>
      <c r="BI64" s="44">
        <f t="shared" si="53"/>
        <v>27653.662531957914</v>
      </c>
      <c r="BJ64" s="44">
        <f t="shared" si="58"/>
        <v>28621.540720576439</v>
      </c>
      <c r="BK64" s="44">
        <f t="shared" si="60"/>
        <v>29623.294645796606</v>
      </c>
      <c r="BL64" s="44">
        <f t="shared" si="62"/>
        <v>30660.109958399487</v>
      </c>
      <c r="BM64" s="44">
        <f t="shared" si="64"/>
        <v>31733.21380694347</v>
      </c>
      <c r="BN64" s="44">
        <f t="shared" si="66"/>
        <v>32843.87629018649</v>
      </c>
      <c r="BO64" s="44">
        <f t="shared" si="68"/>
        <v>33993.411960343008</v>
      </c>
      <c r="BP64" s="44">
        <f t="shared" si="70"/>
        <v>35183.181378955014</v>
      </c>
      <c r="BQ64" s="44">
        <f t="shared" si="72"/>
        <v>36414.592727218434</v>
      </c>
      <c r="BR64" s="44">
        <f t="shared" si="74"/>
        <v>37689.103472671079</v>
      </c>
      <c r="BS64" s="44">
        <f t="shared" si="76"/>
        <v>39008.222094214558</v>
      </c>
      <c r="BT64" s="44">
        <f t="shared" si="78"/>
        <v>40373.509867512061</v>
      </c>
      <c r="BU64" s="44">
        <f t="shared" si="80"/>
        <v>41786.582712874988</v>
      </c>
      <c r="BV64" s="44">
        <f t="shared" si="82"/>
        <v>43249.113107825608</v>
      </c>
      <c r="BW64" s="44">
        <f t="shared" si="84"/>
        <v>44762.832066599498</v>
      </c>
      <c r="BX64" s="44">
        <f t="shared" si="86"/>
        <v>46329.531188930479</v>
      </c>
      <c r="BY64" s="44">
        <f t="shared" si="88"/>
        <v>47951.064780543049</v>
      </c>
      <c r="BZ64" s="44">
        <f t="shared" si="90"/>
        <v>49629.352047862048</v>
      </c>
      <c r="CA64" s="44">
        <f t="shared" si="92"/>
        <v>51366.379369537208</v>
      </c>
      <c r="CB64" s="44">
        <f t="shared" si="94"/>
        <v>53164.202647471007</v>
      </c>
      <c r="CC64" s="44">
        <f t="shared" si="96"/>
        <v>55024.949740132492</v>
      </c>
      <c r="CD64" s="44">
        <f t="shared" si="98"/>
        <v>56950.822981037127</v>
      </c>
      <c r="CE64" s="44">
        <f t="shared" si="100"/>
        <v>58944.101785373423</v>
      </c>
      <c r="CF64" s="44">
        <f t="shared" si="102"/>
        <v>61007.145347861486</v>
      </c>
      <c r="CG64" s="44">
        <f t="shared" si="104"/>
        <v>63142.395435036633</v>
      </c>
      <c r="CH64" s="44">
        <f t="shared" ref="CH64:CH95" si="106">$V64/(1+r_)^($R64-CH$2)</f>
        <v>65352.379275262909</v>
      </c>
      <c r="CI64" s="44"/>
      <c r="CJ64" s="44"/>
      <c r="CK64" s="44"/>
    </row>
    <row r="65" spans="2:109" ht="15.75" customHeight="1">
      <c r="B65" s="1">
        <v>58</v>
      </c>
      <c r="D65" s="43">
        <f t="shared" si="54"/>
        <v>6.43E-3</v>
      </c>
      <c r="E65" s="43">
        <f t="shared" si="0"/>
        <v>6.4507614954627032E-3</v>
      </c>
      <c r="F65" s="44">
        <f t="shared" si="55"/>
        <v>88442.218718744625</v>
      </c>
      <c r="G65" s="44">
        <f t="shared" si="1"/>
        <v>88016.392474510038</v>
      </c>
      <c r="H65" s="44">
        <f t="shared" si="2"/>
        <v>21.122743098892286</v>
      </c>
      <c r="J65" s="43">
        <f t="shared" si="50"/>
        <v>4.3239999999999997E-3</v>
      </c>
      <c r="K65" s="43">
        <f t="shared" si="4"/>
        <v>4.3333755242723716E-3</v>
      </c>
      <c r="L65" s="44">
        <f t="shared" si="56"/>
        <v>92566.962404528953</v>
      </c>
      <c r="M65" s="44">
        <f t="shared" si="5"/>
        <v>92267.092490121402</v>
      </c>
      <c r="N65" s="44">
        <f t="shared" si="6"/>
        <v>23.904234587090304</v>
      </c>
      <c r="P65" s="5">
        <f t="shared" si="7"/>
        <v>0.51139374163284912</v>
      </c>
      <c r="R65" s="1">
        <v>58</v>
      </c>
      <c r="S65" s="44">
        <f t="shared" si="8"/>
        <v>90551.586825494334</v>
      </c>
      <c r="T65" s="44">
        <f t="shared" si="9"/>
        <v>90191.910469244162</v>
      </c>
      <c r="U65" s="45">
        <f t="shared" si="10"/>
        <v>22.813971005459504</v>
      </c>
      <c r="V65" s="44">
        <f t="shared" si="51"/>
        <v>64857.002818433481</v>
      </c>
      <c r="W65" s="45">
        <f t="shared" si="12"/>
        <v>15.753918082577774</v>
      </c>
      <c r="X65" s="45">
        <f>SUM(CI65:CI$127)/S65</f>
        <v>10.693889680732461</v>
      </c>
      <c r="Z65" s="1">
        <f t="shared" si="13"/>
        <v>22.54518043836179</v>
      </c>
      <c r="AA65" s="45">
        <f t="shared" si="14"/>
        <v>0.26879056709771376</v>
      </c>
      <c r="AC65" s="44">
        <f t="shared" si="52"/>
        <v>8818.9440461380091</v>
      </c>
      <c r="AD65" s="44">
        <f t="shared" si="57"/>
        <v>9127.6070877528382</v>
      </c>
      <c r="AE65" s="44">
        <f t="shared" si="59"/>
        <v>9447.0733358241869</v>
      </c>
      <c r="AF65" s="44">
        <f t="shared" si="61"/>
        <v>9777.7209025780303</v>
      </c>
      <c r="AG65" s="44">
        <f t="shared" si="63"/>
        <v>10119.941134168263</v>
      </c>
      <c r="AH65" s="44">
        <f t="shared" si="65"/>
        <v>10474.139073864153</v>
      </c>
      <c r="AI65" s="44">
        <f t="shared" si="67"/>
        <v>10840.733941449394</v>
      </c>
      <c r="AJ65" s="44">
        <f t="shared" si="69"/>
        <v>11220.159629400125</v>
      </c>
      <c r="AK65" s="44">
        <f t="shared" si="71"/>
        <v>11612.865216429127</v>
      </c>
      <c r="AL65" s="44">
        <f t="shared" si="73"/>
        <v>12019.315499004146</v>
      </c>
      <c r="AM65" s="44">
        <f t="shared" si="75"/>
        <v>12439.99154146929</v>
      </c>
      <c r="AN65" s="44">
        <f t="shared" si="77"/>
        <v>12875.391245420711</v>
      </c>
      <c r="AO65" s="44">
        <f t="shared" si="79"/>
        <v>13326.029939010434</v>
      </c>
      <c r="AP65" s="44">
        <f t="shared" si="81"/>
        <v>13792.440986875801</v>
      </c>
      <c r="AQ65" s="44">
        <f t="shared" si="83"/>
        <v>14275.176421416452</v>
      </c>
      <c r="AR65" s="44">
        <f t="shared" si="85"/>
        <v>14774.807596166025</v>
      </c>
      <c r="AS65" s="44">
        <f t="shared" si="87"/>
        <v>15291.925862031838</v>
      </c>
      <c r="AT65" s="44">
        <f t="shared" si="89"/>
        <v>15827.143267202953</v>
      </c>
      <c r="AU65" s="44">
        <f t="shared" si="91"/>
        <v>16381.093281555053</v>
      </c>
      <c r="AV65" s="44">
        <f t="shared" si="93"/>
        <v>16954.431546409476</v>
      </c>
      <c r="AW65" s="44">
        <f t="shared" si="95"/>
        <v>17547.836650533805</v>
      </c>
      <c r="AX65" s="44">
        <f t="shared" si="97"/>
        <v>18162.010933302488</v>
      </c>
      <c r="AY65" s="44">
        <f t="shared" si="99"/>
        <v>18797.681315968075</v>
      </c>
      <c r="AZ65" s="44">
        <f t="shared" si="101"/>
        <v>19455.600162026956</v>
      </c>
      <c r="BA65" s="44">
        <f t="shared" si="103"/>
        <v>20136.546167697899</v>
      </c>
      <c r="BB65" s="44">
        <f t="shared" si="105"/>
        <v>20841.325283567323</v>
      </c>
      <c r="BC65" s="44">
        <f t="shared" ref="BC65:BC96" si="107">$V65/(1+r_)^($R65-BC$2)</f>
        <v>21570.771668492176</v>
      </c>
      <c r="BD65" s="44">
        <f t="shared" si="45"/>
        <v>22325.748676889398</v>
      </c>
      <c r="BE65" s="44">
        <f t="shared" si="46"/>
        <v>23107.149880580524</v>
      </c>
      <c r="BF65" s="44">
        <f t="shared" si="47"/>
        <v>23915.900126400844</v>
      </c>
      <c r="BG65" s="44">
        <f t="shared" si="48"/>
        <v>24752.956630824869</v>
      </c>
      <c r="BH65" s="44">
        <f t="shared" si="49"/>
        <v>25619.310112903739</v>
      </c>
      <c r="BI65" s="44">
        <f t="shared" si="53"/>
        <v>26515.985966855369</v>
      </c>
      <c r="BJ65" s="44">
        <f t="shared" si="58"/>
        <v>27444.045475695308</v>
      </c>
      <c r="BK65" s="44">
        <f t="shared" si="60"/>
        <v>28404.587067344641</v>
      </c>
      <c r="BL65" s="44">
        <f t="shared" si="62"/>
        <v>29398.747614701697</v>
      </c>
      <c r="BM65" s="44">
        <f t="shared" si="64"/>
        <v>30427.703781216256</v>
      </c>
      <c r="BN65" s="44">
        <f t="shared" si="66"/>
        <v>31492.673413558827</v>
      </c>
      <c r="BO65" s="44">
        <f t="shared" si="68"/>
        <v>32594.916983033378</v>
      </c>
      <c r="BP65" s="44">
        <f t="shared" si="70"/>
        <v>33735.739077439546</v>
      </c>
      <c r="BQ65" s="44">
        <f t="shared" si="72"/>
        <v>34916.489945149922</v>
      </c>
      <c r="BR65" s="44">
        <f t="shared" si="74"/>
        <v>36138.567093230165</v>
      </c>
      <c r="BS65" s="44">
        <f t="shared" si="76"/>
        <v>37403.416941493226</v>
      </c>
      <c r="BT65" s="44">
        <f t="shared" si="78"/>
        <v>38712.536534445477</v>
      </c>
      <c r="BU65" s="44">
        <f t="shared" si="80"/>
        <v>40067.475313151066</v>
      </c>
      <c r="BV65" s="44">
        <f t="shared" si="82"/>
        <v>41469.836949111355</v>
      </c>
      <c r="BW65" s="44">
        <f t="shared" si="84"/>
        <v>42921.281242330246</v>
      </c>
      <c r="BX65" s="44">
        <f t="shared" si="86"/>
        <v>44423.526085811798</v>
      </c>
      <c r="BY65" s="44">
        <f t="shared" si="88"/>
        <v>45978.349498815216</v>
      </c>
      <c r="BZ65" s="44">
        <f t="shared" si="90"/>
        <v>47587.591731273744</v>
      </c>
      <c r="CA65" s="44">
        <f t="shared" si="92"/>
        <v>49253.157441868316</v>
      </c>
      <c r="CB65" s="44">
        <f t="shared" si="94"/>
        <v>50977.017952333699</v>
      </c>
      <c r="CC65" s="44">
        <f t="shared" si="96"/>
        <v>52761.213580665375</v>
      </c>
      <c r="CD65" s="44">
        <f t="shared" si="98"/>
        <v>54607.856055988668</v>
      </c>
      <c r="CE65" s="44">
        <f t="shared" si="100"/>
        <v>56519.131017948261</v>
      </c>
      <c r="CF65" s="44">
        <f t="shared" si="102"/>
        <v>58497.300603576448</v>
      </c>
      <c r="CG65" s="44">
        <f t="shared" si="104"/>
        <v>60544.706124701617</v>
      </c>
      <c r="CH65" s="44">
        <f t="shared" si="106"/>
        <v>62663.770839066172</v>
      </c>
      <c r="CI65" s="44">
        <f t="shared" ref="CI65:CI96" si="108">$V65/(1+r_)^($R65-CI$2)</f>
        <v>64857.002818433481</v>
      </c>
      <c r="CJ65" s="44"/>
      <c r="CK65" s="44"/>
    </row>
    <row r="66" spans="2:109" ht="15.75" customHeight="1">
      <c r="B66" s="1">
        <v>59</v>
      </c>
      <c r="D66" s="43">
        <f t="shared" si="54"/>
        <v>7.0340000000000003E-3</v>
      </c>
      <c r="E66" s="43">
        <f t="shared" si="0"/>
        <v>7.0588552008998004E-3</v>
      </c>
      <c r="F66" s="44">
        <f t="shared" si="55"/>
        <v>87590.56623027545</v>
      </c>
      <c r="G66" s="44">
        <f t="shared" si="1"/>
        <v>87129.295728028272</v>
      </c>
      <c r="H66" s="44">
        <f t="shared" si="2"/>
        <v>20.323260246287564</v>
      </c>
      <c r="J66" s="43">
        <f t="shared" si="50"/>
        <v>4.7299999999999998E-3</v>
      </c>
      <c r="K66" s="43">
        <f t="shared" si="4"/>
        <v>4.7412218502177333E-3</v>
      </c>
      <c r="L66" s="44">
        <f t="shared" si="56"/>
        <v>91967.222575713866</v>
      </c>
      <c r="M66" s="44">
        <f t="shared" si="5"/>
        <v>91641.354953328701</v>
      </c>
      <c r="N66" s="44">
        <f t="shared" si="6"/>
        <v>23.056859090165339</v>
      </c>
      <c r="P66" s="5">
        <f t="shared" si="7"/>
        <v>0.51218731967725262</v>
      </c>
      <c r="R66" s="1">
        <v>59</v>
      </c>
      <c r="S66" s="44">
        <f t="shared" si="8"/>
        <v>89832.234112993989</v>
      </c>
      <c r="T66" s="44">
        <f t="shared" si="9"/>
        <v>89442.333545153131</v>
      </c>
      <c r="U66" s="45">
        <f t="shared" si="10"/>
        <v>21.992655368905716</v>
      </c>
      <c r="V66" s="44">
        <f t="shared" si="51"/>
        <v>64317.982052319625</v>
      </c>
      <c r="W66" s="45">
        <f t="shared" si="12"/>
        <v>15.158092100493237</v>
      </c>
      <c r="X66" s="45">
        <f>SUM(CJ66:CJ$127)/S66</f>
        <v>10.409558384479844</v>
      </c>
      <c r="Z66" s="1">
        <f t="shared" si="13"/>
        <v>21.723374911206157</v>
      </c>
      <c r="AA66" s="45">
        <f t="shared" si="14"/>
        <v>0.26928045769955844</v>
      </c>
      <c r="AC66" s="44">
        <f t="shared" si="52"/>
        <v>8449.9039504283028</v>
      </c>
      <c r="AD66" s="44">
        <f t="shared" si="57"/>
        <v>8745.6505886932937</v>
      </c>
      <c r="AE66" s="44">
        <f t="shared" si="59"/>
        <v>9051.7483592975605</v>
      </c>
      <c r="AF66" s="44">
        <f t="shared" si="61"/>
        <v>9368.5595518729733</v>
      </c>
      <c r="AG66" s="44">
        <f t="shared" si="63"/>
        <v>9696.459136188525</v>
      </c>
      <c r="AH66" s="44">
        <f t="shared" si="65"/>
        <v>10035.835205955123</v>
      </c>
      <c r="AI66" s="44">
        <f t="shared" si="67"/>
        <v>10387.089438163553</v>
      </c>
      <c r="AJ66" s="44">
        <f t="shared" si="69"/>
        <v>10750.637568499276</v>
      </c>
      <c r="AK66" s="44">
        <f t="shared" si="71"/>
        <v>11126.909883396751</v>
      </c>
      <c r="AL66" s="44">
        <f t="shared" si="73"/>
        <v>11516.351729315635</v>
      </c>
      <c r="AM66" s="44">
        <f t="shared" si="75"/>
        <v>11919.42403984168</v>
      </c>
      <c r="AN66" s="44">
        <f t="shared" si="77"/>
        <v>12336.603881236138</v>
      </c>
      <c r="AO66" s="44">
        <f t="shared" si="79"/>
        <v>12768.385017079401</v>
      </c>
      <c r="AP66" s="44">
        <f t="shared" si="81"/>
        <v>13215.278492677176</v>
      </c>
      <c r="AQ66" s="44">
        <f t="shared" si="83"/>
        <v>13677.813239920881</v>
      </c>
      <c r="AR66" s="44">
        <f t="shared" si="85"/>
        <v>14156.53670331811</v>
      </c>
      <c r="AS66" s="44">
        <f t="shared" si="87"/>
        <v>14652.015487934241</v>
      </c>
      <c r="AT66" s="44">
        <f t="shared" si="89"/>
        <v>15164.83603001194</v>
      </c>
      <c r="AU66" s="44">
        <f t="shared" si="91"/>
        <v>15695.60529106236</v>
      </c>
      <c r="AV66" s="44">
        <f t="shared" si="93"/>
        <v>16244.951476249538</v>
      </c>
      <c r="AW66" s="44">
        <f t="shared" si="95"/>
        <v>16813.524777918268</v>
      </c>
      <c r="AX66" s="44">
        <f t="shared" si="97"/>
        <v>17401.998145145404</v>
      </c>
      <c r="AY66" s="44">
        <f t="shared" si="99"/>
        <v>18011.068080225497</v>
      </c>
      <c r="AZ66" s="44">
        <f t="shared" si="101"/>
        <v>18641.455463033388</v>
      </c>
      <c r="BA66" s="44">
        <f t="shared" si="103"/>
        <v>19293.906404239555</v>
      </c>
      <c r="BB66" s="44">
        <f t="shared" si="105"/>
        <v>19969.193128387938</v>
      </c>
      <c r="BC66" s="44">
        <f t="shared" si="107"/>
        <v>20668.114887881515</v>
      </c>
      <c r="BD66" s="44">
        <f t="shared" ref="BD66:BD97" si="109">$V66/(1+r_)^($R66-BD$2)</f>
        <v>21391.498908957365</v>
      </c>
      <c r="BE66" s="44">
        <f t="shared" si="46"/>
        <v>22140.201370770865</v>
      </c>
      <c r="BF66" s="44">
        <f t="shared" si="47"/>
        <v>22915.108418747845</v>
      </c>
      <c r="BG66" s="44">
        <f t="shared" si="48"/>
        <v>23717.137213404021</v>
      </c>
      <c r="BH66" s="44">
        <f t="shared" si="49"/>
        <v>24547.237015873157</v>
      </c>
      <c r="BI66" s="44">
        <f t="shared" si="53"/>
        <v>25406.390311428717</v>
      </c>
      <c r="BJ66" s="44">
        <f t="shared" si="58"/>
        <v>26295.613972328723</v>
      </c>
      <c r="BK66" s="44">
        <f t="shared" si="60"/>
        <v>27215.960461360228</v>
      </c>
      <c r="BL66" s="44">
        <f t="shared" si="62"/>
        <v>28168.51907750783</v>
      </c>
      <c r="BM66" s="44">
        <f t="shared" si="64"/>
        <v>29154.4172452206</v>
      </c>
      <c r="BN66" s="44">
        <f t="shared" si="66"/>
        <v>30174.82184880332</v>
      </c>
      <c r="BO66" s="44">
        <f t="shared" si="68"/>
        <v>31230.940613511437</v>
      </c>
      <c r="BP66" s="44">
        <f t="shared" si="70"/>
        <v>32324.023534984331</v>
      </c>
      <c r="BQ66" s="44">
        <f t="shared" si="72"/>
        <v>33455.364358708779</v>
      </c>
      <c r="BR66" s="44">
        <f t="shared" si="74"/>
        <v>34626.302111263583</v>
      </c>
      <c r="BS66" s="44">
        <f t="shared" si="76"/>
        <v>35838.222685157809</v>
      </c>
      <c r="BT66" s="44">
        <f t="shared" si="78"/>
        <v>37092.56047913833</v>
      </c>
      <c r="BU66" s="44">
        <f t="shared" si="80"/>
        <v>38390.800095908162</v>
      </c>
      <c r="BV66" s="44">
        <f t="shared" si="82"/>
        <v>39734.478099264939</v>
      </c>
      <c r="BW66" s="44">
        <f t="shared" si="84"/>
        <v>41125.184832739222</v>
      </c>
      <c r="BX66" s="44">
        <f t="shared" si="86"/>
        <v>42564.566301885083</v>
      </c>
      <c r="BY66" s="44">
        <f t="shared" si="88"/>
        <v>44054.326122451057</v>
      </c>
      <c r="BZ66" s="44">
        <f t="shared" si="90"/>
        <v>45596.227536736849</v>
      </c>
      <c r="CA66" s="44">
        <f t="shared" si="92"/>
        <v>47192.095500522635</v>
      </c>
      <c r="CB66" s="44">
        <f t="shared" si="94"/>
        <v>48843.818843040921</v>
      </c>
      <c r="CC66" s="44">
        <f t="shared" si="96"/>
        <v>50553.352502547343</v>
      </c>
      <c r="CD66" s="44">
        <f t="shared" si="98"/>
        <v>52322.719840136495</v>
      </c>
      <c r="CE66" s="44">
        <f t="shared" si="100"/>
        <v>54154.015034541277</v>
      </c>
      <c r="CF66" s="44">
        <f t="shared" si="102"/>
        <v>56049.405560750209</v>
      </c>
      <c r="CG66" s="44">
        <f t="shared" si="104"/>
        <v>58011.134755376464</v>
      </c>
      <c r="CH66" s="44">
        <f t="shared" si="106"/>
        <v>60041.524471814635</v>
      </c>
      <c r="CI66" s="44">
        <f t="shared" si="108"/>
        <v>62142.977828328148</v>
      </c>
      <c r="CJ66" s="44">
        <f t="shared" ref="CJ66:CJ97" si="110">$V66/(1+r_)^($R66-CJ$2)</f>
        <v>64317.982052319625</v>
      </c>
      <c r="CK66" s="44"/>
    </row>
    <row r="67" spans="2:109" ht="15.75" customHeight="1">
      <c r="B67" s="1">
        <v>60</v>
      </c>
      <c r="D67" s="43">
        <f t="shared" si="54"/>
        <v>7.7479999999999997E-3</v>
      </c>
      <c r="E67" s="43">
        <f t="shared" si="0"/>
        <v>7.7781716999303935E-3</v>
      </c>
      <c r="F67" s="44">
        <f t="shared" si="55"/>
        <v>86668.025225781093</v>
      </c>
      <c r="G67" s="44">
        <f t="shared" si="1"/>
        <v>86165.374121831119</v>
      </c>
      <c r="H67" s="44">
        <f t="shared" si="2"/>
        <v>19.534269674185811</v>
      </c>
      <c r="J67" s="43">
        <f t="shared" si="50"/>
        <v>5.104E-3</v>
      </c>
      <c r="K67" s="43">
        <f t="shared" si="4"/>
        <v>5.1170698994785924E-3</v>
      </c>
      <c r="L67" s="44">
        <f t="shared" si="56"/>
        <v>91315.48733094355</v>
      </c>
      <c r="M67" s="44">
        <f t="shared" si="5"/>
        <v>90966.37805864893</v>
      </c>
      <c r="N67" s="44">
        <f t="shared" si="6"/>
        <v>22.217851496930901</v>
      </c>
      <c r="P67" s="5">
        <f t="shared" si="7"/>
        <v>0.51305587814961584</v>
      </c>
      <c r="R67" s="1">
        <v>60</v>
      </c>
      <c r="S67" s="44">
        <f t="shared" si="8"/>
        <v>89052.432977312274</v>
      </c>
      <c r="T67" s="44">
        <f t="shared" si="9"/>
        <v>88631.027698327976</v>
      </c>
      <c r="U67" s="45">
        <f t="shared" si="10"/>
        <v>21.180859065370225</v>
      </c>
      <c r="V67" s="44">
        <f t="shared" si="51"/>
        <v>63734.572017867649</v>
      </c>
      <c r="W67" s="45">
        <f t="shared" si="12"/>
        <v>14.568577778846777</v>
      </c>
      <c r="X67" s="45">
        <f>SUM(CK67:CK$127)/S67</f>
        <v>10.120709005403588</v>
      </c>
      <c r="Z67" s="1">
        <f t="shared" si="13"/>
        <v>20.911097102840639</v>
      </c>
      <c r="AA67" s="45">
        <f t="shared" si="14"/>
        <v>0.26976196252958573</v>
      </c>
      <c r="AC67" s="44">
        <f t="shared" si="52"/>
        <v>8090.1036584552412</v>
      </c>
      <c r="AD67" s="44">
        <f t="shared" si="57"/>
        <v>8373.2572865011734</v>
      </c>
      <c r="AE67" s="44">
        <f t="shared" si="59"/>
        <v>8666.3212915287168</v>
      </c>
      <c r="AF67" s="44">
        <f t="shared" si="61"/>
        <v>8969.6425367322208</v>
      </c>
      <c r="AG67" s="44">
        <f t="shared" si="63"/>
        <v>9283.5800255178474</v>
      </c>
      <c r="AH67" s="44">
        <f t="shared" si="65"/>
        <v>9608.5053264109702</v>
      </c>
      <c r="AI67" s="44">
        <f t="shared" si="67"/>
        <v>9944.8030128353548</v>
      </c>
      <c r="AJ67" s="44">
        <f t="shared" si="69"/>
        <v>10292.871118284593</v>
      </c>
      <c r="AK67" s="44">
        <f t="shared" si="71"/>
        <v>10653.121607424551</v>
      </c>
      <c r="AL67" s="44">
        <f t="shared" si="73"/>
        <v>11025.98086368441</v>
      </c>
      <c r="AM67" s="44">
        <f t="shared" si="75"/>
        <v>11411.890193913363</v>
      </c>
      <c r="AN67" s="44">
        <f t="shared" si="77"/>
        <v>11811.30635070033</v>
      </c>
      <c r="AO67" s="44">
        <f t="shared" si="79"/>
        <v>12224.70207297484</v>
      </c>
      <c r="AP67" s="44">
        <f t="shared" si="81"/>
        <v>12652.566645528957</v>
      </c>
      <c r="AQ67" s="44">
        <f t="shared" si="83"/>
        <v>13095.406478122468</v>
      </c>
      <c r="AR67" s="44">
        <f t="shared" si="85"/>
        <v>13553.745704856756</v>
      </c>
      <c r="AS67" s="44">
        <f t="shared" si="87"/>
        <v>14028.126804526741</v>
      </c>
      <c r="AT67" s="44">
        <f t="shared" si="89"/>
        <v>14519.111242685174</v>
      </c>
      <c r="AU67" s="44">
        <f t="shared" si="91"/>
        <v>15027.280136179155</v>
      </c>
      <c r="AV67" s="44">
        <f t="shared" si="93"/>
        <v>15553.234940945427</v>
      </c>
      <c r="AW67" s="44">
        <f t="shared" si="95"/>
        <v>16097.598163878514</v>
      </c>
      <c r="AX67" s="44">
        <f t="shared" si="97"/>
        <v>16661.014099614258</v>
      </c>
      <c r="AY67" s="44">
        <f t="shared" si="99"/>
        <v>17244.149593100756</v>
      </c>
      <c r="AZ67" s="44">
        <f t="shared" si="101"/>
        <v>17847.694828859283</v>
      </c>
      <c r="BA67" s="44">
        <f t="shared" si="103"/>
        <v>18472.364147869357</v>
      </c>
      <c r="BB67" s="44">
        <f t="shared" si="105"/>
        <v>19118.896893044781</v>
      </c>
      <c r="BC67" s="44">
        <f t="shared" si="107"/>
        <v>19788.058284301347</v>
      </c>
      <c r="BD67" s="44">
        <f t="shared" si="109"/>
        <v>20480.640324251894</v>
      </c>
      <c r="BE67" s="44">
        <f t="shared" ref="BE67:BE98" si="111">$V67/(1+r_)^($R67-BE$2)</f>
        <v>21197.462735600708</v>
      </c>
      <c r="BF67" s="44">
        <f t="shared" si="47"/>
        <v>21939.373931346727</v>
      </c>
      <c r="BG67" s="44">
        <f t="shared" si="48"/>
        <v>22707.252018943862</v>
      </c>
      <c r="BH67" s="44">
        <f t="shared" si="49"/>
        <v>23502.005839606896</v>
      </c>
      <c r="BI67" s="44">
        <f t="shared" si="53"/>
        <v>24324.576043993133</v>
      </c>
      <c r="BJ67" s="44">
        <f t="shared" si="58"/>
        <v>25175.936205532893</v>
      </c>
      <c r="BK67" s="44">
        <f t="shared" si="60"/>
        <v>26057.093972726543</v>
      </c>
      <c r="BL67" s="44">
        <f t="shared" si="62"/>
        <v>26969.092261771973</v>
      </c>
      <c r="BM67" s="44">
        <f t="shared" si="64"/>
        <v>27913.01049093399</v>
      </c>
      <c r="BN67" s="44">
        <f t="shared" si="66"/>
        <v>28889.965858116673</v>
      </c>
      <c r="BO67" s="44">
        <f t="shared" si="68"/>
        <v>29901.114663150754</v>
      </c>
      <c r="BP67" s="44">
        <f t="shared" si="70"/>
        <v>30947.653676361031</v>
      </c>
      <c r="BQ67" s="44">
        <f t="shared" si="72"/>
        <v>32030.821555033664</v>
      </c>
      <c r="BR67" s="44">
        <f t="shared" si="74"/>
        <v>33151.900309459837</v>
      </c>
      <c r="BS67" s="44">
        <f t="shared" si="76"/>
        <v>34312.216820290931</v>
      </c>
      <c r="BT67" s="44">
        <f t="shared" si="78"/>
        <v>35513.144409001106</v>
      </c>
      <c r="BU67" s="44">
        <f t="shared" si="80"/>
        <v>36756.104463316144</v>
      </c>
      <c r="BV67" s="44">
        <f t="shared" si="82"/>
        <v>38042.568119532203</v>
      </c>
      <c r="BW67" s="44">
        <f t="shared" si="84"/>
        <v>39374.058003715822</v>
      </c>
      <c r="BX67" s="44">
        <f t="shared" si="86"/>
        <v>40752.150033845886</v>
      </c>
      <c r="BY67" s="44">
        <f t="shared" si="88"/>
        <v>42178.475285030479</v>
      </c>
      <c r="BZ67" s="44">
        <f t="shared" si="90"/>
        <v>43654.721920006545</v>
      </c>
      <c r="CA67" s="44">
        <f t="shared" si="92"/>
        <v>45182.637187206776</v>
      </c>
      <c r="CB67" s="44">
        <f t="shared" si="94"/>
        <v>46764.029488759006</v>
      </c>
      <c r="CC67" s="44">
        <f t="shared" si="96"/>
        <v>48400.770520865568</v>
      </c>
      <c r="CD67" s="44">
        <f t="shared" si="98"/>
        <v>50094.79748909585</v>
      </c>
      <c r="CE67" s="44">
        <f t="shared" si="100"/>
        <v>51848.115401214207</v>
      </c>
      <c r="CF67" s="44">
        <f t="shared" si="102"/>
        <v>53662.799440256706</v>
      </c>
      <c r="CG67" s="44">
        <f t="shared" si="104"/>
        <v>55540.997420665677</v>
      </c>
      <c r="CH67" s="44">
        <f t="shared" si="106"/>
        <v>57484.932330388976</v>
      </c>
      <c r="CI67" s="44">
        <f t="shared" si="108"/>
        <v>59496.904961952583</v>
      </c>
      <c r="CJ67" s="44">
        <f t="shared" si="110"/>
        <v>61579.296635620922</v>
      </c>
      <c r="CK67" s="44">
        <f t="shared" ref="CK67:CK98" si="112">$V67/(1+r_)^($R67-CK$2)</f>
        <v>63734.572017867649</v>
      </c>
    </row>
    <row r="68" spans="2:109" ht="15.75" customHeight="1">
      <c r="B68" s="1">
        <v>61</v>
      </c>
      <c r="D68" s="43">
        <f t="shared" si="54"/>
        <v>8.5389999999999997E-3</v>
      </c>
      <c r="E68" s="43">
        <f t="shared" si="0"/>
        <v>8.5756661378080627E-3</v>
      </c>
      <c r="F68" s="44">
        <f t="shared" si="55"/>
        <v>85662.723017881144</v>
      </c>
      <c r="G68" s="44">
        <f t="shared" si="1"/>
        <v>85115.290331653028</v>
      </c>
      <c r="H68" s="44">
        <f t="shared" si="2"/>
        <v>18.757647972879727</v>
      </c>
      <c r="J68" s="43">
        <f t="shared" si="50"/>
        <v>5.5999999999999999E-3</v>
      </c>
      <c r="K68" s="43">
        <f t="shared" si="4"/>
        <v>5.6157387856357452E-3</v>
      </c>
      <c r="L68" s="44">
        <f t="shared" si="56"/>
        <v>90617.268786354311</v>
      </c>
      <c r="M68" s="44">
        <f t="shared" si="5"/>
        <v>90237.209585346922</v>
      </c>
      <c r="N68" s="44">
        <f t="shared" si="6"/>
        <v>21.385190535801556</v>
      </c>
      <c r="P68" s="5">
        <f t="shared" si="7"/>
        <v>0.51405305763224496</v>
      </c>
      <c r="R68" s="1">
        <v>61</v>
      </c>
      <c r="S68" s="44">
        <f t="shared" si="8"/>
        <v>88209.622419343679</v>
      </c>
      <c r="T68" s="44">
        <f t="shared" si="9"/>
        <v>87751.161563665926</v>
      </c>
      <c r="U68" s="45">
        <f t="shared" si="10"/>
        <v>20.378457081211319</v>
      </c>
      <c r="V68" s="44">
        <f t="shared" si="51"/>
        <v>63101.860280432171</v>
      </c>
      <c r="W68" s="45">
        <f t="shared" si="12"/>
        <v>13.985239822737524</v>
      </c>
      <c r="X68" s="45">
        <f>SUM(CL68:CL$127)/S68</f>
        <v>9.8271938614661476</v>
      </c>
      <c r="Z68" s="1">
        <f t="shared" si="13"/>
        <v>20.108344261408558</v>
      </c>
      <c r="AA68" s="45">
        <f t="shared" si="14"/>
        <v>0.27011281980276181</v>
      </c>
      <c r="AC68" s="44">
        <f t="shared" si="52"/>
        <v>7738.9283413077992</v>
      </c>
      <c r="AD68" s="44">
        <f t="shared" si="57"/>
        <v>8009.7908332535699</v>
      </c>
      <c r="AE68" s="44">
        <f t="shared" si="59"/>
        <v>8290.1335124174439</v>
      </c>
      <c r="AF68" s="44">
        <f t="shared" si="61"/>
        <v>8580.2881853520557</v>
      </c>
      <c r="AG68" s="44">
        <f t="shared" si="63"/>
        <v>8880.598271839377</v>
      </c>
      <c r="AH68" s="44">
        <f t="shared" si="65"/>
        <v>9191.4192113537556</v>
      </c>
      <c r="AI68" s="44">
        <f t="shared" si="67"/>
        <v>9513.1188837511327</v>
      </c>
      <c r="AJ68" s="44">
        <f t="shared" si="69"/>
        <v>9846.0780446824247</v>
      </c>
      <c r="AK68" s="44">
        <f t="shared" si="71"/>
        <v>10190.690776246309</v>
      </c>
      <c r="AL68" s="44">
        <f t="shared" si="73"/>
        <v>10547.364953414928</v>
      </c>
      <c r="AM68" s="44">
        <f t="shared" si="75"/>
        <v>10916.522726784449</v>
      </c>
      <c r="AN68" s="44">
        <f t="shared" si="77"/>
        <v>11298.601022221905</v>
      </c>
      <c r="AO68" s="44">
        <f t="shared" si="79"/>
        <v>11694.05205799967</v>
      </c>
      <c r="AP68" s="44">
        <f t="shared" si="81"/>
        <v>12103.343880029657</v>
      </c>
      <c r="AQ68" s="44">
        <f t="shared" si="83"/>
        <v>12526.960915830694</v>
      </c>
      <c r="AR68" s="44">
        <f t="shared" si="85"/>
        <v>12965.404547884764</v>
      </c>
      <c r="AS68" s="44">
        <f t="shared" si="87"/>
        <v>13419.193707060733</v>
      </c>
      <c r="AT68" s="44">
        <f t="shared" si="89"/>
        <v>13888.865486807857</v>
      </c>
      <c r="AU68" s="44">
        <f t="shared" si="91"/>
        <v>14374.97577884613</v>
      </c>
      <c r="AV68" s="44">
        <f t="shared" si="93"/>
        <v>14878.099931105746</v>
      </c>
      <c r="AW68" s="44">
        <f t="shared" si="95"/>
        <v>15398.833428694446</v>
      </c>
      <c r="AX68" s="44">
        <f t="shared" si="97"/>
        <v>15937.79259869875</v>
      </c>
      <c r="AY68" s="44">
        <f t="shared" si="99"/>
        <v>16495.615339653203</v>
      </c>
      <c r="AZ68" s="44">
        <f t="shared" si="101"/>
        <v>17072.961876541063</v>
      </c>
      <c r="BA68" s="44">
        <f t="shared" si="103"/>
        <v>17670.51554222</v>
      </c>
      <c r="BB68" s="44">
        <f t="shared" si="105"/>
        <v>18288.983586197697</v>
      </c>
      <c r="BC68" s="44">
        <f t="shared" si="107"/>
        <v>18929.098011714617</v>
      </c>
      <c r="BD68" s="44">
        <f t="shared" si="109"/>
        <v>19591.616442124625</v>
      </c>
      <c r="BE68" s="44">
        <f t="shared" si="111"/>
        <v>20277.323017598988</v>
      </c>
      <c r="BF68" s="44">
        <f t="shared" ref="BF68:BF99" si="113">$V68/(1+r_)^($R68-BF$2)</f>
        <v>20987.029323214949</v>
      </c>
      <c r="BG68" s="44">
        <f t="shared" si="48"/>
        <v>21721.575349527466</v>
      </c>
      <c r="BH68" s="44">
        <f t="shared" si="49"/>
        <v>22481.830486760926</v>
      </c>
      <c r="BI68" s="44">
        <f t="shared" si="53"/>
        <v>23268.694553797563</v>
      </c>
      <c r="BJ68" s="44">
        <f t="shared" si="58"/>
        <v>24083.098863180468</v>
      </c>
      <c r="BK68" s="44">
        <f t="shared" si="60"/>
        <v>24926.007323391786</v>
      </c>
      <c r="BL68" s="44">
        <f t="shared" si="62"/>
        <v>25798.417579710498</v>
      </c>
      <c r="BM68" s="44">
        <f t="shared" si="64"/>
        <v>26701.362195000365</v>
      </c>
      <c r="BN68" s="44">
        <f t="shared" si="66"/>
        <v>27635.909871825377</v>
      </c>
      <c r="BO68" s="44">
        <f t="shared" si="68"/>
        <v>28603.166717339256</v>
      </c>
      <c r="BP68" s="44">
        <f t="shared" si="70"/>
        <v>29604.277552446132</v>
      </c>
      <c r="BQ68" s="44">
        <f t="shared" si="72"/>
        <v>30640.427266781746</v>
      </c>
      <c r="BR68" s="44">
        <f t="shared" si="74"/>
        <v>31712.842221119103</v>
      </c>
      <c r="BS68" s="44">
        <f t="shared" si="76"/>
        <v>32822.791698858266</v>
      </c>
      <c r="BT68" s="44">
        <f t="shared" si="78"/>
        <v>33971.589408318301</v>
      </c>
      <c r="BU68" s="44">
        <f t="shared" si="80"/>
        <v>35160.595037609441</v>
      </c>
      <c r="BV68" s="44">
        <f t="shared" si="82"/>
        <v>36391.215863925769</v>
      </c>
      <c r="BW68" s="44">
        <f t="shared" si="84"/>
        <v>37664.908419163163</v>
      </c>
      <c r="BX68" s="44">
        <f t="shared" si="86"/>
        <v>38983.180213833868</v>
      </c>
      <c r="BY68" s="44">
        <f t="shared" si="88"/>
        <v>40347.591521318063</v>
      </c>
      <c r="BZ68" s="44">
        <f t="shared" si="90"/>
        <v>41759.757224564186</v>
      </c>
      <c r="CA68" s="44">
        <f t="shared" si="92"/>
        <v>43221.348727423931</v>
      </c>
      <c r="CB68" s="44">
        <f t="shared" si="94"/>
        <v>44734.095932883763</v>
      </c>
      <c r="CC68" s="44">
        <f t="shared" si="96"/>
        <v>46299.789290534696</v>
      </c>
      <c r="CD68" s="44">
        <f t="shared" si="98"/>
        <v>47920.281915703403</v>
      </c>
      <c r="CE68" s="44">
        <f t="shared" si="100"/>
        <v>49597.491782753015</v>
      </c>
      <c r="CF68" s="44">
        <f t="shared" si="102"/>
        <v>51333.403995149361</v>
      </c>
      <c r="CG68" s="44">
        <f t="shared" si="104"/>
        <v>53130.073134979597</v>
      </c>
      <c r="CH68" s="44">
        <f t="shared" si="106"/>
        <v>54989.625694703871</v>
      </c>
      <c r="CI68" s="44">
        <f t="shared" si="108"/>
        <v>56914.262594018503</v>
      </c>
      <c r="CJ68" s="44">
        <f t="shared" si="110"/>
        <v>58906.261784809147</v>
      </c>
      <c r="CK68" s="44">
        <f t="shared" si="112"/>
        <v>60967.980947277465</v>
      </c>
      <c r="CL68" s="44">
        <f t="shared" ref="CL68:CL99" si="114">$V68/(1+r_)^($R68-CL$2)</f>
        <v>63101.860280432171</v>
      </c>
      <c r="CM68" s="44"/>
      <c r="CN68" s="44"/>
      <c r="CO68" s="44"/>
      <c r="CP68" s="44"/>
      <c r="CQ68" s="44"/>
      <c r="CR68" s="44"/>
      <c r="CS68" s="44"/>
      <c r="CT68" s="44"/>
      <c r="CU68" s="44"/>
    </row>
    <row r="69" spans="2:109" ht="15.75" customHeight="1">
      <c r="B69" s="1">
        <v>62</v>
      </c>
      <c r="D69" s="43">
        <f t="shared" si="54"/>
        <v>9.2779999999999998E-3</v>
      </c>
      <c r="E69" s="43">
        <f t="shared" si="0"/>
        <v>9.3213087290716576E-3</v>
      </c>
      <c r="F69" s="44">
        <f t="shared" si="55"/>
        <v>84567.857645424898</v>
      </c>
      <c r="G69" s="44">
        <f t="shared" si="1"/>
        <v>83980.759271619929</v>
      </c>
      <c r="H69" s="44">
        <f t="shared" si="2"/>
        <v>17.994022253895743</v>
      </c>
      <c r="J69" s="43">
        <f t="shared" si="50"/>
        <v>6.3029999999999996E-3</v>
      </c>
      <c r="K69" s="43">
        <f t="shared" si="4"/>
        <v>6.3229477692014688E-3</v>
      </c>
      <c r="L69" s="44">
        <f t="shared" si="56"/>
        <v>89857.150384339548</v>
      </c>
      <c r="M69" s="44">
        <f t="shared" si="5"/>
        <v>89433.043217692117</v>
      </c>
      <c r="N69" s="44">
        <f t="shared" si="6"/>
        <v>20.561862259620369</v>
      </c>
      <c r="P69" s="5">
        <f t="shared" si="7"/>
        <v>0.51516208254384044</v>
      </c>
      <c r="R69" s="1">
        <v>62</v>
      </c>
      <c r="S69" s="44">
        <f t="shared" si="8"/>
        <v>87292.700707988173</v>
      </c>
      <c r="T69" s="44">
        <f t="shared" si="9"/>
        <v>86792.722967197114</v>
      </c>
      <c r="U69" s="45">
        <f t="shared" si="10"/>
        <v>19.587260208370651</v>
      </c>
      <c r="V69" s="44">
        <f t="shared" si="51"/>
        <v>62412.647085711455</v>
      </c>
      <c r="W69" s="45">
        <f t="shared" si="12"/>
        <v>13.409263941126962</v>
      </c>
      <c r="X69" s="45">
        <f>SUM(CM69:CM$127)/S69</f>
        <v>9.529805870628822</v>
      </c>
      <c r="Z69" s="1">
        <f t="shared" si="13"/>
        <v>19.31687605888423</v>
      </c>
      <c r="AA69" s="45">
        <f t="shared" si="14"/>
        <v>0.27038414948642142</v>
      </c>
      <c r="AC69" s="44">
        <f t="shared" si="52"/>
        <v>7395.5574550549582</v>
      </c>
      <c r="AD69" s="44">
        <f t="shared" si="57"/>
        <v>7654.4019659818814</v>
      </c>
      <c r="AE69" s="44">
        <f t="shared" si="59"/>
        <v>7922.3060347912451</v>
      </c>
      <c r="AF69" s="44">
        <f t="shared" si="61"/>
        <v>8199.5867460089376</v>
      </c>
      <c r="AG69" s="44">
        <f t="shared" si="63"/>
        <v>8486.5722821192521</v>
      </c>
      <c r="AH69" s="44">
        <f t="shared" si="65"/>
        <v>8783.6023119934252</v>
      </c>
      <c r="AI69" s="44">
        <f t="shared" si="67"/>
        <v>9091.0283929131947</v>
      </c>
      <c r="AJ69" s="44">
        <f t="shared" si="69"/>
        <v>9409.2143866651531</v>
      </c>
      <c r="AK69" s="44">
        <f t="shared" si="71"/>
        <v>9738.5368901984348</v>
      </c>
      <c r="AL69" s="44">
        <f t="shared" si="73"/>
        <v>10079.385681355379</v>
      </c>
      <c r="AM69" s="44">
        <f t="shared" si="75"/>
        <v>10432.164180202815</v>
      </c>
      <c r="AN69" s="44">
        <f t="shared" si="77"/>
        <v>10797.289926509915</v>
      </c>
      <c r="AO69" s="44">
        <f t="shared" si="79"/>
        <v>11175.195073937759</v>
      </c>
      <c r="AP69" s="44">
        <f t="shared" si="81"/>
        <v>11566.326901525581</v>
      </c>
      <c r="AQ69" s="44">
        <f t="shared" si="83"/>
        <v>11971.148343078974</v>
      </c>
      <c r="AR69" s="44">
        <f t="shared" si="85"/>
        <v>12390.138535086737</v>
      </c>
      <c r="AS69" s="44">
        <f t="shared" si="87"/>
        <v>12823.793383814769</v>
      </c>
      <c r="AT69" s="44">
        <f t="shared" si="89"/>
        <v>13272.626152248287</v>
      </c>
      <c r="AU69" s="44">
        <f t="shared" si="91"/>
        <v>13737.168067576977</v>
      </c>
      <c r="AV69" s="44">
        <f t="shared" si="93"/>
        <v>14217.968949942169</v>
      </c>
      <c r="AW69" s="44">
        <f t="shared" si="95"/>
        <v>14715.597863190145</v>
      </c>
      <c r="AX69" s="44">
        <f t="shared" si="97"/>
        <v>15230.643788401801</v>
      </c>
      <c r="AY69" s="44">
        <f t="shared" si="99"/>
        <v>15763.716320995862</v>
      </c>
      <c r="AZ69" s="44">
        <f t="shared" si="101"/>
        <v>16315.446392230713</v>
      </c>
      <c r="BA69" s="44">
        <f t="shared" si="103"/>
        <v>16886.487015958784</v>
      </c>
      <c r="BB69" s="44">
        <f t="shared" si="105"/>
        <v>17477.514061517344</v>
      </c>
      <c r="BC69" s="44">
        <f t="shared" si="107"/>
        <v>18089.227053670449</v>
      </c>
      <c r="BD69" s="44">
        <f t="shared" si="109"/>
        <v>18722.350000548915</v>
      </c>
      <c r="BE69" s="44">
        <f t="shared" si="111"/>
        <v>19377.632250568124</v>
      </c>
      <c r="BF69" s="44">
        <f t="shared" si="113"/>
        <v>20055.849379338008</v>
      </c>
      <c r="BG69" s="44">
        <f t="shared" ref="BG69:BG100" si="115">$V69/(1+r_)^($R69-BG$2)</f>
        <v>20757.804107614837</v>
      </c>
      <c r="BH69" s="44">
        <f t="shared" si="49"/>
        <v>21484.32725138135</v>
      </c>
      <c r="BI69" s="44">
        <f t="shared" si="53"/>
        <v>22236.278705179695</v>
      </c>
      <c r="BJ69" s="44">
        <f t="shared" si="58"/>
        <v>23014.548459860987</v>
      </c>
      <c r="BK69" s="44">
        <f t="shared" si="60"/>
        <v>23820.057655956116</v>
      </c>
      <c r="BL69" s="44">
        <f t="shared" si="62"/>
        <v>24653.759673914577</v>
      </c>
      <c r="BM69" s="44">
        <f t="shared" si="64"/>
        <v>25516.641262501591</v>
      </c>
      <c r="BN69" s="44">
        <f t="shared" si="66"/>
        <v>26409.723706689143</v>
      </c>
      <c r="BO69" s="44">
        <f t="shared" si="68"/>
        <v>27334.06403642326</v>
      </c>
      <c r="BP69" s="44">
        <f t="shared" si="70"/>
        <v>28290.75627769807</v>
      </c>
      <c r="BQ69" s="44">
        <f t="shared" si="72"/>
        <v>29280.932747417501</v>
      </c>
      <c r="BR69" s="44">
        <f t="shared" si="74"/>
        <v>30305.765393577116</v>
      </c>
      <c r="BS69" s="44">
        <f t="shared" si="76"/>
        <v>31366.467182352309</v>
      </c>
      <c r="BT69" s="44">
        <f t="shared" si="78"/>
        <v>32464.293533734635</v>
      </c>
      <c r="BU69" s="44">
        <f t="shared" si="80"/>
        <v>33600.543807415343</v>
      </c>
      <c r="BV69" s="44">
        <f t="shared" si="82"/>
        <v>34776.56284067488</v>
      </c>
      <c r="BW69" s="44">
        <f t="shared" si="84"/>
        <v>35993.742540098501</v>
      </c>
      <c r="BX69" s="44">
        <f t="shared" si="86"/>
        <v>37253.523529001941</v>
      </c>
      <c r="BY69" s="44">
        <f t="shared" si="88"/>
        <v>38557.396852516998</v>
      </c>
      <c r="BZ69" s="44">
        <f t="shared" si="90"/>
        <v>39906.905742355098</v>
      </c>
      <c r="CA69" s="44">
        <f t="shared" si="92"/>
        <v>41303.647443337519</v>
      </c>
      <c r="CB69" s="44">
        <f t="shared" si="94"/>
        <v>42749.275103854328</v>
      </c>
      <c r="CC69" s="44">
        <f t="shared" si="96"/>
        <v>44245.499732489232</v>
      </c>
      <c r="CD69" s="44">
        <f t="shared" si="98"/>
        <v>45794.092223126354</v>
      </c>
      <c r="CE69" s="44">
        <f t="shared" si="100"/>
        <v>47396.88545093577</v>
      </c>
      <c r="CF69" s="44">
        <f t="shared" si="102"/>
        <v>49055.77644171851</v>
      </c>
      <c r="CG69" s="44">
        <f t="shared" si="104"/>
        <v>50772.728617178655</v>
      </c>
      <c r="CH69" s="44">
        <f t="shared" si="106"/>
        <v>52549.774118779911</v>
      </c>
      <c r="CI69" s="44">
        <f t="shared" si="108"/>
        <v>54389.016212937204</v>
      </c>
      <c r="CJ69" s="44">
        <f t="shared" si="110"/>
        <v>56292.631780390002</v>
      </c>
      <c r="CK69" s="44">
        <f t="shared" si="112"/>
        <v>58262.873892703647</v>
      </c>
      <c r="CL69" s="44">
        <f t="shared" si="114"/>
        <v>60302.074478948271</v>
      </c>
      <c r="CM69" s="44">
        <f t="shared" ref="CM69:CM100" si="116">$V69/(1+r_)^($R69-CM$2)</f>
        <v>62412.647085711455</v>
      </c>
      <c r="CN69" s="44"/>
      <c r="CO69" s="44"/>
      <c r="CP69" s="44"/>
      <c r="CQ69" s="44"/>
      <c r="CR69" s="44"/>
      <c r="CS69" s="44"/>
      <c r="CT69" s="44"/>
      <c r="CU69" s="44"/>
    </row>
    <row r="70" spans="2:109" ht="15.75" customHeight="1">
      <c r="B70" s="1">
        <v>63</v>
      </c>
      <c r="D70" s="43">
        <f t="shared" si="54"/>
        <v>1.0397999999999999E-2</v>
      </c>
      <c r="E70" s="43">
        <f t="shared" si="0"/>
        <v>1.0452436887307811E-2</v>
      </c>
      <c r="F70" s="44">
        <f t="shared" si="55"/>
        <v>83393.660897814974</v>
      </c>
      <c r="G70" s="44">
        <f t="shared" si="1"/>
        <v>82745.008947585069</v>
      </c>
      <c r="H70" s="44">
        <f t="shared" si="2"/>
        <v>17.240341024555185</v>
      </c>
      <c r="J70" s="43">
        <f t="shared" si="50"/>
        <v>6.8320000000000004E-3</v>
      </c>
      <c r="K70" s="43">
        <f t="shared" si="4"/>
        <v>6.8554449569821927E-3</v>
      </c>
      <c r="L70" s="44">
        <f t="shared" si="56"/>
        <v>89008.936051044671</v>
      </c>
      <c r="M70" s="44">
        <f t="shared" si="5"/>
        <v>88553.634139701215</v>
      </c>
      <c r="N70" s="44">
        <f t="shared" si="6"/>
        <v>19.753042604832437</v>
      </c>
      <c r="P70" s="5">
        <f t="shared" si="7"/>
        <v>0.51628535547783949</v>
      </c>
      <c r="R70" s="1">
        <v>63</v>
      </c>
      <c r="S70" s="44">
        <f t="shared" si="8"/>
        <v>86292.745226406056</v>
      </c>
      <c r="T70" s="44">
        <f t="shared" si="9"/>
        <v>85747.960358469936</v>
      </c>
      <c r="U70" s="45">
        <f t="shared" si="10"/>
        <v>18.808442306861867</v>
      </c>
      <c r="V70" s="44">
        <f t="shared" si="51"/>
        <v>61661.358293775738</v>
      </c>
      <c r="W70" s="45">
        <f t="shared" si="12"/>
        <v>12.841383292814887</v>
      </c>
      <c r="X70" s="45">
        <f>SUM(CN70:CN$127)/S70</f>
        <v>9.229064240050004</v>
      </c>
      <c r="Z70" s="1">
        <f t="shared" si="13"/>
        <v>18.537612053138353</v>
      </c>
      <c r="AA70" s="45">
        <f t="shared" si="14"/>
        <v>0.27083025372351344</v>
      </c>
      <c r="AC70" s="44">
        <f t="shared" si="52"/>
        <v>7059.4529861670271</v>
      </c>
      <c r="AD70" s="44">
        <f t="shared" si="57"/>
        <v>7306.5338406828723</v>
      </c>
      <c r="AE70" s="44">
        <f t="shared" si="59"/>
        <v>7562.2625251067739</v>
      </c>
      <c r="AF70" s="44">
        <f t="shared" si="61"/>
        <v>7826.9417134855075</v>
      </c>
      <c r="AG70" s="44">
        <f t="shared" si="63"/>
        <v>8100.8846734575</v>
      </c>
      <c r="AH70" s="44">
        <f t="shared" si="65"/>
        <v>8384.4156370285127</v>
      </c>
      <c r="AI70" s="44">
        <f t="shared" si="67"/>
        <v>8677.8701843245126</v>
      </c>
      <c r="AJ70" s="44">
        <f t="shared" si="69"/>
        <v>8981.5956407758695</v>
      </c>
      <c r="AK70" s="44">
        <f t="shared" si="71"/>
        <v>9295.9514882030217</v>
      </c>
      <c r="AL70" s="44">
        <f t="shared" si="73"/>
        <v>9621.3097902901281</v>
      </c>
      <c r="AM70" s="44">
        <f t="shared" si="75"/>
        <v>9958.0556329502833</v>
      </c>
      <c r="AN70" s="44">
        <f t="shared" si="77"/>
        <v>10306.58758010354</v>
      </c>
      <c r="AO70" s="44">
        <f t="shared" si="79"/>
        <v>10667.318145407164</v>
      </c>
      <c r="AP70" s="44">
        <f t="shared" si="81"/>
        <v>11040.674280496412</v>
      </c>
      <c r="AQ70" s="44">
        <f t="shared" si="83"/>
        <v>11427.097880313788</v>
      </c>
      <c r="AR70" s="44">
        <f t="shared" si="85"/>
        <v>11827.046306124768</v>
      </c>
      <c r="AS70" s="44">
        <f t="shared" si="87"/>
        <v>12240.992926839133</v>
      </c>
      <c r="AT70" s="44">
        <f t="shared" si="89"/>
        <v>12669.427679278499</v>
      </c>
      <c r="AU70" s="44">
        <f t="shared" si="91"/>
        <v>13112.857648053248</v>
      </c>
      <c r="AV70" s="44">
        <f t="shared" si="93"/>
        <v>13571.80766573511</v>
      </c>
      <c r="AW70" s="44">
        <f t="shared" si="95"/>
        <v>14046.820934035837</v>
      </c>
      <c r="AX70" s="44">
        <f t="shared" si="97"/>
        <v>14538.459666727093</v>
      </c>
      <c r="AY70" s="44">
        <f t="shared" si="99"/>
        <v>15047.305755062542</v>
      </c>
      <c r="AZ70" s="44">
        <f t="shared" si="101"/>
        <v>15573.961456489727</v>
      </c>
      <c r="BA70" s="44">
        <f t="shared" si="103"/>
        <v>16119.050107466865</v>
      </c>
      <c r="BB70" s="44">
        <f t="shared" si="105"/>
        <v>16683.216861228204</v>
      </c>
      <c r="BC70" s="44">
        <f t="shared" si="107"/>
        <v>17267.129451371191</v>
      </c>
      <c r="BD70" s="44">
        <f t="shared" si="109"/>
        <v>17871.478982169181</v>
      </c>
      <c r="BE70" s="44">
        <f t="shared" si="111"/>
        <v>18496.980746545101</v>
      </c>
      <c r="BF70" s="44">
        <f t="shared" si="113"/>
        <v>19144.375072674178</v>
      </c>
      <c r="BG70" s="44">
        <f t="shared" si="115"/>
        <v>19814.428200217772</v>
      </c>
      <c r="BH70" s="44">
        <f t="shared" ref="BH70:BH101" si="117">$V70/(1+r_)^($R70-BH$2)</f>
        <v>20507.933187225393</v>
      </c>
      <c r="BI70" s="44">
        <f t="shared" si="53"/>
        <v>21225.710848778275</v>
      </c>
      <c r="BJ70" s="44">
        <f t="shared" si="58"/>
        <v>21968.610728485513</v>
      </c>
      <c r="BK70" s="44">
        <f t="shared" si="60"/>
        <v>22737.51210398251</v>
      </c>
      <c r="BL70" s="44">
        <f t="shared" si="62"/>
        <v>23533.32502762189</v>
      </c>
      <c r="BM70" s="44">
        <f t="shared" si="64"/>
        <v>24356.991403588658</v>
      </c>
      <c r="BN70" s="44">
        <f t="shared" si="66"/>
        <v>25209.486102714262</v>
      </c>
      <c r="BO70" s="44">
        <f t="shared" si="68"/>
        <v>26091.818116309259</v>
      </c>
      <c r="BP70" s="44">
        <f t="shared" si="70"/>
        <v>27005.03175038008</v>
      </c>
      <c r="BQ70" s="44">
        <f t="shared" si="72"/>
        <v>27950.207861643376</v>
      </c>
      <c r="BR70" s="44">
        <f t="shared" si="74"/>
        <v>28928.465136800896</v>
      </c>
      <c r="BS70" s="44">
        <f t="shared" si="76"/>
        <v>29940.961416588929</v>
      </c>
      <c r="BT70" s="44">
        <f t="shared" si="78"/>
        <v>30988.895066169534</v>
      </c>
      <c r="BU70" s="44">
        <f t="shared" si="80"/>
        <v>32073.506393485466</v>
      </c>
      <c r="BV70" s="44">
        <f t="shared" si="82"/>
        <v>33196.079117257454</v>
      </c>
      <c r="BW70" s="44">
        <f t="shared" si="84"/>
        <v>34357.941886361463</v>
      </c>
      <c r="BX70" s="44">
        <f t="shared" si="86"/>
        <v>35560.469852384114</v>
      </c>
      <c r="BY70" s="44">
        <f t="shared" si="88"/>
        <v>36805.086297217546</v>
      </c>
      <c r="BZ70" s="44">
        <f t="shared" si="90"/>
        <v>38093.264317620153</v>
      </c>
      <c r="CA70" s="44">
        <f t="shared" si="92"/>
        <v>39426.528568736867</v>
      </c>
      <c r="CB70" s="44">
        <f t="shared" si="94"/>
        <v>40806.457068642645</v>
      </c>
      <c r="CC70" s="44">
        <f t="shared" si="96"/>
        <v>42234.683066045138</v>
      </c>
      <c r="CD70" s="44">
        <f t="shared" si="98"/>
        <v>43712.896973356721</v>
      </c>
      <c r="CE70" s="44">
        <f t="shared" si="100"/>
        <v>45242.848367424202</v>
      </c>
      <c r="CF70" s="44">
        <f t="shared" si="102"/>
        <v>46826.348060284043</v>
      </c>
      <c r="CG70" s="44">
        <f t="shared" si="104"/>
        <v>48465.27024239397</v>
      </c>
      <c r="CH70" s="44">
        <f t="shared" si="106"/>
        <v>50161.554700877758</v>
      </c>
      <c r="CI70" s="44">
        <f t="shared" si="108"/>
        <v>51917.209115408485</v>
      </c>
      <c r="CJ70" s="44">
        <f t="shared" si="110"/>
        <v>53734.311434447773</v>
      </c>
      <c r="CK70" s="44">
        <f t="shared" si="112"/>
        <v>55615.012334653438</v>
      </c>
      <c r="CL70" s="44">
        <f t="shared" si="114"/>
        <v>57561.537766366302</v>
      </c>
      <c r="CM70" s="44">
        <f t="shared" si="116"/>
        <v>59576.191588189125</v>
      </c>
      <c r="CN70" s="44">
        <f t="shared" ref="CN70:CN101" si="118">$V70/(1+r_)^($R70-CN$2)</f>
        <v>61661.358293775738</v>
      </c>
      <c r="CO70" s="44"/>
      <c r="CP70" s="44"/>
      <c r="CQ70" s="44"/>
      <c r="CR70" s="44"/>
      <c r="CS70" s="44"/>
      <c r="CT70" s="44"/>
      <c r="CU70" s="44"/>
    </row>
    <row r="71" spans="2:109" ht="15.75" customHeight="1">
      <c r="B71" s="1">
        <v>64</v>
      </c>
      <c r="D71" s="43">
        <f t="shared" si="54"/>
        <v>1.1117999999999999E-2</v>
      </c>
      <c r="E71" s="43">
        <f t="shared" si="0"/>
        <v>1.1180266914524747E-2</v>
      </c>
      <c r="F71" s="44">
        <f t="shared" si="55"/>
        <v>82096.356997355149</v>
      </c>
      <c r="G71" s="44">
        <f t="shared" si="1"/>
        <v>81413.702800918487</v>
      </c>
      <c r="H71" s="44">
        <f t="shared" si="2"/>
        <v>16.50487541439276</v>
      </c>
      <c r="J71" s="43">
        <f t="shared" ref="J71:J102" si="119">VLOOKUP($B71,FemaleLT,nat,1)</f>
        <v>7.3460000000000001E-3</v>
      </c>
      <c r="K71" s="43">
        <f t="shared" si="4"/>
        <v>7.373114729477992E-3</v>
      </c>
      <c r="L71" s="44">
        <f t="shared" si="56"/>
        <v>88098.332228357758</v>
      </c>
      <c r="M71" s="44">
        <f t="shared" si="5"/>
        <v>87613.846957588132</v>
      </c>
      <c r="N71" s="44">
        <f t="shared" si="6"/>
        <v>18.952046306160973</v>
      </c>
      <c r="P71" s="5">
        <f t="shared" si="7"/>
        <v>0.51763267484522613</v>
      </c>
      <c r="R71" s="1">
        <v>64</v>
      </c>
      <c r="S71" s="44">
        <f t="shared" si="8"/>
        <v>85203.175490533817</v>
      </c>
      <c r="T71" s="44">
        <f t="shared" si="9"/>
        <v>84627.661231704915</v>
      </c>
      <c r="U71" s="45">
        <f t="shared" si="10"/>
        <v>18.042568846555636</v>
      </c>
      <c r="V71" s="44">
        <f t="shared" ref="V71:V102" si="120">T71*VLOOKUP($B71,qol,nat,1)*qCMa</f>
        <v>60855.751191719006</v>
      </c>
      <c r="W71" s="45">
        <f t="shared" si="12"/>
        <v>12.281899735814299</v>
      </c>
      <c r="X71" s="45">
        <f>SUM(CO71:CO$127)/S71</f>
        <v>8.9252052409157798</v>
      </c>
      <c r="Z71" s="1">
        <f t="shared" si="13"/>
        <v>17.771611028902118</v>
      </c>
      <c r="AA71" s="45">
        <f t="shared" si="14"/>
        <v>0.27095781765351745</v>
      </c>
      <c r="AC71" s="44">
        <f t="shared" ref="AC71:AC102" si="121">$V71/(1+r_)^($R71-AC$2)</f>
        <v>6731.6145567293606</v>
      </c>
      <c r="AD71" s="44">
        <f t="shared" si="57"/>
        <v>6967.2210662148864</v>
      </c>
      <c r="AE71" s="44">
        <f t="shared" si="59"/>
        <v>7211.0738035324075</v>
      </c>
      <c r="AF71" s="44">
        <f t="shared" si="61"/>
        <v>7463.4613866560421</v>
      </c>
      <c r="AG71" s="44">
        <f t="shared" si="63"/>
        <v>7724.6825351890011</v>
      </c>
      <c r="AH71" s="44">
        <f t="shared" si="65"/>
        <v>7995.0464239206158</v>
      </c>
      <c r="AI71" s="44">
        <f t="shared" si="67"/>
        <v>8274.8730487578378</v>
      </c>
      <c r="AJ71" s="44">
        <f t="shared" si="69"/>
        <v>8564.4936054643622</v>
      </c>
      <c r="AK71" s="44">
        <f t="shared" si="71"/>
        <v>8864.2508816556146</v>
      </c>
      <c r="AL71" s="44">
        <f t="shared" si="73"/>
        <v>9174.4996625135573</v>
      </c>
      <c r="AM71" s="44">
        <f t="shared" si="75"/>
        <v>9495.6071507015331</v>
      </c>
      <c r="AN71" s="44">
        <f t="shared" si="77"/>
        <v>9827.9534009760864</v>
      </c>
      <c r="AO71" s="44">
        <f t="shared" si="79"/>
        <v>10171.931770010247</v>
      </c>
      <c r="AP71" s="44">
        <f t="shared" si="81"/>
        <v>10527.949381960607</v>
      </c>
      <c r="AQ71" s="44">
        <f t="shared" si="83"/>
        <v>10896.427610329225</v>
      </c>
      <c r="AR71" s="44">
        <f t="shared" si="85"/>
        <v>11277.802576690749</v>
      </c>
      <c r="AS71" s="44">
        <f t="shared" si="87"/>
        <v>11672.525666874923</v>
      </c>
      <c r="AT71" s="44">
        <f t="shared" si="89"/>
        <v>12081.064065215543</v>
      </c>
      <c r="AU71" s="44">
        <f t="shared" si="91"/>
        <v>12503.901307498085</v>
      </c>
      <c r="AV71" s="44">
        <f t="shared" si="93"/>
        <v>12941.537853260519</v>
      </c>
      <c r="AW71" s="44">
        <f t="shared" si="95"/>
        <v>13394.491678124636</v>
      </c>
      <c r="AX71" s="44">
        <f t="shared" si="97"/>
        <v>13863.298886858996</v>
      </c>
      <c r="AY71" s="44">
        <f t="shared" si="99"/>
        <v>14348.514347899061</v>
      </c>
      <c r="AZ71" s="44">
        <f t="shared" si="101"/>
        <v>14850.71235007553</v>
      </c>
      <c r="BA71" s="44">
        <f t="shared" si="103"/>
        <v>15370.487282328169</v>
      </c>
      <c r="BB71" s="44">
        <f t="shared" si="105"/>
        <v>15908.454337209652</v>
      </c>
      <c r="BC71" s="44">
        <f t="shared" si="107"/>
        <v>16465.250239011988</v>
      </c>
      <c r="BD71" s="44">
        <f t="shared" si="109"/>
        <v>17041.53399737741</v>
      </c>
      <c r="BE71" s="44">
        <f t="shared" si="111"/>
        <v>17637.987687285615</v>
      </c>
      <c r="BF71" s="44">
        <f t="shared" si="113"/>
        <v>18255.317256340611</v>
      </c>
      <c r="BG71" s="44">
        <f t="shared" si="115"/>
        <v>18894.25336031253</v>
      </c>
      <c r="BH71" s="44">
        <f t="shared" si="117"/>
        <v>19555.552227923468</v>
      </c>
      <c r="BI71" s="44">
        <f t="shared" ref="BI71:BI102" si="122">$V71/(1+r_)^($R71-BI$2)</f>
        <v>20239.996555900791</v>
      </c>
      <c r="BJ71" s="44">
        <f t="shared" si="58"/>
        <v>20948.39643535731</v>
      </c>
      <c r="BK71" s="44">
        <f t="shared" si="60"/>
        <v>21681.590310594813</v>
      </c>
      <c r="BL71" s="44">
        <f t="shared" si="62"/>
        <v>22440.445971465633</v>
      </c>
      <c r="BM71" s="44">
        <f t="shared" si="64"/>
        <v>23225.861580466928</v>
      </c>
      <c r="BN71" s="44">
        <f t="shared" si="66"/>
        <v>24038.766735783269</v>
      </c>
      <c r="BO71" s="44">
        <f t="shared" si="68"/>
        <v>24880.123571535685</v>
      </c>
      <c r="BP71" s="44">
        <f t="shared" si="70"/>
        <v>25750.927896539433</v>
      </c>
      <c r="BQ71" s="44">
        <f t="shared" si="72"/>
        <v>26652.210372918311</v>
      </c>
      <c r="BR71" s="44">
        <f t="shared" si="74"/>
        <v>27585.037735970443</v>
      </c>
      <c r="BS71" s="44">
        <f t="shared" si="76"/>
        <v>28550.514056729411</v>
      </c>
      <c r="BT71" s="44">
        <f t="shared" si="78"/>
        <v>29549.78204871494</v>
      </c>
      <c r="BU71" s="44">
        <f t="shared" si="80"/>
        <v>30584.024420419959</v>
      </c>
      <c r="BV71" s="44">
        <f t="shared" si="82"/>
        <v>31654.465275134651</v>
      </c>
      <c r="BW71" s="44">
        <f t="shared" si="84"/>
        <v>32762.37155976436</v>
      </c>
      <c r="BX71" s="44">
        <f t="shared" si="86"/>
        <v>33909.054564356113</v>
      </c>
      <c r="BY71" s="44">
        <f t="shared" si="88"/>
        <v>35095.871474108571</v>
      </c>
      <c r="BZ71" s="44">
        <f t="shared" si="90"/>
        <v>36324.226975702368</v>
      </c>
      <c r="CA71" s="44">
        <f t="shared" si="92"/>
        <v>37595.574919851948</v>
      </c>
      <c r="CB71" s="44">
        <f t="shared" si="94"/>
        <v>38911.420042046768</v>
      </c>
      <c r="CC71" s="44">
        <f t="shared" si="96"/>
        <v>40273.319743518397</v>
      </c>
      <c r="CD71" s="44">
        <f t="shared" si="98"/>
        <v>41682.88593454154</v>
      </c>
      <c r="CE71" s="44">
        <f t="shared" si="100"/>
        <v>43141.786942250495</v>
      </c>
      <c r="CF71" s="44">
        <f t="shared" si="102"/>
        <v>44651.749485229258</v>
      </c>
      <c r="CG71" s="44">
        <f t="shared" si="104"/>
        <v>46214.560717212276</v>
      </c>
      <c r="CH71" s="44">
        <f t="shared" si="106"/>
        <v>47832.070342314692</v>
      </c>
      <c r="CI71" s="44">
        <f t="shared" si="108"/>
        <v>49506.192804295708</v>
      </c>
      <c r="CJ71" s="44">
        <f t="shared" si="110"/>
        <v>51238.909552446057</v>
      </c>
      <c r="CK71" s="44">
        <f t="shared" si="112"/>
        <v>53032.271386781664</v>
      </c>
      <c r="CL71" s="44">
        <f t="shared" si="114"/>
        <v>54888.400885319017</v>
      </c>
      <c r="CM71" s="44">
        <f t="shared" si="116"/>
        <v>56809.494916305179</v>
      </c>
      <c r="CN71" s="44">
        <f t="shared" si="118"/>
        <v>58797.827238375852</v>
      </c>
      <c r="CO71" s="44">
        <f t="shared" ref="CO71:CO102" si="123">$V71/(1+r_)^($R71-CO$2)</f>
        <v>60855.751191719006</v>
      </c>
      <c r="CP71" s="44"/>
      <c r="CQ71" s="44"/>
      <c r="CR71" s="44"/>
      <c r="CS71" s="44"/>
      <c r="CT71" s="44"/>
      <c r="CU71" s="44"/>
    </row>
    <row r="72" spans="2:109" ht="15.75" customHeight="1">
      <c r="B72" s="1">
        <v>65</v>
      </c>
      <c r="D72" s="43">
        <f t="shared" ref="D72:D108" si="124">VLOOKUP(B72,MaleLT,nat,1)</f>
        <v>1.2208E-2</v>
      </c>
      <c r="E72" s="43">
        <f t="shared" si="0"/>
        <v>1.2283129713834287E-2</v>
      </c>
      <c r="F72" s="44">
        <f t="shared" ref="F72:F103" si="125">F71*EXP(-E71*SMRa)</f>
        <v>80731.04860448181</v>
      </c>
      <c r="G72" s="44">
        <f t="shared" si="1"/>
        <v>79994.135692187469</v>
      </c>
      <c r="H72" s="44">
        <f t="shared" si="2"/>
        <v>15.775546873613091</v>
      </c>
      <c r="J72" s="43">
        <f t="shared" si="119"/>
        <v>7.9950000000000004E-3</v>
      </c>
      <c r="K72" s="43">
        <f t="shared" si="4"/>
        <v>8.0271313873859704E-3</v>
      </c>
      <c r="L72" s="44">
        <f t="shared" ref="L72:L103" si="126">L71*EXP(-K71*SMRa)</f>
        <v>87129.36168681852</v>
      </c>
      <c r="M72" s="44">
        <f t="shared" si="5"/>
        <v>86607.957893258223</v>
      </c>
      <c r="N72" s="44">
        <f t="shared" si="6"/>
        <v>18.15725255300638</v>
      </c>
      <c r="P72" s="5">
        <f t="shared" si="7"/>
        <v>0.51905843394292095</v>
      </c>
      <c r="R72" s="1">
        <v>65</v>
      </c>
      <c r="S72" s="44">
        <f t="shared" si="8"/>
        <v>84052.146972876013</v>
      </c>
      <c r="T72" s="44">
        <f t="shared" si="9"/>
        <v>83432.537091999795</v>
      </c>
      <c r="U72" s="45">
        <f t="shared" si="10"/>
        <v>17.282800628164701</v>
      </c>
      <c r="V72" s="44">
        <f t="shared" si="120"/>
        <v>58494.551755201064</v>
      </c>
      <c r="W72" s="45">
        <f t="shared" si="12"/>
        <v>11.72606700545157</v>
      </c>
      <c r="X72" s="45">
        <f>SUM(CP72:CP$127)/S72</f>
        <v>8.6147243826632156</v>
      </c>
      <c r="Z72" s="1">
        <f t="shared" si="13"/>
        <v>17.011791293671934</v>
      </c>
      <c r="AA72" s="45">
        <f t="shared" si="14"/>
        <v>0.2710093344927671</v>
      </c>
      <c r="AC72" s="44">
        <f t="shared" si="121"/>
        <v>6251.6215674226232</v>
      </c>
      <c r="AD72" s="44">
        <f t="shared" ref="AD72:AD103" si="127">$V72/(1+r_)^($R72-AD$2)</f>
        <v>6470.4283222824142</v>
      </c>
      <c r="AE72" s="44">
        <f t="shared" si="59"/>
        <v>6696.8933135622974</v>
      </c>
      <c r="AF72" s="44">
        <f t="shared" si="61"/>
        <v>6931.2845795369776</v>
      </c>
      <c r="AG72" s="44">
        <f t="shared" si="63"/>
        <v>7173.8795398207722</v>
      </c>
      <c r="AH72" s="44">
        <f t="shared" si="65"/>
        <v>7424.9653237144967</v>
      </c>
      <c r="AI72" s="44">
        <f t="shared" si="67"/>
        <v>7684.8391100445042</v>
      </c>
      <c r="AJ72" s="44">
        <f t="shared" si="69"/>
        <v>7953.8084788960623</v>
      </c>
      <c r="AK72" s="44">
        <f t="shared" si="71"/>
        <v>8232.1917756574239</v>
      </c>
      <c r="AL72" s="44">
        <f t="shared" si="73"/>
        <v>8520.3184878054326</v>
      </c>
      <c r="AM72" s="44">
        <f t="shared" si="75"/>
        <v>8818.5296348786214</v>
      </c>
      <c r="AN72" s="44">
        <f t="shared" si="77"/>
        <v>9127.1781720993731</v>
      </c>
      <c r="AO72" s="44">
        <f t="shared" si="79"/>
        <v>9446.6294081228516</v>
      </c>
      <c r="AP72" s="44">
        <f t="shared" si="81"/>
        <v>9777.2614374071491</v>
      </c>
      <c r="AQ72" s="44">
        <f t="shared" si="83"/>
        <v>10119.465587716399</v>
      </c>
      <c r="AR72" s="44">
        <f t="shared" si="85"/>
        <v>10473.646883286472</v>
      </c>
      <c r="AS72" s="44">
        <f t="shared" si="87"/>
        <v>10840.224524201498</v>
      </c>
      <c r="AT72" s="44">
        <f t="shared" si="89"/>
        <v>11219.632382548549</v>
      </c>
      <c r="AU72" s="44">
        <f t="shared" si="91"/>
        <v>11612.319515937746</v>
      </c>
      <c r="AV72" s="44">
        <f t="shared" si="93"/>
        <v>12018.750698995564</v>
      </c>
      <c r="AW72" s="44">
        <f t="shared" si="95"/>
        <v>12439.406973460411</v>
      </c>
      <c r="AX72" s="44">
        <f t="shared" si="97"/>
        <v>12874.786217531524</v>
      </c>
      <c r="AY72" s="44">
        <f t="shared" si="99"/>
        <v>13325.403735145124</v>
      </c>
      <c r="AZ72" s="44">
        <f t="shared" si="101"/>
        <v>13791.792865875204</v>
      </c>
      <c r="BA72" s="44">
        <f t="shared" si="103"/>
        <v>14274.505616180839</v>
      </c>
      <c r="BB72" s="44">
        <f t="shared" si="105"/>
        <v>14774.113312747164</v>
      </c>
      <c r="BC72" s="44">
        <f t="shared" si="107"/>
        <v>15291.207278693313</v>
      </c>
      <c r="BD72" s="44">
        <f t="shared" si="109"/>
        <v>15826.399533447575</v>
      </c>
      <c r="BE72" s="44">
        <f t="shared" si="111"/>
        <v>16380.323517118242</v>
      </c>
      <c r="BF72" s="44">
        <f t="shared" si="113"/>
        <v>16953.634840217379</v>
      </c>
      <c r="BG72" s="44">
        <f t="shared" si="115"/>
        <v>17547.012059624987</v>
      </c>
      <c r="BH72" s="44">
        <f t="shared" si="117"/>
        <v>18161.15748171186</v>
      </c>
      <c r="BI72" s="44">
        <f t="shared" si="122"/>
        <v>18796.797993571774</v>
      </c>
      <c r="BJ72" s="44">
        <f t="shared" ref="BJ72:BJ103" si="128">$V72/(1+r_)^($R72-BJ$2)</f>
        <v>19454.685923346784</v>
      </c>
      <c r="BK72" s="44">
        <f t="shared" si="60"/>
        <v>20135.599930663917</v>
      </c>
      <c r="BL72" s="44">
        <f t="shared" si="62"/>
        <v>20840.345928237151</v>
      </c>
      <c r="BM72" s="44">
        <f t="shared" si="64"/>
        <v>21569.758035725452</v>
      </c>
      <c r="BN72" s="44">
        <f t="shared" si="66"/>
        <v>22324.69956697584</v>
      </c>
      <c r="BO72" s="44">
        <f t="shared" si="68"/>
        <v>23106.064051819991</v>
      </c>
      <c r="BP72" s="44">
        <f t="shared" si="70"/>
        <v>23914.776293633691</v>
      </c>
      <c r="BQ72" s="44">
        <f t="shared" si="72"/>
        <v>24751.793463910872</v>
      </c>
      <c r="BR72" s="44">
        <f t="shared" si="74"/>
        <v>25618.106235147749</v>
      </c>
      <c r="BS72" s="44">
        <f t="shared" si="76"/>
        <v>26514.739953377913</v>
      </c>
      <c r="BT72" s="44">
        <f t="shared" si="78"/>
        <v>27442.75585174614</v>
      </c>
      <c r="BU72" s="44">
        <f t="shared" si="80"/>
        <v>28403.252306557257</v>
      </c>
      <c r="BV72" s="44">
        <f t="shared" si="82"/>
        <v>29397.366137286757</v>
      </c>
      <c r="BW72" s="44">
        <f t="shared" si="84"/>
        <v>30426.273952091789</v>
      </c>
      <c r="BX72" s="44">
        <f t="shared" si="86"/>
        <v>31491.193540414999</v>
      </c>
      <c r="BY72" s="44">
        <f t="shared" si="88"/>
        <v>32593.38531432952</v>
      </c>
      <c r="BZ72" s="44">
        <f t="shared" si="90"/>
        <v>33734.153800331056</v>
      </c>
      <c r="CA72" s="44">
        <f t="shared" si="92"/>
        <v>34914.849183342631</v>
      </c>
      <c r="CB72" s="44">
        <f t="shared" si="94"/>
        <v>36136.86890475962</v>
      </c>
      <c r="CC72" s="44">
        <f t="shared" si="96"/>
        <v>37401.659316426209</v>
      </c>
      <c r="CD72" s="44">
        <f t="shared" si="98"/>
        <v>38710.717392501116</v>
      </c>
      <c r="CE72" s="44">
        <f t="shared" si="100"/>
        <v>40065.592501238658</v>
      </c>
      <c r="CF72" s="44">
        <f t="shared" si="102"/>
        <v>41467.888238782012</v>
      </c>
      <c r="CG72" s="44">
        <f t="shared" si="104"/>
        <v>42919.264327139375</v>
      </c>
      <c r="CH72" s="44">
        <f t="shared" si="106"/>
        <v>44421.438578589252</v>
      </c>
      <c r="CI72" s="44">
        <f t="shared" si="108"/>
        <v>45976.188928839867</v>
      </c>
      <c r="CJ72" s="44">
        <f t="shared" si="110"/>
        <v>47585.355541349258</v>
      </c>
      <c r="CK72" s="44">
        <f t="shared" si="112"/>
        <v>49250.842985296484</v>
      </c>
      <c r="CL72" s="44">
        <f t="shared" si="114"/>
        <v>50974.622489781854</v>
      </c>
      <c r="CM72" s="44">
        <f t="shared" si="116"/>
        <v>52758.734276924217</v>
      </c>
      <c r="CN72" s="44">
        <f t="shared" si="118"/>
        <v>54605.289976616557</v>
      </c>
      <c r="CO72" s="44">
        <f t="shared" si="123"/>
        <v>56516.475125798133</v>
      </c>
      <c r="CP72" s="44">
        <f t="shared" ref="CP72:CP103" si="129">$V72/(1+r_)^($R72-CP$2)</f>
        <v>58494.551755201064</v>
      </c>
      <c r="CQ72" s="44"/>
      <c r="CR72" s="44"/>
      <c r="CS72" s="44"/>
      <c r="CT72" s="44"/>
      <c r="CU72" s="44"/>
    </row>
    <row r="73" spans="2:109" ht="15.75" customHeight="1">
      <c r="B73" s="1">
        <v>66</v>
      </c>
      <c r="D73" s="43">
        <f t="shared" si="124"/>
        <v>1.3568E-2</v>
      </c>
      <c r="E73" s="43">
        <f t="shared" si="0"/>
        <v>1.3660886457882481E-2</v>
      </c>
      <c r="F73" s="44">
        <f t="shared" si="125"/>
        <v>79257.222779893142</v>
      </c>
      <c r="G73" s="44">
        <f t="shared" si="1"/>
        <v>78453.443219878027</v>
      </c>
      <c r="H73" s="44">
        <f t="shared" si="2"/>
        <v>15.059602946705237</v>
      </c>
      <c r="J73" s="43">
        <f t="shared" si="119"/>
        <v>8.8599999999999998E-3</v>
      </c>
      <c r="K73" s="43">
        <f t="shared" si="4"/>
        <v>8.8994831870327466E-3</v>
      </c>
      <c r="L73" s="44">
        <f t="shared" si="126"/>
        <v>86086.55409969794</v>
      </c>
      <c r="M73" s="44">
        <f t="shared" si="5"/>
        <v>85515.777905016192</v>
      </c>
      <c r="N73" s="44">
        <f t="shared" si="6"/>
        <v>17.371143294975848</v>
      </c>
      <c r="P73" s="5">
        <f t="shared" si="7"/>
        <v>0.52065191520566922</v>
      </c>
      <c r="R73" s="1">
        <v>66</v>
      </c>
      <c r="S73" s="44">
        <f t="shared" si="8"/>
        <v>82812.927211123577</v>
      </c>
      <c r="T73" s="44">
        <f t="shared" si="9"/>
        <v>82136.962210488069</v>
      </c>
      <c r="U73" s="45">
        <f t="shared" si="10"/>
        <v>16.533939899488264</v>
      </c>
      <c r="V73" s="44">
        <f t="shared" si="120"/>
        <v>57586.224205773186</v>
      </c>
      <c r="W73" s="45">
        <f t="shared" si="12"/>
        <v>11.195191219810859</v>
      </c>
      <c r="X73" s="45">
        <f>SUM(CQ73:CQ$127)/S73</f>
        <v>8.3185953554995979</v>
      </c>
      <c r="Z73" s="1">
        <f t="shared" si="13"/>
        <v>16.26311085610751</v>
      </c>
      <c r="AA73" s="45">
        <f t="shared" si="14"/>
        <v>0.27082904338075409</v>
      </c>
      <c r="AC73" s="44">
        <f t="shared" si="121"/>
        <v>5946.4191369178106</v>
      </c>
      <c r="AD73" s="44">
        <f t="shared" si="127"/>
        <v>6154.543806709934</v>
      </c>
      <c r="AE73" s="44">
        <f t="shared" ref="AE73:AE104" si="130">$V73/(1+r_)^($R73-AE$2)</f>
        <v>6369.9528399447809</v>
      </c>
      <c r="AF73" s="44">
        <f t="shared" si="61"/>
        <v>6592.901189342846</v>
      </c>
      <c r="AG73" s="44">
        <f t="shared" si="63"/>
        <v>6823.6527309698458</v>
      </c>
      <c r="AH73" s="44">
        <f t="shared" si="65"/>
        <v>7062.4805765537903</v>
      </c>
      <c r="AI73" s="44">
        <f t="shared" si="67"/>
        <v>7309.6673967331708</v>
      </c>
      <c r="AJ73" s="44">
        <f t="shared" si="69"/>
        <v>7565.5057556188312</v>
      </c>
      <c r="AK73" s="44">
        <f t="shared" si="71"/>
        <v>7830.2984570654908</v>
      </c>
      <c r="AL73" s="44">
        <f t="shared" si="73"/>
        <v>8104.3589030627836</v>
      </c>
      <c r="AM73" s="44">
        <f t="shared" si="75"/>
        <v>8388.0114646699803</v>
      </c>
      <c r="AN73" s="44">
        <f t="shared" si="77"/>
        <v>8681.5918659334275</v>
      </c>
      <c r="AO73" s="44">
        <f t="shared" si="79"/>
        <v>8985.4475812410965</v>
      </c>
      <c r="AP73" s="44">
        <f t="shared" si="81"/>
        <v>9299.9382465845356</v>
      </c>
      <c r="AQ73" s="44">
        <f t="shared" si="83"/>
        <v>9625.436085214993</v>
      </c>
      <c r="AR73" s="44">
        <f t="shared" si="85"/>
        <v>9962.3263481975173</v>
      </c>
      <c r="AS73" s="44">
        <f t="shared" si="87"/>
        <v>10311.007770384429</v>
      </c>
      <c r="AT73" s="44">
        <f t="shared" si="89"/>
        <v>10671.893042347883</v>
      </c>
      <c r="AU73" s="44">
        <f t="shared" si="91"/>
        <v>11045.409298830058</v>
      </c>
      <c r="AV73" s="44">
        <f t="shared" si="93"/>
        <v>11431.998624289108</v>
      </c>
      <c r="AW73" s="44">
        <f t="shared" si="95"/>
        <v>11832.118576139224</v>
      </c>
      <c r="AX73" s="44">
        <f t="shared" si="97"/>
        <v>12246.242726304099</v>
      </c>
      <c r="AY73" s="44">
        <f t="shared" si="99"/>
        <v>12674.861221724741</v>
      </c>
      <c r="AZ73" s="44">
        <f t="shared" si="101"/>
        <v>13118.481364485104</v>
      </c>
      <c r="BA73" s="44">
        <f t="shared" si="103"/>
        <v>13577.628212242083</v>
      </c>
      <c r="BB73" s="44">
        <f t="shared" si="105"/>
        <v>14052.845199670557</v>
      </c>
      <c r="BC73" s="44">
        <f t="shared" si="107"/>
        <v>14544.694781659024</v>
      </c>
      <c r="BD73" s="44">
        <f t="shared" si="109"/>
        <v>15053.759099017087</v>
      </c>
      <c r="BE73" s="44">
        <f t="shared" si="111"/>
        <v>15580.640667482683</v>
      </c>
      <c r="BF73" s="44">
        <f t="shared" si="113"/>
        <v>16125.963090844578</v>
      </c>
      <c r="BG73" s="44">
        <f t="shared" si="115"/>
        <v>16690.371799024135</v>
      </c>
      <c r="BH73" s="44">
        <f t="shared" si="117"/>
        <v>17274.534811989979</v>
      </c>
      <c r="BI73" s="44">
        <f t="shared" si="122"/>
        <v>17879.143530409627</v>
      </c>
      <c r="BJ73" s="44">
        <f t="shared" si="128"/>
        <v>18504.913553973962</v>
      </c>
      <c r="BK73" s="44">
        <f t="shared" ref="BK73:BK104" si="131">$V73/(1+r_)^($R73-BK$2)</f>
        <v>19152.585528363052</v>
      </c>
      <c r="BL73" s="44">
        <f t="shared" si="62"/>
        <v>19822.926021855754</v>
      </c>
      <c r="BM73" s="44">
        <f t="shared" si="64"/>
        <v>20516.728432620701</v>
      </c>
      <c r="BN73" s="44">
        <f t="shared" si="66"/>
        <v>21234.813927762429</v>
      </c>
      <c r="BO73" s="44">
        <f t="shared" si="68"/>
        <v>21978.032415234109</v>
      </c>
      <c r="BP73" s="44">
        <f t="shared" si="70"/>
        <v>22747.2635497673</v>
      </c>
      <c r="BQ73" s="44">
        <f t="shared" si="72"/>
        <v>23543.417774009158</v>
      </c>
      <c r="BR73" s="44">
        <f t="shared" si="74"/>
        <v>24367.437396099478</v>
      </c>
      <c r="BS73" s="44">
        <f t="shared" si="76"/>
        <v>25220.297704962955</v>
      </c>
      <c r="BT73" s="44">
        <f t="shared" si="78"/>
        <v>26103.008124636654</v>
      </c>
      <c r="BU73" s="44">
        <f t="shared" si="80"/>
        <v>27016.613408998935</v>
      </c>
      <c r="BV73" s="44">
        <f t="shared" si="82"/>
        <v>27962.194878313901</v>
      </c>
      <c r="BW73" s="44">
        <f t="shared" si="84"/>
        <v>28940.871699054882</v>
      </c>
      <c r="BX73" s="44">
        <f t="shared" si="86"/>
        <v>29953.8022085218</v>
      </c>
      <c r="BY73" s="44">
        <f t="shared" si="88"/>
        <v>31002.185285820058</v>
      </c>
      <c r="BZ73" s="44">
        <f t="shared" si="90"/>
        <v>32087.261770823759</v>
      </c>
      <c r="CA73" s="44">
        <f t="shared" si="92"/>
        <v>33210.315932802587</v>
      </c>
      <c r="CB73" s="44">
        <f t="shared" si="94"/>
        <v>34372.676990450673</v>
      </c>
      <c r="CC73" s="44">
        <f t="shared" si="96"/>
        <v>35575.720685116445</v>
      </c>
      <c r="CD73" s="44">
        <f t="shared" si="98"/>
        <v>36820.870909095524</v>
      </c>
      <c r="CE73" s="44">
        <f t="shared" si="100"/>
        <v>38109.601390913856</v>
      </c>
      <c r="CF73" s="44">
        <f t="shared" si="102"/>
        <v>39443.437439595837</v>
      </c>
      <c r="CG73" s="44">
        <f t="shared" si="104"/>
        <v>40823.957749981695</v>
      </c>
      <c r="CH73" s="44">
        <f t="shared" si="106"/>
        <v>42252.796271231055</v>
      </c>
      <c r="CI73" s="44">
        <f t="shared" si="108"/>
        <v>43731.644140724129</v>
      </c>
      <c r="CJ73" s="44">
        <f t="shared" si="110"/>
        <v>45262.251685649469</v>
      </c>
      <c r="CK73" s="44">
        <f t="shared" si="112"/>
        <v>46846.430494647197</v>
      </c>
      <c r="CL73" s="44">
        <f t="shared" si="114"/>
        <v>48486.055561959853</v>
      </c>
      <c r="CM73" s="44">
        <f t="shared" si="116"/>
        <v>50183.067506628438</v>
      </c>
      <c r="CN73" s="44">
        <f t="shared" si="118"/>
        <v>51939.474869360427</v>
      </c>
      <c r="CO73" s="44">
        <f t="shared" si="123"/>
        <v>53757.356489788042</v>
      </c>
      <c r="CP73" s="44">
        <f t="shared" si="129"/>
        <v>55638.863966930621</v>
      </c>
      <c r="CQ73" s="44">
        <f t="shared" ref="CQ73:CQ104" si="132">$V73/(1+r_)^($R73-CQ$2)</f>
        <v>57586.224205773186</v>
      </c>
      <c r="CR73" s="44"/>
      <c r="CS73" s="44"/>
      <c r="CT73" s="44"/>
      <c r="CU73" s="44"/>
    </row>
    <row r="74" spans="2:109" ht="15.75" customHeight="1">
      <c r="B74" s="1">
        <v>67</v>
      </c>
      <c r="D74" s="43">
        <f t="shared" si="124"/>
        <v>1.4493000000000001E-2</v>
      </c>
      <c r="E74" s="43">
        <f t="shared" si="0"/>
        <v>1.4599049421183912E-2</v>
      </c>
      <c r="F74" s="44">
        <f t="shared" si="125"/>
        <v>77649.663659862912</v>
      </c>
      <c r="G74" s="44">
        <f t="shared" si="1"/>
        <v>76808.696796182689</v>
      </c>
      <c r="H74" s="44">
        <f t="shared" si="2"/>
        <v>14.361026306418941</v>
      </c>
      <c r="J74" s="43">
        <f t="shared" si="119"/>
        <v>9.5230000000000002E-3</v>
      </c>
      <c r="K74" s="43">
        <f t="shared" si="4"/>
        <v>9.5686337087923425E-3</v>
      </c>
      <c r="L74" s="44">
        <f t="shared" si="126"/>
        <v>84945.001710334443</v>
      </c>
      <c r="M74" s="44">
        <f t="shared" si="5"/>
        <v>84339.749969901444</v>
      </c>
      <c r="N74" s="44">
        <f t="shared" si="6"/>
        <v>16.59786992458201</v>
      </c>
      <c r="P74" s="5">
        <f t="shared" si="7"/>
        <v>0.52243412486461782</v>
      </c>
      <c r="R74" s="1">
        <v>67</v>
      </c>
      <c r="S74" s="44">
        <f t="shared" si="8"/>
        <v>81460.997209852561</v>
      </c>
      <c r="T74" s="44">
        <f t="shared" si="9"/>
        <v>80750.485589310556</v>
      </c>
      <c r="U74" s="45">
        <f t="shared" si="10"/>
        <v>15.800039813939996</v>
      </c>
      <c r="V74" s="44">
        <f t="shared" si="120"/>
        <v>56614.165446665633</v>
      </c>
      <c r="W74" s="45">
        <f t="shared" si="12"/>
        <v>10.674069323691834</v>
      </c>
      <c r="X74" s="45">
        <f>SUM(CR74:CR$127)/S74</f>
        <v>8.0209740257188837</v>
      </c>
      <c r="Z74" s="1">
        <f t="shared" si="13"/>
        <v>15.529629744532969</v>
      </c>
      <c r="AA74" s="45">
        <f t="shared" si="14"/>
        <v>0.27041006940702772</v>
      </c>
      <c r="AC74" s="44">
        <f t="shared" si="121"/>
        <v>5648.350958155901</v>
      </c>
      <c r="AD74" s="44">
        <f t="shared" si="127"/>
        <v>5846.0432416913573</v>
      </c>
      <c r="AE74" s="44">
        <f t="shared" si="130"/>
        <v>6050.6547551505546</v>
      </c>
      <c r="AF74" s="44">
        <f t="shared" ref="AF74:AF105" si="133">$V74/(1+r_)^($R74-AF$2)</f>
        <v>6262.4276715808228</v>
      </c>
      <c r="AG74" s="44">
        <f t="shared" si="63"/>
        <v>6481.6126400861503</v>
      </c>
      <c r="AH74" s="44">
        <f t="shared" si="65"/>
        <v>6708.4690824891659</v>
      </c>
      <c r="AI74" s="44">
        <f t="shared" si="67"/>
        <v>6943.2655003762866</v>
      </c>
      <c r="AJ74" s="44">
        <f t="shared" si="69"/>
        <v>7186.2797928894543</v>
      </c>
      <c r="AK74" s="44">
        <f t="shared" si="71"/>
        <v>7437.7995856405851</v>
      </c>
      <c r="AL74" s="44">
        <f t="shared" si="73"/>
        <v>7698.1225711380057</v>
      </c>
      <c r="AM74" s="44">
        <f t="shared" si="75"/>
        <v>7967.5568611278359</v>
      </c>
      <c r="AN74" s="44">
        <f t="shared" si="77"/>
        <v>8246.4213512673105</v>
      </c>
      <c r="AO74" s="44">
        <f t="shared" si="79"/>
        <v>8535.0460985616628</v>
      </c>
      <c r="AP74" s="44">
        <f t="shared" si="81"/>
        <v>8833.7727120113213</v>
      </c>
      <c r="AQ74" s="44">
        <f t="shared" si="83"/>
        <v>9142.9547569317183</v>
      </c>
      <c r="AR74" s="44">
        <f t="shared" si="85"/>
        <v>9462.9581734243257</v>
      </c>
      <c r="AS74" s="44">
        <f t="shared" si="87"/>
        <v>9794.1617094941776</v>
      </c>
      <c r="AT74" s="44">
        <f t="shared" si="89"/>
        <v>10136.957369326472</v>
      </c>
      <c r="AU74" s="44">
        <f t="shared" si="91"/>
        <v>10491.750877252898</v>
      </c>
      <c r="AV74" s="44">
        <f t="shared" si="93"/>
        <v>10858.962157956748</v>
      </c>
      <c r="AW74" s="44">
        <f t="shared" si="95"/>
        <v>11239.025833485233</v>
      </c>
      <c r="AX74" s="44">
        <f t="shared" si="97"/>
        <v>11632.391737657214</v>
      </c>
      <c r="AY74" s="44">
        <f t="shared" si="99"/>
        <v>12039.525448475217</v>
      </c>
      <c r="AZ74" s="44">
        <f t="shared" si="101"/>
        <v>12460.908839171849</v>
      </c>
      <c r="BA74" s="44">
        <f t="shared" si="103"/>
        <v>12897.040648542861</v>
      </c>
      <c r="BB74" s="44">
        <f t="shared" si="105"/>
        <v>13348.437071241862</v>
      </c>
      <c r="BC74" s="44">
        <f t="shared" si="107"/>
        <v>13815.632368735329</v>
      </c>
      <c r="BD74" s="44">
        <f t="shared" si="109"/>
        <v>14299.179501641062</v>
      </c>
      <c r="BE74" s="44">
        <f t="shared" si="111"/>
        <v>14799.650784198497</v>
      </c>
      <c r="BF74" s="44">
        <f t="shared" si="113"/>
        <v>15317.638561645441</v>
      </c>
      <c r="BG74" s="44">
        <f t="shared" si="115"/>
        <v>15853.755911303033</v>
      </c>
      <c r="BH74" s="44">
        <f t="shared" si="117"/>
        <v>16408.637368198637</v>
      </c>
      <c r="BI74" s="44">
        <f t="shared" si="122"/>
        <v>16982.939676085589</v>
      </c>
      <c r="BJ74" s="44">
        <f t="shared" si="128"/>
        <v>17577.342564748582</v>
      </c>
      <c r="BK74" s="44">
        <f t="shared" si="131"/>
        <v>18192.549554514782</v>
      </c>
      <c r="BL74" s="44">
        <f t="shared" ref="BL74:BL105" si="134">$V74/(1+r_)^($R74-BL$2)</f>
        <v>18829.288788922797</v>
      </c>
      <c r="BM74" s="44">
        <f t="shared" si="64"/>
        <v>19488.313896535092</v>
      </c>
      <c r="BN74" s="44">
        <f t="shared" si="66"/>
        <v>20170.404882913816</v>
      </c>
      <c r="BO74" s="44">
        <f t="shared" si="68"/>
        <v>20876.369053815801</v>
      </c>
      <c r="BP74" s="44">
        <f t="shared" si="70"/>
        <v>21607.041970699349</v>
      </c>
      <c r="BQ74" s="44">
        <f t="shared" si="72"/>
        <v>22363.288439673826</v>
      </c>
      <c r="BR74" s="44">
        <f t="shared" si="74"/>
        <v>23146.003535062409</v>
      </c>
      <c r="BS74" s="44">
        <f t="shared" si="76"/>
        <v>23956.113658789596</v>
      </c>
      <c r="BT74" s="44">
        <f t="shared" si="78"/>
        <v>24794.577636847229</v>
      </c>
      <c r="BU74" s="44">
        <f t="shared" si="80"/>
        <v>25662.387854136876</v>
      </c>
      <c r="BV74" s="44">
        <f t="shared" si="82"/>
        <v>26560.571429031665</v>
      </c>
      <c r="BW74" s="44">
        <f t="shared" si="84"/>
        <v>27490.191429047776</v>
      </c>
      <c r="BX74" s="44">
        <f t="shared" si="86"/>
        <v>28452.348129064441</v>
      </c>
      <c r="BY74" s="44">
        <f t="shared" si="88"/>
        <v>29448.180313581695</v>
      </c>
      <c r="BZ74" s="44">
        <f t="shared" si="90"/>
        <v>30478.866624557049</v>
      </c>
      <c r="CA74" s="44">
        <f t="shared" si="92"/>
        <v>31545.626956416545</v>
      </c>
      <c r="CB74" s="44">
        <f t="shared" si="94"/>
        <v>32649.723899891123</v>
      </c>
      <c r="CC74" s="44">
        <f t="shared" si="96"/>
        <v>33792.464236387306</v>
      </c>
      <c r="CD74" s="44">
        <f t="shared" si="98"/>
        <v>34975.200484660854</v>
      </c>
      <c r="CE74" s="44">
        <f t="shared" si="100"/>
        <v>36199.332501623991</v>
      </c>
      <c r="CF74" s="44">
        <f t="shared" si="102"/>
        <v>37466.309139180819</v>
      </c>
      <c r="CG74" s="44">
        <f t="shared" si="104"/>
        <v>38777.629959052145</v>
      </c>
      <c r="CH74" s="44">
        <f t="shared" si="106"/>
        <v>40134.847007618977</v>
      </c>
      <c r="CI74" s="44">
        <f t="shared" si="108"/>
        <v>41539.566652885638</v>
      </c>
      <c r="CJ74" s="44">
        <f t="shared" si="110"/>
        <v>42993.45148573663</v>
      </c>
      <c r="CK74" s="44">
        <f t="shared" si="112"/>
        <v>44498.222287737401</v>
      </c>
      <c r="CL74" s="44">
        <f t="shared" si="114"/>
        <v>46055.660067808203</v>
      </c>
      <c r="CM74" s="44">
        <f t="shared" si="116"/>
        <v>47667.608170181498</v>
      </c>
      <c r="CN74" s="44">
        <f t="shared" si="118"/>
        <v>49335.974456137839</v>
      </c>
      <c r="CO74" s="44">
        <f t="shared" si="123"/>
        <v>51062.733562102665</v>
      </c>
      <c r="CP74" s="44">
        <f t="shared" si="129"/>
        <v>52849.929236776254</v>
      </c>
      <c r="CQ74" s="44">
        <f t="shared" si="132"/>
        <v>54699.676760063419</v>
      </c>
      <c r="CR74" s="44">
        <f t="shared" ref="CR74:CR105" si="135">$V74/(1+r_)^($R74-CR$2)</f>
        <v>56614.165446665633</v>
      </c>
      <c r="CS74" s="44"/>
      <c r="CT74" s="44"/>
      <c r="CU74" s="44"/>
    </row>
    <row r="75" spans="2:109" ht="15.75" customHeight="1">
      <c r="B75" s="1">
        <v>68</v>
      </c>
      <c r="D75" s="43">
        <f t="shared" si="124"/>
        <v>1.5896E-2</v>
      </c>
      <c r="E75" s="43">
        <f t="shared" si="0"/>
        <v>1.6023696457879325E-2</v>
      </c>
      <c r="F75" s="44">
        <f t="shared" si="125"/>
        <v>75967.729932502465</v>
      </c>
      <c r="G75" s="44">
        <f t="shared" si="1"/>
        <v>75065.651450263831</v>
      </c>
      <c r="H75" s="44">
        <f t="shared" si="2"/>
        <v>13.66791092257518</v>
      </c>
      <c r="J75" s="43">
        <f t="shared" si="119"/>
        <v>1.0378999999999999E-2</v>
      </c>
      <c r="K75" s="43">
        <f t="shared" si="4"/>
        <v>1.0433237433784307E-2</v>
      </c>
      <c r="L75" s="44">
        <f t="shared" si="126"/>
        <v>83734.498229468445</v>
      </c>
      <c r="M75" s="44">
        <f t="shared" si="5"/>
        <v>83084.382183405236</v>
      </c>
      <c r="N75" s="44">
        <f t="shared" si="6"/>
        <v>15.830587955862653</v>
      </c>
      <c r="P75" s="5">
        <f t="shared" si="7"/>
        <v>0.5243164055578764</v>
      </c>
      <c r="R75" s="1">
        <v>68</v>
      </c>
      <c r="S75" s="44">
        <f t="shared" si="8"/>
        <v>80039.973968768536</v>
      </c>
      <c r="T75" s="44">
        <f t="shared" si="9"/>
        <v>79278.650639099767</v>
      </c>
      <c r="U75" s="45">
        <f t="shared" si="10"/>
        <v>15.071675486555323</v>
      </c>
      <c r="V75" s="44">
        <f t="shared" si="120"/>
        <v>55582.261963072844</v>
      </c>
      <c r="W75" s="45">
        <f t="shared" si="12"/>
        <v>10.156252252975024</v>
      </c>
      <c r="X75" s="45">
        <f>SUM(CS75:CS$127)/S75</f>
        <v>7.7170160091334949</v>
      </c>
      <c r="Z75" s="1">
        <f t="shared" si="13"/>
        <v>14.801837971051039</v>
      </c>
      <c r="AA75" s="45">
        <f t="shared" si="14"/>
        <v>0.26983751550428359</v>
      </c>
      <c r="AC75" s="44">
        <f t="shared" si="121"/>
        <v>5357.8731937878001</v>
      </c>
      <c r="AD75" s="44">
        <f t="shared" si="127"/>
        <v>5545.3987555703725</v>
      </c>
      <c r="AE75" s="44">
        <f t="shared" si="130"/>
        <v>5739.487712015336</v>
      </c>
      <c r="AF75" s="44">
        <f t="shared" si="133"/>
        <v>5940.3697819358722</v>
      </c>
      <c r="AG75" s="44">
        <f t="shared" ref="AG75:AG106" si="136">$V75/(1+r_)^($R75-AG$2)</f>
        <v>6148.2827243036263</v>
      </c>
      <c r="AH75" s="44">
        <f t="shared" si="65"/>
        <v>6363.4726196542524</v>
      </c>
      <c r="AI75" s="44">
        <f t="shared" si="67"/>
        <v>6586.1941613421504</v>
      </c>
      <c r="AJ75" s="44">
        <f t="shared" si="69"/>
        <v>6816.7109569891263</v>
      </c>
      <c r="AK75" s="44">
        <f t="shared" si="71"/>
        <v>7055.2958404837436</v>
      </c>
      <c r="AL75" s="44">
        <f t="shared" si="73"/>
        <v>7302.2311949006744</v>
      </c>
      <c r="AM75" s="44">
        <f t="shared" si="75"/>
        <v>7557.8092867221985</v>
      </c>
      <c r="AN75" s="44">
        <f t="shared" si="77"/>
        <v>7822.3326117574752</v>
      </c>
      <c r="AO75" s="44">
        <f t="shared" si="79"/>
        <v>8096.1142531689866</v>
      </c>
      <c r="AP75" s="44">
        <f t="shared" si="81"/>
        <v>8379.4782520298977</v>
      </c>
      <c r="AQ75" s="44">
        <f t="shared" si="83"/>
        <v>8672.7599908509455</v>
      </c>
      <c r="AR75" s="44">
        <f t="shared" si="85"/>
        <v>8976.3065905307285</v>
      </c>
      <c r="AS75" s="44">
        <f t="shared" si="87"/>
        <v>9290.4773211993015</v>
      </c>
      <c r="AT75" s="44">
        <f t="shared" si="89"/>
        <v>9615.644027441278</v>
      </c>
      <c r="AU75" s="44">
        <f t="shared" si="91"/>
        <v>9952.1915684017204</v>
      </c>
      <c r="AV75" s="44">
        <f t="shared" si="93"/>
        <v>10300.51827329578</v>
      </c>
      <c r="AW75" s="44">
        <f t="shared" si="95"/>
        <v>10661.036412861131</v>
      </c>
      <c r="AX75" s="44">
        <f t="shared" si="97"/>
        <v>11034.172687311269</v>
      </c>
      <c r="AY75" s="44">
        <f t="shared" si="99"/>
        <v>11420.368731367162</v>
      </c>
      <c r="AZ75" s="44">
        <f t="shared" si="101"/>
        <v>11820.081636965013</v>
      </c>
      <c r="BA75" s="44">
        <f t="shared" si="103"/>
        <v>12233.784494258787</v>
      </c>
      <c r="BB75" s="44">
        <f t="shared" si="105"/>
        <v>12661.966951557843</v>
      </c>
      <c r="BC75" s="44">
        <f t="shared" si="107"/>
        <v>13105.135794862368</v>
      </c>
      <c r="BD75" s="44">
        <f t="shared" si="109"/>
        <v>13563.815547682552</v>
      </c>
      <c r="BE75" s="44">
        <f t="shared" si="111"/>
        <v>14038.549091851439</v>
      </c>
      <c r="BF75" s="44">
        <f t="shared" si="113"/>
        <v>14529.898310066235</v>
      </c>
      <c r="BG75" s="44">
        <f t="shared" si="115"/>
        <v>15038.444750918552</v>
      </c>
      <c r="BH75" s="44">
        <f t="shared" si="117"/>
        <v>15564.790317200703</v>
      </c>
      <c r="BI75" s="44">
        <f t="shared" si="122"/>
        <v>16109.557978302724</v>
      </c>
      <c r="BJ75" s="44">
        <f t="shared" si="128"/>
        <v>16673.392507543318</v>
      </c>
      <c r="BK75" s="44">
        <f t="shared" si="131"/>
        <v>17256.961245307335</v>
      </c>
      <c r="BL75" s="44">
        <f t="shared" si="134"/>
        <v>17860.954888893091</v>
      </c>
      <c r="BM75" s="44">
        <f t="shared" ref="BM75:BM106" si="137">$V75/(1+r_)^($R75-BM$2)</f>
        <v>18486.088310004347</v>
      </c>
      <c r="BN75" s="44">
        <f t="shared" si="66"/>
        <v>19133.101400854492</v>
      </c>
      <c r="BO75" s="44">
        <f t="shared" si="68"/>
        <v>19802.759949884399</v>
      </c>
      <c r="BP75" s="44">
        <f t="shared" si="70"/>
        <v>20495.856548130356</v>
      </c>
      <c r="BQ75" s="44">
        <f t="shared" si="72"/>
        <v>21213.21152731491</v>
      </c>
      <c r="BR75" s="44">
        <f t="shared" si="74"/>
        <v>21955.673930770932</v>
      </c>
      <c r="BS75" s="44">
        <f t="shared" si="76"/>
        <v>22724.122518347915</v>
      </c>
      <c r="BT75" s="44">
        <f t="shared" si="78"/>
        <v>23519.466806490094</v>
      </c>
      <c r="BU75" s="44">
        <f t="shared" si="80"/>
        <v>24342.648144717245</v>
      </c>
      <c r="BV75" s="44">
        <f t="shared" si="82"/>
        <v>25194.64082978234</v>
      </c>
      <c r="BW75" s="44">
        <f t="shared" si="84"/>
        <v>26076.453258824724</v>
      </c>
      <c r="BX75" s="44">
        <f t="shared" si="86"/>
        <v>26989.129122883591</v>
      </c>
      <c r="BY75" s="44">
        <f t="shared" si="88"/>
        <v>27933.74864218451</v>
      </c>
      <c r="BZ75" s="44">
        <f t="shared" si="90"/>
        <v>28911.429844660965</v>
      </c>
      <c r="CA75" s="44">
        <f t="shared" si="92"/>
        <v>29923.329889224096</v>
      </c>
      <c r="CB75" s="44">
        <f t="shared" si="94"/>
        <v>30970.646435346938</v>
      </c>
      <c r="CC75" s="44">
        <f t="shared" si="96"/>
        <v>32054.619060584078</v>
      </c>
      <c r="CD75" s="44">
        <f t="shared" si="98"/>
        <v>33176.530727704514</v>
      </c>
      <c r="CE75" s="44">
        <f t="shared" si="100"/>
        <v>34337.709303174168</v>
      </c>
      <c r="CF75" s="44">
        <f t="shared" si="102"/>
        <v>35539.529128785267</v>
      </c>
      <c r="CG75" s="44">
        <f t="shared" si="104"/>
        <v>36783.412648292746</v>
      </c>
      <c r="CH75" s="44">
        <f t="shared" si="106"/>
        <v>38070.832090982985</v>
      </c>
      <c r="CI75" s="44">
        <f t="shared" si="108"/>
        <v>39403.311214167392</v>
      </c>
      <c r="CJ75" s="44">
        <f t="shared" si="110"/>
        <v>40782.42710666325</v>
      </c>
      <c r="CK75" s="44">
        <f t="shared" si="112"/>
        <v>42209.812055396462</v>
      </c>
      <c r="CL75" s="44">
        <f t="shared" si="114"/>
        <v>43687.155477335327</v>
      </c>
      <c r="CM75" s="44">
        <f t="shared" si="116"/>
        <v>45216.205919042055</v>
      </c>
      <c r="CN75" s="44">
        <f t="shared" si="118"/>
        <v>46798.773126208536</v>
      </c>
      <c r="CO75" s="44">
        <f t="shared" si="123"/>
        <v>48436.730185625827</v>
      </c>
      <c r="CP75" s="44">
        <f t="shared" si="129"/>
        <v>50132.015742122727</v>
      </c>
      <c r="CQ75" s="44">
        <f t="shared" si="132"/>
        <v>51886.636293097014</v>
      </c>
      <c r="CR75" s="44">
        <f t="shared" si="135"/>
        <v>53702.668563355408</v>
      </c>
      <c r="CS75" s="44">
        <f t="shared" ref="CS75:CS106" si="138">$V75/(1+r_)^($R75-CS$2)</f>
        <v>55582.261963072844</v>
      </c>
      <c r="CT75" s="44"/>
      <c r="CU75" s="44"/>
    </row>
    <row r="76" spans="2:109" ht="15.75" customHeight="1">
      <c r="B76" s="1">
        <v>69</v>
      </c>
      <c r="D76" s="43">
        <f t="shared" si="124"/>
        <v>1.7208999999999999E-2</v>
      </c>
      <c r="E76" s="43">
        <f t="shared" si="0"/>
        <v>1.7358795886200783E-2</v>
      </c>
      <c r="F76" s="44">
        <f t="shared" si="125"/>
        <v>74163.572968025212</v>
      </c>
      <c r="G76" s="44">
        <f t="shared" si="1"/>
        <v>73210.492320789897</v>
      </c>
      <c r="H76" s="44">
        <f t="shared" si="2"/>
        <v>12.988243091695763</v>
      </c>
      <c r="J76" s="43">
        <f t="shared" si="119"/>
        <v>1.1361E-2</v>
      </c>
      <c r="K76" s="43">
        <f t="shared" si="4"/>
        <v>1.1426029160511591E-2</v>
      </c>
      <c r="L76" s="44">
        <f t="shared" si="126"/>
        <v>82434.266137342027</v>
      </c>
      <c r="M76" s="44">
        <f t="shared" si="5"/>
        <v>81733.863154500417</v>
      </c>
      <c r="N76" s="44">
        <f t="shared" si="6"/>
        <v>15.072396652481229</v>
      </c>
      <c r="P76" s="5">
        <f t="shared" si="7"/>
        <v>0.52640743070455731</v>
      </c>
      <c r="R76" s="1">
        <v>69</v>
      </c>
      <c r="S76" s="44">
        <f t="shared" si="8"/>
        <v>78517.327309431013</v>
      </c>
      <c r="T76" s="44">
        <f t="shared" si="9"/>
        <v>77706.990901023848</v>
      </c>
      <c r="U76" s="45">
        <f t="shared" si="10"/>
        <v>14.354256590126441</v>
      </c>
      <c r="V76" s="44">
        <f t="shared" si="120"/>
        <v>54480.371320707825</v>
      </c>
      <c r="W76" s="45">
        <f t="shared" si="12"/>
        <v>9.6453092576717108</v>
      </c>
      <c r="X76" s="45">
        <f>SUM(CT76:CT$127)/S76</f>
        <v>7.4093270989755684</v>
      </c>
      <c r="Z76" s="1">
        <f t="shared" si="13"/>
        <v>14.085357012822595</v>
      </c>
      <c r="AA76" s="45">
        <f t="shared" si="14"/>
        <v>0.26889957730384673</v>
      </c>
      <c r="AC76" s="44">
        <f t="shared" si="121"/>
        <v>5074.0637951443905</v>
      </c>
      <c r="AD76" s="44">
        <f t="shared" si="127"/>
        <v>5251.6560279744426</v>
      </c>
      <c r="AE76" s="44">
        <f t="shared" si="130"/>
        <v>5435.4639889535483</v>
      </c>
      <c r="AF76" s="44">
        <f t="shared" si="133"/>
        <v>5625.7052285669224</v>
      </c>
      <c r="AG76" s="44">
        <f t="shared" si="136"/>
        <v>5822.6049115667638</v>
      </c>
      <c r="AH76" s="44">
        <f t="shared" ref="AH76:AH107" si="139">$V76/(1+r_)^($R76-AH$2)</f>
        <v>6026.3960834715999</v>
      </c>
      <c r="AI76" s="44">
        <f t="shared" si="67"/>
        <v>6237.3199463931051</v>
      </c>
      <c r="AJ76" s="44">
        <f t="shared" si="69"/>
        <v>6455.626144516863</v>
      </c>
      <c r="AK76" s="44">
        <f t="shared" si="71"/>
        <v>6681.5730595749537</v>
      </c>
      <c r="AL76" s="44">
        <f t="shared" si="73"/>
        <v>6915.4281166600749</v>
      </c>
      <c r="AM76" s="44">
        <f t="shared" si="75"/>
        <v>7157.4681007431773</v>
      </c>
      <c r="AN76" s="44">
        <f t="shared" si="77"/>
        <v>7407.979484269189</v>
      </c>
      <c r="AO76" s="44">
        <f t="shared" si="79"/>
        <v>7667.2587662186106</v>
      </c>
      <c r="AP76" s="44">
        <f t="shared" si="81"/>
        <v>7935.612823036261</v>
      </c>
      <c r="AQ76" s="44">
        <f t="shared" si="83"/>
        <v>8213.359271842528</v>
      </c>
      <c r="AR76" s="44">
        <f t="shared" si="85"/>
        <v>8500.8268463570166</v>
      </c>
      <c r="AS76" s="44">
        <f t="shared" si="87"/>
        <v>8798.3557859795128</v>
      </c>
      <c r="AT76" s="44">
        <f t="shared" si="89"/>
        <v>9106.2982384887928</v>
      </c>
      <c r="AU76" s="44">
        <f t="shared" si="91"/>
        <v>9425.0186768359017</v>
      </c>
      <c r="AV76" s="44">
        <f t="shared" si="93"/>
        <v>9754.894330525156</v>
      </c>
      <c r="AW76" s="44">
        <f t="shared" si="95"/>
        <v>10096.315632093536</v>
      </c>
      <c r="AX76" s="44">
        <f t="shared" si="97"/>
        <v>10449.686679216809</v>
      </c>
      <c r="AY76" s="44">
        <f t="shared" si="99"/>
        <v>10815.425712989396</v>
      </c>
      <c r="AZ76" s="44">
        <f t="shared" si="101"/>
        <v>11193.965612944021</v>
      </c>
      <c r="BA76" s="44">
        <f t="shared" si="103"/>
        <v>11585.754409397065</v>
      </c>
      <c r="BB76" s="44">
        <f t="shared" si="105"/>
        <v>11991.25581372596</v>
      </c>
      <c r="BC76" s="44">
        <f t="shared" si="107"/>
        <v>12410.949767206366</v>
      </c>
      <c r="BD76" s="44">
        <f t="shared" si="109"/>
        <v>12845.33300905859</v>
      </c>
      <c r="BE76" s="44">
        <f t="shared" si="111"/>
        <v>13294.919664375642</v>
      </c>
      <c r="BF76" s="44">
        <f t="shared" si="113"/>
        <v>13760.241852628786</v>
      </c>
      <c r="BG76" s="44">
        <f t="shared" si="115"/>
        <v>14241.850317470791</v>
      </c>
      <c r="BH76" s="44">
        <f t="shared" si="117"/>
        <v>14740.315078582265</v>
      </c>
      <c r="BI76" s="44">
        <f t="shared" si="122"/>
        <v>15256.226106332646</v>
      </c>
      <c r="BJ76" s="44">
        <f t="shared" si="128"/>
        <v>15790.194020054287</v>
      </c>
      <c r="BK76" s="44">
        <f t="shared" si="131"/>
        <v>16342.850810756187</v>
      </c>
      <c r="BL76" s="44">
        <f t="shared" si="134"/>
        <v>16914.850589132653</v>
      </c>
      <c r="BM76" s="44">
        <f t="shared" si="137"/>
        <v>17506.870359752294</v>
      </c>
      <c r="BN76" s="44">
        <f t="shared" ref="BN76:BN107" si="140">$V76/(1+r_)^($R76-BN$2)</f>
        <v>18119.610822343624</v>
      </c>
      <c r="BO76" s="44">
        <f t="shared" si="68"/>
        <v>18753.797201125642</v>
      </c>
      <c r="BP76" s="44">
        <f t="shared" si="70"/>
        <v>19410.180103165039</v>
      </c>
      <c r="BQ76" s="44">
        <f t="shared" si="72"/>
        <v>20089.536406775816</v>
      </c>
      <c r="BR76" s="44">
        <f t="shared" si="74"/>
        <v>20792.670181012967</v>
      </c>
      <c r="BS76" s="44">
        <f t="shared" si="76"/>
        <v>21520.413637348422</v>
      </c>
      <c r="BT76" s="44">
        <f t="shared" si="78"/>
        <v>22273.628114655614</v>
      </c>
      <c r="BU76" s="44">
        <f t="shared" si="80"/>
        <v>23053.205098668561</v>
      </c>
      <c r="BV76" s="44">
        <f t="shared" si="82"/>
        <v>23860.067277121958</v>
      </c>
      <c r="BW76" s="44">
        <f t="shared" si="84"/>
        <v>24695.16963182122</v>
      </c>
      <c r="BX76" s="44">
        <f t="shared" si="86"/>
        <v>25559.500568934964</v>
      </c>
      <c r="BY76" s="44">
        <f t="shared" si="88"/>
        <v>26454.083088847688</v>
      </c>
      <c r="BZ76" s="44">
        <f t="shared" si="90"/>
        <v>27379.975996957353</v>
      </c>
      <c r="CA76" s="44">
        <f t="shared" si="92"/>
        <v>28338.275156850857</v>
      </c>
      <c r="CB76" s="44">
        <f t="shared" si="94"/>
        <v>29330.114787340633</v>
      </c>
      <c r="CC76" s="44">
        <f t="shared" si="96"/>
        <v>30356.668804897556</v>
      </c>
      <c r="CD76" s="44">
        <f t="shared" si="98"/>
        <v>31419.152213068966</v>
      </c>
      <c r="CE76" s="44">
        <f t="shared" si="100"/>
        <v>32518.822540526373</v>
      </c>
      <c r="CF76" s="44">
        <f t="shared" si="102"/>
        <v>33656.981329444796</v>
      </c>
      <c r="CG76" s="44">
        <f t="shared" si="104"/>
        <v>34834.975675975365</v>
      </c>
      <c r="CH76" s="44">
        <f t="shared" si="106"/>
        <v>36054.199824634496</v>
      </c>
      <c r="CI76" s="44">
        <f t="shared" si="108"/>
        <v>37316.096818496699</v>
      </c>
      <c r="CJ76" s="44">
        <f t="shared" si="110"/>
        <v>38622.160207144087</v>
      </c>
      <c r="CK76" s="44">
        <f t="shared" si="112"/>
        <v>39973.935814394128</v>
      </c>
      <c r="CL76" s="44">
        <f t="shared" si="114"/>
        <v>41373.023567897915</v>
      </c>
      <c r="CM76" s="44">
        <f t="shared" si="116"/>
        <v>42821.079392774336</v>
      </c>
      <c r="CN76" s="44">
        <f t="shared" si="118"/>
        <v>44319.817171521434</v>
      </c>
      <c r="CO76" s="44">
        <f t="shared" si="123"/>
        <v>45871.010772524685</v>
      </c>
      <c r="CP76" s="44">
        <f t="shared" si="129"/>
        <v>47476.496149563041</v>
      </c>
      <c r="CQ76" s="44">
        <f t="shared" si="132"/>
        <v>49138.173514797745</v>
      </c>
      <c r="CR76" s="44">
        <f t="shared" si="135"/>
        <v>50858.009587815664</v>
      </c>
      <c r="CS76" s="44">
        <f t="shared" si="138"/>
        <v>52638.039923389209</v>
      </c>
      <c r="CT76" s="44">
        <f t="shared" ref="CT76:CT107" si="141">$V76/(1+r_)^($R76-CT$2)</f>
        <v>54480.371320707825</v>
      </c>
      <c r="CU76" s="44"/>
    </row>
    <row r="77" spans="2:109" ht="15.75" customHeight="1">
      <c r="B77" s="1">
        <v>70</v>
      </c>
      <c r="D77" s="43">
        <f t="shared" si="124"/>
        <v>1.8695E-2</v>
      </c>
      <c r="E77" s="43">
        <f t="shared" si="0"/>
        <v>1.8871960500900974E-2</v>
      </c>
      <c r="F77" s="44">
        <f t="shared" si="125"/>
        <v>72257.411673554569</v>
      </c>
      <c r="G77" s="44">
        <f t="shared" si="1"/>
        <v>71249.022457998828</v>
      </c>
      <c r="H77" s="44">
        <f t="shared" si="2"/>
        <v>12.317684806614581</v>
      </c>
      <c r="J77" s="43">
        <f t="shared" si="119"/>
        <v>1.2600999999999999E-2</v>
      </c>
      <c r="K77" s="43">
        <f t="shared" si="4"/>
        <v>1.2681065918673257E-2</v>
      </c>
      <c r="L77" s="44">
        <f t="shared" si="126"/>
        <v>81033.460171658808</v>
      </c>
      <c r="M77" s="44">
        <f t="shared" si="5"/>
        <v>80270.050835209287</v>
      </c>
      <c r="N77" s="44">
        <f t="shared" si="6"/>
        <v>14.324306173830252</v>
      </c>
      <c r="P77" s="5">
        <f t="shared" si="7"/>
        <v>0.52862547649597136</v>
      </c>
      <c r="R77" s="1">
        <v>70</v>
      </c>
      <c r="S77" s="44">
        <f t="shared" si="8"/>
        <v>76896.654492616683</v>
      </c>
      <c r="T77" s="44">
        <f t="shared" si="9"/>
        <v>76028.485617013212</v>
      </c>
      <c r="U77" s="45">
        <f t="shared" si="10"/>
        <v>13.646248708651502</v>
      </c>
      <c r="V77" s="44">
        <f t="shared" si="120"/>
        <v>53303.571266087965</v>
      </c>
      <c r="W77" s="45">
        <f t="shared" si="12"/>
        <v>9.1401054740563694</v>
      </c>
      <c r="X77" s="45">
        <f>SUM(CU77:CU$127)/S77</f>
        <v>7.0969927091226008</v>
      </c>
      <c r="Z77" s="1">
        <f t="shared" si="13"/>
        <v>13.378435983005962</v>
      </c>
      <c r="AA77" s="45">
        <f t="shared" si="14"/>
        <v>0.26781272564553937</v>
      </c>
      <c r="AC77" s="44">
        <f t="shared" si="121"/>
        <v>4796.5814287332159</v>
      </c>
      <c r="AD77" s="44">
        <f t="shared" si="127"/>
        <v>4964.4617787388788</v>
      </c>
      <c r="AE77" s="44">
        <f t="shared" si="130"/>
        <v>5138.2179409947385</v>
      </c>
      <c r="AF77" s="44">
        <f t="shared" si="133"/>
        <v>5318.0555689295543</v>
      </c>
      <c r="AG77" s="44">
        <f t="shared" si="136"/>
        <v>5504.1875138420883</v>
      </c>
      <c r="AH77" s="44">
        <f t="shared" si="139"/>
        <v>5696.8340768265616</v>
      </c>
      <c r="AI77" s="44">
        <f t="shared" ref="AI77:AI108" si="142">$V77/(1+r_)^($R77-AI$2)</f>
        <v>5896.2232695154898</v>
      </c>
      <c r="AJ77" s="44">
        <f t="shared" si="69"/>
        <v>6102.5910839485314</v>
      </c>
      <c r="AK77" s="44">
        <f t="shared" si="71"/>
        <v>6316.1817718867296</v>
      </c>
      <c r="AL77" s="44">
        <f t="shared" si="73"/>
        <v>6537.2481339027654</v>
      </c>
      <c r="AM77" s="44">
        <f t="shared" si="75"/>
        <v>6766.0518185893598</v>
      </c>
      <c r="AN77" s="44">
        <f t="shared" si="77"/>
        <v>7002.8636322399871</v>
      </c>
      <c r="AO77" s="44">
        <f t="shared" si="79"/>
        <v>7247.9638593683867</v>
      </c>
      <c r="AP77" s="44">
        <f t="shared" si="81"/>
        <v>7501.6425944462808</v>
      </c>
      <c r="AQ77" s="44">
        <f t="shared" si="83"/>
        <v>7764.2000852518995</v>
      </c>
      <c r="AR77" s="44">
        <f t="shared" si="85"/>
        <v>8035.9470882357136</v>
      </c>
      <c r="AS77" s="44">
        <f t="shared" si="87"/>
        <v>8317.2052363239636</v>
      </c>
      <c r="AT77" s="44">
        <f t="shared" si="89"/>
        <v>8608.3074195953031</v>
      </c>
      <c r="AU77" s="44">
        <f t="shared" si="91"/>
        <v>8909.5981792811363</v>
      </c>
      <c r="AV77" s="44">
        <f t="shared" si="93"/>
        <v>9221.4341155559759</v>
      </c>
      <c r="AW77" s="44">
        <f t="shared" si="95"/>
        <v>9544.1843096004341</v>
      </c>
      <c r="AX77" s="44">
        <f t="shared" si="97"/>
        <v>9878.2307604364487</v>
      </c>
      <c r="AY77" s="44">
        <f t="shared" si="99"/>
        <v>10223.968837051723</v>
      </c>
      <c r="AZ77" s="44">
        <f t="shared" si="101"/>
        <v>10581.807746348532</v>
      </c>
      <c r="BA77" s="44">
        <f t="shared" si="103"/>
        <v>10952.171017470728</v>
      </c>
      <c r="BB77" s="44">
        <f t="shared" si="105"/>
        <v>11335.497003082206</v>
      </c>
      <c r="BC77" s="44">
        <f t="shared" si="107"/>
        <v>11732.23939819008</v>
      </c>
      <c r="BD77" s="44">
        <f t="shared" si="109"/>
        <v>12142.867777126732</v>
      </c>
      <c r="BE77" s="44">
        <f t="shared" si="111"/>
        <v>12567.868149326168</v>
      </c>
      <c r="BF77" s="44">
        <f t="shared" si="113"/>
        <v>13007.743534552585</v>
      </c>
      <c r="BG77" s="44">
        <f t="shared" si="115"/>
        <v>13463.014558261923</v>
      </c>
      <c r="BH77" s="44">
        <f t="shared" si="117"/>
        <v>13934.220067801087</v>
      </c>
      <c r="BI77" s="44">
        <f t="shared" si="122"/>
        <v>14421.917770174123</v>
      </c>
      <c r="BJ77" s="44">
        <f t="shared" si="128"/>
        <v>14926.684892130219</v>
      </c>
      <c r="BK77" s="44">
        <f t="shared" si="131"/>
        <v>15449.118863354775</v>
      </c>
      <c r="BL77" s="44">
        <f t="shared" si="134"/>
        <v>15989.838023572191</v>
      </c>
      <c r="BM77" s="44">
        <f t="shared" si="137"/>
        <v>16549.482354397216</v>
      </c>
      <c r="BN77" s="44">
        <f t="shared" si="140"/>
        <v>17128.714236801119</v>
      </c>
      <c r="BO77" s="44">
        <f t="shared" ref="BO77:BO108" si="143">$V77/(1+r_)^($R77-BO$2)</f>
        <v>17728.219235089156</v>
      </c>
      <c r="BP77" s="44">
        <f t="shared" si="70"/>
        <v>18348.706908317272</v>
      </c>
      <c r="BQ77" s="44">
        <f t="shared" si="72"/>
        <v>18990.911650108374</v>
      </c>
      <c r="BR77" s="44">
        <f t="shared" si="74"/>
        <v>19655.593557862168</v>
      </c>
      <c r="BS77" s="44">
        <f t="shared" si="76"/>
        <v>20343.53933238734</v>
      </c>
      <c r="BT77" s="44">
        <f t="shared" si="78"/>
        <v>21055.563209020896</v>
      </c>
      <c r="BU77" s="44">
        <f t="shared" si="80"/>
        <v>21792.507921336626</v>
      </c>
      <c r="BV77" s="44">
        <f t="shared" si="82"/>
        <v>22555.245698583411</v>
      </c>
      <c r="BW77" s="44">
        <f t="shared" si="84"/>
        <v>23344.679298033825</v>
      </c>
      <c r="BX77" s="44">
        <f t="shared" si="86"/>
        <v>24161.743073465004</v>
      </c>
      <c r="BY77" s="44">
        <f t="shared" si="88"/>
        <v>25007.404081036279</v>
      </c>
      <c r="BZ77" s="44">
        <f t="shared" si="90"/>
        <v>25882.663223872551</v>
      </c>
      <c r="CA77" s="44">
        <f t="shared" si="92"/>
        <v>26788.556436708084</v>
      </c>
      <c r="CB77" s="44">
        <f t="shared" si="94"/>
        <v>27726.155911992864</v>
      </c>
      <c r="CC77" s="44">
        <f t="shared" si="96"/>
        <v>28696.571368912613</v>
      </c>
      <c r="CD77" s="44">
        <f t="shared" si="98"/>
        <v>29700.951366824553</v>
      </c>
      <c r="CE77" s="44">
        <f t="shared" si="100"/>
        <v>30740.484664663411</v>
      </c>
      <c r="CF77" s="44">
        <f t="shared" si="102"/>
        <v>31816.401627926622</v>
      </c>
      <c r="CG77" s="44">
        <f t="shared" si="104"/>
        <v>32929.97568490405</v>
      </c>
      <c r="CH77" s="44">
        <f t="shared" si="106"/>
        <v>34082.524833875694</v>
      </c>
      <c r="CI77" s="44">
        <f t="shared" si="108"/>
        <v>35275.41320306134</v>
      </c>
      <c r="CJ77" s="44">
        <f t="shared" si="110"/>
        <v>36510.052665168485</v>
      </c>
      <c r="CK77" s="44">
        <f t="shared" si="112"/>
        <v>37787.904508449377</v>
      </c>
      <c r="CL77" s="44">
        <f t="shared" si="114"/>
        <v>39110.481166245103</v>
      </c>
      <c r="CM77" s="44">
        <f t="shared" si="116"/>
        <v>40479.34800706368</v>
      </c>
      <c r="CN77" s="44">
        <f t="shared" si="118"/>
        <v>41896.125187310899</v>
      </c>
      <c r="CO77" s="44">
        <f t="shared" si="123"/>
        <v>43362.489568866775</v>
      </c>
      <c r="CP77" s="44">
        <f t="shared" si="129"/>
        <v>44880.176703777121</v>
      </c>
      <c r="CQ77" s="44">
        <f t="shared" si="132"/>
        <v>46450.982888409308</v>
      </c>
      <c r="CR77" s="44">
        <f t="shared" si="135"/>
        <v>48076.76728950363</v>
      </c>
      <c r="CS77" s="44">
        <f t="shared" si="138"/>
        <v>49759.454144636256</v>
      </c>
      <c r="CT77" s="44">
        <f t="shared" si="141"/>
        <v>51501.035039698523</v>
      </c>
      <c r="CU77" s="44">
        <f t="shared" ref="CU77:CU108" si="144">$V77/(1+r_)^($R77-CU$2)</f>
        <v>53303.571266087965</v>
      </c>
    </row>
    <row r="78" spans="2:109" ht="15.75" customHeight="1">
      <c r="B78" s="1">
        <v>71</v>
      </c>
      <c r="D78" s="43">
        <f t="shared" si="124"/>
        <v>2.0663000000000001E-2</v>
      </c>
      <c r="E78" s="43">
        <f t="shared" si="0"/>
        <v>2.0879466879865978E-2</v>
      </c>
      <c r="F78" s="44">
        <f t="shared" si="125"/>
        <v>70240.633242443073</v>
      </c>
      <c r="G78" s="44">
        <f t="shared" si="1"/>
        <v>69157.739213813737</v>
      </c>
      <c r="H78" s="44">
        <f t="shared" si="2"/>
        <v>11.65699911406665</v>
      </c>
      <c r="J78" s="43">
        <f t="shared" si="119"/>
        <v>1.3781E-2</v>
      </c>
      <c r="K78" s="43">
        <f t="shared" si="4"/>
        <v>1.3876839508703739E-2</v>
      </c>
      <c r="L78" s="44">
        <f t="shared" si="126"/>
        <v>79506.641498759782</v>
      </c>
      <c r="M78" s="44">
        <f t="shared" si="5"/>
        <v>78687.718436748692</v>
      </c>
      <c r="N78" s="44">
        <f t="shared" si="6"/>
        <v>13.589783477464147</v>
      </c>
      <c r="P78" s="5">
        <f t="shared" si="7"/>
        <v>0.53093882099801304</v>
      </c>
      <c r="R78" s="1">
        <v>71</v>
      </c>
      <c r="S78" s="44">
        <f t="shared" si="8"/>
        <v>75160.316741409726</v>
      </c>
      <c r="T78" s="44">
        <f t="shared" si="9"/>
        <v>74230.381015066232</v>
      </c>
      <c r="U78" s="45">
        <f t="shared" si="10"/>
        <v>12.949950567680666</v>
      </c>
      <c r="V78" s="44">
        <f t="shared" si="120"/>
        <v>52042.920129662933</v>
      </c>
      <c r="W78" s="45">
        <f t="shared" si="12"/>
        <v>8.6420599268261675</v>
      </c>
      <c r="X78" s="45">
        <f>SUM(CV78:CV$127)/S78</f>
        <v>6.7810587687287942</v>
      </c>
      <c r="Z78" s="1">
        <f t="shared" si="13"/>
        <v>12.683189365212312</v>
      </c>
      <c r="AA78" s="45">
        <f t="shared" si="14"/>
        <v>0.26676120246835389</v>
      </c>
      <c r="AC78" s="44">
        <f t="shared" si="121"/>
        <v>4524.7732631944036</v>
      </c>
      <c r="AD78" s="44">
        <f t="shared" si="127"/>
        <v>4683.1403274062068</v>
      </c>
      <c r="AE78" s="44">
        <f t="shared" si="130"/>
        <v>4847.0502388654249</v>
      </c>
      <c r="AF78" s="44">
        <f t="shared" si="133"/>
        <v>5016.6969972257129</v>
      </c>
      <c r="AG78" s="44">
        <f t="shared" si="136"/>
        <v>5192.2813921286133</v>
      </c>
      <c r="AH78" s="44">
        <f t="shared" si="139"/>
        <v>5374.011240853114</v>
      </c>
      <c r="AI78" s="44">
        <f t="shared" si="142"/>
        <v>5562.1016342829735</v>
      </c>
      <c r="AJ78" s="44">
        <f t="shared" ref="AJ78:AJ109" si="145">$V78/(1+r_)^($R78-AJ$2)</f>
        <v>5756.7751914828759</v>
      </c>
      <c r="AK78" s="44">
        <f t="shared" si="71"/>
        <v>5958.2623231847756</v>
      </c>
      <c r="AL78" s="44">
        <f t="shared" si="73"/>
        <v>6166.8015044962422</v>
      </c>
      <c r="AM78" s="44">
        <f t="shared" si="75"/>
        <v>6382.6395571536113</v>
      </c>
      <c r="AN78" s="44">
        <f t="shared" si="77"/>
        <v>6606.031941653986</v>
      </c>
      <c r="AO78" s="44">
        <f t="shared" si="79"/>
        <v>6837.2430596118747</v>
      </c>
      <c r="AP78" s="44">
        <f t="shared" si="81"/>
        <v>7076.5465666982909</v>
      </c>
      <c r="AQ78" s="44">
        <f t="shared" si="83"/>
        <v>7324.2256965327315</v>
      </c>
      <c r="AR78" s="44">
        <f t="shared" si="85"/>
        <v>7580.5735959113763</v>
      </c>
      <c r="AS78" s="44">
        <f t="shared" si="87"/>
        <v>7845.8936717682718</v>
      </c>
      <c r="AT78" s="44">
        <f t="shared" si="89"/>
        <v>8120.499950280162</v>
      </c>
      <c r="AU78" s="44">
        <f t="shared" si="91"/>
        <v>8404.7174485399682</v>
      </c>
      <c r="AV78" s="44">
        <f t="shared" si="93"/>
        <v>8698.8825592388639</v>
      </c>
      <c r="AW78" s="44">
        <f t="shared" si="95"/>
        <v>9003.3434488122257</v>
      </c>
      <c r="AX78" s="44">
        <f t="shared" si="97"/>
        <v>9318.4604695206508</v>
      </c>
      <c r="AY78" s="44">
        <f t="shared" si="99"/>
        <v>9644.6065859538739</v>
      </c>
      <c r="AZ78" s="44">
        <f t="shared" si="101"/>
        <v>9982.167816462259</v>
      </c>
      <c r="BA78" s="44">
        <f t="shared" si="103"/>
        <v>10331.543690038436</v>
      </c>
      <c r="BB78" s="44">
        <f t="shared" si="105"/>
        <v>10693.147719189777</v>
      </c>
      <c r="BC78" s="44">
        <f t="shared" si="107"/>
        <v>11067.407889361422</v>
      </c>
      <c r="BD78" s="44">
        <f t="shared" si="109"/>
        <v>11454.767165489071</v>
      </c>
      <c r="BE78" s="44">
        <f t="shared" si="111"/>
        <v>11855.684016281186</v>
      </c>
      <c r="BF78" s="44">
        <f t="shared" si="113"/>
        <v>12270.632956851028</v>
      </c>
      <c r="BG78" s="44">
        <f t="shared" si="115"/>
        <v>12700.105110340815</v>
      </c>
      <c r="BH78" s="44">
        <f t="shared" si="117"/>
        <v>13144.608789202741</v>
      </c>
      <c r="BI78" s="44">
        <f t="shared" si="122"/>
        <v>13604.670096824835</v>
      </c>
      <c r="BJ78" s="44">
        <f t="shared" si="128"/>
        <v>14080.833550213702</v>
      </c>
      <c r="BK78" s="44">
        <f t="shared" si="131"/>
        <v>14573.662724471182</v>
      </c>
      <c r="BL78" s="44">
        <f t="shared" si="134"/>
        <v>15083.740919827671</v>
      </c>
      <c r="BM78" s="44">
        <f t="shared" si="137"/>
        <v>15611.67185202164</v>
      </c>
      <c r="BN78" s="44">
        <f t="shared" si="140"/>
        <v>16158.080366842394</v>
      </c>
      <c r="BO78" s="44">
        <f t="shared" si="143"/>
        <v>16723.613179681877</v>
      </c>
      <c r="BP78" s="44">
        <f t="shared" ref="BP78:BP109" si="146">$V78/(1+r_)^($R78-BP$2)</f>
        <v>17308.939640970741</v>
      </c>
      <c r="BQ78" s="44">
        <f t="shared" si="72"/>
        <v>17914.752528404715</v>
      </c>
      <c r="BR78" s="44">
        <f t="shared" si="74"/>
        <v>18541.768866898878</v>
      </c>
      <c r="BS78" s="44">
        <f t="shared" si="76"/>
        <v>19190.73077724034</v>
      </c>
      <c r="BT78" s="44">
        <f t="shared" si="78"/>
        <v>19862.406354443745</v>
      </c>
      <c r="BU78" s="44">
        <f t="shared" si="80"/>
        <v>20557.590576849278</v>
      </c>
      <c r="BV78" s="44">
        <f t="shared" si="82"/>
        <v>21277.106247039002</v>
      </c>
      <c r="BW78" s="44">
        <f t="shared" si="84"/>
        <v>22021.804965685365</v>
      </c>
      <c r="BX78" s="44">
        <f t="shared" si="86"/>
        <v>22792.568139484352</v>
      </c>
      <c r="BY78" s="44">
        <f t="shared" si="88"/>
        <v>23590.308024366299</v>
      </c>
      <c r="BZ78" s="44">
        <f t="shared" si="90"/>
        <v>24415.96880521912</v>
      </c>
      <c r="CA78" s="44">
        <f t="shared" si="92"/>
        <v>25270.527713401789</v>
      </c>
      <c r="CB78" s="44">
        <f t="shared" si="94"/>
        <v>26154.996183370848</v>
      </c>
      <c r="CC78" s="44">
        <f t="shared" si="96"/>
        <v>27070.421049788823</v>
      </c>
      <c r="CD78" s="44">
        <f t="shared" si="98"/>
        <v>28017.885786531431</v>
      </c>
      <c r="CE78" s="44">
        <f t="shared" si="100"/>
        <v>28998.511789060027</v>
      </c>
      <c r="CF78" s="44">
        <f t="shared" si="102"/>
        <v>30013.459701677129</v>
      </c>
      <c r="CG78" s="44">
        <f t="shared" si="104"/>
        <v>31063.93079123582</v>
      </c>
      <c r="CH78" s="44">
        <f t="shared" si="106"/>
        <v>32151.168368929069</v>
      </c>
      <c r="CI78" s="44">
        <f t="shared" si="108"/>
        <v>33276.459261841592</v>
      </c>
      <c r="CJ78" s="44">
        <f t="shared" si="110"/>
        <v>34441.135336006038</v>
      </c>
      <c r="CK78" s="44">
        <f t="shared" si="112"/>
        <v>35646.575072766253</v>
      </c>
      <c r="CL78" s="44">
        <f t="shared" si="114"/>
        <v>36894.205200313067</v>
      </c>
      <c r="CM78" s="44">
        <f t="shared" si="116"/>
        <v>38185.502382324026</v>
      </c>
      <c r="CN78" s="44">
        <f t="shared" si="118"/>
        <v>39521.994965705358</v>
      </c>
      <c r="CO78" s="44">
        <f t="shared" si="123"/>
        <v>40905.26478950504</v>
      </c>
      <c r="CP78" s="44">
        <f t="shared" si="129"/>
        <v>42336.94905713771</v>
      </c>
      <c r="CQ78" s="44">
        <f t="shared" si="132"/>
        <v>43818.742274137534</v>
      </c>
      <c r="CR78" s="44">
        <f t="shared" si="135"/>
        <v>45352.398253732339</v>
      </c>
      <c r="CS78" s="44">
        <f t="shared" si="138"/>
        <v>46939.732192612973</v>
      </c>
      <c r="CT78" s="44">
        <f t="shared" si="141"/>
        <v>48582.622819354423</v>
      </c>
      <c r="CU78" s="44">
        <f t="shared" si="144"/>
        <v>50283.014618031826</v>
      </c>
      <c r="CV78" s="44">
        <f t="shared" ref="CV78:CV109" si="147">$V78/(1+r_)^($R78-CV$2)</f>
        <v>52042.920129662933</v>
      </c>
      <c r="CW78" s="44"/>
      <c r="CX78" s="44"/>
      <c r="CY78" s="44"/>
      <c r="CZ78" s="44"/>
      <c r="DA78" s="44"/>
      <c r="DB78" s="44"/>
      <c r="DC78" s="44"/>
      <c r="DD78" s="44"/>
      <c r="DE78" s="44"/>
    </row>
    <row r="79" spans="2:109" ht="15.75" customHeight="1">
      <c r="B79" s="1">
        <v>72</v>
      </c>
      <c r="D79" s="43">
        <f t="shared" si="124"/>
        <v>2.3134999999999999E-2</v>
      </c>
      <c r="E79" s="43">
        <f t="shared" si="0"/>
        <v>2.3406814583039875E-2</v>
      </c>
      <c r="F79" s="44">
        <f t="shared" si="125"/>
        <v>68074.8451851844</v>
      </c>
      <c r="G79" s="44">
        <f t="shared" si="1"/>
        <v>66900.519771640029</v>
      </c>
      <c r="H79" s="44">
        <f t="shared" si="2"/>
        <v>11.011956886946761</v>
      </c>
      <c r="J79" s="43">
        <f t="shared" si="119"/>
        <v>1.5916E-2</v>
      </c>
      <c r="K79" s="43">
        <f t="shared" si="4"/>
        <v>1.6044019719682268E-2</v>
      </c>
      <c r="L79" s="44">
        <f t="shared" si="126"/>
        <v>77868.795374737601</v>
      </c>
      <c r="M79" s="44">
        <f t="shared" si="5"/>
        <v>76942.983993747519</v>
      </c>
      <c r="N79" s="44">
        <f t="shared" si="6"/>
        <v>12.865106230688731</v>
      </c>
      <c r="P79" s="5">
        <f t="shared" si="7"/>
        <v>0.53355387789415865</v>
      </c>
      <c r="R79" s="1">
        <v>72</v>
      </c>
      <c r="S79" s="44">
        <f t="shared" si="8"/>
        <v>73300.445288722738</v>
      </c>
      <c r="T79" s="44">
        <f t="shared" si="9"/>
        <v>72272.853080791247</v>
      </c>
      <c r="U79" s="45">
        <f t="shared" si="10"/>
        <v>12.265846433756067</v>
      </c>
      <c r="V79" s="44">
        <f t="shared" si="120"/>
        <v>50670.497294942739</v>
      </c>
      <c r="W79" s="45">
        <f t="shared" si="12"/>
        <v>8.1513425861924578</v>
      </c>
      <c r="X79" s="45">
        <f>SUM(CW79:CW$127)/S79</f>
        <v>6.4616310183579486</v>
      </c>
      <c r="Z79" s="1">
        <f t="shared" si="13"/>
        <v>12.000711905617305</v>
      </c>
      <c r="AA79" s="45">
        <f t="shared" si="14"/>
        <v>0.2651345281387627</v>
      </c>
      <c r="AC79" s="44">
        <f t="shared" si="121"/>
        <v>4256.4739666268551</v>
      </c>
      <c r="AD79" s="44">
        <f t="shared" si="127"/>
        <v>4405.450555458794</v>
      </c>
      <c r="AE79" s="44">
        <f t="shared" si="130"/>
        <v>4559.6413248998515</v>
      </c>
      <c r="AF79" s="44">
        <f t="shared" si="133"/>
        <v>4719.2287712713469</v>
      </c>
      <c r="AG79" s="44">
        <f t="shared" si="136"/>
        <v>4884.4017782658429</v>
      </c>
      <c r="AH79" s="44">
        <f t="shared" si="139"/>
        <v>5055.3558405051472</v>
      </c>
      <c r="AI79" s="44">
        <f t="shared" si="142"/>
        <v>5232.293294922827</v>
      </c>
      <c r="AJ79" s="44">
        <f t="shared" si="145"/>
        <v>5415.4235602451263</v>
      </c>
      <c r="AK79" s="44">
        <f t="shared" ref="AK79:AK110" si="148">$V79/(1+r_)^($R79-AK$2)</f>
        <v>5604.9633848537051</v>
      </c>
      <c r="AL79" s="44">
        <f t="shared" si="73"/>
        <v>5801.1371033235828</v>
      </c>
      <c r="AM79" s="44">
        <f t="shared" si="75"/>
        <v>6004.176901939908</v>
      </c>
      <c r="AN79" s="44">
        <f t="shared" si="77"/>
        <v>6214.3230935078054</v>
      </c>
      <c r="AO79" s="44">
        <f t="shared" si="79"/>
        <v>6431.8244017805764</v>
      </c>
      <c r="AP79" s="44">
        <f t="shared" si="81"/>
        <v>6656.9382558428961</v>
      </c>
      <c r="AQ79" s="44">
        <f t="shared" si="83"/>
        <v>6889.9310947973981</v>
      </c>
      <c r="AR79" s="44">
        <f t="shared" si="85"/>
        <v>7131.0786831153073</v>
      </c>
      <c r="AS79" s="44">
        <f t="shared" si="87"/>
        <v>7380.6664370243425</v>
      </c>
      <c r="AT79" s="44">
        <f t="shared" si="89"/>
        <v>7638.9897623201914</v>
      </c>
      <c r="AU79" s="44">
        <f t="shared" si="91"/>
        <v>7906.3544040013994</v>
      </c>
      <c r="AV79" s="44">
        <f t="shared" si="93"/>
        <v>8183.0768081414481</v>
      </c>
      <c r="AW79" s="44">
        <f t="shared" si="95"/>
        <v>8469.4844964263975</v>
      </c>
      <c r="AX79" s="44">
        <f t="shared" si="97"/>
        <v>8765.916453801321</v>
      </c>
      <c r="AY79" s="44">
        <f t="shared" si="99"/>
        <v>9072.7235296843664</v>
      </c>
      <c r="AZ79" s="44">
        <f t="shared" si="101"/>
        <v>9390.2688532233187</v>
      </c>
      <c r="BA79" s="44">
        <f t="shared" si="103"/>
        <v>9718.9282630861326</v>
      </c>
      <c r="BB79" s="44">
        <f t="shared" si="105"/>
        <v>10059.090752294147</v>
      </c>
      <c r="BC79" s="44">
        <f t="shared" si="107"/>
        <v>10411.158928624438</v>
      </c>
      <c r="BD79" s="44">
        <f t="shared" si="109"/>
        <v>10775.549491126296</v>
      </c>
      <c r="BE79" s="44">
        <f t="shared" si="111"/>
        <v>11152.693723315715</v>
      </c>
      <c r="BF79" s="44">
        <f t="shared" si="113"/>
        <v>11543.038003631762</v>
      </c>
      <c r="BG79" s="44">
        <f t="shared" si="115"/>
        <v>11947.044333758875</v>
      </c>
      <c r="BH79" s="44">
        <f t="shared" si="117"/>
        <v>12365.190885440437</v>
      </c>
      <c r="BI79" s="44">
        <f t="shared" si="122"/>
        <v>12797.97256643085</v>
      </c>
      <c r="BJ79" s="44">
        <f t="shared" si="128"/>
        <v>13245.901606255928</v>
      </c>
      <c r="BK79" s="44">
        <f t="shared" si="131"/>
        <v>13709.508162474882</v>
      </c>
      <c r="BL79" s="44">
        <f t="shared" si="134"/>
        <v>14189.340948161504</v>
      </c>
      <c r="BM79" s="44">
        <f t="shared" si="137"/>
        <v>14685.967881347155</v>
      </c>
      <c r="BN79" s="44">
        <f t="shared" si="140"/>
        <v>15199.976757194305</v>
      </c>
      <c r="BO79" s="44">
        <f t="shared" si="143"/>
        <v>15731.975943696103</v>
      </c>
      <c r="BP79" s="44">
        <f t="shared" si="146"/>
        <v>16282.595101725467</v>
      </c>
      <c r="BQ79" s="44">
        <f t="shared" ref="BQ79:BQ110" si="149">$V79/(1+r_)^($R79-BQ$2)</f>
        <v>16852.485930285857</v>
      </c>
      <c r="BR79" s="44">
        <f t="shared" si="74"/>
        <v>17442.322937845856</v>
      </c>
      <c r="BS79" s="44">
        <f t="shared" si="76"/>
        <v>18052.804240670459</v>
      </c>
      <c r="BT79" s="44">
        <f t="shared" si="78"/>
        <v>18684.652389093928</v>
      </c>
      <c r="BU79" s="44">
        <f t="shared" si="80"/>
        <v>19338.615222712211</v>
      </c>
      <c r="BV79" s="44">
        <f t="shared" si="82"/>
        <v>20015.466755507136</v>
      </c>
      <c r="BW79" s="44">
        <f t="shared" si="84"/>
        <v>20716.008091949887</v>
      </c>
      <c r="BX79" s="44">
        <f t="shared" si="86"/>
        <v>21441.068375168132</v>
      </c>
      <c r="BY79" s="44">
        <f t="shared" si="88"/>
        <v>22191.505768299015</v>
      </c>
      <c r="BZ79" s="44">
        <f t="shared" si="90"/>
        <v>22968.208470189475</v>
      </c>
      <c r="CA79" s="44">
        <f t="shared" si="92"/>
        <v>23772.095766646107</v>
      </c>
      <c r="CB79" s="44">
        <f t="shared" si="94"/>
        <v>24604.11911847872</v>
      </c>
      <c r="CC79" s="44">
        <f t="shared" si="96"/>
        <v>25465.263287625472</v>
      </c>
      <c r="CD79" s="44">
        <f t="shared" si="98"/>
        <v>26356.547502692363</v>
      </c>
      <c r="CE79" s="44">
        <f t="shared" si="100"/>
        <v>27279.02666528659</v>
      </c>
      <c r="CF79" s="44">
        <f t="shared" si="102"/>
        <v>28233.792598571621</v>
      </c>
      <c r="CG79" s="44">
        <f t="shared" si="104"/>
        <v>29221.975339521625</v>
      </c>
      <c r="CH79" s="44">
        <f t="shared" si="106"/>
        <v>30244.744476404878</v>
      </c>
      <c r="CI79" s="44">
        <f t="shared" si="108"/>
        <v>31303.310533079042</v>
      </c>
      <c r="CJ79" s="44">
        <f t="shared" si="110"/>
        <v>32398.926401736815</v>
      </c>
      <c r="CK79" s="44">
        <f t="shared" si="112"/>
        <v>33532.888825797592</v>
      </c>
      <c r="CL79" s="44">
        <f t="shared" si="114"/>
        <v>34706.539934700508</v>
      </c>
      <c r="CM79" s="44">
        <f t="shared" si="116"/>
        <v>35921.268832415029</v>
      </c>
      <c r="CN79" s="44">
        <f t="shared" si="118"/>
        <v>37178.513241549554</v>
      </c>
      <c r="CO79" s="44">
        <f t="shared" si="123"/>
        <v>38479.761205003779</v>
      </c>
      <c r="CP79" s="44">
        <f t="shared" si="129"/>
        <v>39826.552847178908</v>
      </c>
      <c r="CQ79" s="44">
        <f t="shared" si="132"/>
        <v>41220.482196830162</v>
      </c>
      <c r="CR79" s="44">
        <f t="shared" si="135"/>
        <v>42663.199073719217</v>
      </c>
      <c r="CS79" s="44">
        <f t="shared" si="138"/>
        <v>44156.41104129939</v>
      </c>
      <c r="CT79" s="44">
        <f t="shared" si="141"/>
        <v>45701.885427744863</v>
      </c>
      <c r="CU79" s="44">
        <f t="shared" si="144"/>
        <v>47301.451417715929</v>
      </c>
      <c r="CV79" s="44">
        <f t="shared" si="147"/>
        <v>48957.002217335983</v>
      </c>
      <c r="CW79" s="44">
        <f t="shared" ref="CW79:CW110" si="150">$V79/(1+r_)^($R79-CW$2)</f>
        <v>50670.497294942739</v>
      </c>
      <c r="CX79" s="44"/>
      <c r="CY79" s="44"/>
      <c r="CZ79" s="44"/>
      <c r="DA79" s="44"/>
      <c r="DB79" s="44"/>
      <c r="DC79" s="44"/>
      <c r="DD79" s="44"/>
      <c r="DE79" s="44"/>
    </row>
    <row r="80" spans="2:109" ht="15.75" customHeight="1">
      <c r="B80" s="1">
        <v>73</v>
      </c>
      <c r="D80" s="43">
        <f t="shared" si="124"/>
        <v>2.5803E-2</v>
      </c>
      <c r="E80" s="43">
        <f t="shared" si="0"/>
        <v>2.614173706424127E-2</v>
      </c>
      <c r="F80" s="44">
        <f t="shared" si="125"/>
        <v>65726.194358095658</v>
      </c>
      <c r="G80" s="44">
        <f t="shared" si="1"/>
        <v>64462.485274777486</v>
      </c>
      <c r="H80" s="44">
        <f t="shared" si="2"/>
        <v>10.387589714588296</v>
      </c>
      <c r="J80" s="43">
        <f t="shared" si="119"/>
        <v>1.7545000000000002E-2</v>
      </c>
      <c r="K80" s="43">
        <f t="shared" si="4"/>
        <v>1.7700737814360296E-2</v>
      </c>
      <c r="L80" s="44">
        <f t="shared" si="126"/>
        <v>76017.172612757437</v>
      </c>
      <c r="M80" s="44">
        <f t="shared" si="5"/>
        <v>75021.282083925675</v>
      </c>
      <c r="N80" s="44">
        <f t="shared" si="6"/>
        <v>12.166294914299458</v>
      </c>
      <c r="P80" s="5">
        <f t="shared" si="7"/>
        <v>0.53630144561465765</v>
      </c>
      <c r="R80" s="1">
        <v>73</v>
      </c>
      <c r="S80" s="44">
        <f t="shared" si="8"/>
        <v>71245.26087285977</v>
      </c>
      <c r="T80" s="44">
        <f t="shared" si="9"/>
        <v>70142.220034090598</v>
      </c>
      <c r="U80" s="45">
        <f t="shared" si="10"/>
        <v>11.605251243758017</v>
      </c>
      <c r="V80" s="44">
        <f t="shared" si="120"/>
        <v>49176.71046590092</v>
      </c>
      <c r="W80" s="45">
        <f t="shared" si="12"/>
        <v>7.6752690252580988</v>
      </c>
      <c r="X80" s="45">
        <f>SUM(CX80:CX$127)/S80</f>
        <v>6.1446035280973765</v>
      </c>
      <c r="Z80" s="1">
        <f t="shared" si="13"/>
        <v>11.3415118845157</v>
      </c>
      <c r="AA80" s="45">
        <f t="shared" si="14"/>
        <v>0.26373935924231695</v>
      </c>
      <c r="AC80" s="44">
        <f t="shared" si="121"/>
        <v>3991.2960253631068</v>
      </c>
      <c r="AD80" s="44">
        <f t="shared" si="127"/>
        <v>4130.9913862508147</v>
      </c>
      <c r="AE80" s="44">
        <f t="shared" si="130"/>
        <v>4275.5760847695929</v>
      </c>
      <c r="AF80" s="44">
        <f t="shared" si="133"/>
        <v>4425.2212477365274</v>
      </c>
      <c r="AG80" s="44">
        <f t="shared" si="136"/>
        <v>4580.1039914073071</v>
      </c>
      <c r="AH80" s="44">
        <f t="shared" si="139"/>
        <v>4740.4076311065619</v>
      </c>
      <c r="AI80" s="44">
        <f t="shared" si="142"/>
        <v>4906.3218981952914</v>
      </c>
      <c r="AJ80" s="44">
        <f t="shared" si="145"/>
        <v>5078.0431646321258</v>
      </c>
      <c r="AK80" s="44">
        <f t="shared" si="148"/>
        <v>5255.7746753942502</v>
      </c>
      <c r="AL80" s="44">
        <f t="shared" ref="AL80:AL111" si="151">$V80/(1+r_)^($R80-AL$2)</f>
        <v>5439.7267890330486</v>
      </c>
      <c r="AM80" s="44">
        <f t="shared" si="75"/>
        <v>5630.117226649204</v>
      </c>
      <c r="AN80" s="44">
        <f t="shared" si="77"/>
        <v>5827.1713295819254</v>
      </c>
      <c r="AO80" s="44">
        <f t="shared" si="79"/>
        <v>6031.1223261172936</v>
      </c>
      <c r="AP80" s="44">
        <f t="shared" si="81"/>
        <v>6242.2116075313961</v>
      </c>
      <c r="AQ80" s="44">
        <f t="shared" si="83"/>
        <v>6460.6890137949949</v>
      </c>
      <c r="AR80" s="44">
        <f t="shared" si="85"/>
        <v>6686.8131292778207</v>
      </c>
      <c r="AS80" s="44">
        <f t="shared" si="87"/>
        <v>6920.851588802544</v>
      </c>
      <c r="AT80" s="44">
        <f t="shared" si="89"/>
        <v>7163.081394410633</v>
      </c>
      <c r="AU80" s="44">
        <f t="shared" si="91"/>
        <v>7413.7892432150029</v>
      </c>
      <c r="AV80" s="44">
        <f t="shared" si="93"/>
        <v>7673.2718667275285</v>
      </c>
      <c r="AW80" s="44">
        <f t="shared" si="95"/>
        <v>7941.836382062992</v>
      </c>
      <c r="AX80" s="44">
        <f t="shared" si="97"/>
        <v>8219.8006554351941</v>
      </c>
      <c r="AY80" s="44">
        <f t="shared" si="99"/>
        <v>8507.4936783754274</v>
      </c>
      <c r="AZ80" s="44">
        <f t="shared" si="101"/>
        <v>8805.2559571185648</v>
      </c>
      <c r="BA80" s="44">
        <f t="shared" si="103"/>
        <v>9113.4399156177151</v>
      </c>
      <c r="BB80" s="44">
        <f t="shared" si="105"/>
        <v>9432.4103126643331</v>
      </c>
      <c r="BC80" s="44">
        <f t="shared" si="107"/>
        <v>9762.5446736075828</v>
      </c>
      <c r="BD80" s="44">
        <f t="shared" si="109"/>
        <v>10104.233737183846</v>
      </c>
      <c r="BE80" s="44">
        <f t="shared" si="111"/>
        <v>10457.881917985282</v>
      </c>
      <c r="BF80" s="44">
        <f t="shared" si="113"/>
        <v>10823.907785114767</v>
      </c>
      <c r="BG80" s="44">
        <f t="shared" si="115"/>
        <v>11202.744557593782</v>
      </c>
      <c r="BH80" s="44">
        <f t="shared" si="117"/>
        <v>11594.840617109565</v>
      </c>
      <c r="BI80" s="44">
        <f t="shared" si="122"/>
        <v>12000.6600387084</v>
      </c>
      <c r="BJ80" s="44">
        <f t="shared" si="128"/>
        <v>12420.683140063191</v>
      </c>
      <c r="BK80" s="44">
        <f t="shared" si="131"/>
        <v>12855.407049965401</v>
      </c>
      <c r="BL80" s="44">
        <f t="shared" si="134"/>
        <v>13305.346296714188</v>
      </c>
      <c r="BM80" s="44">
        <f t="shared" si="137"/>
        <v>13771.033417099185</v>
      </c>
      <c r="BN80" s="44">
        <f t="shared" si="140"/>
        <v>14253.019586697654</v>
      </c>
      <c r="BO80" s="44">
        <f t="shared" si="143"/>
        <v>14751.875272232071</v>
      </c>
      <c r="BP80" s="44">
        <f t="shared" si="146"/>
        <v>15268.190906760194</v>
      </c>
      <c r="BQ80" s="44">
        <f t="shared" si="149"/>
        <v>15802.577588496799</v>
      </c>
      <c r="BR80" s="44">
        <f t="shared" ref="BR80:BR111" si="152">$V80/(1+r_)^($R80-BR$2)</f>
        <v>16355.667804094186</v>
      </c>
      <c r="BS80" s="44">
        <f t="shared" si="76"/>
        <v>16928.116177237476</v>
      </c>
      <c r="BT80" s="44">
        <f t="shared" si="78"/>
        <v>17520.600243440786</v>
      </c>
      <c r="BU80" s="44">
        <f t="shared" si="80"/>
        <v>18133.821251961217</v>
      </c>
      <c r="BV80" s="44">
        <f t="shared" si="82"/>
        <v>18768.504995779855</v>
      </c>
      <c r="BW80" s="44">
        <f t="shared" si="84"/>
        <v>19425.402670632149</v>
      </c>
      <c r="BX80" s="44">
        <f t="shared" si="86"/>
        <v>20105.291764104273</v>
      </c>
      <c r="BY80" s="44">
        <f t="shared" si="88"/>
        <v>20808.976975847923</v>
      </c>
      <c r="BZ80" s="44">
        <f t="shared" si="90"/>
        <v>21537.291170002598</v>
      </c>
      <c r="CA80" s="44">
        <f t="shared" si="92"/>
        <v>22291.096360952684</v>
      </c>
      <c r="CB80" s="44">
        <f t="shared" si="94"/>
        <v>23071.284733586028</v>
      </c>
      <c r="CC80" s="44">
        <f t="shared" si="96"/>
        <v>23878.77969926154</v>
      </c>
      <c r="CD80" s="44">
        <f t="shared" si="98"/>
        <v>24714.53698873569</v>
      </c>
      <c r="CE80" s="44">
        <f t="shared" si="100"/>
        <v>25579.545783341437</v>
      </c>
      <c r="CF80" s="44">
        <f t="shared" si="102"/>
        <v>26474.829885758383</v>
      </c>
      <c r="CG80" s="44">
        <f t="shared" si="104"/>
        <v>27401.448931759925</v>
      </c>
      <c r="CH80" s="44">
        <f t="shared" si="106"/>
        <v>28360.499644371521</v>
      </c>
      <c r="CI80" s="44">
        <f t="shared" si="108"/>
        <v>29353.117131924519</v>
      </c>
      <c r="CJ80" s="44">
        <f t="shared" si="110"/>
        <v>30380.476231541874</v>
      </c>
      <c r="CK80" s="44">
        <f t="shared" si="112"/>
        <v>31443.792899645843</v>
      </c>
      <c r="CL80" s="44">
        <f t="shared" si="114"/>
        <v>32544.32565113344</v>
      </c>
      <c r="CM80" s="44">
        <f t="shared" si="116"/>
        <v>33683.37704892311</v>
      </c>
      <c r="CN80" s="44">
        <f t="shared" si="118"/>
        <v>34862.295245635418</v>
      </c>
      <c r="CO80" s="44">
        <f t="shared" si="123"/>
        <v>36082.475579232654</v>
      </c>
      <c r="CP80" s="44">
        <f t="shared" si="129"/>
        <v>37345.362224505792</v>
      </c>
      <c r="CQ80" s="44">
        <f t="shared" si="132"/>
        <v>38652.449902363485</v>
      </c>
      <c r="CR80" s="44">
        <f t="shared" si="135"/>
        <v>40005.285648946206</v>
      </c>
      <c r="CS80" s="44">
        <f t="shared" si="138"/>
        <v>41405.470646659327</v>
      </c>
      <c r="CT80" s="44">
        <f t="shared" si="141"/>
        <v>42854.662119292399</v>
      </c>
      <c r="CU80" s="44">
        <f t="shared" si="144"/>
        <v>44354.575293467627</v>
      </c>
      <c r="CV80" s="44">
        <f t="shared" si="147"/>
        <v>45906.98542873899</v>
      </c>
      <c r="CW80" s="44">
        <f t="shared" si="150"/>
        <v>47513.729918744852</v>
      </c>
      <c r="CX80" s="44">
        <f t="shared" ref="CX80:CX127" si="153">$V80/(1+r_)^($R80-CX$2)</f>
        <v>49176.71046590092</v>
      </c>
      <c r="CY80" s="44"/>
      <c r="CZ80" s="44"/>
      <c r="DA80" s="44"/>
      <c r="DB80" s="44"/>
      <c r="DC80" s="44"/>
      <c r="DD80" s="44"/>
      <c r="DE80" s="44"/>
    </row>
    <row r="81" spans="2:119" ht="15.75" customHeight="1">
      <c r="B81" s="1">
        <v>74</v>
      </c>
      <c r="D81" s="43">
        <f t="shared" si="124"/>
        <v>2.8604999999999998E-2</v>
      </c>
      <c r="E81" s="43">
        <f t="shared" si="0"/>
        <v>2.9022096293951593E-2</v>
      </c>
      <c r="F81" s="44">
        <f t="shared" si="125"/>
        <v>63198.776191459321</v>
      </c>
      <c r="G81" s="44">
        <f t="shared" si="1"/>
        <v>61852.668203262801</v>
      </c>
      <c r="H81" s="44">
        <f t="shared" si="2"/>
        <v>9.7830099327455322</v>
      </c>
      <c r="J81" s="43">
        <f t="shared" si="119"/>
        <v>1.9297999999999999E-2</v>
      </c>
      <c r="K81" s="43">
        <f t="shared" si="4"/>
        <v>1.9486637226300885E-2</v>
      </c>
      <c r="L81" s="44">
        <f t="shared" si="126"/>
        <v>74025.391555093913</v>
      </c>
      <c r="M81" s="44">
        <f t="shared" si="5"/>
        <v>72959.17079781901</v>
      </c>
      <c r="N81" s="44">
        <f t="shared" si="6"/>
        <v>11.480196735489066</v>
      </c>
      <c r="P81" s="5">
        <f t="shared" si="7"/>
        <v>0.5394486464790621</v>
      </c>
      <c r="R81" s="1">
        <v>74</v>
      </c>
      <c r="S81" s="44">
        <f t="shared" si="8"/>
        <v>69039.179195321427</v>
      </c>
      <c r="T81" s="44">
        <f t="shared" si="9"/>
        <v>67864.275229598163</v>
      </c>
      <c r="U81" s="45">
        <f t="shared" si="10"/>
        <v>10.960109044485963</v>
      </c>
      <c r="V81" s="44">
        <f t="shared" si="120"/>
        <v>47579.643363471274</v>
      </c>
      <c r="W81" s="45">
        <f t="shared" si="12"/>
        <v>7.2082234943737102</v>
      </c>
      <c r="X81" s="45">
        <f>SUM(CY81:CY$127)/S81</f>
        <v>5.8256496748852733</v>
      </c>
      <c r="Z81" s="1">
        <f t="shared" si="13"/>
        <v>10.698555056307658</v>
      </c>
      <c r="AA81" s="45">
        <f t="shared" si="14"/>
        <v>0.26155398817830466</v>
      </c>
      <c r="AC81" s="44">
        <f t="shared" si="121"/>
        <v>3731.0863289203289</v>
      </c>
      <c r="AD81" s="44">
        <f t="shared" si="127"/>
        <v>3861.6743504325395</v>
      </c>
      <c r="AE81" s="44">
        <f t="shared" si="130"/>
        <v>3996.8329526976781</v>
      </c>
      <c r="AF81" s="44">
        <f t="shared" si="133"/>
        <v>4136.7221060420961</v>
      </c>
      <c r="AG81" s="44">
        <f t="shared" si="136"/>
        <v>4281.5073797535688</v>
      </c>
      <c r="AH81" s="44">
        <f t="shared" si="139"/>
        <v>4431.3601380449445</v>
      </c>
      <c r="AI81" s="44">
        <f t="shared" si="142"/>
        <v>4586.457742876516</v>
      </c>
      <c r="AJ81" s="44">
        <f t="shared" si="145"/>
        <v>4746.9837638771942</v>
      </c>
      <c r="AK81" s="44">
        <f t="shared" si="148"/>
        <v>4913.128195612896</v>
      </c>
      <c r="AL81" s="44">
        <f t="shared" si="151"/>
        <v>5085.087682459347</v>
      </c>
      <c r="AM81" s="44">
        <f t="shared" ref="AM81:AM112" si="154">$V81/(1+r_)^($R81-AM$2)</f>
        <v>5263.0657513454235</v>
      </c>
      <c r="AN81" s="44">
        <f t="shared" si="77"/>
        <v>5447.2730526425121</v>
      </c>
      <c r="AO81" s="44">
        <f t="shared" si="79"/>
        <v>5637.9276094850002</v>
      </c>
      <c r="AP81" s="44">
        <f t="shared" si="81"/>
        <v>5835.2550758169755</v>
      </c>
      <c r="AQ81" s="44">
        <f t="shared" si="83"/>
        <v>6039.4890034705677</v>
      </c>
      <c r="AR81" s="44">
        <f t="shared" si="85"/>
        <v>6250.8711185920365</v>
      </c>
      <c r="AS81" s="44">
        <f t="shared" si="87"/>
        <v>6469.6516077427586</v>
      </c>
      <c r="AT81" s="44">
        <f t="shared" si="89"/>
        <v>6696.0894140137552</v>
      </c>
      <c r="AU81" s="44">
        <f t="shared" si="91"/>
        <v>6930.452543504236</v>
      </c>
      <c r="AV81" s="44">
        <f t="shared" si="93"/>
        <v>7173.0183825268823</v>
      </c>
      <c r="AW81" s="44">
        <f t="shared" si="95"/>
        <v>7424.0740259153235</v>
      </c>
      <c r="AX81" s="44">
        <f t="shared" si="97"/>
        <v>7683.9166168223601</v>
      </c>
      <c r="AY81" s="44">
        <f t="shared" si="99"/>
        <v>7952.8536984111406</v>
      </c>
      <c r="AZ81" s="44">
        <f t="shared" si="101"/>
        <v>8231.203577855531</v>
      </c>
      <c r="BA81" s="44">
        <f t="shared" si="103"/>
        <v>8519.2957030804737</v>
      </c>
      <c r="BB81" s="44">
        <f t="shared" si="105"/>
        <v>8817.47105268829</v>
      </c>
      <c r="BC81" s="44">
        <f t="shared" si="107"/>
        <v>9126.0825395323773</v>
      </c>
      <c r="BD81" s="44">
        <f t="shared" si="109"/>
        <v>9445.4954284160103</v>
      </c>
      <c r="BE81" s="44">
        <f t="shared" si="111"/>
        <v>9776.0877684105672</v>
      </c>
      <c r="BF81" s="44">
        <f t="shared" si="113"/>
        <v>10118.25084030494</v>
      </c>
      <c r="BG81" s="44">
        <f t="shared" si="115"/>
        <v>10472.38961971561</v>
      </c>
      <c r="BH81" s="44">
        <f t="shared" si="117"/>
        <v>10838.923256405655</v>
      </c>
      <c r="BI81" s="44">
        <f t="shared" si="122"/>
        <v>11218.285570379854</v>
      </c>
      <c r="BJ81" s="44">
        <f t="shared" si="128"/>
        <v>11610.92556534315</v>
      </c>
      <c r="BK81" s="44">
        <f t="shared" si="131"/>
        <v>12017.307960130158</v>
      </c>
      <c r="BL81" s="44">
        <f t="shared" si="134"/>
        <v>12437.913738734711</v>
      </c>
      <c r="BM81" s="44">
        <f t="shared" si="137"/>
        <v>12873.240719590423</v>
      </c>
      <c r="BN81" s="44">
        <f t="shared" si="140"/>
        <v>13323.80414477609</v>
      </c>
      <c r="BO81" s="44">
        <f t="shared" si="143"/>
        <v>13790.137289843251</v>
      </c>
      <c r="BP81" s="44">
        <f t="shared" si="146"/>
        <v>14272.792094987764</v>
      </c>
      <c r="BQ81" s="44">
        <f t="shared" si="149"/>
        <v>14772.339818312334</v>
      </c>
      <c r="BR81" s="44">
        <f t="shared" si="152"/>
        <v>15289.371711953265</v>
      </c>
      <c r="BS81" s="44">
        <f t="shared" ref="BS81:BS112" si="155">$V81/(1+r_)^($R81-BS$2)</f>
        <v>15824.499721871629</v>
      </c>
      <c r="BT81" s="44">
        <f t="shared" si="78"/>
        <v>16378.357212137131</v>
      </c>
      <c r="BU81" s="44">
        <f t="shared" si="80"/>
        <v>16951.599714561929</v>
      </c>
      <c r="BV81" s="44">
        <f t="shared" si="82"/>
        <v>17544.905704571596</v>
      </c>
      <c r="BW81" s="44">
        <f t="shared" si="84"/>
        <v>18158.977404231598</v>
      </c>
      <c r="BX81" s="44">
        <f t="shared" si="86"/>
        <v>18794.541613379704</v>
      </c>
      <c r="BY81" s="44">
        <f t="shared" si="88"/>
        <v>19452.350569847997</v>
      </c>
      <c r="BZ81" s="44">
        <f t="shared" si="90"/>
        <v>20133.182839792673</v>
      </c>
      <c r="CA81" s="44">
        <f t="shared" si="92"/>
        <v>20837.844239185415</v>
      </c>
      <c r="CB81" s="44">
        <f t="shared" si="94"/>
        <v>21567.1687875569</v>
      </c>
      <c r="CC81" s="44">
        <f t="shared" si="96"/>
        <v>22322.019695121391</v>
      </c>
      <c r="CD81" s="44">
        <f t="shared" si="98"/>
        <v>23103.29038445064</v>
      </c>
      <c r="CE81" s="44">
        <f t="shared" si="100"/>
        <v>23911.905547906408</v>
      </c>
      <c r="CF81" s="44">
        <f t="shared" si="102"/>
        <v>24748.822242083133</v>
      </c>
      <c r="CG81" s="44">
        <f t="shared" si="104"/>
        <v>25615.031020556038</v>
      </c>
      <c r="CH81" s="44">
        <f t="shared" si="106"/>
        <v>26511.557106275497</v>
      </c>
      <c r="CI81" s="44">
        <f t="shared" si="108"/>
        <v>27439.46160499514</v>
      </c>
      <c r="CJ81" s="44">
        <f t="shared" si="110"/>
        <v>28399.842761169963</v>
      </c>
      <c r="CK81" s="44">
        <f t="shared" si="112"/>
        <v>29393.837257810908</v>
      </c>
      <c r="CL81" s="44">
        <f t="shared" si="114"/>
        <v>30422.621561834294</v>
      </c>
      <c r="CM81" s="44">
        <f t="shared" si="116"/>
        <v>31487.413316498485</v>
      </c>
      <c r="CN81" s="44">
        <f t="shared" si="118"/>
        <v>32589.472782575933</v>
      </c>
      <c r="CO81" s="44">
        <f t="shared" si="123"/>
        <v>33730.104329966089</v>
      </c>
      <c r="CP81" s="44">
        <f t="shared" si="129"/>
        <v>34910.657981514902</v>
      </c>
      <c r="CQ81" s="44">
        <f t="shared" si="132"/>
        <v>36132.531010867919</v>
      </c>
      <c r="CR81" s="44">
        <f t="shared" si="135"/>
        <v>37397.169596248285</v>
      </c>
      <c r="CS81" s="44">
        <f t="shared" si="138"/>
        <v>38706.070532116973</v>
      </c>
      <c r="CT81" s="44">
        <f t="shared" si="141"/>
        <v>40060.783000741074</v>
      </c>
      <c r="CU81" s="44">
        <f t="shared" si="144"/>
        <v>41462.910405767005</v>
      </c>
      <c r="CV81" s="44">
        <f t="shared" si="147"/>
        <v>42914.112269968842</v>
      </c>
      <c r="CW81" s="44">
        <f t="shared" si="150"/>
        <v>44416.106199417751</v>
      </c>
      <c r="CX81" s="44">
        <f t="shared" si="153"/>
        <v>45970.669916397368</v>
      </c>
      <c r="CY81" s="44">
        <f t="shared" ref="CY81:CY127" si="156">$V81/(1+r_)^($R81-CY$2)</f>
        <v>47579.643363471274</v>
      </c>
      <c r="CZ81" s="44"/>
      <c r="DA81" s="44"/>
      <c r="DB81" s="44"/>
      <c r="DC81" s="44"/>
      <c r="DD81" s="44"/>
      <c r="DE81" s="44"/>
    </row>
    <row r="82" spans="2:119" ht="15.75" customHeight="1">
      <c r="B82" s="1">
        <v>75</v>
      </c>
      <c r="D82" s="43">
        <f t="shared" si="124"/>
        <v>3.2344999999999999E-2</v>
      </c>
      <c r="E82" s="43">
        <f t="shared" si="0"/>
        <v>3.2879660191579715E-2</v>
      </c>
      <c r="F82" s="44">
        <f t="shared" si="125"/>
        <v>60506.560215066289</v>
      </c>
      <c r="G82" s="44">
        <f t="shared" si="1"/>
        <v>59050.680577767533</v>
      </c>
      <c r="H82" s="44">
        <f t="shared" si="2"/>
        <v>9.1960538665127292</v>
      </c>
      <c r="J82" s="43">
        <f t="shared" si="119"/>
        <v>2.2010999999999999E-2</v>
      </c>
      <c r="K82" s="43">
        <f t="shared" si="4"/>
        <v>2.225685645433547E-2</v>
      </c>
      <c r="L82" s="44">
        <f t="shared" si="126"/>
        <v>71892.950040544092</v>
      </c>
      <c r="M82" s="44">
        <f t="shared" si="5"/>
        <v>70712.678217409761</v>
      </c>
      <c r="N82" s="44">
        <f t="shared" si="6"/>
        <v>10.805884126860217</v>
      </c>
      <c r="P82" s="5">
        <f t="shared" si="7"/>
        <v>0.54300012063298131</v>
      </c>
      <c r="R82" s="1">
        <v>75</v>
      </c>
      <c r="S82" s="44">
        <f t="shared" si="8"/>
        <v>66689.371263874898</v>
      </c>
      <c r="T82" s="44">
        <f t="shared" si="9"/>
        <v>65406.731220989568</v>
      </c>
      <c r="U82" s="45">
        <f t="shared" si="10"/>
        <v>10.328672231253373</v>
      </c>
      <c r="V82" s="44">
        <f t="shared" si="120"/>
        <v>42736.758179794582</v>
      </c>
      <c r="W82" s="45">
        <f t="shared" si="12"/>
        <v>6.7487544359009535</v>
      </c>
      <c r="X82" s="45">
        <f>SUM(CZ82:CZ$127)/S82</f>
        <v>5.5035767545970202</v>
      </c>
      <c r="Z82" s="1">
        <f t="shared" si="13"/>
        <v>10.07019189208004</v>
      </c>
      <c r="AA82" s="45">
        <f t="shared" si="14"/>
        <v>0.25848033917333346</v>
      </c>
      <c r="AC82" s="44">
        <f t="shared" si="121"/>
        <v>3237.9887905965807</v>
      </c>
      <c r="AD82" s="44">
        <f t="shared" si="127"/>
        <v>3351.3183982674614</v>
      </c>
      <c r="AE82" s="44">
        <f t="shared" si="130"/>
        <v>3468.6145422068221</v>
      </c>
      <c r="AF82" s="44">
        <f t="shared" si="133"/>
        <v>3590.0160511840604</v>
      </c>
      <c r="AG82" s="44">
        <f t="shared" si="136"/>
        <v>3715.6666129755017</v>
      </c>
      <c r="AH82" s="44">
        <f t="shared" si="139"/>
        <v>3845.7149444296438</v>
      </c>
      <c r="AI82" s="44">
        <f t="shared" si="142"/>
        <v>3980.3149674846823</v>
      </c>
      <c r="AJ82" s="44">
        <f t="shared" si="145"/>
        <v>4119.6259913466447</v>
      </c>
      <c r="AK82" s="44">
        <f t="shared" si="148"/>
        <v>4263.8129010437779</v>
      </c>
      <c r="AL82" s="44">
        <f t="shared" si="151"/>
        <v>4413.0463525803098</v>
      </c>
      <c r="AM82" s="44">
        <f t="shared" si="154"/>
        <v>4567.5029749206196</v>
      </c>
      <c r="AN82" s="44">
        <f t="shared" ref="AN82:AN113" si="157">$V82/(1+r_)^($R82-AN$2)</f>
        <v>4727.3655790428411</v>
      </c>
      <c r="AO82" s="44">
        <f t="shared" si="79"/>
        <v>4892.8233743093397</v>
      </c>
      <c r="AP82" s="44">
        <f t="shared" si="81"/>
        <v>5064.0721924101663</v>
      </c>
      <c r="AQ82" s="44">
        <f t="shared" si="83"/>
        <v>5241.3147191445223</v>
      </c>
      <c r="AR82" s="44">
        <f t="shared" si="85"/>
        <v>5424.7607343145783</v>
      </c>
      <c r="AS82" s="44">
        <f t="shared" si="87"/>
        <v>5614.6273600155882</v>
      </c>
      <c r="AT82" s="44">
        <f t="shared" si="89"/>
        <v>5811.1393176161346</v>
      </c>
      <c r="AU82" s="44">
        <f t="shared" si="91"/>
        <v>6014.5291937326992</v>
      </c>
      <c r="AV82" s="44">
        <f t="shared" si="93"/>
        <v>6225.0377155133438</v>
      </c>
      <c r="AW82" s="44">
        <f t="shared" si="95"/>
        <v>6442.9140355563086</v>
      </c>
      <c r="AX82" s="44">
        <f t="shared" si="97"/>
        <v>6668.4160268007799</v>
      </c>
      <c r="AY82" s="44">
        <f t="shared" si="99"/>
        <v>6901.810587738807</v>
      </c>
      <c r="AZ82" s="44">
        <f t="shared" si="101"/>
        <v>7143.373958309664</v>
      </c>
      <c r="BA82" s="44">
        <f t="shared" si="103"/>
        <v>7393.3920468505021</v>
      </c>
      <c r="BB82" s="44">
        <f t="shared" si="105"/>
        <v>7652.1607684902683</v>
      </c>
      <c r="BC82" s="44">
        <f t="shared" si="107"/>
        <v>7919.9863953874274</v>
      </c>
      <c r="BD82" s="44">
        <f t="shared" si="109"/>
        <v>8197.1859192259872</v>
      </c>
      <c r="BE82" s="44">
        <f t="shared" si="111"/>
        <v>8484.0874263988953</v>
      </c>
      <c r="BF82" s="44">
        <f t="shared" si="113"/>
        <v>8781.0304863228539</v>
      </c>
      <c r="BG82" s="44">
        <f t="shared" si="115"/>
        <v>9088.3665533441545</v>
      </c>
      <c r="BH82" s="44">
        <f t="shared" si="117"/>
        <v>9406.4593827111985</v>
      </c>
      <c r="BI82" s="44">
        <f t="shared" si="122"/>
        <v>9735.6854611060899</v>
      </c>
      <c r="BJ82" s="44">
        <f t="shared" si="128"/>
        <v>10076.434452244803</v>
      </c>
      <c r="BK82" s="44">
        <f t="shared" si="131"/>
        <v>10429.109658073372</v>
      </c>
      <c r="BL82" s="44">
        <f t="shared" si="134"/>
        <v>10794.128496105937</v>
      </c>
      <c r="BM82" s="44">
        <f t="shared" si="137"/>
        <v>11171.922993469643</v>
      </c>
      <c r="BN82" s="44">
        <f t="shared" si="140"/>
        <v>11562.940298241079</v>
      </c>
      <c r="BO82" s="44">
        <f t="shared" si="143"/>
        <v>11967.643208679518</v>
      </c>
      <c r="BP82" s="44">
        <f t="shared" si="146"/>
        <v>12386.5107209833</v>
      </c>
      <c r="BQ82" s="44">
        <f t="shared" si="149"/>
        <v>12820.038596217715</v>
      </c>
      <c r="BR82" s="44">
        <f t="shared" si="152"/>
        <v>13268.739947085332</v>
      </c>
      <c r="BS82" s="44">
        <f t="shared" si="155"/>
        <v>13733.145845233319</v>
      </c>
      <c r="BT82" s="44">
        <f t="shared" ref="BT82:BT113" si="158">$V82/(1+r_)^($R82-BT$2)</f>
        <v>14213.805949816484</v>
      </c>
      <c r="BU82" s="44">
        <f t="shared" si="80"/>
        <v>14711.289158060057</v>
      </c>
      <c r="BV82" s="44">
        <f t="shared" si="82"/>
        <v>15226.184278592158</v>
      </c>
      <c r="BW82" s="44">
        <f t="shared" si="84"/>
        <v>15759.100728342884</v>
      </c>
      <c r="BX82" s="44">
        <f t="shared" si="86"/>
        <v>16310.669253834882</v>
      </c>
      <c r="BY82" s="44">
        <f t="shared" si="88"/>
        <v>16881.542677719102</v>
      </c>
      <c r="BZ82" s="44">
        <f t="shared" si="90"/>
        <v>17472.39667143927</v>
      </c>
      <c r="CA82" s="44">
        <f t="shared" si="92"/>
        <v>18083.930554939645</v>
      </c>
      <c r="CB82" s="44">
        <f t="shared" si="94"/>
        <v>18716.868124362532</v>
      </c>
      <c r="CC82" s="44">
        <f t="shared" si="96"/>
        <v>19371.958508715215</v>
      </c>
      <c r="CD82" s="44">
        <f t="shared" si="98"/>
        <v>20049.977056520249</v>
      </c>
      <c r="CE82" s="44">
        <f t="shared" si="100"/>
        <v>20751.726253498458</v>
      </c>
      <c r="CF82" s="44">
        <f t="shared" si="102"/>
        <v>21478.036672370898</v>
      </c>
      <c r="CG82" s="44">
        <f t="shared" si="104"/>
        <v>22229.767955903877</v>
      </c>
      <c r="CH82" s="44">
        <f t="shared" si="106"/>
        <v>23007.809834360512</v>
      </c>
      <c r="CI82" s="44">
        <f t="shared" si="108"/>
        <v>23813.083178563127</v>
      </c>
      <c r="CJ82" s="44">
        <f t="shared" si="110"/>
        <v>24646.541089812836</v>
      </c>
      <c r="CK82" s="44">
        <f t="shared" si="112"/>
        <v>25509.170027956279</v>
      </c>
      <c r="CL82" s="44">
        <f t="shared" si="114"/>
        <v>26401.990978934748</v>
      </c>
      <c r="CM82" s="44">
        <f t="shared" si="116"/>
        <v>27326.060663197466</v>
      </c>
      <c r="CN82" s="44">
        <f t="shared" si="118"/>
        <v>28282.472786409369</v>
      </c>
      <c r="CO82" s="44">
        <f t="shared" si="123"/>
        <v>29272.359333933699</v>
      </c>
      <c r="CP82" s="44">
        <f t="shared" si="129"/>
        <v>30296.891910621376</v>
      </c>
      <c r="CQ82" s="44">
        <f t="shared" si="132"/>
        <v>31357.283127493123</v>
      </c>
      <c r="CR82" s="44">
        <f t="shared" si="135"/>
        <v>32454.788036955379</v>
      </c>
      <c r="CS82" s="44">
        <f t="shared" si="138"/>
        <v>33590.705618248809</v>
      </c>
      <c r="CT82" s="44">
        <f t="shared" si="141"/>
        <v>34766.380314887516</v>
      </c>
      <c r="CU82" s="44">
        <f t="shared" si="144"/>
        <v>35983.20362590858</v>
      </c>
      <c r="CV82" s="44">
        <f t="shared" si="147"/>
        <v>37242.615752815378</v>
      </c>
      <c r="CW82" s="44">
        <f t="shared" si="150"/>
        <v>38546.10730416391</v>
      </c>
      <c r="CX82" s="44">
        <f t="shared" si="153"/>
        <v>39895.221059809643</v>
      </c>
      <c r="CY82" s="44">
        <f t="shared" si="156"/>
        <v>41291.553796902983</v>
      </c>
      <c r="CZ82" s="44">
        <f t="shared" ref="CZ82:CZ127" si="159">$V82/(1+r_)^($R82-CZ$2)</f>
        <v>42736.758179794582</v>
      </c>
      <c r="DA82" s="44"/>
      <c r="DB82" s="44"/>
      <c r="DC82" s="44"/>
      <c r="DD82" s="44"/>
      <c r="DE82" s="44"/>
    </row>
    <row r="83" spans="2:119" ht="15.75" customHeight="1">
      <c r="B83" s="1">
        <v>76</v>
      </c>
      <c r="D83" s="43">
        <f t="shared" si="124"/>
        <v>3.5822E-2</v>
      </c>
      <c r="E83" s="43">
        <f t="shared" si="0"/>
        <v>3.6479354113901928E-2</v>
      </c>
      <c r="F83" s="44">
        <f t="shared" si="125"/>
        <v>57594.800940468784</v>
      </c>
      <c r="G83" s="44">
        <f t="shared" si="1"/>
        <v>56061.37156496066</v>
      </c>
      <c r="H83" s="44">
        <f t="shared" si="2"/>
        <v>8.6356910400900837</v>
      </c>
      <c r="J83" s="43">
        <f t="shared" si="119"/>
        <v>2.5052000000000001E-2</v>
      </c>
      <c r="K83" s="43">
        <f t="shared" si="4"/>
        <v>2.5371142739895963E-2</v>
      </c>
      <c r="L83" s="44">
        <f t="shared" si="126"/>
        <v>69532.406394275444</v>
      </c>
      <c r="M83" s="44">
        <f t="shared" si="5"/>
        <v>68234.178760407114</v>
      </c>
      <c r="N83" s="44">
        <f t="shared" si="6"/>
        <v>10.155756805750325</v>
      </c>
      <c r="P83" s="5">
        <f t="shared" si="7"/>
        <v>0.54695141859906216</v>
      </c>
      <c r="R83" s="1">
        <v>76</v>
      </c>
      <c r="S83" s="44">
        <f t="shared" si="8"/>
        <v>64124.091178104238</v>
      </c>
      <c r="T83" s="44">
        <f t="shared" si="9"/>
        <v>62744.900506437472</v>
      </c>
      <c r="U83" s="45">
        <f t="shared" si="10"/>
        <v>9.721867622894429</v>
      </c>
      <c r="V83" s="44">
        <f t="shared" si="120"/>
        <v>40997.517990906243</v>
      </c>
      <c r="W83" s="45">
        <f t="shared" si="12"/>
        <v>6.3522683047992183</v>
      </c>
      <c r="X83" s="45">
        <f>SUM(DA83:DA$127)/S83</f>
        <v>5.2342820795626821</v>
      </c>
      <c r="Z83" s="1">
        <f t="shared" si="13"/>
        <v>9.4670931669818223</v>
      </c>
      <c r="AA83" s="45">
        <f t="shared" si="14"/>
        <v>0.25477445591260661</v>
      </c>
      <c r="AC83" s="44">
        <f t="shared" si="121"/>
        <v>3001.1726557652705</v>
      </c>
      <c r="AD83" s="44">
        <f t="shared" si="127"/>
        <v>3106.2136987170543</v>
      </c>
      <c r="AE83" s="44">
        <f t="shared" si="130"/>
        <v>3214.9311781721517</v>
      </c>
      <c r="AF83" s="44">
        <f t="shared" si="133"/>
        <v>3327.4537694081764</v>
      </c>
      <c r="AG83" s="44">
        <f t="shared" si="136"/>
        <v>3443.9146513374621</v>
      </c>
      <c r="AH83" s="44">
        <f t="shared" si="139"/>
        <v>3564.451664134273</v>
      </c>
      <c r="AI83" s="44">
        <f t="shared" si="142"/>
        <v>3689.2074723789719</v>
      </c>
      <c r="AJ83" s="44">
        <f t="shared" si="145"/>
        <v>3818.3297339122364</v>
      </c>
      <c r="AK83" s="44">
        <f t="shared" si="148"/>
        <v>3951.9712745991637</v>
      </c>
      <c r="AL83" s="44">
        <f t="shared" si="151"/>
        <v>4090.2902692101347</v>
      </c>
      <c r="AM83" s="44">
        <f t="shared" si="154"/>
        <v>4233.4504286324891</v>
      </c>
      <c r="AN83" s="44">
        <f t="shared" si="157"/>
        <v>4381.6211936346263</v>
      </c>
      <c r="AO83" s="44">
        <f t="shared" ref="AO83:AO114" si="160">$V83/(1+r_)^($R83-AO$2)</f>
        <v>4534.9779354118373</v>
      </c>
      <c r="AP83" s="44">
        <f t="shared" si="81"/>
        <v>4693.7021631512507</v>
      </c>
      <c r="AQ83" s="44">
        <f t="shared" si="83"/>
        <v>4857.9817388615438</v>
      </c>
      <c r="AR83" s="44">
        <f t="shared" si="85"/>
        <v>5028.0110997216989</v>
      </c>
      <c r="AS83" s="44">
        <f t="shared" si="87"/>
        <v>5203.9914882119565</v>
      </c>
      <c r="AT83" s="44">
        <f t="shared" si="89"/>
        <v>5386.1311902993739</v>
      </c>
      <c r="AU83" s="44">
        <f t="shared" si="91"/>
        <v>5574.6457819598527</v>
      </c>
      <c r="AV83" s="44">
        <f t="shared" si="93"/>
        <v>5769.7583843284483</v>
      </c>
      <c r="AW83" s="44">
        <f t="shared" si="95"/>
        <v>5971.6999277799432</v>
      </c>
      <c r="AX83" s="44">
        <f t="shared" si="97"/>
        <v>6180.7094252522393</v>
      </c>
      <c r="AY83" s="44">
        <f t="shared" si="99"/>
        <v>6397.0342551360682</v>
      </c>
      <c r="AZ83" s="44">
        <f t="shared" si="101"/>
        <v>6620.9304540658304</v>
      </c>
      <c r="BA83" s="44">
        <f t="shared" si="103"/>
        <v>6852.6630199581332</v>
      </c>
      <c r="BB83" s="44">
        <f t="shared" si="105"/>
        <v>7092.506225656668</v>
      </c>
      <c r="BC83" s="44">
        <f t="shared" si="107"/>
        <v>7340.7439435546494</v>
      </c>
      <c r="BD83" s="44">
        <f t="shared" si="109"/>
        <v>7597.6699815790626</v>
      </c>
      <c r="BE83" s="44">
        <f t="shared" si="111"/>
        <v>7863.5884309343282</v>
      </c>
      <c r="BF83" s="44">
        <f t="shared" si="113"/>
        <v>8138.8140260170285</v>
      </c>
      <c r="BG83" s="44">
        <f t="shared" si="115"/>
        <v>8423.6725169276233</v>
      </c>
      <c r="BH83" s="44">
        <f t="shared" si="117"/>
        <v>8718.5010550200896</v>
      </c>
      <c r="BI83" s="44">
        <f t="shared" si="122"/>
        <v>9023.6485919457918</v>
      </c>
      <c r="BJ83" s="44">
        <f t="shared" si="128"/>
        <v>9339.4762926638941</v>
      </c>
      <c r="BK83" s="44">
        <f t="shared" si="131"/>
        <v>9666.3579629071301</v>
      </c>
      <c r="BL83" s="44">
        <f t="shared" si="134"/>
        <v>10004.68049160888</v>
      </c>
      <c r="BM83" s="44">
        <f t="shared" si="137"/>
        <v>10354.844308815189</v>
      </c>
      <c r="BN83" s="44">
        <f t="shared" si="140"/>
        <v>10717.263859623719</v>
      </c>
      <c r="BO83" s="44">
        <f t="shared" si="143"/>
        <v>11092.368094710548</v>
      </c>
      <c r="BP83" s="44">
        <f t="shared" si="146"/>
        <v>11480.600978025417</v>
      </c>
      <c r="BQ83" s="44">
        <f t="shared" si="149"/>
        <v>11882.422012256306</v>
      </c>
      <c r="BR83" s="44">
        <f t="shared" si="152"/>
        <v>12298.306782685277</v>
      </c>
      <c r="BS83" s="44">
        <f t="shared" si="155"/>
        <v>12728.74752007926</v>
      </c>
      <c r="BT83" s="44">
        <f t="shared" si="158"/>
        <v>13174.253683282033</v>
      </c>
      <c r="BU83" s="44">
        <f t="shared" ref="BU83:BU114" si="161">$V83/(1+r_)^($R83-BU$2)</f>
        <v>13635.352562196904</v>
      </c>
      <c r="BV83" s="44">
        <f t="shared" si="82"/>
        <v>14112.589901873791</v>
      </c>
      <c r="BW83" s="44">
        <f t="shared" si="84"/>
        <v>14606.530548439372</v>
      </c>
      <c r="BX83" s="44">
        <f t="shared" si="86"/>
        <v>15117.759117634751</v>
      </c>
      <c r="BY83" s="44">
        <f t="shared" si="88"/>
        <v>15646.880686751963</v>
      </c>
      <c r="BZ83" s="44">
        <f t="shared" si="90"/>
        <v>16194.521510788283</v>
      </c>
      <c r="CA83" s="44">
        <f t="shared" si="92"/>
        <v>16761.329763665872</v>
      </c>
      <c r="CB83" s="44">
        <f t="shared" si="94"/>
        <v>17347.976305394179</v>
      </c>
      <c r="CC83" s="44">
        <f t="shared" si="96"/>
        <v>17955.155476082971</v>
      </c>
      <c r="CD83" s="44">
        <f t="shared" si="98"/>
        <v>18583.585917745873</v>
      </c>
      <c r="CE83" s="44">
        <f t="shared" si="100"/>
        <v>19234.011424866978</v>
      </c>
      <c r="CF83" s="44">
        <f t="shared" si="102"/>
        <v>19907.201824737323</v>
      </c>
      <c r="CG83" s="44">
        <f t="shared" si="104"/>
        <v>20603.953888603126</v>
      </c>
      <c r="CH83" s="44">
        <f t="shared" si="106"/>
        <v>21325.092274704231</v>
      </c>
      <c r="CI83" s="44">
        <f t="shared" si="108"/>
        <v>22071.470504318877</v>
      </c>
      <c r="CJ83" s="44">
        <f t="shared" si="110"/>
        <v>22843.971971970037</v>
      </c>
      <c r="CK83" s="44">
        <f t="shared" si="112"/>
        <v>23643.510990988987</v>
      </c>
      <c r="CL83" s="44">
        <f t="shared" si="114"/>
        <v>24471.033875673598</v>
      </c>
      <c r="CM83" s="44">
        <f t="shared" si="116"/>
        <v>25327.520061322168</v>
      </c>
      <c r="CN83" s="44">
        <f t="shared" si="118"/>
        <v>26213.98326346845</v>
      </c>
      <c r="CO83" s="44">
        <f t="shared" si="123"/>
        <v>27131.472677689839</v>
      </c>
      <c r="CP83" s="44">
        <f t="shared" si="129"/>
        <v>28081.074221408981</v>
      </c>
      <c r="CQ83" s="44">
        <f t="shared" si="132"/>
        <v>29063.911819158297</v>
      </c>
      <c r="CR83" s="44">
        <f t="shared" si="135"/>
        <v>30081.148732828835</v>
      </c>
      <c r="CS83" s="44">
        <f t="shared" si="138"/>
        <v>31133.98893847784</v>
      </c>
      <c r="CT83" s="44">
        <f t="shared" si="141"/>
        <v>32223.678551324556</v>
      </c>
      <c r="CU83" s="44">
        <f t="shared" si="144"/>
        <v>33351.507300620913</v>
      </c>
      <c r="CV83" s="44">
        <f t="shared" si="147"/>
        <v>34518.810056142647</v>
      </c>
      <c r="CW83" s="44">
        <f t="shared" si="150"/>
        <v>35726.968408107634</v>
      </c>
      <c r="CX83" s="44">
        <f t="shared" si="153"/>
        <v>36977.4123023914</v>
      </c>
      <c r="CY83" s="44">
        <f t="shared" si="156"/>
        <v>38271.621732975094</v>
      </c>
      <c r="CZ83" s="44">
        <f t="shared" si="159"/>
        <v>39611.128493629221</v>
      </c>
      <c r="DA83" s="44">
        <f t="shared" ref="DA83:DA127" si="162">$V83/(1+r_)^($R83-DA$2)</f>
        <v>40997.517990906243</v>
      </c>
      <c r="DB83" s="44"/>
      <c r="DC83" s="44"/>
      <c r="DD83" s="44"/>
      <c r="DE83" s="44"/>
    </row>
    <row r="84" spans="2:119" ht="15.75" customHeight="1">
      <c r="B84" s="1">
        <v>77</v>
      </c>
      <c r="D84" s="43">
        <f t="shared" si="124"/>
        <v>3.9806000000000001E-2</v>
      </c>
      <c r="E84" s="43">
        <f t="shared" si="0"/>
        <v>4.0619931603008155E-2</v>
      </c>
      <c r="F84" s="44">
        <f t="shared" si="125"/>
        <v>54527.942189452544</v>
      </c>
      <c r="G84" s="44">
        <f t="shared" si="1"/>
        <v>52916.346944322402</v>
      </c>
      <c r="H84" s="44">
        <f t="shared" si="2"/>
        <v>8.0932732311651581</v>
      </c>
      <c r="J84" s="43">
        <f t="shared" si="119"/>
        <v>2.7786999999999999E-2</v>
      </c>
      <c r="K84" s="43">
        <f t="shared" si="4"/>
        <v>2.8180362725971714E-2</v>
      </c>
      <c r="L84" s="44">
        <f t="shared" si="126"/>
        <v>66935.951126538799</v>
      </c>
      <c r="M84" s="44">
        <f t="shared" si="5"/>
        <v>65550.72497537591</v>
      </c>
      <c r="N84" s="44">
        <f t="shared" si="6"/>
        <v>9.530305014901483</v>
      </c>
      <c r="P84" s="5">
        <f t="shared" si="7"/>
        <v>0.55107694393101048</v>
      </c>
      <c r="R84" s="1">
        <v>77</v>
      </c>
      <c r="S84" s="44">
        <f t="shared" si="8"/>
        <v>61365.709834770707</v>
      </c>
      <c r="T84" s="44">
        <f t="shared" si="9"/>
        <v>59908.515880629668</v>
      </c>
      <c r="U84" s="45">
        <f t="shared" si="10"/>
        <v>9.1363894734551856</v>
      </c>
      <c r="V84" s="44">
        <f t="shared" si="120"/>
        <v>39144.224276403424</v>
      </c>
      <c r="W84" s="45">
        <f t="shared" si="12"/>
        <v>5.9697168819556161</v>
      </c>
      <c r="X84" s="45">
        <f>SUM(DB84:DB$127)/S84</f>
        <v>4.9695290149593481</v>
      </c>
      <c r="Z84" s="1">
        <f t="shared" si="13"/>
        <v>8.8851883148783006</v>
      </c>
      <c r="AA84" s="45">
        <f t="shared" si="14"/>
        <v>0.25120115857688496</v>
      </c>
      <c r="AC84" s="44">
        <f t="shared" si="121"/>
        <v>2768.6034579452871</v>
      </c>
      <c r="AD84" s="44">
        <f t="shared" si="127"/>
        <v>2865.5045789733717</v>
      </c>
      <c r="AE84" s="44">
        <f t="shared" si="130"/>
        <v>2965.7972392374395</v>
      </c>
      <c r="AF84" s="44">
        <f t="shared" si="133"/>
        <v>3069.6001426107505</v>
      </c>
      <c r="AG84" s="44">
        <f t="shared" si="136"/>
        <v>3177.0361476021262</v>
      </c>
      <c r="AH84" s="44">
        <f t="shared" si="139"/>
        <v>3288.2324127682</v>
      </c>
      <c r="AI84" s="44">
        <f t="shared" si="142"/>
        <v>3403.3205472150867</v>
      </c>
      <c r="AJ84" s="44">
        <f t="shared" si="145"/>
        <v>3522.4367663676139</v>
      </c>
      <c r="AK84" s="44">
        <f t="shared" si="148"/>
        <v>3645.7220531904813</v>
      </c>
      <c r="AL84" s="44">
        <f t="shared" si="151"/>
        <v>3773.3223250521469</v>
      </c>
      <c r="AM84" s="44">
        <f t="shared" si="154"/>
        <v>3905.3886064289723</v>
      </c>
      <c r="AN84" s="44">
        <f t="shared" si="157"/>
        <v>4042.0772076539861</v>
      </c>
      <c r="AO84" s="44">
        <f t="shared" si="160"/>
        <v>4183.549909921875</v>
      </c>
      <c r="AP84" s="44">
        <f t="shared" ref="AP84:AP115" si="163">$V84/(1+r_)^($R84-AP$2)</f>
        <v>4329.9741567691399</v>
      </c>
      <c r="AQ84" s="44">
        <f t="shared" si="83"/>
        <v>4481.5232522560591</v>
      </c>
      <c r="AR84" s="44">
        <f t="shared" si="85"/>
        <v>4638.3765660850213</v>
      </c>
      <c r="AS84" s="44">
        <f t="shared" si="87"/>
        <v>4800.7197458979972</v>
      </c>
      <c r="AT84" s="44">
        <f t="shared" si="89"/>
        <v>4968.7449370044251</v>
      </c>
      <c r="AU84" s="44">
        <f t="shared" si="91"/>
        <v>5142.6510097995797</v>
      </c>
      <c r="AV84" s="44">
        <f t="shared" si="93"/>
        <v>5322.643795142566</v>
      </c>
      <c r="AW84" s="44">
        <f t="shared" si="95"/>
        <v>5508.9363279725558</v>
      </c>
      <c r="AX84" s="44">
        <f t="shared" si="97"/>
        <v>5701.7490994515947</v>
      </c>
      <c r="AY84" s="44">
        <f t="shared" si="99"/>
        <v>5901.3103179323989</v>
      </c>
      <c r="AZ84" s="44">
        <f t="shared" si="101"/>
        <v>6107.8561790600324</v>
      </c>
      <c r="BA84" s="44">
        <f t="shared" si="103"/>
        <v>6321.6311453271346</v>
      </c>
      <c r="BB84" s="44">
        <f t="shared" si="105"/>
        <v>6542.8882354135822</v>
      </c>
      <c r="BC84" s="44">
        <f t="shared" si="107"/>
        <v>6771.8893236530575</v>
      </c>
      <c r="BD84" s="44">
        <f t="shared" si="109"/>
        <v>7008.9054499809135</v>
      </c>
      <c r="BE84" s="44">
        <f t="shared" si="111"/>
        <v>7254.2171407302458</v>
      </c>
      <c r="BF84" s="44">
        <f t="shared" si="113"/>
        <v>7508.114740655803</v>
      </c>
      <c r="BG84" s="44">
        <f t="shared" si="115"/>
        <v>7770.8987565787547</v>
      </c>
      <c r="BH84" s="44">
        <f t="shared" si="117"/>
        <v>8042.8802130590093</v>
      </c>
      <c r="BI84" s="44">
        <f t="shared" si="122"/>
        <v>8324.3810205160753</v>
      </c>
      <c r="BJ84" s="44">
        <f t="shared" si="128"/>
        <v>8615.7343562341375</v>
      </c>
      <c r="BK84" s="44">
        <f t="shared" si="131"/>
        <v>8917.2850587023313</v>
      </c>
      <c r="BL84" s="44">
        <f t="shared" si="134"/>
        <v>9229.3900357569128</v>
      </c>
      <c r="BM84" s="44">
        <f t="shared" si="137"/>
        <v>9552.418687008405</v>
      </c>
      <c r="BN84" s="44">
        <f t="shared" si="140"/>
        <v>9886.753341053698</v>
      </c>
      <c r="BO84" s="44">
        <f t="shared" si="143"/>
        <v>10232.789707990576</v>
      </c>
      <c r="BP84" s="44">
        <f t="shared" si="146"/>
        <v>10590.937347770243</v>
      </c>
      <c r="BQ84" s="44">
        <f t="shared" si="149"/>
        <v>10961.620154942202</v>
      </c>
      <c r="BR84" s="44">
        <f t="shared" si="152"/>
        <v>11345.276860365178</v>
      </c>
      <c r="BS84" s="44">
        <f t="shared" si="155"/>
        <v>11742.361550477959</v>
      </c>
      <c r="BT84" s="44">
        <f t="shared" si="158"/>
        <v>12153.344204744686</v>
      </c>
      <c r="BU84" s="44">
        <f t="shared" si="161"/>
        <v>12578.71125191075</v>
      </c>
      <c r="BV84" s="44">
        <f t="shared" ref="BV84:BV115" si="164">$V84/(1+r_)^($R84-BV$2)</f>
        <v>13018.966145727625</v>
      </c>
      <c r="BW84" s="44">
        <f t="shared" si="84"/>
        <v>13474.629960828088</v>
      </c>
      <c r="BX84" s="44">
        <f t="shared" si="86"/>
        <v>13946.24200945707</v>
      </c>
      <c r="BY84" s="44">
        <f t="shared" si="88"/>
        <v>14434.360479788069</v>
      </c>
      <c r="BZ84" s="44">
        <f t="shared" si="90"/>
        <v>14939.563096580649</v>
      </c>
      <c r="CA84" s="44">
        <f t="shared" si="92"/>
        <v>15462.44780496097</v>
      </c>
      <c r="CB84" s="44">
        <f t="shared" si="94"/>
        <v>16003.633478134605</v>
      </c>
      <c r="CC84" s="44">
        <f t="shared" si="96"/>
        <v>16563.760649869317</v>
      </c>
      <c r="CD84" s="44">
        <f t="shared" si="98"/>
        <v>17143.492272614742</v>
      </c>
      <c r="CE84" s="44">
        <f t="shared" si="100"/>
        <v>17743.514502156253</v>
      </c>
      <c r="CF84" s="44">
        <f t="shared" si="102"/>
        <v>18364.537509731719</v>
      </c>
      <c r="CG84" s="44">
        <f t="shared" si="104"/>
        <v>19007.296322572332</v>
      </c>
      <c r="CH84" s="44">
        <f t="shared" si="106"/>
        <v>19672.551693862359</v>
      </c>
      <c r="CI84" s="44">
        <f t="shared" si="108"/>
        <v>20361.09100314754</v>
      </c>
      <c r="CJ84" s="44">
        <f t="shared" si="110"/>
        <v>21073.729188257701</v>
      </c>
      <c r="CK84" s="44">
        <f t="shared" si="112"/>
        <v>21811.309709846719</v>
      </c>
      <c r="CL84" s="44">
        <f t="shared" si="114"/>
        <v>22574.705549691353</v>
      </c>
      <c r="CM84" s="44">
        <f t="shared" si="116"/>
        <v>23364.820243930546</v>
      </c>
      <c r="CN84" s="44">
        <f t="shared" si="118"/>
        <v>24182.588952468112</v>
      </c>
      <c r="CO84" s="44">
        <f t="shared" si="123"/>
        <v>25028.9795658045</v>
      </c>
      <c r="CP84" s="44">
        <f t="shared" si="129"/>
        <v>25904.993850607651</v>
      </c>
      <c r="CQ84" s="44">
        <f t="shared" si="132"/>
        <v>26811.668635378915</v>
      </c>
      <c r="CR84" s="44">
        <f t="shared" si="135"/>
        <v>27750.077037617182</v>
      </c>
      <c r="CS84" s="44">
        <f t="shared" si="138"/>
        <v>28721.329733933781</v>
      </c>
      <c r="CT84" s="44">
        <f t="shared" si="141"/>
        <v>29726.576274621457</v>
      </c>
      <c r="CU84" s="44">
        <f t="shared" si="144"/>
        <v>30767.006444233204</v>
      </c>
      <c r="CV84" s="44">
        <f t="shared" si="147"/>
        <v>31843.851669781361</v>
      </c>
      <c r="CW84" s="44">
        <f t="shared" si="150"/>
        <v>32958.386478223714</v>
      </c>
      <c r="CX84" s="44">
        <f t="shared" si="153"/>
        <v>34111.930004961534</v>
      </c>
      <c r="CY84" s="44">
        <f t="shared" si="156"/>
        <v>35305.847555135188</v>
      </c>
      <c r="CZ84" s="44">
        <f t="shared" si="159"/>
        <v>36541.552219564917</v>
      </c>
      <c r="DA84" s="44">
        <f t="shared" si="162"/>
        <v>37820.506547249686</v>
      </c>
      <c r="DB84" s="44">
        <f t="shared" ref="DB84:DB127" si="165">$V84/(1+r_)^($R84-DB$2)</f>
        <v>39144.224276403424</v>
      </c>
      <c r="DC84" s="44"/>
      <c r="DD84" s="44"/>
      <c r="DE84" s="44"/>
    </row>
    <row r="85" spans="2:119" ht="15.75" customHeight="1">
      <c r="B85" s="1">
        <v>78</v>
      </c>
      <c r="D85" s="43">
        <f t="shared" si="124"/>
        <v>4.3767E-2</v>
      </c>
      <c r="E85" s="43">
        <f t="shared" si="0"/>
        <v>4.4753671777195803E-2</v>
      </c>
      <c r="F85" s="44">
        <f t="shared" si="125"/>
        <v>51304.751699192253</v>
      </c>
      <c r="G85" s="44">
        <f t="shared" si="1"/>
        <v>49639.223975183326</v>
      </c>
      <c r="H85" s="44">
        <f t="shared" si="2"/>
        <v>7.5703161025962036</v>
      </c>
      <c r="J85" s="43">
        <f t="shared" si="119"/>
        <v>3.1364999999999997E-2</v>
      </c>
      <c r="K85" s="43">
        <f t="shared" si="4"/>
        <v>3.1867415038551054E-2</v>
      </c>
      <c r="L85" s="44">
        <f t="shared" si="126"/>
        <v>64165.498824213013</v>
      </c>
      <c r="M85" s="44">
        <f t="shared" si="5"/>
        <v>62667.983967525695</v>
      </c>
      <c r="N85" s="44">
        <f t="shared" si="6"/>
        <v>8.9202034771230103</v>
      </c>
      <c r="P85" s="5">
        <f t="shared" si="7"/>
        <v>0.55568857375265657</v>
      </c>
      <c r="R85" s="1">
        <v>78</v>
      </c>
      <c r="S85" s="44">
        <f t="shared" si="8"/>
        <v>58451.321926488621</v>
      </c>
      <c r="T85" s="44">
        <f t="shared" si="9"/>
        <v>56910.612344728448</v>
      </c>
      <c r="U85" s="45">
        <f t="shared" si="10"/>
        <v>8.5670005909301139</v>
      </c>
      <c r="V85" s="44">
        <f t="shared" si="120"/>
        <v>37185.394106045562</v>
      </c>
      <c r="W85" s="45">
        <f t="shared" si="12"/>
        <v>5.5976781861137397</v>
      </c>
      <c r="X85" s="45">
        <f>SUM(DC85:DC$127)/S85</f>
        <v>4.7067875968922595</v>
      </c>
      <c r="Z85" s="1">
        <f t="shared" si="13"/>
        <v>8.3204330924737242</v>
      </c>
      <c r="AA85" s="45">
        <f t="shared" si="14"/>
        <v>0.2465674984563897</v>
      </c>
      <c r="AC85" s="44">
        <f t="shared" si="121"/>
        <v>2541.1195932800647</v>
      </c>
      <c r="AD85" s="44">
        <f t="shared" si="127"/>
        <v>2630.0587790448672</v>
      </c>
      <c r="AE85" s="44">
        <f t="shared" si="130"/>
        <v>2722.1108363114372</v>
      </c>
      <c r="AF85" s="44">
        <f t="shared" si="133"/>
        <v>2817.3847155823373</v>
      </c>
      <c r="AG85" s="44">
        <f t="shared" si="136"/>
        <v>2915.9931806277195</v>
      </c>
      <c r="AH85" s="44">
        <f t="shared" si="139"/>
        <v>3018.0529419496893</v>
      </c>
      <c r="AI85" s="44">
        <f t="shared" si="142"/>
        <v>3123.6847949179278</v>
      </c>
      <c r="AJ85" s="44">
        <f t="shared" si="145"/>
        <v>3233.013762740055</v>
      </c>
      <c r="AK85" s="44">
        <f t="shared" si="148"/>
        <v>3346.1692444359564</v>
      </c>
      <c r="AL85" s="44">
        <f t="shared" si="151"/>
        <v>3463.2851679912155</v>
      </c>
      <c r="AM85" s="44">
        <f t="shared" si="154"/>
        <v>3584.5001488709067</v>
      </c>
      <c r="AN85" s="44">
        <f t="shared" si="157"/>
        <v>3709.9576540813887</v>
      </c>
      <c r="AO85" s="44">
        <f t="shared" si="160"/>
        <v>3839.8061719742373</v>
      </c>
      <c r="AP85" s="44">
        <f t="shared" si="163"/>
        <v>3974.1993879933352</v>
      </c>
      <c r="AQ85" s="44">
        <f t="shared" ref="AQ85:AQ116" si="166">$V85/(1+r_)^($R85-AQ$2)</f>
        <v>4113.2963665731013</v>
      </c>
      <c r="AR85" s="44">
        <f t="shared" si="85"/>
        <v>4257.2617394031595</v>
      </c>
      <c r="AS85" s="44">
        <f t="shared" si="87"/>
        <v>4406.2659002822693</v>
      </c>
      <c r="AT85" s="44">
        <f t="shared" si="89"/>
        <v>4560.4852067921493</v>
      </c>
      <c r="AU85" s="44">
        <f t="shared" si="91"/>
        <v>4720.1021890298725</v>
      </c>
      <c r="AV85" s="44">
        <f t="shared" si="93"/>
        <v>4885.3057656459177</v>
      </c>
      <c r="AW85" s="44">
        <f t="shared" si="95"/>
        <v>5056.2914674435251</v>
      </c>
      <c r="AX85" s="44">
        <f t="shared" si="97"/>
        <v>5233.2616688040489</v>
      </c>
      <c r="AY85" s="44">
        <f t="shared" si="99"/>
        <v>5416.4258272121906</v>
      </c>
      <c r="AZ85" s="44">
        <f t="shared" si="101"/>
        <v>5606.000731164615</v>
      </c>
      <c r="BA85" s="44">
        <f t="shared" si="103"/>
        <v>5802.2107567553767</v>
      </c>
      <c r="BB85" s="44">
        <f t="shared" si="105"/>
        <v>6005.2881332418156</v>
      </c>
      <c r="BC85" s="44">
        <f t="shared" si="107"/>
        <v>6215.4732179052771</v>
      </c>
      <c r="BD85" s="44">
        <f t="shared" si="109"/>
        <v>6433.0147805319621</v>
      </c>
      <c r="BE85" s="44">
        <f t="shared" si="111"/>
        <v>6658.17029785058</v>
      </c>
      <c r="BF85" s="44">
        <f t="shared" si="113"/>
        <v>6891.2062582753497</v>
      </c>
      <c r="BG85" s="44">
        <f t="shared" si="115"/>
        <v>7132.3984773149859</v>
      </c>
      <c r="BH85" s="44">
        <f t="shared" si="117"/>
        <v>7382.0324240210093</v>
      </c>
      <c r="BI85" s="44">
        <f t="shared" si="122"/>
        <v>7640.4035588617435</v>
      </c>
      <c r="BJ85" s="44">
        <f t="shared" si="128"/>
        <v>7907.8176834219048</v>
      </c>
      <c r="BK85" s="44">
        <f t="shared" si="131"/>
        <v>8184.5913023416706</v>
      </c>
      <c r="BL85" s="44">
        <f t="shared" si="134"/>
        <v>8471.0519979236287</v>
      </c>
      <c r="BM85" s="44">
        <f t="shared" si="137"/>
        <v>8767.5388178509565</v>
      </c>
      <c r="BN85" s="44">
        <f t="shared" si="140"/>
        <v>9074.40267647574</v>
      </c>
      <c r="BO85" s="44">
        <f t="shared" si="143"/>
        <v>9392.0067701523894</v>
      </c>
      <c r="BP85" s="44">
        <f t="shared" si="146"/>
        <v>9720.7270071077201</v>
      </c>
      <c r="BQ85" s="44">
        <f t="shared" si="149"/>
        <v>10060.952452356489</v>
      </c>
      <c r="BR85" s="44">
        <f t="shared" si="152"/>
        <v>10413.085788188966</v>
      </c>
      <c r="BS85" s="44">
        <f t="shared" si="155"/>
        <v>10777.543790775579</v>
      </c>
      <c r="BT85" s="44">
        <f t="shared" si="158"/>
        <v>11154.757823452725</v>
      </c>
      <c r="BU85" s="44">
        <f t="shared" si="161"/>
        <v>11545.174347273569</v>
      </c>
      <c r="BV85" s="44">
        <f t="shared" si="164"/>
        <v>11949.255449428143</v>
      </c>
      <c r="BW85" s="44">
        <f t="shared" ref="BW85:BW116" si="167">$V85/(1+r_)^($R85-BW$2)</f>
        <v>12367.479390158127</v>
      </c>
      <c r="BX85" s="44">
        <f t="shared" si="86"/>
        <v>12800.341168813658</v>
      </c>
      <c r="BY85" s="44">
        <f t="shared" si="88"/>
        <v>13248.353109722135</v>
      </c>
      <c r="BZ85" s="44">
        <f t="shared" si="90"/>
        <v>13712.04546856241</v>
      </c>
      <c r="CA85" s="44">
        <f t="shared" si="92"/>
        <v>14191.967059962091</v>
      </c>
      <c r="CB85" s="44">
        <f t="shared" si="94"/>
        <v>14688.685907060764</v>
      </c>
      <c r="CC85" s="44">
        <f t="shared" si="96"/>
        <v>15202.789913807892</v>
      </c>
      <c r="CD85" s="44">
        <f t="shared" si="98"/>
        <v>15734.887560791167</v>
      </c>
      <c r="CE85" s="44">
        <f t="shared" si="100"/>
        <v>16285.608625418856</v>
      </c>
      <c r="CF85" s="44">
        <f t="shared" si="102"/>
        <v>16855.604927308512</v>
      </c>
      <c r="CG85" s="44">
        <f t="shared" si="104"/>
        <v>17445.55109976431</v>
      </c>
      <c r="CH85" s="44">
        <f t="shared" si="106"/>
        <v>18056.145388256064</v>
      </c>
      <c r="CI85" s="44">
        <f t="shared" si="108"/>
        <v>18688.11047684502</v>
      </c>
      <c r="CJ85" s="44">
        <f t="shared" si="110"/>
        <v>19342.194343534593</v>
      </c>
      <c r="CK85" s="44">
        <f t="shared" si="112"/>
        <v>20019.171145558303</v>
      </c>
      <c r="CL85" s="44">
        <f t="shared" si="114"/>
        <v>20719.842135652842</v>
      </c>
      <c r="CM85" s="44">
        <f t="shared" si="116"/>
        <v>21445.03661040069</v>
      </c>
      <c r="CN85" s="44">
        <f t="shared" si="118"/>
        <v>22195.612891764711</v>
      </c>
      <c r="CO85" s="44">
        <f t="shared" si="123"/>
        <v>22972.459342976472</v>
      </c>
      <c r="CP85" s="44">
        <f t="shared" si="129"/>
        <v>23776.495419980653</v>
      </c>
      <c r="CQ85" s="44">
        <f t="shared" si="132"/>
        <v>24608.672759679968</v>
      </c>
      <c r="CR85" s="44">
        <f t="shared" si="135"/>
        <v>25469.976306268767</v>
      </c>
      <c r="CS85" s="44">
        <f t="shared" si="138"/>
        <v>26361.425476988174</v>
      </c>
      <c r="CT85" s="44">
        <f t="shared" si="141"/>
        <v>27284.075368682759</v>
      </c>
      <c r="CU85" s="44">
        <f t="shared" si="144"/>
        <v>28239.018006586652</v>
      </c>
      <c r="CV85" s="44">
        <f t="shared" si="147"/>
        <v>29227.38363681718</v>
      </c>
      <c r="CW85" s="44">
        <f t="shared" si="150"/>
        <v>30250.342064105778</v>
      </c>
      <c r="CX85" s="44">
        <f t="shared" si="153"/>
        <v>31309.104036349479</v>
      </c>
      <c r="CY85" s="44">
        <f t="shared" si="156"/>
        <v>32404.922677621707</v>
      </c>
      <c r="CZ85" s="44">
        <f t="shared" si="159"/>
        <v>33539.094971338469</v>
      </c>
      <c r="DA85" s="44">
        <f t="shared" si="162"/>
        <v>34712.963295335307</v>
      </c>
      <c r="DB85" s="44">
        <f t="shared" si="165"/>
        <v>35927.917010672041</v>
      </c>
      <c r="DC85" s="44">
        <f t="shared" ref="DC85:DC127" si="168">$V85/(1+r_)^($R85-DC$2)</f>
        <v>37185.394106045562</v>
      </c>
      <c r="DD85" s="44"/>
      <c r="DE85" s="44"/>
    </row>
    <row r="86" spans="2:119" ht="15.75" customHeight="1">
      <c r="B86" s="1">
        <v>79</v>
      </c>
      <c r="D86" s="43">
        <f t="shared" si="124"/>
        <v>4.8675999999999997E-2</v>
      </c>
      <c r="E86" s="43">
        <f t="shared" si="0"/>
        <v>4.990058045346215E-2</v>
      </c>
      <c r="F86" s="44">
        <f t="shared" si="125"/>
        <v>47973.696251174406</v>
      </c>
      <c r="G86" s="44">
        <f t="shared" si="1"/>
        <v>46243.809149631328</v>
      </c>
      <c r="H86" s="44">
        <f t="shared" si="2"/>
        <v>7.0612437736568809</v>
      </c>
      <c r="J86" s="43">
        <f t="shared" si="119"/>
        <v>3.4408000000000001E-2</v>
      </c>
      <c r="K86" s="43">
        <f t="shared" si="4"/>
        <v>3.5013894237278638E-2</v>
      </c>
      <c r="L86" s="44">
        <f t="shared" si="126"/>
        <v>61170.469110838385</v>
      </c>
      <c r="M86" s="44">
        <f t="shared" si="5"/>
        <v>59605.561694564429</v>
      </c>
      <c r="N86" s="44">
        <f t="shared" si="6"/>
        <v>8.3324736456082018</v>
      </c>
      <c r="P86" s="5">
        <f t="shared" si="7"/>
        <v>0.56045569552844399</v>
      </c>
      <c r="R86" s="1">
        <v>79</v>
      </c>
      <c r="S86" s="44">
        <f t="shared" si="8"/>
        <v>55369.902762968268</v>
      </c>
      <c r="T86" s="44">
        <f t="shared" si="9"/>
        <v>53769.632323114398</v>
      </c>
      <c r="U86" s="45">
        <f t="shared" si="10"/>
        <v>8.015941422909453</v>
      </c>
      <c r="V86" s="44">
        <f t="shared" si="120"/>
        <v>35133.077759922948</v>
      </c>
      <c r="W86" s="45">
        <f t="shared" si="12"/>
        <v>5.2376161257290379</v>
      </c>
      <c r="X86" s="45">
        <f>SUM(DD86:DD$127)/S86</f>
        <v>4.4475462367578986</v>
      </c>
      <c r="Z86" s="1">
        <f t="shared" si="13"/>
        <v>7.7737117957178929</v>
      </c>
      <c r="AA86" s="45">
        <f t="shared" si="14"/>
        <v>0.24222962719156005</v>
      </c>
      <c r="AC86" s="44">
        <f t="shared" si="121"/>
        <v>2319.6825916118978</v>
      </c>
      <c r="AD86" s="44">
        <f t="shared" si="127"/>
        <v>2400.8714823183136</v>
      </c>
      <c r="AE86" s="44">
        <f t="shared" si="130"/>
        <v>2484.901984199455</v>
      </c>
      <c r="AF86" s="44">
        <f t="shared" si="133"/>
        <v>2571.8735536464355</v>
      </c>
      <c r="AG86" s="44">
        <f t="shared" si="136"/>
        <v>2661.8891280240605</v>
      </c>
      <c r="AH86" s="44">
        <f t="shared" si="139"/>
        <v>2755.055247504903</v>
      </c>
      <c r="AI86" s="44">
        <f t="shared" si="142"/>
        <v>2851.4821811675738</v>
      </c>
      <c r="AJ86" s="44">
        <f t="shared" si="145"/>
        <v>2951.2840575084388</v>
      </c>
      <c r="AK86" s="44">
        <f t="shared" si="148"/>
        <v>3054.5789995212335</v>
      </c>
      <c r="AL86" s="44">
        <f t="shared" si="151"/>
        <v>3161.4892645044761</v>
      </c>
      <c r="AM86" s="44">
        <f t="shared" si="154"/>
        <v>3272.1413887621334</v>
      </c>
      <c r="AN86" s="44">
        <f t="shared" si="157"/>
        <v>3386.6663373688075</v>
      </c>
      <c r="AO86" s="44">
        <f t="shared" si="160"/>
        <v>3505.1996591767156</v>
      </c>
      <c r="AP86" s="44">
        <f t="shared" si="163"/>
        <v>3627.8816472479007</v>
      </c>
      <c r="AQ86" s="44">
        <f t="shared" si="166"/>
        <v>3754.8575049015767</v>
      </c>
      <c r="AR86" s="44">
        <f t="shared" ref="AR86:AR117" si="169">$V86/(1+r_)^($R86-AR$2)</f>
        <v>3886.2775175731313</v>
      </c>
      <c r="AS86" s="44">
        <f t="shared" si="87"/>
        <v>4022.2972306881902</v>
      </c>
      <c r="AT86" s="44">
        <f t="shared" si="89"/>
        <v>4163.0776337622765</v>
      </c>
      <c r="AU86" s="44">
        <f t="shared" si="91"/>
        <v>4308.7853509439565</v>
      </c>
      <c r="AV86" s="44">
        <f t="shared" si="93"/>
        <v>4459.5928382269931</v>
      </c>
      <c r="AW86" s="44">
        <f t="shared" si="95"/>
        <v>4615.6785875649384</v>
      </c>
      <c r="AX86" s="44">
        <f t="shared" si="97"/>
        <v>4777.2273381297109</v>
      </c>
      <c r="AY86" s="44">
        <f t="shared" si="99"/>
        <v>4944.4302949642515</v>
      </c>
      <c r="AZ86" s="44">
        <f t="shared" si="101"/>
        <v>5117.4853552879995</v>
      </c>
      <c r="BA86" s="44">
        <f t="shared" si="103"/>
        <v>5296.5973427230774</v>
      </c>
      <c r="BB86" s="44">
        <f t="shared" si="105"/>
        <v>5481.978249718386</v>
      </c>
      <c r="BC86" s="44">
        <f t="shared" si="107"/>
        <v>5673.8474884585294</v>
      </c>
      <c r="BD86" s="44">
        <f t="shared" si="109"/>
        <v>5872.4321505545768</v>
      </c>
      <c r="BE86" s="44">
        <f t="shared" si="111"/>
        <v>6077.9672758239867</v>
      </c>
      <c r="BF86" s="44">
        <f t="shared" si="113"/>
        <v>6290.6961304778251</v>
      </c>
      <c r="BG86" s="44">
        <f t="shared" si="115"/>
        <v>6510.870495044549</v>
      </c>
      <c r="BH86" s="44">
        <f t="shared" si="117"/>
        <v>6738.7509623711076</v>
      </c>
      <c r="BI86" s="44">
        <f t="shared" si="122"/>
        <v>6974.6072460540954</v>
      </c>
      <c r="BJ86" s="44">
        <f t="shared" si="128"/>
        <v>7218.7184996659871</v>
      </c>
      <c r="BK86" s="44">
        <f t="shared" si="131"/>
        <v>7471.373647154297</v>
      </c>
      <c r="BL86" s="44">
        <f t="shared" si="134"/>
        <v>7732.8717248046969</v>
      </c>
      <c r="BM86" s="44">
        <f t="shared" si="137"/>
        <v>8003.5222351728598</v>
      </c>
      <c r="BN86" s="44">
        <f t="shared" si="140"/>
        <v>8283.6455134039115</v>
      </c>
      <c r="BO86" s="44">
        <f t="shared" si="143"/>
        <v>8573.5731063730473</v>
      </c>
      <c r="BP86" s="44">
        <f t="shared" si="146"/>
        <v>8873.6481650961032</v>
      </c>
      <c r="BQ86" s="44">
        <f t="shared" si="149"/>
        <v>9184.2258508744653</v>
      </c>
      <c r="BR86" s="44">
        <f t="shared" si="152"/>
        <v>9505.6737556550688</v>
      </c>
      <c r="BS86" s="44">
        <f t="shared" si="155"/>
        <v>9838.3723371029973</v>
      </c>
      <c r="BT86" s="44">
        <f t="shared" si="158"/>
        <v>10182.715368901601</v>
      </c>
      <c r="BU86" s="44">
        <f t="shared" si="161"/>
        <v>10539.110406813157</v>
      </c>
      <c r="BV86" s="44">
        <f t="shared" si="164"/>
        <v>10907.979271051616</v>
      </c>
      <c r="BW86" s="44">
        <f t="shared" si="167"/>
        <v>11289.758545538423</v>
      </c>
      <c r="BX86" s="44">
        <f t="shared" ref="BX86:BX117" si="170">$V86/(1+r_)^($R86-BX$2)</f>
        <v>11684.900094632267</v>
      </c>
      <c r="BY86" s="44">
        <f t="shared" si="88"/>
        <v>12093.871597944391</v>
      </c>
      <c r="BZ86" s="44">
        <f t="shared" si="90"/>
        <v>12517.157103872445</v>
      </c>
      <c r="CA86" s="44">
        <f t="shared" si="92"/>
        <v>12955.257602507982</v>
      </c>
      <c r="CB86" s="44">
        <f t="shared" si="94"/>
        <v>13408.691618595758</v>
      </c>
      <c r="CC86" s="44">
        <f t="shared" si="96"/>
        <v>13877.995825246609</v>
      </c>
      <c r="CD86" s="44">
        <f t="shared" si="98"/>
        <v>14363.725679130241</v>
      </c>
      <c r="CE86" s="44">
        <f t="shared" si="100"/>
        <v>14866.456077899798</v>
      </c>
      <c r="CF86" s="44">
        <f t="shared" si="102"/>
        <v>15386.782040626291</v>
      </c>
      <c r="CG86" s="44">
        <f t="shared" si="104"/>
        <v>15925.319412048208</v>
      </c>
      <c r="CH86" s="44">
        <f t="shared" si="106"/>
        <v>16482.705591469894</v>
      </c>
      <c r="CI86" s="44">
        <f t="shared" si="108"/>
        <v>17059.600287171339</v>
      </c>
      <c r="CJ86" s="44">
        <f t="shared" si="110"/>
        <v>17656.686297222335</v>
      </c>
      <c r="CK86" s="44">
        <f t="shared" si="112"/>
        <v>18274.670317625114</v>
      </c>
      <c r="CL86" s="44">
        <f t="shared" si="114"/>
        <v>18914.283778741992</v>
      </c>
      <c r="CM86" s="44">
        <f t="shared" si="116"/>
        <v>19576.283710997959</v>
      </c>
      <c r="CN86" s="44">
        <f t="shared" si="118"/>
        <v>20261.453640882886</v>
      </c>
      <c r="CO86" s="44">
        <f t="shared" si="123"/>
        <v>20970.604518313783</v>
      </c>
      <c r="CP86" s="44">
        <f t="shared" si="129"/>
        <v>21704.575676454762</v>
      </c>
      <c r="CQ86" s="44">
        <f t="shared" si="132"/>
        <v>22464.235825130683</v>
      </c>
      <c r="CR86" s="44">
        <f t="shared" si="135"/>
        <v>23250.48407901025</v>
      </c>
      <c r="CS86" s="44">
        <f t="shared" si="138"/>
        <v>24064.25102177561</v>
      </c>
      <c r="CT86" s="44">
        <f t="shared" si="141"/>
        <v>24906.499807537755</v>
      </c>
      <c r="CU86" s="44">
        <f t="shared" si="144"/>
        <v>25778.227300801576</v>
      </c>
      <c r="CV86" s="44">
        <f t="shared" si="147"/>
        <v>26680.465256329629</v>
      </c>
      <c r="CW86" s="44">
        <f t="shared" si="150"/>
        <v>27614.281540301159</v>
      </c>
      <c r="CX86" s="44">
        <f t="shared" si="153"/>
        <v>28580.781394211699</v>
      </c>
      <c r="CY86" s="44">
        <f t="shared" si="156"/>
        <v>29581.10874300911</v>
      </c>
      <c r="CZ86" s="44">
        <f t="shared" si="159"/>
        <v>30616.447549014421</v>
      </c>
      <c r="DA86" s="44">
        <f t="shared" si="162"/>
        <v>31688.023213229928</v>
      </c>
      <c r="DB86" s="44">
        <f t="shared" si="165"/>
        <v>32797.10402569297</v>
      </c>
      <c r="DC86" s="44">
        <f t="shared" si="168"/>
        <v>33945.00266659222</v>
      </c>
      <c r="DD86" s="44">
        <f t="shared" ref="DD86:DD127" si="171">$V86/(1+r_)^($R86-DD$2)</f>
        <v>35133.077759922948</v>
      </c>
      <c r="DE86" s="44"/>
    </row>
    <row r="87" spans="2:119" ht="15.75" customHeight="1">
      <c r="B87" s="1">
        <v>80</v>
      </c>
      <c r="D87" s="43">
        <f t="shared" si="124"/>
        <v>5.4456999999999998E-2</v>
      </c>
      <c r="E87" s="43">
        <f t="shared" si="0"/>
        <v>5.5995913334983792E-2</v>
      </c>
      <c r="F87" s="44">
        <f t="shared" si="125"/>
        <v>44513.92204808825</v>
      </c>
      <c r="G87" s="44">
        <f t="shared" si="1"/>
        <v>42720.832098335784</v>
      </c>
      <c r="H87" s="44">
        <f t="shared" si="2"/>
        <v>6.5712060709295086</v>
      </c>
      <c r="J87" s="43">
        <f t="shared" si="119"/>
        <v>3.8921999999999998E-2</v>
      </c>
      <c r="K87" s="43">
        <f t="shared" si="4"/>
        <v>3.9699707852928215E-2</v>
      </c>
      <c r="L87" s="44">
        <f t="shared" si="126"/>
        <v>58040.654278290473</v>
      </c>
      <c r="M87" s="44">
        <f t="shared" si="5"/>
        <v>56362.955383198409</v>
      </c>
      <c r="N87" s="44">
        <f t="shared" si="6"/>
        <v>7.754836082703167</v>
      </c>
      <c r="P87" s="5">
        <f t="shared" si="7"/>
        <v>0.56594894501418225</v>
      </c>
      <c r="R87" s="1">
        <v>80</v>
      </c>
      <c r="S87" s="44">
        <f t="shared" si="8"/>
        <v>52169.361883260528</v>
      </c>
      <c r="T87" s="44">
        <f t="shared" si="9"/>
        <v>50482.814150897597</v>
      </c>
      <c r="U87" s="45">
        <f t="shared" si="10"/>
        <v>7.4770373018918068</v>
      </c>
      <c r="V87" s="44">
        <f t="shared" si="120"/>
        <v>32985.470766196486</v>
      </c>
      <c r="W87" s="45">
        <f t="shared" si="12"/>
        <v>4.8854961730561079</v>
      </c>
      <c r="X87" s="45">
        <f>SUM(DE87:DE$127)/S87</f>
        <v>4.1885997142106728</v>
      </c>
      <c r="Z87" s="1">
        <f t="shared" si="13"/>
        <v>7.2410802273799355</v>
      </c>
      <c r="AA87" s="45">
        <f t="shared" si="14"/>
        <v>0.23595707451187131</v>
      </c>
      <c r="AC87" s="44">
        <f t="shared" si="121"/>
        <v>2104.2372445096971</v>
      </c>
      <c r="AD87" s="44">
        <f t="shared" si="127"/>
        <v>2177.8855480675361</v>
      </c>
      <c r="AE87" s="44">
        <f t="shared" si="130"/>
        <v>2254.1115422498997</v>
      </c>
      <c r="AF87" s="44">
        <f t="shared" si="133"/>
        <v>2333.0054462286462</v>
      </c>
      <c r="AG87" s="44">
        <f t="shared" si="136"/>
        <v>2414.6606368466482</v>
      </c>
      <c r="AH87" s="44">
        <f t="shared" si="139"/>
        <v>2499.1737591362808</v>
      </c>
      <c r="AI87" s="44">
        <f t="shared" si="142"/>
        <v>2586.6448407060511</v>
      </c>
      <c r="AJ87" s="44">
        <f t="shared" si="145"/>
        <v>2677.1774101307624</v>
      </c>
      <c r="AK87" s="44">
        <f t="shared" si="148"/>
        <v>2770.8786194853387</v>
      </c>
      <c r="AL87" s="44">
        <f t="shared" si="151"/>
        <v>2867.8593711673252</v>
      </c>
      <c r="AM87" s="44">
        <f t="shared" si="154"/>
        <v>2968.2344491581812</v>
      </c>
      <c r="AN87" s="44">
        <f t="shared" si="157"/>
        <v>3072.1226548787181</v>
      </c>
      <c r="AO87" s="44">
        <f t="shared" si="160"/>
        <v>3179.6469477994724</v>
      </c>
      <c r="AP87" s="44">
        <f t="shared" si="163"/>
        <v>3290.9345909724539</v>
      </c>
      <c r="AQ87" s="44">
        <f t="shared" si="166"/>
        <v>3406.1173016564894</v>
      </c>
      <c r="AR87" s="44">
        <f t="shared" si="169"/>
        <v>3525.3314072144663</v>
      </c>
      <c r="AS87" s="44">
        <f t="shared" ref="AS87:AS118" si="172">$V87/(1+r_)^($R87-AS$2)</f>
        <v>3648.7180064669724</v>
      </c>
      <c r="AT87" s="44">
        <f t="shared" si="89"/>
        <v>3776.4231366933154</v>
      </c>
      <c r="AU87" s="44">
        <f t="shared" si="91"/>
        <v>3908.5979464775814</v>
      </c>
      <c r="AV87" s="44">
        <f t="shared" si="93"/>
        <v>4045.3988746042969</v>
      </c>
      <c r="AW87" s="44">
        <f t="shared" si="95"/>
        <v>4186.9878352154456</v>
      </c>
      <c r="AX87" s="44">
        <f t="shared" si="97"/>
        <v>4333.5324094479865</v>
      </c>
      <c r="AY87" s="44">
        <f t="shared" si="99"/>
        <v>4485.2060437786658</v>
      </c>
      <c r="AZ87" s="44">
        <f t="shared" si="101"/>
        <v>4642.1882553109199</v>
      </c>
      <c r="BA87" s="44">
        <f t="shared" si="103"/>
        <v>4804.6648442468013</v>
      </c>
      <c r="BB87" s="44">
        <f t="shared" si="105"/>
        <v>4972.8281137954373</v>
      </c>
      <c r="BC87" s="44">
        <f t="shared" si="107"/>
        <v>5146.8770977782788</v>
      </c>
      <c r="BD87" s="44">
        <f t="shared" si="109"/>
        <v>5327.0177962005182</v>
      </c>
      <c r="BE87" s="44">
        <f t="shared" si="111"/>
        <v>5513.4634190675351</v>
      </c>
      <c r="BF87" s="44">
        <f t="shared" si="113"/>
        <v>5706.4346387348987</v>
      </c>
      <c r="BG87" s="44">
        <f t="shared" si="115"/>
        <v>5906.1598510906197</v>
      </c>
      <c r="BH87" s="44">
        <f t="shared" si="117"/>
        <v>6112.8754458787907</v>
      </c>
      <c r="BI87" s="44">
        <f t="shared" si="122"/>
        <v>6326.8260864845479</v>
      </c>
      <c r="BJ87" s="44">
        <f t="shared" si="128"/>
        <v>6548.2649995115062</v>
      </c>
      <c r="BK87" s="44">
        <f t="shared" si="131"/>
        <v>6777.4542744944065</v>
      </c>
      <c r="BL87" s="44">
        <f t="shared" si="134"/>
        <v>7014.6651741017122</v>
      </c>
      <c r="BM87" s="44">
        <f t="shared" si="137"/>
        <v>7260.1784551952715</v>
      </c>
      <c r="BN87" s="44">
        <f t="shared" si="140"/>
        <v>7514.2847011271042</v>
      </c>
      <c r="BO87" s="44">
        <f t="shared" si="143"/>
        <v>7777.2846656665533</v>
      </c>
      <c r="BP87" s="44">
        <f t="shared" si="146"/>
        <v>8049.4896289648832</v>
      </c>
      <c r="BQ87" s="44">
        <f t="shared" si="149"/>
        <v>8331.2217659786529</v>
      </c>
      <c r="BR87" s="44">
        <f t="shared" si="152"/>
        <v>8622.8145277879048</v>
      </c>
      <c r="BS87" s="44">
        <f t="shared" si="155"/>
        <v>8924.6130362604799</v>
      </c>
      <c r="BT87" s="44">
        <f t="shared" si="158"/>
        <v>9236.9744925295963</v>
      </c>
      <c r="BU87" s="44">
        <f t="shared" si="161"/>
        <v>9560.268599768131</v>
      </c>
      <c r="BV87" s="44">
        <f t="shared" si="164"/>
        <v>9894.8780007600162</v>
      </c>
      <c r="BW87" s="44">
        <f t="shared" si="167"/>
        <v>10241.198730786615</v>
      </c>
      <c r="BX87" s="44">
        <f t="shared" si="170"/>
        <v>10599.640686364146</v>
      </c>
      <c r="BY87" s="44">
        <f t="shared" ref="BY87:BY118" si="173">$V87/(1+r_)^($R87-BY$2)</f>
        <v>10970.62811038689</v>
      </c>
      <c r="BZ87" s="44">
        <f t="shared" si="90"/>
        <v>11354.600094250429</v>
      </c>
      <c r="CA87" s="44">
        <f t="shared" si="92"/>
        <v>11752.011097549192</v>
      </c>
      <c r="CB87" s="44">
        <f t="shared" si="94"/>
        <v>12163.331485963416</v>
      </c>
      <c r="CC87" s="44">
        <f t="shared" si="96"/>
        <v>12589.048087972131</v>
      </c>
      <c r="CD87" s="44">
        <f t="shared" si="98"/>
        <v>13029.664771051155</v>
      </c>
      <c r="CE87" s="44">
        <f t="shared" si="100"/>
        <v>13485.703038037947</v>
      </c>
      <c r="CF87" s="44">
        <f t="shared" si="102"/>
        <v>13957.702644369274</v>
      </c>
      <c r="CG87" s="44">
        <f t="shared" si="104"/>
        <v>14446.222236922198</v>
      </c>
      <c r="CH87" s="44">
        <f t="shared" si="106"/>
        <v>14951.840015214471</v>
      </c>
      <c r="CI87" s="44">
        <f t="shared" si="108"/>
        <v>15475.154415746978</v>
      </c>
      <c r="CJ87" s="44">
        <f t="shared" si="110"/>
        <v>16016.784820298122</v>
      </c>
      <c r="CK87" s="44">
        <f t="shared" si="112"/>
        <v>16577.372289008556</v>
      </c>
      <c r="CL87" s="44">
        <f t="shared" si="114"/>
        <v>17157.580319123852</v>
      </c>
      <c r="CM87" s="44">
        <f t="shared" si="116"/>
        <v>17758.095630293185</v>
      </c>
      <c r="CN87" s="44">
        <f t="shared" si="118"/>
        <v>18379.628977353444</v>
      </c>
      <c r="CO87" s="44">
        <f t="shared" si="123"/>
        <v>19022.915991560814</v>
      </c>
      <c r="CP87" s="44">
        <f t="shared" si="129"/>
        <v>19688.718051265438</v>
      </c>
      <c r="CQ87" s="44">
        <f t="shared" si="132"/>
        <v>20377.823183059725</v>
      </c>
      <c r="CR87" s="44">
        <f t="shared" si="135"/>
        <v>21091.046994466818</v>
      </c>
      <c r="CS87" s="44">
        <f t="shared" si="138"/>
        <v>21829.233639273152</v>
      </c>
      <c r="CT87" s="44">
        <f t="shared" si="141"/>
        <v>22593.25681664771</v>
      </c>
      <c r="CU87" s="44">
        <f t="shared" si="144"/>
        <v>23384.020805230382</v>
      </c>
      <c r="CV87" s="44">
        <f t="shared" si="147"/>
        <v>24202.461533413443</v>
      </c>
      <c r="CW87" s="44">
        <f t="shared" si="150"/>
        <v>25049.547687082912</v>
      </c>
      <c r="CX87" s="44">
        <f t="shared" si="153"/>
        <v>25926.281856130809</v>
      </c>
      <c r="CY87" s="44">
        <f t="shared" si="156"/>
        <v>26833.701721095385</v>
      </c>
      <c r="CZ87" s="44">
        <f t="shared" si="159"/>
        <v>27772.881281333724</v>
      </c>
      <c r="DA87" s="44">
        <f t="shared" si="162"/>
        <v>28744.9321261804</v>
      </c>
      <c r="DB87" s="44">
        <f t="shared" si="165"/>
        <v>29751.004750596712</v>
      </c>
      <c r="DC87" s="44">
        <f t="shared" si="168"/>
        <v>30792.289916867594</v>
      </c>
      <c r="DD87" s="44">
        <f t="shared" si="171"/>
        <v>31870.02006395796</v>
      </c>
      <c r="DE87" s="44">
        <f t="shared" ref="DE87:DE127" si="174">$V87/(1+r_)^($R87-DE$2)</f>
        <v>32985.470766196486</v>
      </c>
    </row>
    <row r="88" spans="2:119" ht="15.75" customHeight="1">
      <c r="B88" s="1">
        <v>81</v>
      </c>
      <c r="D88" s="43">
        <f t="shared" si="124"/>
        <v>6.0977999999999997E-2</v>
      </c>
      <c r="E88" s="43">
        <f t="shared" si="0"/>
        <v>6.2916370868354374E-2</v>
      </c>
      <c r="F88" s="44">
        <f t="shared" si="125"/>
        <v>40927.742148583326</v>
      </c>
      <c r="G88" s="44">
        <f t="shared" si="1"/>
        <v>39084.804267699175</v>
      </c>
      <c r="H88" s="44">
        <f t="shared" si="2"/>
        <v>6.1031786654175546</v>
      </c>
      <c r="J88" s="43">
        <f t="shared" si="119"/>
        <v>4.3937999999999998E-2</v>
      </c>
      <c r="K88" s="43">
        <f t="shared" si="4"/>
        <v>4.4932514477151422E-2</v>
      </c>
      <c r="L88" s="44">
        <f t="shared" si="126"/>
        <v>54685.256488106337</v>
      </c>
      <c r="M88" s="44">
        <f t="shared" si="5"/>
        <v>52903.128132860387</v>
      </c>
      <c r="N88" s="44">
        <f t="shared" si="6"/>
        <v>7.1999809448351533</v>
      </c>
      <c r="P88" s="5">
        <f t="shared" si="7"/>
        <v>0.5719437447611011</v>
      </c>
      <c r="R88" s="1">
        <v>81</v>
      </c>
      <c r="S88" s="44">
        <f t="shared" si="8"/>
        <v>48796.266418534666</v>
      </c>
      <c r="T88" s="44">
        <f t="shared" si="9"/>
        <v>47033.847757006661</v>
      </c>
      <c r="U88" s="45">
        <f t="shared" si="10"/>
        <v>6.9593326619174505</v>
      </c>
      <c r="V88" s="44">
        <f t="shared" si="120"/>
        <v>30731.916124428149</v>
      </c>
      <c r="W88" s="45">
        <f t="shared" si="12"/>
        <v>4.5472279612968638</v>
      </c>
      <c r="X88" s="45">
        <f>SUM(DF88:DF$127)/S88</f>
        <v>3.9352332919152162</v>
      </c>
      <c r="Z88" s="1">
        <f t="shared" si="13"/>
        <v>6.730487868370167</v>
      </c>
      <c r="AA88" s="45">
        <f t="shared" si="14"/>
        <v>0.22884479354728349</v>
      </c>
      <c r="AC88" s="44">
        <f t="shared" si="121"/>
        <v>1894.1802584273148</v>
      </c>
      <c r="AD88" s="44">
        <f t="shared" si="127"/>
        <v>1960.4765674722707</v>
      </c>
      <c r="AE88" s="44">
        <f t="shared" si="130"/>
        <v>2029.0932473337998</v>
      </c>
      <c r="AF88" s="44">
        <f t="shared" si="133"/>
        <v>2100.1115109904827</v>
      </c>
      <c r="AG88" s="44">
        <f t="shared" si="136"/>
        <v>2173.6154138751494</v>
      </c>
      <c r="AH88" s="44">
        <f t="shared" si="139"/>
        <v>2249.6919533607793</v>
      </c>
      <c r="AI88" s="44">
        <f t="shared" si="142"/>
        <v>2328.4311717284063</v>
      </c>
      <c r="AJ88" s="44">
        <f t="shared" si="145"/>
        <v>2409.9262627389012</v>
      </c>
      <c r="AK88" s="44">
        <f t="shared" si="148"/>
        <v>2494.273681934762</v>
      </c>
      <c r="AL88" s="44">
        <f t="shared" si="151"/>
        <v>2581.5732608024787</v>
      </c>
      <c r="AM88" s="44">
        <f t="shared" si="154"/>
        <v>2671.9283249305649</v>
      </c>
      <c r="AN88" s="44">
        <f t="shared" si="157"/>
        <v>2765.4458163031341</v>
      </c>
      <c r="AO88" s="44">
        <f t="shared" si="160"/>
        <v>2862.2364198737446</v>
      </c>
      <c r="AP88" s="44">
        <f t="shared" si="163"/>
        <v>2962.4146945693246</v>
      </c>
      <c r="AQ88" s="44">
        <f t="shared" si="166"/>
        <v>3066.0992088792509</v>
      </c>
      <c r="AR88" s="44">
        <f t="shared" si="169"/>
        <v>3173.4126811900246</v>
      </c>
      <c r="AS88" s="44">
        <f t="shared" si="172"/>
        <v>3284.4821250316754</v>
      </c>
      <c r="AT88" s="44">
        <f t="shared" ref="AT88:AT119" si="175">$V88/(1+r_)^($R88-AT$2)</f>
        <v>3399.4389994077837</v>
      </c>
      <c r="AU88" s="44">
        <f t="shared" si="91"/>
        <v>3518.4193643870553</v>
      </c>
      <c r="AV88" s="44">
        <f t="shared" si="93"/>
        <v>3641.5640421406019</v>
      </c>
      <c r="AW88" s="44">
        <f t="shared" si="95"/>
        <v>3769.0187836155233</v>
      </c>
      <c r="AX88" s="44">
        <f t="shared" si="97"/>
        <v>3900.9344410420654</v>
      </c>
      <c r="AY88" s="44">
        <f t="shared" si="99"/>
        <v>4037.4671464785374</v>
      </c>
      <c r="AZ88" s="44">
        <f t="shared" si="101"/>
        <v>4178.7784966052868</v>
      </c>
      <c r="BA88" s="44">
        <f t="shared" si="103"/>
        <v>4325.035743986472</v>
      </c>
      <c r="BB88" s="44">
        <f t="shared" si="105"/>
        <v>4476.4119950259974</v>
      </c>
      <c r="BC88" s="44">
        <f t="shared" si="107"/>
        <v>4633.0864148519058</v>
      </c>
      <c r="BD88" s="44">
        <f t="shared" si="109"/>
        <v>4795.2444393717233</v>
      </c>
      <c r="BE88" s="44">
        <f t="shared" si="111"/>
        <v>4963.077994749734</v>
      </c>
      <c r="BF88" s="44">
        <f t="shared" si="113"/>
        <v>5136.7857245659734</v>
      </c>
      <c r="BG88" s="44">
        <f t="shared" si="115"/>
        <v>5316.5732249257826</v>
      </c>
      <c r="BH88" s="44">
        <f t="shared" si="117"/>
        <v>5502.6532877981836</v>
      </c>
      <c r="BI88" s="44">
        <f t="shared" si="122"/>
        <v>5695.2461528711201</v>
      </c>
      <c r="BJ88" s="44">
        <f t="shared" si="128"/>
        <v>5894.579768221608</v>
      </c>
      <c r="BK88" s="44">
        <f t="shared" si="131"/>
        <v>6100.8900601093637</v>
      </c>
      <c r="BL88" s="44">
        <f t="shared" si="134"/>
        <v>6314.4212122131894</v>
      </c>
      <c r="BM88" s="44">
        <f t="shared" si="137"/>
        <v>6535.425954640652</v>
      </c>
      <c r="BN88" s="44">
        <f t="shared" si="140"/>
        <v>6764.1658630530746</v>
      </c>
      <c r="BO88" s="44">
        <f t="shared" si="143"/>
        <v>7000.9116682599306</v>
      </c>
      <c r="BP88" s="44">
        <f t="shared" si="146"/>
        <v>7245.9435766490287</v>
      </c>
      <c r="BQ88" s="44">
        <f t="shared" si="149"/>
        <v>7499.5516018317458</v>
      </c>
      <c r="BR88" s="44">
        <f t="shared" si="152"/>
        <v>7762.0359078958554</v>
      </c>
      <c r="BS88" s="44">
        <f t="shared" si="155"/>
        <v>8033.7071646722088</v>
      </c>
      <c r="BT88" s="44">
        <f t="shared" si="158"/>
        <v>8314.8869154357344</v>
      </c>
      <c r="BU88" s="44">
        <f t="shared" si="161"/>
        <v>8605.9079574759853</v>
      </c>
      <c r="BV88" s="44">
        <f t="shared" si="164"/>
        <v>8907.114735987645</v>
      </c>
      <c r="BW88" s="44">
        <f t="shared" si="167"/>
        <v>9218.8637517472107</v>
      </c>
      <c r="BX88" s="44">
        <f t="shared" si="170"/>
        <v>9541.5239830583632</v>
      </c>
      <c r="BY88" s="44">
        <f t="shared" si="173"/>
        <v>9875.4773224654055</v>
      </c>
      <c r="BZ88" s="44">
        <f t="shared" ref="BZ88:BZ119" si="176">$V88/(1+r_)^($R88-BZ$2)</f>
        <v>10221.119028751693</v>
      </c>
      <c r="CA88" s="44">
        <f t="shared" si="92"/>
        <v>10578.858194757999</v>
      </c>
      <c r="CB88" s="44">
        <f t="shared" si="94"/>
        <v>10949.118231574528</v>
      </c>
      <c r="CC88" s="44">
        <f t="shared" si="96"/>
        <v>11332.337369679639</v>
      </c>
      <c r="CD88" s="44">
        <f t="shared" si="98"/>
        <v>11728.969177618423</v>
      </c>
      <c r="CE88" s="44">
        <f t="shared" si="100"/>
        <v>12139.483098835068</v>
      </c>
      <c r="CF88" s="44">
        <f t="shared" si="102"/>
        <v>12564.365007294295</v>
      </c>
      <c r="CG88" s="44">
        <f t="shared" si="104"/>
        <v>13004.117782549594</v>
      </c>
      <c r="CH88" s="44">
        <f t="shared" si="106"/>
        <v>13459.261904938829</v>
      </c>
      <c r="CI88" s="44">
        <f t="shared" si="108"/>
        <v>13930.336071611686</v>
      </c>
      <c r="CJ88" s="44">
        <f t="shared" si="110"/>
        <v>14417.897834118094</v>
      </c>
      <c r="CK88" s="44">
        <f t="shared" si="112"/>
        <v>14922.524258312227</v>
      </c>
      <c r="CL88" s="44">
        <f t="shared" si="114"/>
        <v>15444.812607353153</v>
      </c>
      <c r="CM88" s="44">
        <f t="shared" si="116"/>
        <v>15985.381048610512</v>
      </c>
      <c r="CN88" s="44">
        <f t="shared" si="118"/>
        <v>16544.869385311878</v>
      </c>
      <c r="CO88" s="44">
        <f t="shared" si="123"/>
        <v>17123.939813797791</v>
      </c>
      <c r="CP88" s="44">
        <f t="shared" si="129"/>
        <v>17723.277707280715</v>
      </c>
      <c r="CQ88" s="44">
        <f t="shared" si="132"/>
        <v>18343.592427035535</v>
      </c>
      <c r="CR88" s="44">
        <f t="shared" si="135"/>
        <v>18985.618161981776</v>
      </c>
      <c r="CS88" s="44">
        <f t="shared" si="138"/>
        <v>19650.114797651142</v>
      </c>
      <c r="CT88" s="44">
        <f t="shared" si="141"/>
        <v>20337.868815568927</v>
      </c>
      <c r="CU88" s="44">
        <f t="shared" si="144"/>
        <v>21049.694224113839</v>
      </c>
      <c r="CV88" s="44">
        <f t="shared" si="147"/>
        <v>21786.433521957824</v>
      </c>
      <c r="CW88" s="44">
        <f t="shared" si="150"/>
        <v>22548.958695226345</v>
      </c>
      <c r="CX88" s="44">
        <f t="shared" si="153"/>
        <v>23338.172249559266</v>
      </c>
      <c r="CY88" s="44">
        <f t="shared" si="156"/>
        <v>24155.008278293833</v>
      </c>
      <c r="CZ88" s="44">
        <f t="shared" si="159"/>
        <v>25000.433568034117</v>
      </c>
      <c r="DA88" s="44">
        <f t="shared" si="162"/>
        <v>25875.448742915312</v>
      </c>
      <c r="DB88" s="44">
        <f t="shared" si="165"/>
        <v>26781.089448917344</v>
      </c>
      <c r="DC88" s="44">
        <f t="shared" si="168"/>
        <v>27718.42757962945</v>
      </c>
      <c r="DD88" s="44">
        <f t="shared" si="171"/>
        <v>28688.572544916478</v>
      </c>
      <c r="DE88" s="44">
        <f t="shared" si="174"/>
        <v>29692.672583988551</v>
      </c>
      <c r="DF88" s="44">
        <f t="shared" ref="DF88:DF127" si="177">$V88/(1+r_)^($R88-DF$2)</f>
        <v>30731.916124428149</v>
      </c>
      <c r="DG88" s="44"/>
      <c r="DH88" s="44"/>
      <c r="DI88" s="44"/>
      <c r="DJ88" s="44"/>
      <c r="DK88" s="44"/>
      <c r="DL88" s="44"/>
      <c r="DM88" s="44"/>
      <c r="DN88" s="44"/>
      <c r="DO88" s="44"/>
    </row>
    <row r="89" spans="2:119" ht="15.75" customHeight="1">
      <c r="B89" s="1">
        <v>82</v>
      </c>
      <c r="D89" s="43">
        <f t="shared" si="124"/>
        <v>6.7751000000000006E-2</v>
      </c>
      <c r="E89" s="43">
        <f t="shared" si="0"/>
        <v>7.0155332597421238E-2</v>
      </c>
      <c r="F89" s="44">
        <f t="shared" si="125"/>
        <v>37241.866386815032</v>
      </c>
      <c r="G89" s="44">
        <f t="shared" si="1"/>
        <v>35381.910236724332</v>
      </c>
      <c r="H89" s="44">
        <f t="shared" si="2"/>
        <v>5.657732516645364</v>
      </c>
      <c r="J89" s="43">
        <f t="shared" si="119"/>
        <v>4.9785999999999997E-2</v>
      </c>
      <c r="K89" s="43">
        <f t="shared" si="4"/>
        <v>5.106805659759138E-2</v>
      </c>
      <c r="L89" s="44">
        <f t="shared" si="126"/>
        <v>51120.999777614437</v>
      </c>
      <c r="M89" s="44">
        <f t="shared" si="5"/>
        <v>49236.126404233262</v>
      </c>
      <c r="N89" s="44">
        <f t="shared" si="6"/>
        <v>6.6671168018543963</v>
      </c>
      <c r="P89" s="5">
        <f t="shared" si="7"/>
        <v>0.57853487552662974</v>
      </c>
      <c r="R89" s="1">
        <v>82</v>
      </c>
      <c r="S89" s="44">
        <f t="shared" si="8"/>
        <v>45271.429095478656</v>
      </c>
      <c r="T89" s="44">
        <f t="shared" si="9"/>
        <v>43445.218024512011</v>
      </c>
      <c r="U89" s="45">
        <f t="shared" si="10"/>
        <v>6.4622568528181352</v>
      </c>
      <c r="V89" s="44">
        <f t="shared" si="120"/>
        <v>28387.105457216148</v>
      </c>
      <c r="W89" s="45">
        <f t="shared" si="12"/>
        <v>4.2224386276313712</v>
      </c>
      <c r="X89" s="45">
        <f>SUM(DG89:DG$127)/S89</f>
        <v>3.6874917912381471</v>
      </c>
      <c r="Z89" s="1">
        <f t="shared" si="13"/>
        <v>6.2416965284473083</v>
      </c>
      <c r="AA89" s="45">
        <f t="shared" si="14"/>
        <v>0.22056032437082695</v>
      </c>
      <c r="AC89" s="44">
        <f t="shared" si="121"/>
        <v>1690.4893074171218</v>
      </c>
      <c r="AD89" s="44">
        <f t="shared" si="127"/>
        <v>1749.6564331767211</v>
      </c>
      <c r="AE89" s="44">
        <f t="shared" si="130"/>
        <v>1810.8944083379065</v>
      </c>
      <c r="AF89" s="44">
        <f t="shared" si="133"/>
        <v>1874.2757126297329</v>
      </c>
      <c r="AG89" s="44">
        <f t="shared" si="136"/>
        <v>1939.8753625717732</v>
      </c>
      <c r="AH89" s="44">
        <f t="shared" si="139"/>
        <v>2007.7710002617853</v>
      </c>
      <c r="AI89" s="44">
        <f t="shared" si="142"/>
        <v>2078.0429852709476</v>
      </c>
      <c r="AJ89" s="44">
        <f t="shared" si="145"/>
        <v>2150.7744897554303</v>
      </c>
      <c r="AK89" s="44">
        <f t="shared" si="148"/>
        <v>2226.0515968968707</v>
      </c>
      <c r="AL89" s="44">
        <f t="shared" si="151"/>
        <v>2303.9634027882607</v>
      </c>
      <c r="AM89" s="44">
        <f t="shared" si="154"/>
        <v>2384.6021218858496</v>
      </c>
      <c r="AN89" s="44">
        <f t="shared" si="157"/>
        <v>2468.0631961518543</v>
      </c>
      <c r="AO89" s="44">
        <f t="shared" si="160"/>
        <v>2554.4454080171686</v>
      </c>
      <c r="AP89" s="44">
        <f t="shared" si="163"/>
        <v>2643.8509972977699</v>
      </c>
      <c r="AQ89" s="44">
        <f t="shared" si="166"/>
        <v>2736.385782203191</v>
      </c>
      <c r="AR89" s="44">
        <f t="shared" si="169"/>
        <v>2832.1592845803029</v>
      </c>
      <c r="AS89" s="44">
        <f t="shared" si="172"/>
        <v>2931.2848595406135</v>
      </c>
      <c r="AT89" s="44">
        <f t="shared" si="175"/>
        <v>3033.8798296245345</v>
      </c>
      <c r="AU89" s="44">
        <f t="shared" ref="AU89:AU120" si="178">$V89/(1+r_)^($R89-AU$2)</f>
        <v>3140.0656236613931</v>
      </c>
      <c r="AV89" s="44">
        <f t="shared" si="93"/>
        <v>3249.967920489541</v>
      </c>
      <c r="AW89" s="44">
        <f t="shared" si="95"/>
        <v>3363.7167977066747</v>
      </c>
      <c r="AX89" s="44">
        <f t="shared" si="97"/>
        <v>3481.4468856264084</v>
      </c>
      <c r="AY89" s="44">
        <f t="shared" si="99"/>
        <v>3603.2975266233316</v>
      </c>
      <c r="AZ89" s="44">
        <f t="shared" si="101"/>
        <v>3729.4129400551483</v>
      </c>
      <c r="BA89" s="44">
        <f t="shared" si="103"/>
        <v>3859.9423929570785</v>
      </c>
      <c r="BB89" s="44">
        <f t="shared" si="105"/>
        <v>3995.0403767105763</v>
      </c>
      <c r="BC89" s="44">
        <f t="shared" si="107"/>
        <v>4134.8667898954463</v>
      </c>
      <c r="BD89" s="44">
        <f t="shared" si="109"/>
        <v>4279.5871275417858</v>
      </c>
      <c r="BE89" s="44">
        <f t="shared" si="111"/>
        <v>4429.3726770057483</v>
      </c>
      <c r="BF89" s="44">
        <f t="shared" si="113"/>
        <v>4584.4007207009499</v>
      </c>
      <c r="BG89" s="44">
        <f t="shared" si="115"/>
        <v>4744.8547459254814</v>
      </c>
      <c r="BH89" s="44">
        <f t="shared" si="117"/>
        <v>4910.924662032874</v>
      </c>
      <c r="BI89" s="44">
        <f t="shared" si="122"/>
        <v>5082.8070252040234</v>
      </c>
      <c r="BJ89" s="44">
        <f t="shared" si="128"/>
        <v>5260.7052710861644</v>
      </c>
      <c r="BK89" s="44">
        <f t="shared" si="131"/>
        <v>5444.8299555741787</v>
      </c>
      <c r="BL89" s="44">
        <f t="shared" si="134"/>
        <v>5635.3990040192748</v>
      </c>
      <c r="BM89" s="44">
        <f t="shared" si="137"/>
        <v>5832.6379691599477</v>
      </c>
      <c r="BN89" s="44">
        <f t="shared" si="140"/>
        <v>6036.7802980805463</v>
      </c>
      <c r="BO89" s="44">
        <f t="shared" si="143"/>
        <v>6248.0676085133655</v>
      </c>
      <c r="BP89" s="44">
        <f t="shared" si="146"/>
        <v>6466.7499748113314</v>
      </c>
      <c r="BQ89" s="44">
        <f t="shared" si="149"/>
        <v>6693.0862239297285</v>
      </c>
      <c r="BR89" s="44">
        <f t="shared" si="152"/>
        <v>6927.3442417672695</v>
      </c>
      <c r="BS89" s="44">
        <f t="shared" si="155"/>
        <v>7169.801290229123</v>
      </c>
      <c r="BT89" s="44">
        <f t="shared" si="158"/>
        <v>7420.7443353871404</v>
      </c>
      <c r="BU89" s="44">
        <f t="shared" si="161"/>
        <v>7680.4703871256888</v>
      </c>
      <c r="BV89" s="44">
        <f t="shared" si="164"/>
        <v>7949.2868506750892</v>
      </c>
      <c r="BW89" s="44">
        <f t="shared" si="167"/>
        <v>8227.5118904487153</v>
      </c>
      <c r="BX89" s="44">
        <f t="shared" si="170"/>
        <v>8515.4748066144202</v>
      </c>
      <c r="BY89" s="44">
        <f t="shared" si="173"/>
        <v>8813.5164248459241</v>
      </c>
      <c r="BZ89" s="44">
        <f t="shared" si="176"/>
        <v>9121.9894997155316</v>
      </c>
      <c r="CA89" s="44">
        <f t="shared" ref="CA89:CA120" si="179">$V89/(1+r_)^($R89-CA$2)</f>
        <v>9441.2591322055741</v>
      </c>
      <c r="CB89" s="44">
        <f t="shared" si="94"/>
        <v>9771.7032018327664</v>
      </c>
      <c r="CC89" s="44">
        <f t="shared" si="96"/>
        <v>10113.712813896913</v>
      </c>
      <c r="CD89" s="44">
        <f t="shared" si="98"/>
        <v>10467.692762383305</v>
      </c>
      <c r="CE89" s="44">
        <f t="shared" si="100"/>
        <v>10834.062009066718</v>
      </c>
      <c r="CF89" s="44">
        <f t="shared" si="102"/>
        <v>11213.254179384054</v>
      </c>
      <c r="CG89" s="44">
        <f t="shared" si="104"/>
        <v>11605.718075662497</v>
      </c>
      <c r="CH89" s="44">
        <f t="shared" si="106"/>
        <v>12011.918208310683</v>
      </c>
      <c r="CI89" s="44">
        <f t="shared" si="108"/>
        <v>12432.335345601556</v>
      </c>
      <c r="CJ89" s="44">
        <f t="shared" si="110"/>
        <v>12867.467082697607</v>
      </c>
      <c r="CK89" s="44">
        <f t="shared" si="112"/>
        <v>13317.828430592022</v>
      </c>
      <c r="CL89" s="44">
        <f t="shared" si="114"/>
        <v>13783.952425662745</v>
      </c>
      <c r="CM89" s="44">
        <f t="shared" si="116"/>
        <v>14266.390760560938</v>
      </c>
      <c r="CN89" s="44">
        <f t="shared" si="118"/>
        <v>14765.71443718057</v>
      </c>
      <c r="CO89" s="44">
        <f t="shared" si="123"/>
        <v>15282.514442481888</v>
      </c>
      <c r="CP89" s="44">
        <f t="shared" si="129"/>
        <v>15817.402447968752</v>
      </c>
      <c r="CQ89" s="44">
        <f t="shared" si="132"/>
        <v>16371.011533647659</v>
      </c>
      <c r="CR89" s="44">
        <f t="shared" si="135"/>
        <v>16943.996937325323</v>
      </c>
      <c r="CS89" s="44">
        <f t="shared" si="138"/>
        <v>17537.036830131707</v>
      </c>
      <c r="CT89" s="44">
        <f t="shared" si="141"/>
        <v>18150.833119186318</v>
      </c>
      <c r="CU89" s="44">
        <f t="shared" si="144"/>
        <v>18786.112278357836</v>
      </c>
      <c r="CV89" s="44">
        <f t="shared" si="147"/>
        <v>19443.626208100359</v>
      </c>
      <c r="CW89" s="44">
        <f t="shared" si="150"/>
        <v>20124.153125383873</v>
      </c>
      <c r="CX89" s="44">
        <f t="shared" si="153"/>
        <v>20828.498484772306</v>
      </c>
      <c r="CY89" s="44">
        <f t="shared" si="156"/>
        <v>21557.495931739333</v>
      </c>
      <c r="CZ89" s="44">
        <f t="shared" si="159"/>
        <v>22312.008289350208</v>
      </c>
      <c r="DA89" s="44">
        <f t="shared" si="162"/>
        <v>23092.928579477462</v>
      </c>
      <c r="DB89" s="44">
        <f t="shared" si="165"/>
        <v>23901.181079759175</v>
      </c>
      <c r="DC89" s="44">
        <f t="shared" si="168"/>
        <v>24737.72241755074</v>
      </c>
      <c r="DD89" s="44">
        <f t="shared" si="171"/>
        <v>25603.542702165018</v>
      </c>
      <c r="DE89" s="44">
        <f t="shared" si="174"/>
        <v>26499.666696740787</v>
      </c>
      <c r="DF89" s="44">
        <f t="shared" si="177"/>
        <v>27427.155031126716</v>
      </c>
      <c r="DG89" s="44">
        <f t="shared" ref="DG89:DG127" si="180">$V89/(1+r_)^($R89-DG$2)</f>
        <v>28387.105457216148</v>
      </c>
      <c r="DH89" s="44"/>
      <c r="DI89" s="44"/>
      <c r="DJ89" s="44"/>
      <c r="DK89" s="44"/>
      <c r="DL89" s="44"/>
      <c r="DM89" s="44"/>
      <c r="DN89" s="44"/>
      <c r="DO89" s="44"/>
    </row>
    <row r="90" spans="2:119" ht="15.75" customHeight="1">
      <c r="B90" s="1">
        <v>83</v>
      </c>
      <c r="D90" s="43">
        <f t="shared" si="124"/>
        <v>7.689E-2</v>
      </c>
      <c r="E90" s="43">
        <f t="shared" si="0"/>
        <v>8.0006874982201659E-2</v>
      </c>
      <c r="F90" s="44">
        <f t="shared" si="125"/>
        <v>33521.954086633632</v>
      </c>
      <c r="G90" s="44">
        <f t="shared" si="1"/>
        <v>31626.476821521574</v>
      </c>
      <c r="H90" s="44">
        <f t="shared" si="2"/>
        <v>5.2300831791434339</v>
      </c>
      <c r="J90" s="43">
        <f t="shared" si="119"/>
        <v>5.7500000000000002E-2</v>
      </c>
      <c r="K90" s="43">
        <f t="shared" si="4"/>
        <v>5.9219359659971216E-2</v>
      </c>
      <c r="L90" s="44">
        <f t="shared" si="126"/>
        <v>47351.253030852095</v>
      </c>
      <c r="M90" s="44">
        <f t="shared" si="5"/>
        <v>45338.871877578626</v>
      </c>
      <c r="N90" s="44">
        <f t="shared" si="6"/>
        <v>6.1580957519900199</v>
      </c>
      <c r="P90" s="5">
        <f t="shared" si="7"/>
        <v>0.58549987960863503</v>
      </c>
      <c r="R90" s="1">
        <v>83</v>
      </c>
      <c r="S90" s="44">
        <f t="shared" si="8"/>
        <v>41619.006953545366</v>
      </c>
      <c r="T90" s="44">
        <f t="shared" si="9"/>
        <v>39706.382650265106</v>
      </c>
      <c r="U90" s="45">
        <f t="shared" si="10"/>
        <v>5.9854956453590873</v>
      </c>
      <c r="V90" s="44">
        <f t="shared" si="120"/>
        <v>25944.150423683219</v>
      </c>
      <c r="W90" s="45">
        <f t="shared" si="12"/>
        <v>3.9109228546776276</v>
      </c>
      <c r="X90" s="45">
        <f>SUM(DH90:DH$127)/S90</f>
        <v>3.4455459254444021</v>
      </c>
      <c r="Z90" s="1">
        <f t="shared" si="13"/>
        <v>5.7734344288204102</v>
      </c>
      <c r="AA90" s="45">
        <f t="shared" si="14"/>
        <v>0.21206121653867704</v>
      </c>
      <c r="AC90" s="44">
        <f t="shared" si="121"/>
        <v>1492.7614837982401</v>
      </c>
      <c r="AD90" s="44">
        <f t="shared" si="127"/>
        <v>1545.0081357311781</v>
      </c>
      <c r="AE90" s="44">
        <f t="shared" si="130"/>
        <v>1599.0834204817693</v>
      </c>
      <c r="AF90" s="44">
        <f t="shared" si="133"/>
        <v>1655.0513401986314</v>
      </c>
      <c r="AG90" s="44">
        <f t="shared" si="136"/>
        <v>1712.9781371055831</v>
      </c>
      <c r="AH90" s="44">
        <f t="shared" si="139"/>
        <v>1772.9323719042782</v>
      </c>
      <c r="AI90" s="44">
        <f t="shared" si="142"/>
        <v>1834.9850049209281</v>
      </c>
      <c r="AJ90" s="44">
        <f t="shared" si="145"/>
        <v>1899.2094800931602</v>
      </c>
      <c r="AK90" s="44">
        <f t="shared" si="148"/>
        <v>1965.6818118964206</v>
      </c>
      <c r="AL90" s="44">
        <f t="shared" si="151"/>
        <v>2034.4806753127957</v>
      </c>
      <c r="AM90" s="44">
        <f t="shared" si="154"/>
        <v>2105.6874989487433</v>
      </c>
      <c r="AN90" s="44">
        <f t="shared" si="157"/>
        <v>2179.3865614119491</v>
      </c>
      <c r="AO90" s="44">
        <f t="shared" si="160"/>
        <v>2255.6650910613666</v>
      </c>
      <c r="AP90" s="44">
        <f t="shared" si="163"/>
        <v>2334.6133692485141</v>
      </c>
      <c r="AQ90" s="44">
        <f t="shared" si="166"/>
        <v>2416.3248371722125</v>
      </c>
      <c r="AR90" s="44">
        <f t="shared" si="169"/>
        <v>2500.8962064732395</v>
      </c>
      <c r="AS90" s="44">
        <f t="shared" si="172"/>
        <v>2588.4275736998029</v>
      </c>
      <c r="AT90" s="44">
        <f t="shared" si="175"/>
        <v>2679.0225387792957</v>
      </c>
      <c r="AU90" s="44">
        <f t="shared" si="178"/>
        <v>2772.788327636571</v>
      </c>
      <c r="AV90" s="44">
        <f t="shared" ref="AV90:AV121" si="181">$V90/(1+r_)^($R90-AV$2)</f>
        <v>2869.8359191038508</v>
      </c>
      <c r="AW90" s="44">
        <f t="shared" si="95"/>
        <v>2970.2801762724848</v>
      </c>
      <c r="AX90" s="44">
        <f t="shared" si="97"/>
        <v>3074.2399824420218</v>
      </c>
      <c r="AY90" s="44">
        <f t="shared" si="99"/>
        <v>3181.8383818274924</v>
      </c>
      <c r="AZ90" s="44">
        <f t="shared" si="101"/>
        <v>3293.2027251914537</v>
      </c>
      <c r="BA90" s="44">
        <f t="shared" si="103"/>
        <v>3408.4648205731542</v>
      </c>
      <c r="BB90" s="44">
        <f t="shared" si="105"/>
        <v>3527.7610892932148</v>
      </c>
      <c r="BC90" s="44">
        <f t="shared" si="107"/>
        <v>3651.2327274184777</v>
      </c>
      <c r="BD90" s="44">
        <f t="shared" si="109"/>
        <v>3779.0258728781241</v>
      </c>
      <c r="BE90" s="44">
        <f t="shared" si="111"/>
        <v>3911.291778428857</v>
      </c>
      <c r="BF90" s="44">
        <f t="shared" si="113"/>
        <v>4048.1869906738675</v>
      </c>
      <c r="BG90" s="44">
        <f t="shared" si="115"/>
        <v>4189.8735353474531</v>
      </c>
      <c r="BH90" s="44">
        <f t="shared" si="117"/>
        <v>4336.5191090846129</v>
      </c>
      <c r="BI90" s="44">
        <f t="shared" si="122"/>
        <v>4488.297277902574</v>
      </c>
      <c r="BJ90" s="44">
        <f t="shared" si="128"/>
        <v>4645.3876826291635</v>
      </c>
      <c r="BK90" s="44">
        <f t="shared" si="131"/>
        <v>4807.9762515211842</v>
      </c>
      <c r="BL90" s="44">
        <f t="shared" si="134"/>
        <v>4976.2554203244244</v>
      </c>
      <c r="BM90" s="44">
        <f t="shared" si="137"/>
        <v>5150.4243600357786</v>
      </c>
      <c r="BN90" s="44">
        <f t="shared" si="140"/>
        <v>5330.6892126370294</v>
      </c>
      <c r="BO90" s="44">
        <f t="shared" si="143"/>
        <v>5517.2633350793267</v>
      </c>
      <c r="BP90" s="44">
        <f t="shared" si="146"/>
        <v>5710.3675518071022</v>
      </c>
      <c r="BQ90" s="44">
        <f t="shared" si="149"/>
        <v>5910.2304161203501</v>
      </c>
      <c r="BR90" s="44">
        <f t="shared" si="152"/>
        <v>6117.0884806845625</v>
      </c>
      <c r="BS90" s="44">
        <f t="shared" si="155"/>
        <v>6331.1865775085225</v>
      </c>
      <c r="BT90" s="44">
        <f t="shared" si="158"/>
        <v>6552.7781077213194</v>
      </c>
      <c r="BU90" s="44">
        <f t="shared" si="161"/>
        <v>6782.1253414915645</v>
      </c>
      <c r="BV90" s="44">
        <f t="shared" si="164"/>
        <v>7019.4997284437686</v>
      </c>
      <c r="BW90" s="44">
        <f t="shared" si="167"/>
        <v>7265.1822189393006</v>
      </c>
      <c r="BX90" s="44">
        <f t="shared" si="170"/>
        <v>7519.4635966021751</v>
      </c>
      <c r="BY90" s="44">
        <f t="shared" si="173"/>
        <v>7782.6448224832511</v>
      </c>
      <c r="BZ90" s="44">
        <f t="shared" si="176"/>
        <v>8055.0373912701643</v>
      </c>
      <c r="CA90" s="44">
        <f t="shared" si="179"/>
        <v>8336.9636999646191</v>
      </c>
      <c r="CB90" s="44">
        <f t="shared" ref="CB90:CB121" si="182">$V90/(1+r_)^($R90-CB$2)</f>
        <v>8628.7574294633814</v>
      </c>
      <c r="CC90" s="44">
        <f t="shared" si="96"/>
        <v>8930.7639394945963</v>
      </c>
      <c r="CD90" s="44">
        <f t="shared" si="98"/>
        <v>9243.3406773769057</v>
      </c>
      <c r="CE90" s="44">
        <f t="shared" si="100"/>
        <v>9566.8576010850993</v>
      </c>
      <c r="CF90" s="44">
        <f t="shared" si="102"/>
        <v>9901.6976171230745</v>
      </c>
      <c r="CG90" s="44">
        <f t="shared" si="104"/>
        <v>10248.257033722382</v>
      </c>
      <c r="CH90" s="44">
        <f t="shared" si="106"/>
        <v>10606.946029902667</v>
      </c>
      <c r="CI90" s="44">
        <f t="shared" si="108"/>
        <v>10978.18914094926</v>
      </c>
      <c r="CJ90" s="44">
        <f t="shared" si="110"/>
        <v>11362.425760882483</v>
      </c>
      <c r="CK90" s="44">
        <f t="shared" si="112"/>
        <v>11760.110662513367</v>
      </c>
      <c r="CL90" s="44">
        <f t="shared" si="114"/>
        <v>12171.714535701334</v>
      </c>
      <c r="CM90" s="44">
        <f t="shared" si="116"/>
        <v>12597.724544450881</v>
      </c>
      <c r="CN90" s="44">
        <f t="shared" si="118"/>
        <v>13038.64490350666</v>
      </c>
      <c r="CO90" s="44">
        <f t="shared" si="123"/>
        <v>13494.997475129392</v>
      </c>
      <c r="CP90" s="44">
        <f t="shared" si="129"/>
        <v>13967.322386758919</v>
      </c>
      <c r="CQ90" s="44">
        <f t="shared" si="132"/>
        <v>14456.17867029548</v>
      </c>
      <c r="CR90" s="44">
        <f t="shared" si="135"/>
        <v>14962.144923755821</v>
      </c>
      <c r="CS90" s="44">
        <f t="shared" si="138"/>
        <v>15485.819996087272</v>
      </c>
      <c r="CT90" s="44">
        <f t="shared" si="141"/>
        <v>16027.823695950323</v>
      </c>
      <c r="CU90" s="44">
        <f t="shared" si="144"/>
        <v>16588.797525308586</v>
      </c>
      <c r="CV90" s="44">
        <f t="shared" si="147"/>
        <v>17169.405438694383</v>
      </c>
      <c r="CW90" s="44">
        <f t="shared" si="150"/>
        <v>17770.334629048688</v>
      </c>
      <c r="CX90" s="44">
        <f t="shared" si="153"/>
        <v>18392.29634106539</v>
      </c>
      <c r="CY90" s="44">
        <f t="shared" si="156"/>
        <v>19036.026713002677</v>
      </c>
      <c r="CZ90" s="44">
        <f t="shared" si="159"/>
        <v>19702.287647957768</v>
      </c>
      <c r="DA90" s="44">
        <f t="shared" si="162"/>
        <v>20391.867715636286</v>
      </c>
      <c r="DB90" s="44">
        <f t="shared" si="165"/>
        <v>21105.583085683556</v>
      </c>
      <c r="DC90" s="44">
        <f t="shared" si="168"/>
        <v>21844.278493682483</v>
      </c>
      <c r="DD90" s="44">
        <f t="shared" si="171"/>
        <v>22608.828240961364</v>
      </c>
      <c r="DE90" s="44">
        <f t="shared" si="174"/>
        <v>23400.137229395012</v>
      </c>
      <c r="DF90" s="44">
        <f t="shared" si="177"/>
        <v>24219.142032423835</v>
      </c>
      <c r="DG90" s="44">
        <f t="shared" si="180"/>
        <v>25066.812003558669</v>
      </c>
      <c r="DH90" s="44">
        <f t="shared" ref="DH90:DH127" si="183">$V90/(1+r_)^($R90-DH$2)</f>
        <v>25944.150423683219</v>
      </c>
      <c r="DI90" s="44"/>
      <c r="DJ90" s="44"/>
      <c r="DK90" s="44"/>
      <c r="DL90" s="44"/>
      <c r="DM90" s="44"/>
      <c r="DN90" s="44"/>
      <c r="DO90" s="44"/>
    </row>
    <row r="91" spans="2:119" ht="15.75" customHeight="1">
      <c r="B91" s="1">
        <v>84</v>
      </c>
      <c r="D91" s="43">
        <f t="shared" si="124"/>
        <v>8.6361999999999994E-2</v>
      </c>
      <c r="E91" s="43">
        <f t="shared" si="0"/>
        <v>9.0320847250113634E-2</v>
      </c>
      <c r="F91" s="44">
        <f t="shared" si="125"/>
        <v>29730.999556409515</v>
      </c>
      <c r="G91" s="44">
        <f t="shared" si="1"/>
        <v>27847.474119769984</v>
      </c>
      <c r="H91" s="44">
        <f t="shared" si="2"/>
        <v>4.8332088904835011</v>
      </c>
      <c r="J91" s="43">
        <f t="shared" si="119"/>
        <v>6.5048999999999996E-2</v>
      </c>
      <c r="K91" s="43">
        <f t="shared" si="4"/>
        <v>6.7261157483826634E-2</v>
      </c>
      <c r="L91" s="44">
        <f t="shared" si="126"/>
        <v>43326.490724305164</v>
      </c>
      <c r="M91" s="44">
        <f t="shared" si="5"/>
        <v>41247.488593832328</v>
      </c>
      <c r="N91" s="44">
        <f t="shared" si="6"/>
        <v>5.6836977596473837</v>
      </c>
      <c r="P91" s="5">
        <f t="shared" si="7"/>
        <v>0.59304652483719744</v>
      </c>
      <c r="R91" s="1">
        <v>84</v>
      </c>
      <c r="S91" s="44">
        <f t="shared" si="8"/>
        <v>37793.75834698484</v>
      </c>
      <c r="T91" s="44">
        <f t="shared" si="9"/>
        <v>35849.239069786083</v>
      </c>
      <c r="U91" s="45">
        <f t="shared" si="10"/>
        <v>5.5407033169818733</v>
      </c>
      <c r="V91" s="44">
        <f t="shared" si="120"/>
        <v>23423.892808198227</v>
      </c>
      <c r="W91" s="45">
        <f t="shared" si="12"/>
        <v>3.6202955473159566</v>
      </c>
      <c r="X91" s="45">
        <f>SUM(DI91:DI$127)/S91</f>
        <v>3.2165896288814304</v>
      </c>
      <c r="Z91" s="1">
        <f t="shared" si="13"/>
        <v>5.3375883587538597</v>
      </c>
      <c r="AA91" s="45">
        <f t="shared" si="14"/>
        <v>0.20311495822801362</v>
      </c>
      <c r="AC91" s="44">
        <f t="shared" si="121"/>
        <v>1302.176007888105</v>
      </c>
      <c r="AD91" s="44">
        <f t="shared" si="127"/>
        <v>1347.7521681641886</v>
      </c>
      <c r="AE91" s="44">
        <f t="shared" si="130"/>
        <v>1394.9234940499348</v>
      </c>
      <c r="AF91" s="44">
        <f t="shared" si="133"/>
        <v>1443.7458163416825</v>
      </c>
      <c r="AG91" s="44">
        <f t="shared" si="136"/>
        <v>1494.2769199136414</v>
      </c>
      <c r="AH91" s="44">
        <f t="shared" si="139"/>
        <v>1546.5766121106187</v>
      </c>
      <c r="AI91" s="44">
        <f t="shared" si="142"/>
        <v>1600.7067935344901</v>
      </c>
      <c r="AJ91" s="44">
        <f t="shared" si="145"/>
        <v>1656.7315313081972</v>
      </c>
      <c r="AK91" s="44">
        <f t="shared" si="148"/>
        <v>1714.7171349039838</v>
      </c>
      <c r="AL91" s="44">
        <f t="shared" si="151"/>
        <v>1774.7322346256231</v>
      </c>
      <c r="AM91" s="44">
        <f t="shared" si="154"/>
        <v>1836.8478628375203</v>
      </c>
      <c r="AN91" s="44">
        <f t="shared" si="157"/>
        <v>1901.1375380368331</v>
      </c>
      <c r="AO91" s="44">
        <f t="shared" si="160"/>
        <v>1967.6773518681221</v>
      </c>
      <c r="AP91" s="44">
        <f t="shared" si="163"/>
        <v>2036.546059183506</v>
      </c>
      <c r="AQ91" s="44">
        <f t="shared" si="166"/>
        <v>2107.8251712549286</v>
      </c>
      <c r="AR91" s="44">
        <f t="shared" si="169"/>
        <v>2181.5990522488514</v>
      </c>
      <c r="AS91" s="44">
        <f t="shared" si="172"/>
        <v>2257.9550190775603</v>
      </c>
      <c r="AT91" s="44">
        <f t="shared" si="175"/>
        <v>2336.9834447452749</v>
      </c>
      <c r="AU91" s="44">
        <f t="shared" si="178"/>
        <v>2418.7778653113596</v>
      </c>
      <c r="AV91" s="44">
        <f t="shared" si="181"/>
        <v>2503.4350905972569</v>
      </c>
      <c r="AW91" s="44">
        <f t="shared" ref="AW91:AW127" si="184">$V91/(1+r_)^($R91-AW$2)</f>
        <v>2591.0553187681608</v>
      </c>
      <c r="AX91" s="44">
        <f t="shared" si="97"/>
        <v>2681.7422549250459</v>
      </c>
      <c r="AY91" s="44">
        <f t="shared" si="99"/>
        <v>2775.6032338474224</v>
      </c>
      <c r="AZ91" s="44">
        <f t="shared" si="101"/>
        <v>2872.7493470320824</v>
      </c>
      <c r="BA91" s="44">
        <f t="shared" si="103"/>
        <v>2973.2955741782039</v>
      </c>
      <c r="BB91" s="44">
        <f t="shared" si="105"/>
        <v>3077.3609192744411</v>
      </c>
      <c r="BC91" s="44">
        <f t="shared" si="107"/>
        <v>3185.0685514490465</v>
      </c>
      <c r="BD91" s="44">
        <f t="shared" si="109"/>
        <v>3296.5459507497635</v>
      </c>
      <c r="BE91" s="44">
        <f t="shared" si="111"/>
        <v>3411.9250590260049</v>
      </c>
      <c r="BF91" s="44">
        <f t="shared" si="113"/>
        <v>3531.3424360919139</v>
      </c>
      <c r="BG91" s="44">
        <f t="shared" si="115"/>
        <v>3654.9394213551309</v>
      </c>
      <c r="BH91" s="44">
        <f t="shared" si="117"/>
        <v>3782.8623011025607</v>
      </c>
      <c r="BI91" s="44">
        <f t="shared" si="122"/>
        <v>3915.2624816411494</v>
      </c>
      <c r="BJ91" s="44">
        <f t="shared" si="128"/>
        <v>4052.29666849859</v>
      </c>
      <c r="BK91" s="44">
        <f t="shared" si="131"/>
        <v>4194.12705189604</v>
      </c>
      <c r="BL91" s="44">
        <f t="shared" si="134"/>
        <v>4340.9214987124005</v>
      </c>
      <c r="BM91" s="44">
        <f t="shared" si="137"/>
        <v>4492.8537511673348</v>
      </c>
      <c r="BN91" s="44">
        <f t="shared" si="140"/>
        <v>4650.1036324581901</v>
      </c>
      <c r="BO91" s="44">
        <f t="shared" si="143"/>
        <v>4812.857259594226</v>
      </c>
      <c r="BP91" s="44">
        <f t="shared" si="146"/>
        <v>4981.3072636800243</v>
      </c>
      <c r="BQ91" s="44">
        <f t="shared" si="149"/>
        <v>5155.6530179088249</v>
      </c>
      <c r="BR91" s="44">
        <f t="shared" si="152"/>
        <v>5336.1008735356327</v>
      </c>
      <c r="BS91" s="44">
        <f t="shared" si="155"/>
        <v>5522.8644041093803</v>
      </c>
      <c r="BT91" s="44">
        <f t="shared" si="158"/>
        <v>5716.1646582532094</v>
      </c>
      <c r="BU91" s="44">
        <f t="shared" si="161"/>
        <v>5916.2304212920699</v>
      </c>
      <c r="BV91" s="44">
        <f t="shared" si="164"/>
        <v>6123.2984860372917</v>
      </c>
      <c r="BW91" s="44">
        <f t="shared" si="167"/>
        <v>6337.6139330485958</v>
      </c>
      <c r="BX91" s="44">
        <f t="shared" si="170"/>
        <v>6559.4304207052965</v>
      </c>
      <c r="BY91" s="44">
        <f t="shared" si="173"/>
        <v>6789.0104854299816</v>
      </c>
      <c r="BZ91" s="44">
        <f t="shared" si="176"/>
        <v>7026.6258524200302</v>
      </c>
      <c r="CA91" s="44">
        <f t="shared" si="179"/>
        <v>7272.5577572547309</v>
      </c>
      <c r="CB91" s="44">
        <f t="shared" si="182"/>
        <v>7527.0972787586461</v>
      </c>
      <c r="CC91" s="44">
        <f t="shared" ref="CC91:CC127" si="185">$V91/(1+r_)^($R91-CC$2)</f>
        <v>7790.5456835151981</v>
      </c>
      <c r="CD91" s="44">
        <f t="shared" si="98"/>
        <v>8063.2147824382273</v>
      </c>
      <c r="CE91" s="44">
        <f t="shared" si="100"/>
        <v>8345.4272998235647</v>
      </c>
      <c r="CF91" s="44">
        <f t="shared" si="102"/>
        <v>8637.5172553173907</v>
      </c>
      <c r="CG91" s="44">
        <f t="shared" si="104"/>
        <v>8939.8303592534976</v>
      </c>
      <c r="CH91" s="44">
        <f t="shared" si="106"/>
        <v>9252.72442182737</v>
      </c>
      <c r="CI91" s="44">
        <f t="shared" si="108"/>
        <v>9576.5697765913264</v>
      </c>
      <c r="CJ91" s="44">
        <f t="shared" si="110"/>
        <v>9911.7497187720237</v>
      </c>
      <c r="CK91" s="44">
        <f t="shared" si="112"/>
        <v>10258.660958929044</v>
      </c>
      <c r="CL91" s="44">
        <f t="shared" si="114"/>
        <v>10617.714092491557</v>
      </c>
      <c r="CM91" s="44">
        <f t="shared" si="116"/>
        <v>10989.334085728762</v>
      </c>
      <c r="CN91" s="44">
        <f t="shared" si="118"/>
        <v>11373.96077872927</v>
      </c>
      <c r="CO91" s="44">
        <f t="shared" si="123"/>
        <v>11772.049405984792</v>
      </c>
      <c r="CP91" s="44">
        <f t="shared" si="129"/>
        <v>12184.071135194257</v>
      </c>
      <c r="CQ91" s="44">
        <f t="shared" si="132"/>
        <v>12610.513624926056</v>
      </c>
      <c r="CR91" s="44">
        <f t="shared" si="135"/>
        <v>13051.881601798466</v>
      </c>
      <c r="CS91" s="44">
        <f t="shared" si="138"/>
        <v>13508.697457861412</v>
      </c>
      <c r="CT91" s="44">
        <f t="shared" si="141"/>
        <v>13981.501868886558</v>
      </c>
      <c r="CU91" s="44">
        <f t="shared" si="144"/>
        <v>14470.854434297586</v>
      </c>
      <c r="CV91" s="44">
        <f t="shared" si="147"/>
        <v>14977.334339498004</v>
      </c>
      <c r="CW91" s="44">
        <f t="shared" si="150"/>
        <v>15501.541041380431</v>
      </c>
      <c r="CX91" s="44">
        <f t="shared" si="153"/>
        <v>16044.094977828745</v>
      </c>
      <c r="CY91" s="44">
        <f t="shared" si="156"/>
        <v>16605.63830205275</v>
      </c>
      <c r="CZ91" s="44">
        <f t="shared" si="159"/>
        <v>17186.835642624595</v>
      </c>
      <c r="DA91" s="44">
        <f t="shared" si="162"/>
        <v>17788.374890116454</v>
      </c>
      <c r="DB91" s="44">
        <f t="shared" si="165"/>
        <v>18410.968011270528</v>
      </c>
      <c r="DC91" s="44">
        <f t="shared" si="168"/>
        <v>19055.351891664995</v>
      </c>
      <c r="DD91" s="44">
        <f t="shared" si="171"/>
        <v>19722.289207873269</v>
      </c>
      <c r="DE91" s="44">
        <f t="shared" si="174"/>
        <v>20412.569330148832</v>
      </c>
      <c r="DF91" s="44">
        <f t="shared" si="177"/>
        <v>21127.009256704041</v>
      </c>
      <c r="DG91" s="44">
        <f t="shared" si="180"/>
        <v>21866.454580688678</v>
      </c>
      <c r="DH91" s="44">
        <f t="shared" si="183"/>
        <v>22631.780491012782</v>
      </c>
      <c r="DI91" s="44">
        <f t="shared" ref="DI91:DI127" si="186">$V91/(1+r_)^($R91-DI$2)</f>
        <v>23423.892808198227</v>
      </c>
      <c r="DJ91" s="44"/>
      <c r="DK91" s="44"/>
      <c r="DL91" s="44"/>
      <c r="DM91" s="44"/>
      <c r="DN91" s="44"/>
      <c r="DO91" s="44"/>
    </row>
    <row r="92" spans="2:119" ht="15.75" customHeight="1">
      <c r="B92" s="1">
        <v>85</v>
      </c>
      <c r="D92" s="43">
        <f t="shared" si="124"/>
        <v>9.6079999999999999E-2</v>
      </c>
      <c r="E92" s="43">
        <f t="shared" si="0"/>
        <v>0.10101441808114618</v>
      </c>
      <c r="F92" s="44">
        <f t="shared" si="125"/>
        <v>25963.948683130453</v>
      </c>
      <c r="G92" s="44">
        <f t="shared" si="1"/>
        <v>24138.673948005122</v>
      </c>
      <c r="H92" s="44">
        <f t="shared" si="2"/>
        <v>4.4619044149667335</v>
      </c>
      <c r="J92" s="43">
        <f t="shared" si="119"/>
        <v>7.3791999999999996E-2</v>
      </c>
      <c r="K92" s="43">
        <f t="shared" si="4"/>
        <v>7.665644752947115E-2</v>
      </c>
      <c r="L92" s="44">
        <f t="shared" si="126"/>
        <v>39168.486463359492</v>
      </c>
      <c r="M92" s="44">
        <f t="shared" si="5"/>
        <v>37041.242193585786</v>
      </c>
      <c r="N92" s="44">
        <f t="shared" si="6"/>
        <v>5.233982933220048</v>
      </c>
      <c r="P92" s="5">
        <f t="shared" si="7"/>
        <v>0.60136683628157461</v>
      </c>
      <c r="R92" s="1">
        <v>85</v>
      </c>
      <c r="S92" s="44">
        <f t="shared" si="8"/>
        <v>33904.719792587319</v>
      </c>
      <c r="T92" s="44">
        <f t="shared" si="9"/>
        <v>31952.824021513399</v>
      </c>
      <c r="U92" s="45">
        <f t="shared" si="10"/>
        <v>5.1188968446366268</v>
      </c>
      <c r="V92" s="44">
        <f t="shared" si="120"/>
        <v>20877.975215656854</v>
      </c>
      <c r="W92" s="45">
        <f t="shared" si="12"/>
        <v>3.3446871982855706</v>
      </c>
      <c r="X92" s="45">
        <f>SUM(DJ92:DJ$127)/S92</f>
        <v>2.9959878179209509</v>
      </c>
      <c r="Z92" s="1">
        <f t="shared" si="13"/>
        <v>4.9262068308496954</v>
      </c>
      <c r="AA92" s="45">
        <f t="shared" si="14"/>
        <v>0.1926900137869314</v>
      </c>
      <c r="AC92" s="44">
        <f t="shared" si="121"/>
        <v>1121.3950772906535</v>
      </c>
      <c r="AD92" s="44">
        <f t="shared" si="127"/>
        <v>1160.6439049958262</v>
      </c>
      <c r="AE92" s="44">
        <f t="shared" si="130"/>
        <v>1201.26644167068</v>
      </c>
      <c r="AF92" s="44">
        <f t="shared" si="133"/>
        <v>1243.3107671291536</v>
      </c>
      <c r="AG92" s="44">
        <f t="shared" si="136"/>
        <v>1286.8266439786739</v>
      </c>
      <c r="AH92" s="44">
        <f t="shared" si="139"/>
        <v>1331.8655765179276</v>
      </c>
      <c r="AI92" s="44">
        <f t="shared" si="142"/>
        <v>1378.4808716960547</v>
      </c>
      <c r="AJ92" s="44">
        <f t="shared" si="145"/>
        <v>1426.7277022054163</v>
      </c>
      <c r="AK92" s="44">
        <f t="shared" si="148"/>
        <v>1476.663171782606</v>
      </c>
      <c r="AL92" s="44">
        <f t="shared" si="151"/>
        <v>1528.346382794997</v>
      </c>
      <c r="AM92" s="44">
        <f t="shared" si="154"/>
        <v>1581.8385061928218</v>
      </c>
      <c r="AN92" s="44">
        <f t="shared" si="157"/>
        <v>1637.2028539095709</v>
      </c>
      <c r="AO92" s="44">
        <f t="shared" si="160"/>
        <v>1694.5049537964055</v>
      </c>
      <c r="AP92" s="44">
        <f t="shared" si="163"/>
        <v>1753.8126271792796</v>
      </c>
      <c r="AQ92" s="44">
        <f t="shared" si="166"/>
        <v>1815.196069130554</v>
      </c>
      <c r="AR92" s="44">
        <f t="shared" si="169"/>
        <v>1878.727931550123</v>
      </c>
      <c r="AS92" s="44">
        <f t="shared" si="172"/>
        <v>1944.4834091543778</v>
      </c>
      <c r="AT92" s="44">
        <f t="shared" si="175"/>
        <v>2012.5403284747804</v>
      </c>
      <c r="AU92" s="44">
        <f t="shared" si="178"/>
        <v>2082.9792399713979</v>
      </c>
      <c r="AV92" s="44">
        <f t="shared" si="181"/>
        <v>2155.8835133703965</v>
      </c>
      <c r="AW92" s="44">
        <f t="shared" si="184"/>
        <v>2231.3394363383604</v>
      </c>
      <c r="AX92" s="44">
        <f t="shared" ref="AX92:AX127" si="187">$V92/(1+r_)^($R92-AX$2)</f>
        <v>2309.4363166102025</v>
      </c>
      <c r="AY92" s="44">
        <f t="shared" si="99"/>
        <v>2390.2665876915594</v>
      </c>
      <c r="AZ92" s="44">
        <f t="shared" si="101"/>
        <v>2473.9259182607639</v>
      </c>
      <c r="BA92" s="44">
        <f t="shared" si="103"/>
        <v>2560.5133253998906</v>
      </c>
      <c r="BB92" s="44">
        <f t="shared" si="105"/>
        <v>2650.1312917888858</v>
      </c>
      <c r="BC92" s="44">
        <f t="shared" si="107"/>
        <v>2742.8858870014965</v>
      </c>
      <c r="BD92" s="44">
        <f t="shared" si="109"/>
        <v>2838.8868930465492</v>
      </c>
      <c r="BE92" s="44">
        <f t="shared" si="111"/>
        <v>2938.2479343031787</v>
      </c>
      <c r="BF92" s="44">
        <f t="shared" si="113"/>
        <v>3041.0866120037895</v>
      </c>
      <c r="BG92" s="44">
        <f t="shared" si="115"/>
        <v>3147.5246434239211</v>
      </c>
      <c r="BH92" s="44">
        <f t="shared" si="117"/>
        <v>3257.6880059437585</v>
      </c>
      <c r="BI92" s="44">
        <f t="shared" si="122"/>
        <v>3371.7070861517905</v>
      </c>
      <c r="BJ92" s="44">
        <f t="shared" si="128"/>
        <v>3489.7168341671022</v>
      </c>
      <c r="BK92" s="44">
        <f t="shared" si="131"/>
        <v>3611.8569233629505</v>
      </c>
      <c r="BL92" s="44">
        <f t="shared" si="134"/>
        <v>3738.2719156806534</v>
      </c>
      <c r="BM92" s="44">
        <f t="shared" si="137"/>
        <v>3869.1114327294763</v>
      </c>
      <c r="BN92" s="44">
        <f t="shared" si="140"/>
        <v>4004.5303328750074</v>
      </c>
      <c r="BO92" s="44">
        <f t="shared" si="143"/>
        <v>4144.6888945256314</v>
      </c>
      <c r="BP92" s="44">
        <f t="shared" si="146"/>
        <v>4289.753005834028</v>
      </c>
      <c r="BQ92" s="44">
        <f t="shared" si="149"/>
        <v>4439.8943610382194</v>
      </c>
      <c r="BR92" s="44">
        <f t="shared" si="152"/>
        <v>4595.2906636745565</v>
      </c>
      <c r="BS92" s="44">
        <f t="shared" si="155"/>
        <v>4756.1258369031657</v>
      </c>
      <c r="BT92" s="44">
        <f t="shared" si="158"/>
        <v>4922.5902411947764</v>
      </c>
      <c r="BU92" s="44">
        <f t="shared" si="161"/>
        <v>5094.8808996365942</v>
      </c>
      <c r="BV92" s="44">
        <f t="shared" si="164"/>
        <v>5273.2017311238733</v>
      </c>
      <c r="BW92" s="44">
        <f t="shared" si="167"/>
        <v>5457.7637917132079</v>
      </c>
      <c r="BX92" s="44">
        <f t="shared" si="170"/>
        <v>5648.7855244231696</v>
      </c>
      <c r="BY92" s="44">
        <f t="shared" si="173"/>
        <v>5846.4930177779806</v>
      </c>
      <c r="BZ92" s="44">
        <f t="shared" si="176"/>
        <v>6051.12027340021</v>
      </c>
      <c r="CA92" s="44">
        <f t="shared" si="179"/>
        <v>6262.9094829692167</v>
      </c>
      <c r="CB92" s="44">
        <f t="shared" si="182"/>
        <v>6482.1113148731383</v>
      </c>
      <c r="CC92" s="44">
        <f t="shared" si="185"/>
        <v>6708.9852108936984</v>
      </c>
      <c r="CD92" s="44">
        <f t="shared" ref="CD92:CD127" si="188">$V92/(1+r_)^($R92-CD$2)</f>
        <v>6943.7996932749775</v>
      </c>
      <c r="CE92" s="44">
        <f t="shared" si="100"/>
        <v>7186.8326825395989</v>
      </c>
      <c r="CF92" s="44">
        <f t="shared" si="102"/>
        <v>7438.3718264284844</v>
      </c>
      <c r="CG92" s="44">
        <f t="shared" si="104"/>
        <v>7698.714840353482</v>
      </c>
      <c r="CH92" s="44">
        <f t="shared" si="106"/>
        <v>7968.1698597658524</v>
      </c>
      <c r="CI92" s="44">
        <f t="shared" si="108"/>
        <v>8247.0558048576568</v>
      </c>
      <c r="CJ92" s="44">
        <f t="shared" si="110"/>
        <v>8535.7027580276754</v>
      </c>
      <c r="CK92" s="44">
        <f t="shared" si="112"/>
        <v>8834.4523545586435</v>
      </c>
      <c r="CL92" s="44">
        <f t="shared" si="114"/>
        <v>9143.6581869681959</v>
      </c>
      <c r="CM92" s="44">
        <f t="shared" si="116"/>
        <v>9463.6862235120789</v>
      </c>
      <c r="CN92" s="44">
        <f t="shared" si="118"/>
        <v>9794.9152413350021</v>
      </c>
      <c r="CO92" s="44">
        <f t="shared" si="123"/>
        <v>10137.737274781728</v>
      </c>
      <c r="CP92" s="44">
        <f t="shared" si="129"/>
        <v>10492.558079399087</v>
      </c>
      <c r="CQ92" s="44">
        <f t="shared" si="132"/>
        <v>10859.797612178054</v>
      </c>
      <c r="CR92" s="44">
        <f t="shared" si="135"/>
        <v>11239.890528604285</v>
      </c>
      <c r="CS92" s="44">
        <f t="shared" si="138"/>
        <v>11633.286697105434</v>
      </c>
      <c r="CT92" s="44">
        <f t="shared" si="141"/>
        <v>12040.451731504123</v>
      </c>
      <c r="CU92" s="44">
        <f t="shared" si="144"/>
        <v>12461.867542106764</v>
      </c>
      <c r="CV92" s="44">
        <f t="shared" si="147"/>
        <v>12898.0329060805</v>
      </c>
      <c r="CW92" s="44">
        <f t="shared" si="150"/>
        <v>13349.464057793319</v>
      </c>
      <c r="CX92" s="44">
        <f t="shared" si="153"/>
        <v>13816.695299816081</v>
      </c>
      <c r="CY92" s="44">
        <f t="shared" si="156"/>
        <v>14300.279635309644</v>
      </c>
      <c r="CZ92" s="44">
        <f t="shared" si="159"/>
        <v>14800.789422545482</v>
      </c>
      <c r="DA92" s="44">
        <f t="shared" si="162"/>
        <v>15318.817052334573</v>
      </c>
      <c r="DB92" s="44">
        <f t="shared" si="165"/>
        <v>15854.975649166281</v>
      </c>
      <c r="DC92" s="44">
        <f t="shared" si="168"/>
        <v>16409.899796887097</v>
      </c>
      <c r="DD92" s="44">
        <f t="shared" si="171"/>
        <v>16984.246289778144</v>
      </c>
      <c r="DE92" s="44">
        <f t="shared" si="174"/>
        <v>17578.694909920381</v>
      </c>
      <c r="DF92" s="44">
        <f t="shared" si="177"/>
        <v>18193.94923176759</v>
      </c>
      <c r="DG92" s="44">
        <f t="shared" si="180"/>
        <v>18830.737454879454</v>
      </c>
      <c r="DH92" s="44">
        <f t="shared" si="183"/>
        <v>19489.813265800236</v>
      </c>
      <c r="DI92" s="44">
        <f t="shared" si="186"/>
        <v>20171.95673010324</v>
      </c>
      <c r="DJ92" s="44">
        <f t="shared" ref="DJ92:DJ127" si="189">$V92/(1+r_)^($R92-DJ$2)</f>
        <v>20877.975215656854</v>
      </c>
      <c r="DK92" s="44"/>
      <c r="DL92" s="44"/>
      <c r="DM92" s="44"/>
      <c r="DN92" s="44"/>
      <c r="DO92" s="44"/>
    </row>
    <row r="93" spans="2:119" ht="15.75" customHeight="1">
      <c r="B93" s="1">
        <v>86</v>
      </c>
      <c r="D93" s="43">
        <f t="shared" si="124"/>
        <v>0.108379</v>
      </c>
      <c r="E93" s="43">
        <f t="shared" si="0"/>
        <v>0.11471412458494135</v>
      </c>
      <c r="F93" s="44">
        <f t="shared" si="125"/>
        <v>22313.399212879791</v>
      </c>
      <c r="G93" s="44">
        <f t="shared" si="1"/>
        <v>20549.73963137019</v>
      </c>
      <c r="H93" s="44">
        <f t="shared" si="2"/>
        <v>4.1100857129059616</v>
      </c>
      <c r="J93" s="43">
        <f t="shared" si="119"/>
        <v>8.4250000000000005E-2</v>
      </c>
      <c r="K93" s="43">
        <f t="shared" si="4"/>
        <v>8.8011877323213347E-2</v>
      </c>
      <c r="L93" s="44">
        <f t="shared" si="126"/>
        <v>34913.99792381208</v>
      </c>
      <c r="M93" s="44">
        <f t="shared" si="5"/>
        <v>32755.010251717569</v>
      </c>
      <c r="N93" s="44">
        <f t="shared" si="6"/>
        <v>4.8108482976434495</v>
      </c>
      <c r="P93" s="5">
        <f t="shared" si="7"/>
        <v>0.61009236258670674</v>
      </c>
      <c r="R93" s="1">
        <v>86</v>
      </c>
      <c r="S93" s="44">
        <f t="shared" si="8"/>
        <v>30000.92825043948</v>
      </c>
      <c r="T93" s="44">
        <f t="shared" si="9"/>
        <v>28052.089437777362</v>
      </c>
      <c r="U93" s="45">
        <f t="shared" si="10"/>
        <v>4.7199185958846614</v>
      </c>
      <c r="V93" s="44">
        <f t="shared" si="120"/>
        <v>18329.235238643727</v>
      </c>
      <c r="W93" s="45">
        <f t="shared" si="12"/>
        <v>3.0839948105510371</v>
      </c>
      <c r="X93" s="45">
        <f>SUM(DK93:DK$127)/S93</f>
        <v>2.7840691089479228</v>
      </c>
      <c r="Z93" s="1">
        <f t="shared" si="13"/>
        <v>4.5376156138408223</v>
      </c>
      <c r="AA93" s="45">
        <f t="shared" si="14"/>
        <v>0.1823029820438391</v>
      </c>
      <c r="AC93" s="44">
        <f t="shared" si="121"/>
        <v>951.20530300674943</v>
      </c>
      <c r="AD93" s="44">
        <f t="shared" si="127"/>
        <v>984.49748861198566</v>
      </c>
      <c r="AE93" s="44">
        <f t="shared" si="130"/>
        <v>1018.9549007134051</v>
      </c>
      <c r="AF93" s="44">
        <f t="shared" si="133"/>
        <v>1054.618322238374</v>
      </c>
      <c r="AG93" s="44">
        <f t="shared" si="136"/>
        <v>1091.5299635167169</v>
      </c>
      <c r="AH93" s="44">
        <f t="shared" si="139"/>
        <v>1129.7335122398019</v>
      </c>
      <c r="AI93" s="44">
        <f t="shared" si="142"/>
        <v>1169.2741851681951</v>
      </c>
      <c r="AJ93" s="44">
        <f t="shared" si="145"/>
        <v>1210.1987816490816</v>
      </c>
      <c r="AK93" s="44">
        <f t="shared" si="148"/>
        <v>1252.5557390067993</v>
      </c>
      <c r="AL93" s="44">
        <f t="shared" si="151"/>
        <v>1296.3951898720375</v>
      </c>
      <c r="AM93" s="44">
        <f t="shared" si="154"/>
        <v>1341.7690215175585</v>
      </c>
      <c r="AN93" s="44">
        <f t="shared" si="157"/>
        <v>1388.7309372706729</v>
      </c>
      <c r="AO93" s="44">
        <f t="shared" si="160"/>
        <v>1437.3365200751466</v>
      </c>
      <c r="AP93" s="44">
        <f t="shared" si="163"/>
        <v>1487.6432982777767</v>
      </c>
      <c r="AQ93" s="44">
        <f t="shared" si="166"/>
        <v>1539.7108137174987</v>
      </c>
      <c r="AR93" s="44">
        <f t="shared" si="169"/>
        <v>1593.6006921976109</v>
      </c>
      <c r="AS93" s="44">
        <f t="shared" si="172"/>
        <v>1649.3767164245269</v>
      </c>
      <c r="AT93" s="44">
        <f t="shared" si="175"/>
        <v>1707.1049014993857</v>
      </c>
      <c r="AU93" s="44">
        <f t="shared" si="178"/>
        <v>1766.8535730518636</v>
      </c>
      <c r="AV93" s="44">
        <f t="shared" si="181"/>
        <v>1828.6934481086789</v>
      </c>
      <c r="AW93" s="44">
        <f t="shared" si="184"/>
        <v>1892.6977187924826</v>
      </c>
      <c r="AX93" s="44">
        <f t="shared" si="187"/>
        <v>1958.9421389502195</v>
      </c>
      <c r="AY93" s="44">
        <f t="shared" ref="AY93:AY127" si="190">$V93/(1+r_)^($R93-AY$2)</f>
        <v>2027.5051138134768</v>
      </c>
      <c r="AZ93" s="44">
        <f t="shared" si="101"/>
        <v>2098.4677927969478</v>
      </c>
      <c r="BA93" s="44">
        <f t="shared" si="103"/>
        <v>2171.9141655448411</v>
      </c>
      <c r="BB93" s="44">
        <f t="shared" si="105"/>
        <v>2247.9311613389104</v>
      </c>
      <c r="BC93" s="44">
        <f t="shared" si="107"/>
        <v>2326.608751985772</v>
      </c>
      <c r="BD93" s="44">
        <f t="shared" si="109"/>
        <v>2408.0400583052738</v>
      </c>
      <c r="BE93" s="44">
        <f t="shared" si="111"/>
        <v>2492.3214603459583</v>
      </c>
      <c r="BF93" s="44">
        <f t="shared" si="113"/>
        <v>2579.5527114580668</v>
      </c>
      <c r="BG93" s="44">
        <f t="shared" si="115"/>
        <v>2669.8370563590993</v>
      </c>
      <c r="BH93" s="44">
        <f t="shared" si="117"/>
        <v>2763.2813533316667</v>
      </c>
      <c r="BI93" s="44">
        <f t="shared" si="122"/>
        <v>2859.9962006982751</v>
      </c>
      <c r="BJ93" s="44">
        <f t="shared" si="128"/>
        <v>2960.0960677227149</v>
      </c>
      <c r="BK93" s="44">
        <f t="shared" si="131"/>
        <v>3063.6994300930091</v>
      </c>
      <c r="BL93" s="44">
        <f t="shared" si="134"/>
        <v>3170.9289101462646</v>
      </c>
      <c r="BM93" s="44">
        <f t="shared" si="137"/>
        <v>3281.9114220013835</v>
      </c>
      <c r="BN93" s="44">
        <f t="shared" si="140"/>
        <v>3396.7783217714318</v>
      </c>
      <c r="BO93" s="44">
        <f t="shared" si="143"/>
        <v>3515.6655630334312</v>
      </c>
      <c r="BP93" s="44">
        <f t="shared" si="146"/>
        <v>3638.7138577396008</v>
      </c>
      <c r="BQ93" s="44">
        <f t="shared" si="149"/>
        <v>3766.0688427604859</v>
      </c>
      <c r="BR93" s="44">
        <f t="shared" si="152"/>
        <v>3897.8812522571034</v>
      </c>
      <c r="BS93" s="44">
        <f t="shared" si="155"/>
        <v>4034.3070960861019</v>
      </c>
      <c r="BT93" s="44">
        <f t="shared" si="158"/>
        <v>4175.5078444491146</v>
      </c>
      <c r="BU93" s="44">
        <f t="shared" si="161"/>
        <v>4321.650619004834</v>
      </c>
      <c r="BV93" s="44">
        <f t="shared" si="164"/>
        <v>4472.9083906700034</v>
      </c>
      <c r="BW93" s="44">
        <f t="shared" si="167"/>
        <v>4629.4601843434521</v>
      </c>
      <c r="BX93" s="44">
        <f t="shared" si="170"/>
        <v>4791.4912907954722</v>
      </c>
      <c r="BY93" s="44">
        <f t="shared" si="173"/>
        <v>4959.1934859733128</v>
      </c>
      <c r="BZ93" s="44">
        <f t="shared" si="176"/>
        <v>5132.7652579823789</v>
      </c>
      <c r="CA93" s="44">
        <f t="shared" si="179"/>
        <v>5312.4120420117624</v>
      </c>
      <c r="CB93" s="44">
        <f t="shared" si="182"/>
        <v>5498.3464634821739</v>
      </c>
      <c r="CC93" s="44">
        <f t="shared" si="185"/>
        <v>5690.7885897040487</v>
      </c>
      <c r="CD93" s="44">
        <f t="shared" si="188"/>
        <v>5889.96619034369</v>
      </c>
      <c r="CE93" s="44">
        <f t="shared" ref="CE93:CE127" si="191">$V93/(1+r_)^($R93-CE$2)</f>
        <v>6096.1150070057192</v>
      </c>
      <c r="CF93" s="44">
        <f t="shared" si="102"/>
        <v>6309.479032250918</v>
      </c>
      <c r="CG93" s="44">
        <f t="shared" si="104"/>
        <v>6530.310798379699</v>
      </c>
      <c r="CH93" s="44">
        <f t="shared" si="106"/>
        <v>6758.8716763229886</v>
      </c>
      <c r="CI93" s="44">
        <f t="shared" si="108"/>
        <v>6995.4321849942917</v>
      </c>
      <c r="CJ93" s="44">
        <f t="shared" si="110"/>
        <v>7240.2723114690925</v>
      </c>
      <c r="CK93" s="44">
        <f t="shared" si="112"/>
        <v>7493.6818423705108</v>
      </c>
      <c r="CL93" s="44">
        <f t="shared" si="114"/>
        <v>7755.9607068534779</v>
      </c>
      <c r="CM93" s="44">
        <f t="shared" si="116"/>
        <v>8027.4193315933489</v>
      </c>
      <c r="CN93" s="44">
        <f t="shared" si="118"/>
        <v>8308.3790081991137</v>
      </c>
      <c r="CO93" s="44">
        <f t="shared" si="123"/>
        <v>8599.1722734860832</v>
      </c>
      <c r="CP93" s="44">
        <f t="shared" si="129"/>
        <v>8900.1433030580974</v>
      </c>
      <c r="CQ93" s="44">
        <f t="shared" si="132"/>
        <v>9211.6483186651276</v>
      </c>
      <c r="CR93" s="44">
        <f t="shared" si="135"/>
        <v>9534.0560098184069</v>
      </c>
      <c r="CS93" s="44">
        <f t="shared" si="138"/>
        <v>9867.7479701620505</v>
      </c>
      <c r="CT93" s="44">
        <f t="shared" si="141"/>
        <v>10213.119149117721</v>
      </c>
      <c r="CU93" s="44">
        <f t="shared" si="144"/>
        <v>10570.578319336841</v>
      </c>
      <c r="CV93" s="44">
        <f t="shared" si="147"/>
        <v>10940.548560513627</v>
      </c>
      <c r="CW93" s="44">
        <f t="shared" si="150"/>
        <v>11323.467760131603</v>
      </c>
      <c r="CX93" s="44">
        <f t="shared" si="153"/>
        <v>11719.789131736212</v>
      </c>
      <c r="CY93" s="44">
        <f t="shared" si="156"/>
        <v>12129.981751346975</v>
      </c>
      <c r="CZ93" s="44">
        <f t="shared" si="159"/>
        <v>12554.531112644119</v>
      </c>
      <c r="DA93" s="44">
        <f t="shared" si="162"/>
        <v>12993.939701586663</v>
      </c>
      <c r="DB93" s="44">
        <f t="shared" si="165"/>
        <v>13448.727591142197</v>
      </c>
      <c r="DC93" s="44">
        <f t="shared" si="168"/>
        <v>13919.433056832171</v>
      </c>
      <c r="DD93" s="44">
        <f t="shared" si="171"/>
        <v>14406.613213821294</v>
      </c>
      <c r="DE93" s="44">
        <f t="shared" si="174"/>
        <v>14910.844676305038</v>
      </c>
      <c r="DF93" s="44">
        <f t="shared" si="177"/>
        <v>15432.724239975716</v>
      </c>
      <c r="DG93" s="44">
        <f t="shared" si="180"/>
        <v>15972.869588374864</v>
      </c>
      <c r="DH93" s="44">
        <f t="shared" si="183"/>
        <v>16531.920023967981</v>
      </c>
      <c r="DI93" s="44">
        <f t="shared" si="186"/>
        <v>17110.53722480686</v>
      </c>
      <c r="DJ93" s="44">
        <f t="shared" si="189"/>
        <v>17709.406027675101</v>
      </c>
      <c r="DK93" s="44">
        <f t="shared" ref="DK93:DK127" si="192">$V93/(1+r_)^($R93-DK$2)</f>
        <v>18329.235238643727</v>
      </c>
      <c r="DL93" s="44"/>
      <c r="DM93" s="44"/>
      <c r="DN93" s="44"/>
      <c r="DO93" s="44"/>
    </row>
    <row r="94" spans="2:119" ht="15.75" customHeight="1">
      <c r="B94" s="1">
        <v>87</v>
      </c>
      <c r="D94" s="43">
        <f t="shared" si="124"/>
        <v>0.120527</v>
      </c>
      <c r="E94" s="43">
        <f t="shared" si="0"/>
        <v>0.12843241453669993</v>
      </c>
      <c r="F94" s="44">
        <f t="shared" si="125"/>
        <v>18786.080049860589</v>
      </c>
      <c r="G94" s="44">
        <f t="shared" si="1"/>
        <v>17140.153896541728</v>
      </c>
      <c r="H94" s="44">
        <f t="shared" si="2"/>
        <v>3.7879240102770804</v>
      </c>
      <c r="J94" s="43">
        <f t="shared" si="119"/>
        <v>9.5302999999999999E-2</v>
      </c>
      <c r="K94" s="43">
        <f t="shared" si="4"/>
        <v>0.10015519797229815</v>
      </c>
      <c r="L94" s="44">
        <f t="shared" si="126"/>
        <v>30596.022579623062</v>
      </c>
      <c r="M94" s="44">
        <f t="shared" si="5"/>
        <v>28462.066721590672</v>
      </c>
      <c r="N94" s="44">
        <f t="shared" si="6"/>
        <v>4.4192324957307072</v>
      </c>
      <c r="P94" s="5">
        <f t="shared" si="7"/>
        <v>0.61957715347170472</v>
      </c>
      <c r="R94" s="1">
        <v>87</v>
      </c>
      <c r="S94" s="44">
        <f t="shared" si="8"/>
        <v>26103.250625115244</v>
      </c>
      <c r="T94" s="44">
        <f t="shared" si="9"/>
        <v>24208.826775836813</v>
      </c>
      <c r="U94" s="45">
        <f t="shared" si="10"/>
        <v>4.3500271799873618</v>
      </c>
      <c r="V94" s="44">
        <f t="shared" si="120"/>
        <v>15818.047415331774</v>
      </c>
      <c r="W94" s="45">
        <f t="shared" si="12"/>
        <v>2.842307759403742</v>
      </c>
      <c r="X94" s="45">
        <f>SUM(DL94:DL$127)/S94</f>
        <v>2.5850137630083321</v>
      </c>
      <c r="Z94" s="1">
        <f t="shared" si="13"/>
        <v>4.1790683246569715</v>
      </c>
      <c r="AA94" s="45">
        <f t="shared" si="14"/>
        <v>0.17095885533039024</v>
      </c>
      <c r="AC94" s="44">
        <f t="shared" si="121"/>
        <v>793.12646391478233</v>
      </c>
      <c r="AD94" s="44">
        <f t="shared" si="127"/>
        <v>820.88589015179957</v>
      </c>
      <c r="AE94" s="44">
        <f t="shared" si="130"/>
        <v>849.6168963071126</v>
      </c>
      <c r="AF94" s="44">
        <f t="shared" si="133"/>
        <v>879.35348767786149</v>
      </c>
      <c r="AG94" s="44">
        <f t="shared" si="136"/>
        <v>910.13085974658645</v>
      </c>
      <c r="AH94" s="44">
        <f t="shared" si="139"/>
        <v>941.98543983771685</v>
      </c>
      <c r="AI94" s="44">
        <f t="shared" si="142"/>
        <v>974.95493023203687</v>
      </c>
      <c r="AJ94" s="44">
        <f t="shared" si="145"/>
        <v>1009.0783527901582</v>
      </c>
      <c r="AK94" s="44">
        <f t="shared" si="148"/>
        <v>1044.3960951378135</v>
      </c>
      <c r="AL94" s="44">
        <f t="shared" si="151"/>
        <v>1080.9499584676369</v>
      </c>
      <c r="AM94" s="44">
        <f t="shared" si="154"/>
        <v>1118.7832070140041</v>
      </c>
      <c r="AN94" s="44">
        <f t="shared" si="157"/>
        <v>1157.9406192594943</v>
      </c>
      <c r="AO94" s="44">
        <f t="shared" si="160"/>
        <v>1198.4685409335764</v>
      </c>
      <c r="AP94" s="44">
        <f t="shared" si="163"/>
        <v>1240.4149398662516</v>
      </c>
      <c r="AQ94" s="44">
        <f t="shared" si="166"/>
        <v>1283.8294627615703</v>
      </c>
      <c r="AR94" s="44">
        <f t="shared" si="169"/>
        <v>1328.7634939582251</v>
      </c>
      <c r="AS94" s="44">
        <f t="shared" si="172"/>
        <v>1375.2702162467629</v>
      </c>
      <c r="AT94" s="44">
        <f t="shared" si="175"/>
        <v>1423.4046738153993</v>
      </c>
      <c r="AU94" s="44">
        <f t="shared" si="178"/>
        <v>1473.2238373989385</v>
      </c>
      <c r="AV94" s="44">
        <f t="shared" si="181"/>
        <v>1524.786671707901</v>
      </c>
      <c r="AW94" s="44">
        <f t="shared" si="184"/>
        <v>1578.1542052176774</v>
      </c>
      <c r="AX94" s="44">
        <f t="shared" si="187"/>
        <v>1633.3896024002961</v>
      </c>
      <c r="AY94" s="44">
        <f t="shared" si="190"/>
        <v>1690.5582384843065</v>
      </c>
      <c r="AZ94" s="44">
        <f t="shared" ref="AZ94:AZ127" si="193">$V94/(1+r_)^($R94-AZ$2)</f>
        <v>1749.727776831257</v>
      </c>
      <c r="BA94" s="44">
        <f t="shared" si="103"/>
        <v>1810.9682490203504</v>
      </c>
      <c r="BB94" s="44">
        <f t="shared" si="105"/>
        <v>1874.3521377360626</v>
      </c>
      <c r="BC94" s="44">
        <f t="shared" si="107"/>
        <v>1939.9544625568249</v>
      </c>
      <c r="BD94" s="44">
        <f t="shared" si="109"/>
        <v>2007.8528687463131</v>
      </c>
      <c r="BE94" s="44">
        <f t="shared" si="111"/>
        <v>2078.1277191524341</v>
      </c>
      <c r="BF94" s="44">
        <f t="shared" si="113"/>
        <v>2150.8621893227692</v>
      </c>
      <c r="BG94" s="44">
        <f t="shared" si="115"/>
        <v>2226.1423659490665</v>
      </c>
      <c r="BH94" s="44">
        <f t="shared" si="117"/>
        <v>2304.0573487572833</v>
      </c>
      <c r="BI94" s="44">
        <f t="shared" si="122"/>
        <v>2384.6993559637876</v>
      </c>
      <c r="BJ94" s="44">
        <f t="shared" si="128"/>
        <v>2468.1638334225204</v>
      </c>
      <c r="BK94" s="44">
        <f t="shared" si="131"/>
        <v>2554.5495675923084</v>
      </c>
      <c r="BL94" s="44">
        <f t="shared" si="134"/>
        <v>2643.9588024580389</v>
      </c>
      <c r="BM94" s="44">
        <f t="shared" si="137"/>
        <v>2736.49736054407</v>
      </c>
      <c r="BN94" s="44">
        <f t="shared" si="140"/>
        <v>2832.2747681631122</v>
      </c>
      <c r="BO94" s="44">
        <f t="shared" si="143"/>
        <v>2931.404385048821</v>
      </c>
      <c r="BP94" s="44">
        <f t="shared" si="146"/>
        <v>3034.0035385255292</v>
      </c>
      <c r="BQ94" s="44">
        <f t="shared" si="149"/>
        <v>3140.1936623739225</v>
      </c>
      <c r="BR94" s="44">
        <f t="shared" si="152"/>
        <v>3250.1004405570088</v>
      </c>
      <c r="BS94" s="44">
        <f t="shared" si="155"/>
        <v>3363.8539559765045</v>
      </c>
      <c r="BT94" s="44">
        <f t="shared" si="158"/>
        <v>3481.5888444356819</v>
      </c>
      <c r="BU94" s="44">
        <f t="shared" si="161"/>
        <v>3603.44445399093</v>
      </c>
      <c r="BV94" s="44">
        <f t="shared" si="164"/>
        <v>3729.5650098806132</v>
      </c>
      <c r="BW94" s="44">
        <f t="shared" si="167"/>
        <v>3860.0997852264345</v>
      </c>
      <c r="BX94" s="44">
        <f t="shared" si="170"/>
        <v>3995.2032777093591</v>
      </c>
      <c r="BY94" s="44">
        <f t="shared" si="173"/>
        <v>4135.0353924291858</v>
      </c>
      <c r="BZ94" s="44">
        <f t="shared" si="176"/>
        <v>4279.7616311642068</v>
      </c>
      <c r="CA94" s="44">
        <f t="shared" si="179"/>
        <v>4429.5532882549542</v>
      </c>
      <c r="CB94" s="44">
        <f t="shared" si="182"/>
        <v>4584.5876533438768</v>
      </c>
      <c r="CC94" s="44">
        <f t="shared" si="185"/>
        <v>4745.0482212109127</v>
      </c>
      <c r="CD94" s="44">
        <f t="shared" si="188"/>
        <v>4911.1249089532939</v>
      </c>
      <c r="CE94" s="44">
        <f t="shared" si="191"/>
        <v>5083.0142807666589</v>
      </c>
      <c r="CF94" s="44">
        <f t="shared" ref="CF94:CF127" si="194">$V94/(1+r_)^($R94-CF$2)</f>
        <v>5260.9197805934919</v>
      </c>
      <c r="CG94" s="44">
        <f t="shared" si="104"/>
        <v>5445.0519729142625</v>
      </c>
      <c r="CH94" s="44">
        <f t="shared" si="106"/>
        <v>5635.6287919662609</v>
      </c>
      <c r="CI94" s="44">
        <f t="shared" si="108"/>
        <v>5832.8757996850809</v>
      </c>
      <c r="CJ94" s="44">
        <f t="shared" si="110"/>
        <v>6037.0264526740575</v>
      </c>
      <c r="CK94" s="44">
        <f t="shared" si="112"/>
        <v>6248.3223785176488</v>
      </c>
      <c r="CL94" s="44">
        <f t="shared" si="114"/>
        <v>6467.0136617657672</v>
      </c>
      <c r="CM94" s="44">
        <f t="shared" si="116"/>
        <v>6693.3591399275683</v>
      </c>
      <c r="CN94" s="44">
        <f t="shared" si="118"/>
        <v>6927.6267098250328</v>
      </c>
      <c r="CO94" s="44">
        <f t="shared" si="123"/>
        <v>7170.0936446689075</v>
      </c>
      <c r="CP94" s="44">
        <f t="shared" si="129"/>
        <v>7421.046922232319</v>
      </c>
      <c r="CQ94" s="44">
        <f t="shared" si="132"/>
        <v>7680.7835645104506</v>
      </c>
      <c r="CR94" s="44">
        <f t="shared" si="135"/>
        <v>7949.6109892683144</v>
      </c>
      <c r="CS94" s="44">
        <f t="shared" si="138"/>
        <v>8227.8473738927059</v>
      </c>
      <c r="CT94" s="44">
        <f t="shared" si="141"/>
        <v>8515.8220319789489</v>
      </c>
      <c r="CU94" s="44">
        <f t="shared" si="144"/>
        <v>8813.8758030982117</v>
      </c>
      <c r="CV94" s="44">
        <f t="shared" si="147"/>
        <v>9122.3614562066487</v>
      </c>
      <c r="CW94" s="44">
        <f t="shared" si="150"/>
        <v>9441.6441071738791</v>
      </c>
      <c r="CX94" s="44">
        <f t="shared" si="153"/>
        <v>9772.1016509249639</v>
      </c>
      <c r="CY94" s="44">
        <f t="shared" si="156"/>
        <v>10114.125208707339</v>
      </c>
      <c r="CZ94" s="44">
        <f t="shared" si="159"/>
        <v>10468.119591012093</v>
      </c>
      <c r="DA94" s="44">
        <f t="shared" si="162"/>
        <v>10834.503776697515</v>
      </c>
      <c r="DB94" s="44">
        <f t="shared" si="165"/>
        <v>11213.711408881929</v>
      </c>
      <c r="DC94" s="44">
        <f t="shared" si="168"/>
        <v>11606.191308192796</v>
      </c>
      <c r="DD94" s="44">
        <f t="shared" si="171"/>
        <v>12012.408003979543</v>
      </c>
      <c r="DE94" s="44">
        <f t="shared" si="174"/>
        <v>12432.842284118824</v>
      </c>
      <c r="DF94" s="44">
        <f t="shared" si="177"/>
        <v>12867.991764062981</v>
      </c>
      <c r="DG94" s="44">
        <f t="shared" si="180"/>
        <v>13318.371475805186</v>
      </c>
      <c r="DH94" s="44">
        <f t="shared" si="183"/>
        <v>13784.514477458366</v>
      </c>
      <c r="DI94" s="44">
        <f t="shared" si="186"/>
        <v>14266.972484169408</v>
      </c>
      <c r="DJ94" s="44">
        <f t="shared" si="189"/>
        <v>14766.316521115335</v>
      </c>
      <c r="DK94" s="44">
        <f t="shared" si="192"/>
        <v>15283.137599354372</v>
      </c>
      <c r="DL94" s="44">
        <f t="shared" ref="DL94:DL127" si="195">$V94/(1+r_)^($R94-DL$2)</f>
        <v>15818.047415331774</v>
      </c>
      <c r="DM94" s="44"/>
      <c r="DN94" s="44"/>
      <c r="DO94" s="44"/>
    </row>
    <row r="95" spans="2:119" ht="15.75" customHeight="1">
      <c r="B95" s="1">
        <v>88</v>
      </c>
      <c r="D95" s="43">
        <f t="shared" si="124"/>
        <v>0.135267</v>
      </c>
      <c r="E95" s="43">
        <f t="shared" si="0"/>
        <v>0.14533449021903938</v>
      </c>
      <c r="F95" s="44">
        <f t="shared" si="125"/>
        <v>15494.227743222869</v>
      </c>
      <c r="G95" s="44">
        <f t="shared" si="1"/>
        <v>13976.754424779567</v>
      </c>
      <c r="H95" s="44">
        <f t="shared" si="2"/>
        <v>3.4864654553009711</v>
      </c>
      <c r="J95" s="43">
        <f t="shared" si="119"/>
        <v>0.108358</v>
      </c>
      <c r="K95" s="43">
        <f t="shared" si="4"/>
        <v>0.11469057225418473</v>
      </c>
      <c r="L95" s="44">
        <f t="shared" si="126"/>
        <v>26328.110863558282</v>
      </c>
      <c r="M95" s="44">
        <f t="shared" si="5"/>
        <v>24247.518497602585</v>
      </c>
      <c r="N95" s="44">
        <f t="shared" si="6"/>
        <v>4.0545586827555118</v>
      </c>
      <c r="P95" s="5">
        <f t="shared" si="7"/>
        <v>0.62952268430272318</v>
      </c>
      <c r="R95" s="1">
        <v>88</v>
      </c>
      <c r="S95" s="44">
        <f t="shared" si="8"/>
        <v>22314.402926558381</v>
      </c>
      <c r="T95" s="44">
        <f t="shared" si="9"/>
        <v>20494.151008005876</v>
      </c>
      <c r="U95" s="45">
        <f t="shared" si="10"/>
        <v>4.0037379993306388</v>
      </c>
      <c r="V95" s="44">
        <f t="shared" si="120"/>
        <v>13390.878268631039</v>
      </c>
      <c r="W95" s="45">
        <f t="shared" si="12"/>
        <v>2.6160424087626399</v>
      </c>
      <c r="X95" s="45">
        <f>SUM(DM95:DM$127)/S95</f>
        <v>2.39608863390449</v>
      </c>
      <c r="Z95" s="1">
        <f t="shared" si="13"/>
        <v>3.8440930287823512</v>
      </c>
      <c r="AA95" s="45">
        <f t="shared" si="14"/>
        <v>0.15964497054828763</v>
      </c>
      <c r="AC95" s="44">
        <f t="shared" si="121"/>
        <v>648.72148307720363</v>
      </c>
      <c r="AD95" s="44">
        <f t="shared" si="127"/>
        <v>671.42673498490558</v>
      </c>
      <c r="AE95" s="44">
        <f t="shared" si="130"/>
        <v>694.92667070937728</v>
      </c>
      <c r="AF95" s="44">
        <f t="shared" si="133"/>
        <v>719.24910418420552</v>
      </c>
      <c r="AG95" s="44">
        <f t="shared" si="136"/>
        <v>744.42282283065265</v>
      </c>
      <c r="AH95" s="44">
        <f t="shared" si="139"/>
        <v>770.47762162972538</v>
      </c>
      <c r="AI95" s="44">
        <f t="shared" si="142"/>
        <v>797.44433838676559</v>
      </c>
      <c r="AJ95" s="44">
        <f t="shared" si="145"/>
        <v>825.35489023030232</v>
      </c>
      <c r="AK95" s="44">
        <f t="shared" si="148"/>
        <v>854.24231138836296</v>
      </c>
      <c r="AL95" s="44">
        <f t="shared" si="151"/>
        <v>884.1407922869555</v>
      </c>
      <c r="AM95" s="44">
        <f t="shared" si="154"/>
        <v>915.08572001699872</v>
      </c>
      <c r="AN95" s="44">
        <f t="shared" si="157"/>
        <v>947.11372021759382</v>
      </c>
      <c r="AO95" s="44">
        <f t="shared" si="160"/>
        <v>980.26270042520946</v>
      </c>
      <c r="AP95" s="44">
        <f t="shared" si="163"/>
        <v>1014.5718949400916</v>
      </c>
      <c r="AQ95" s="44">
        <f t="shared" si="166"/>
        <v>1050.0819112629949</v>
      </c>
      <c r="AR95" s="44">
        <f t="shared" si="169"/>
        <v>1086.8347781571997</v>
      </c>
      <c r="AS95" s="44">
        <f t="shared" si="172"/>
        <v>1124.8739953927015</v>
      </c>
      <c r="AT95" s="44">
        <f t="shared" si="175"/>
        <v>1164.2445852314459</v>
      </c>
      <c r="AU95" s="44">
        <f t="shared" si="178"/>
        <v>1204.9931457145462</v>
      </c>
      <c r="AV95" s="44">
        <f t="shared" si="181"/>
        <v>1247.1679058145555</v>
      </c>
      <c r="AW95" s="44">
        <f t="shared" si="184"/>
        <v>1290.8187825180646</v>
      </c>
      <c r="AX95" s="44">
        <f t="shared" si="187"/>
        <v>1335.9974399061971</v>
      </c>
      <c r="AY95" s="44">
        <f t="shared" si="190"/>
        <v>1382.7573503029139</v>
      </c>
      <c r="AZ95" s="44">
        <f t="shared" si="193"/>
        <v>1431.1538575635157</v>
      </c>
      <c r="BA95" s="44">
        <f t="shared" ref="BA95:BA127" si="196">$V95/(1+r_)^($R95-BA$2)</f>
        <v>1481.2442425782385</v>
      </c>
      <c r="BB95" s="44">
        <f t="shared" si="105"/>
        <v>1533.0877910684767</v>
      </c>
      <c r="BC95" s="44">
        <f t="shared" si="107"/>
        <v>1586.7458637558732</v>
      </c>
      <c r="BD95" s="44">
        <f t="shared" si="109"/>
        <v>1642.2819689873288</v>
      </c>
      <c r="BE95" s="44">
        <f t="shared" si="111"/>
        <v>1699.7618379018847</v>
      </c>
      <c r="BF95" s="44">
        <f t="shared" si="113"/>
        <v>1759.2535022284508</v>
      </c>
      <c r="BG95" s="44">
        <f t="shared" si="115"/>
        <v>1820.8273748064466</v>
      </c>
      <c r="BH95" s="44">
        <f t="shared" si="117"/>
        <v>1884.5563329246722</v>
      </c>
      <c r="BI95" s="44">
        <f t="shared" si="122"/>
        <v>1950.5158045770356</v>
      </c>
      <c r="BJ95" s="44">
        <f t="shared" si="128"/>
        <v>2018.7838577372313</v>
      </c>
      <c r="BK95" s="44">
        <f t="shared" si="131"/>
        <v>2089.4412927580343</v>
      </c>
      <c r="BL95" s="44">
        <f t="shared" si="134"/>
        <v>2162.5717380045658</v>
      </c>
      <c r="BM95" s="44">
        <f t="shared" si="137"/>
        <v>2238.261748834725</v>
      </c>
      <c r="BN95" s="44">
        <f t="shared" si="140"/>
        <v>2316.6009100439405</v>
      </c>
      <c r="BO95" s="44">
        <f t="shared" si="143"/>
        <v>2397.6819418954778</v>
      </c>
      <c r="BP95" s="44">
        <f t="shared" si="146"/>
        <v>2481.6008098618195</v>
      </c>
      <c r="BQ95" s="44">
        <f t="shared" si="149"/>
        <v>2568.4568382069829</v>
      </c>
      <c r="BR95" s="44">
        <f t="shared" si="152"/>
        <v>2658.3528275442268</v>
      </c>
      <c r="BS95" s="44">
        <f t="shared" si="155"/>
        <v>2751.3951765082743</v>
      </c>
      <c r="BT95" s="44">
        <f t="shared" si="158"/>
        <v>2847.6940076860642</v>
      </c>
      <c r="BU95" s="44">
        <f t="shared" si="161"/>
        <v>2947.3632979550762</v>
      </c>
      <c r="BV95" s="44">
        <f t="shared" si="164"/>
        <v>3050.521013383503</v>
      </c>
      <c r="BW95" s="44">
        <f t="shared" si="167"/>
        <v>3157.289248851926</v>
      </c>
      <c r="BX95" s="44">
        <f t="shared" si="170"/>
        <v>3267.7943725617438</v>
      </c>
      <c r="BY95" s="44">
        <f t="shared" si="173"/>
        <v>3382.1671756014039</v>
      </c>
      <c r="BZ95" s="44">
        <f t="shared" si="176"/>
        <v>3500.5430267474526</v>
      </c>
      <c r="CA95" s="44">
        <f t="shared" si="179"/>
        <v>3623.0620326836129</v>
      </c>
      <c r="CB95" s="44">
        <f t="shared" si="182"/>
        <v>3749.8692038275394</v>
      </c>
      <c r="CC95" s="44">
        <f t="shared" si="185"/>
        <v>3881.114625961503</v>
      </c>
      <c r="CD95" s="44">
        <f t="shared" si="188"/>
        <v>4016.9536378701555</v>
      </c>
      <c r="CE95" s="44">
        <f t="shared" si="191"/>
        <v>4157.5470151956106</v>
      </c>
      <c r="CF95" s="44">
        <f t="shared" si="194"/>
        <v>4303.0611607274568</v>
      </c>
      <c r="CG95" s="44">
        <f t="shared" ref="CG95:CG127" si="197">$V95/(1+r_)^($R95-CG$2)</f>
        <v>4453.6683013529173</v>
      </c>
      <c r="CH95" s="44">
        <f t="shared" si="106"/>
        <v>4609.5466919002674</v>
      </c>
      <c r="CI95" s="44">
        <f t="shared" si="108"/>
        <v>4770.8808261167769</v>
      </c>
      <c r="CJ95" s="44">
        <f t="shared" si="110"/>
        <v>4937.8616550308643</v>
      </c>
      <c r="CK95" s="44">
        <f t="shared" si="112"/>
        <v>5110.6868129569439</v>
      </c>
      <c r="CL95" s="44">
        <f t="shared" si="114"/>
        <v>5289.560851410436</v>
      </c>
      <c r="CM95" s="44">
        <f t="shared" si="116"/>
        <v>5474.695481209802</v>
      </c>
      <c r="CN95" s="44">
        <f t="shared" si="118"/>
        <v>5666.3098230521446</v>
      </c>
      <c r="CO95" s="44">
        <f t="shared" si="123"/>
        <v>5864.6306668589696</v>
      </c>
      <c r="CP95" s="44">
        <f t="shared" si="129"/>
        <v>6069.8927401990313</v>
      </c>
      <c r="CQ95" s="44">
        <f t="shared" si="132"/>
        <v>6282.3389861059977</v>
      </c>
      <c r="CR95" s="44">
        <f t="shared" si="135"/>
        <v>6502.2208506197076</v>
      </c>
      <c r="CS95" s="44">
        <f t="shared" si="138"/>
        <v>6729.7985803913962</v>
      </c>
      <c r="CT95" s="44">
        <f t="shared" si="141"/>
        <v>6965.3415307050946</v>
      </c>
      <c r="CU95" s="44">
        <f t="shared" si="144"/>
        <v>7209.1284842797722</v>
      </c>
      <c r="CV95" s="44">
        <f t="shared" si="147"/>
        <v>7461.447981229564</v>
      </c>
      <c r="CW95" s="44">
        <f t="shared" si="150"/>
        <v>7722.5986605725984</v>
      </c>
      <c r="CX95" s="44">
        <f t="shared" si="153"/>
        <v>7992.8896136926378</v>
      </c>
      <c r="CY95" s="44">
        <f t="shared" si="156"/>
        <v>8272.6407501718786</v>
      </c>
      <c r="CZ95" s="44">
        <f t="shared" si="159"/>
        <v>8562.1831764278959</v>
      </c>
      <c r="DA95" s="44">
        <f t="shared" si="162"/>
        <v>8861.8595876028703</v>
      </c>
      <c r="DB95" s="44">
        <f t="shared" si="165"/>
        <v>9172.0246731689695</v>
      </c>
      <c r="DC95" s="44">
        <f t="shared" si="168"/>
        <v>9493.0455367298837</v>
      </c>
      <c r="DD95" s="44">
        <f t="shared" si="171"/>
        <v>9825.3021305154289</v>
      </c>
      <c r="DE95" s="44">
        <f t="shared" si="174"/>
        <v>10169.187705083468</v>
      </c>
      <c r="DF95" s="44">
        <f t="shared" si="177"/>
        <v>10525.109274761387</v>
      </c>
      <c r="DG95" s="44">
        <f t="shared" si="180"/>
        <v>10893.488099378035</v>
      </c>
      <c r="DH95" s="44">
        <f t="shared" si="183"/>
        <v>11274.760182856267</v>
      </c>
      <c r="DI95" s="44">
        <f t="shared" si="186"/>
        <v>11669.376789256234</v>
      </c>
      <c r="DJ95" s="44">
        <f t="shared" si="189"/>
        <v>12077.804976880203</v>
      </c>
      <c r="DK95" s="44">
        <f t="shared" si="192"/>
        <v>12500.528151071008</v>
      </c>
      <c r="DL95" s="44">
        <f t="shared" si="195"/>
        <v>12938.046636358493</v>
      </c>
      <c r="DM95" s="44">
        <f t="shared" ref="DM95:DM127" si="198">$V95/(1+r_)^($R95-DM$2)</f>
        <v>13390.878268631039</v>
      </c>
      <c r="DN95" s="44"/>
      <c r="DO95" s="44"/>
    </row>
    <row r="96" spans="2:119" ht="15.75" customHeight="1">
      <c r="B96" s="1">
        <v>89</v>
      </c>
      <c r="D96" s="43">
        <f t="shared" si="124"/>
        <v>0.151119</v>
      </c>
      <c r="E96" s="43">
        <f t="shared" si="0"/>
        <v>0.16383626739468954</v>
      </c>
      <c r="F96" s="44">
        <f t="shared" si="125"/>
        <v>12459.281106336262</v>
      </c>
      <c r="G96" s="44">
        <f t="shared" si="1"/>
        <v>11101.931437374391</v>
      </c>
      <c r="H96" s="44">
        <f t="shared" si="2"/>
        <v>3.2139362629974335</v>
      </c>
      <c r="J96" s="43">
        <f t="shared" si="119"/>
        <v>0.121616</v>
      </c>
      <c r="K96" s="43">
        <f t="shared" si="4"/>
        <v>0.12967142332901249</v>
      </c>
      <c r="L96" s="44">
        <f t="shared" si="126"/>
        <v>22166.926131646884</v>
      </c>
      <c r="M96" s="44">
        <f t="shared" si="5"/>
        <v>20207.816574174522</v>
      </c>
      <c r="N96" s="44">
        <f t="shared" si="6"/>
        <v>3.7218219393533012</v>
      </c>
      <c r="P96" s="5">
        <f t="shared" si="7"/>
        <v>0.64017771219629627</v>
      </c>
      <c r="R96" s="1">
        <v>89</v>
      </c>
      <c r="S96" s="44">
        <f t="shared" si="8"/>
        <v>18673.899089453371</v>
      </c>
      <c r="T96" s="44">
        <f t="shared" si="9"/>
        <v>16981.14213867236</v>
      </c>
      <c r="U96" s="45">
        <f t="shared" si="10"/>
        <v>3.6867968275738421</v>
      </c>
      <c r="V96" s="44">
        <f t="shared" si="120"/>
        <v>11095.47827340852</v>
      </c>
      <c r="W96" s="45">
        <f t="shared" si="12"/>
        <v>2.4089530471367482</v>
      </c>
      <c r="X96" s="45">
        <f>SUM(DN96:DN$127)/S96</f>
        <v>2.221233127094985</v>
      </c>
      <c r="Z96" s="1">
        <f t="shared" si="13"/>
        <v>3.5390733533442011</v>
      </c>
      <c r="AA96" s="45">
        <f t="shared" si="14"/>
        <v>0.14772347422964094</v>
      </c>
      <c r="AC96" s="44">
        <f t="shared" si="121"/>
        <v>519.34373357799575</v>
      </c>
      <c r="AD96" s="44">
        <f t="shared" si="127"/>
        <v>537.52076425322559</v>
      </c>
      <c r="AE96" s="44">
        <f t="shared" si="130"/>
        <v>556.3339910020884</v>
      </c>
      <c r="AF96" s="44">
        <f t="shared" si="133"/>
        <v>575.80568068716138</v>
      </c>
      <c r="AG96" s="44">
        <f t="shared" si="136"/>
        <v>595.9588795112121</v>
      </c>
      <c r="AH96" s="44">
        <f t="shared" si="139"/>
        <v>616.81744029410447</v>
      </c>
      <c r="AI96" s="44">
        <f t="shared" si="142"/>
        <v>638.40605070439801</v>
      </c>
      <c r="AJ96" s="44">
        <f t="shared" si="145"/>
        <v>660.7502624790518</v>
      </c>
      <c r="AK96" s="44">
        <f t="shared" si="148"/>
        <v>683.87652166581859</v>
      </c>
      <c r="AL96" s="44">
        <f t="shared" si="151"/>
        <v>707.8121999241223</v>
      </c>
      <c r="AM96" s="44">
        <f t="shared" si="154"/>
        <v>732.58562692146643</v>
      </c>
      <c r="AN96" s="44">
        <f t="shared" si="157"/>
        <v>758.22612386371759</v>
      </c>
      <c r="AO96" s="44">
        <f t="shared" si="160"/>
        <v>784.76403819894779</v>
      </c>
      <c r="AP96" s="44">
        <f t="shared" si="163"/>
        <v>812.23077953591076</v>
      </c>
      <c r="AQ96" s="44">
        <f t="shared" si="166"/>
        <v>840.65885681966756</v>
      </c>
      <c r="AR96" s="44">
        <f t="shared" si="169"/>
        <v>870.08191680835603</v>
      </c>
      <c r="AS96" s="44">
        <f t="shared" si="172"/>
        <v>900.53478389664838</v>
      </c>
      <c r="AT96" s="44">
        <f t="shared" si="175"/>
        <v>932.05350133303102</v>
      </c>
      <c r="AU96" s="44">
        <f t="shared" si="178"/>
        <v>964.67537387968684</v>
      </c>
      <c r="AV96" s="44">
        <f t="shared" si="181"/>
        <v>998.43901196547574</v>
      </c>
      <c r="AW96" s="44">
        <f t="shared" si="184"/>
        <v>1033.3843773842675</v>
      </c>
      <c r="AX96" s="44">
        <f t="shared" si="187"/>
        <v>1069.5528305927166</v>
      </c>
      <c r="AY96" s="44">
        <f t="shared" si="190"/>
        <v>1106.9871796634618</v>
      </c>
      <c r="AZ96" s="44">
        <f t="shared" si="193"/>
        <v>1145.7317309516829</v>
      </c>
      <c r="BA96" s="44">
        <f t="shared" si="196"/>
        <v>1185.8323415349917</v>
      </c>
      <c r="BB96" s="44">
        <f t="shared" ref="BB96:BB127" si="199">$V96/(1+r_)^($R96-BB$2)</f>
        <v>1227.3364734887164</v>
      </c>
      <c r="BC96" s="44">
        <f t="shared" si="107"/>
        <v>1270.293250060821</v>
      </c>
      <c r="BD96" s="44">
        <f t="shared" si="109"/>
        <v>1314.7535138129497</v>
      </c>
      <c r="BE96" s="44">
        <f t="shared" si="111"/>
        <v>1360.7698867964032</v>
      </c>
      <c r="BF96" s="44">
        <f t="shared" si="113"/>
        <v>1408.3968328342767</v>
      </c>
      <c r="BG96" s="44">
        <f t="shared" si="115"/>
        <v>1457.6907219834764</v>
      </c>
      <c r="BH96" s="44">
        <f t="shared" si="117"/>
        <v>1508.7098972528981</v>
      </c>
      <c r="BI96" s="44">
        <f t="shared" si="122"/>
        <v>1561.5147436567495</v>
      </c>
      <c r="BJ96" s="44">
        <f t="shared" si="128"/>
        <v>1616.1677596847355</v>
      </c>
      <c r="BK96" s="44">
        <f t="shared" si="131"/>
        <v>1672.7336312737009</v>
      </c>
      <c r="BL96" s="44">
        <f t="shared" si="134"/>
        <v>1731.2793083682805</v>
      </c>
      <c r="BM96" s="44">
        <f t="shared" si="137"/>
        <v>1791.8740841611705</v>
      </c>
      <c r="BN96" s="44">
        <f t="shared" si="140"/>
        <v>1854.589677106811</v>
      </c>
      <c r="BO96" s="44">
        <f t="shared" si="143"/>
        <v>1919.5003158055492</v>
      </c>
      <c r="BP96" s="44">
        <f t="shared" si="146"/>
        <v>1986.6828268587433</v>
      </c>
      <c r="BQ96" s="44">
        <f t="shared" si="149"/>
        <v>2056.216725798799</v>
      </c>
      <c r="BR96" s="44">
        <f t="shared" si="152"/>
        <v>2128.1843112017568</v>
      </c>
      <c r="BS96" s="44">
        <f t="shared" si="155"/>
        <v>2202.6707620938182</v>
      </c>
      <c r="BT96" s="44">
        <f t="shared" si="158"/>
        <v>2279.7642387671012</v>
      </c>
      <c r="BU96" s="44">
        <f t="shared" si="161"/>
        <v>2359.5559871239498</v>
      </c>
      <c r="BV96" s="44">
        <f t="shared" si="164"/>
        <v>2442.1404466732879</v>
      </c>
      <c r="BW96" s="44">
        <f t="shared" si="167"/>
        <v>2527.6153623068526</v>
      </c>
      <c r="BX96" s="44">
        <f t="shared" si="170"/>
        <v>2616.0818999875928</v>
      </c>
      <c r="BY96" s="44">
        <f t="shared" si="173"/>
        <v>2707.6447664871584</v>
      </c>
      <c r="BZ96" s="44">
        <f t="shared" si="176"/>
        <v>2802.4123333142084</v>
      </c>
      <c r="CA96" s="44">
        <f t="shared" si="179"/>
        <v>2900.4967649802052</v>
      </c>
      <c r="CB96" s="44">
        <f t="shared" si="182"/>
        <v>3002.0141517545121</v>
      </c>
      <c r="CC96" s="44">
        <f t="shared" si="185"/>
        <v>3107.0846470659199</v>
      </c>
      <c r="CD96" s="44">
        <f t="shared" si="188"/>
        <v>3215.8326097132267</v>
      </c>
      <c r="CE96" s="44">
        <f t="shared" si="191"/>
        <v>3328.3867510531895</v>
      </c>
      <c r="CF96" s="44">
        <f t="shared" si="194"/>
        <v>3444.8802873400509</v>
      </c>
      <c r="CG96" s="44">
        <f t="shared" si="197"/>
        <v>3565.4510973969527</v>
      </c>
      <c r="CH96" s="44">
        <f t="shared" ref="CH96:CH127" si="200">$V96/(1+r_)^($R96-CH$2)</f>
        <v>3690.2418858058454</v>
      </c>
      <c r="CI96" s="44">
        <f t="shared" si="108"/>
        <v>3819.400351809049</v>
      </c>
      <c r="CJ96" s="44">
        <f t="shared" si="110"/>
        <v>3953.0793641223654</v>
      </c>
      <c r="CK96" s="44">
        <f t="shared" si="112"/>
        <v>4091.4371418666487</v>
      </c>
      <c r="CL96" s="44">
        <f t="shared" si="114"/>
        <v>4234.6374418319801</v>
      </c>
      <c r="CM96" s="44">
        <f t="shared" si="116"/>
        <v>4382.8497522960997</v>
      </c>
      <c r="CN96" s="44">
        <f t="shared" si="118"/>
        <v>4536.2494936264629</v>
      </c>
      <c r="CO96" s="44">
        <f t="shared" si="123"/>
        <v>4695.0182259033891</v>
      </c>
      <c r="CP96" s="44">
        <f t="shared" si="129"/>
        <v>4859.3438638100079</v>
      </c>
      <c r="CQ96" s="44">
        <f t="shared" si="132"/>
        <v>5029.4208990433563</v>
      </c>
      <c r="CR96" s="44">
        <f t="shared" si="135"/>
        <v>5205.4506305098739</v>
      </c>
      <c r="CS96" s="44">
        <f t="shared" si="138"/>
        <v>5387.6414025777194</v>
      </c>
      <c r="CT96" s="44">
        <f t="shared" si="141"/>
        <v>5576.2088516679387</v>
      </c>
      <c r="CU96" s="44">
        <f t="shared" si="144"/>
        <v>5771.3761614763162</v>
      </c>
      <c r="CV96" s="44">
        <f t="shared" si="147"/>
        <v>5973.3743271279864</v>
      </c>
      <c r="CW96" s="44">
        <f t="shared" si="150"/>
        <v>6182.4424285774658</v>
      </c>
      <c r="CX96" s="44">
        <f t="shared" si="153"/>
        <v>6398.8279135776766</v>
      </c>
      <c r="CY96" s="44">
        <f t="shared" si="156"/>
        <v>6622.786890552894</v>
      </c>
      <c r="CZ96" s="44">
        <f t="shared" si="159"/>
        <v>6854.5844317222445</v>
      </c>
      <c r="DA96" s="44">
        <f t="shared" si="162"/>
        <v>7094.4948868325237</v>
      </c>
      <c r="DB96" s="44">
        <f t="shared" si="165"/>
        <v>7342.8022078716604</v>
      </c>
      <c r="DC96" s="44">
        <f t="shared" si="168"/>
        <v>7599.8002851471683</v>
      </c>
      <c r="DD96" s="44">
        <f t="shared" si="171"/>
        <v>7865.7932951273197</v>
      </c>
      <c r="DE96" s="44">
        <f t="shared" si="174"/>
        <v>8141.0960604567754</v>
      </c>
      <c r="DF96" s="44">
        <f t="shared" si="177"/>
        <v>8426.0344225727604</v>
      </c>
      <c r="DG96" s="44">
        <f t="shared" si="180"/>
        <v>8720.9456273628057</v>
      </c>
      <c r="DH96" s="44">
        <f t="shared" si="183"/>
        <v>9026.1787243205035</v>
      </c>
      <c r="DI96" s="44">
        <f t="shared" si="186"/>
        <v>9342.0949796717214</v>
      </c>
      <c r="DJ96" s="44">
        <f t="shared" si="189"/>
        <v>9669.06830396023</v>
      </c>
      <c r="DK96" s="44">
        <f t="shared" si="192"/>
        <v>10007.485694598838</v>
      </c>
      <c r="DL96" s="44">
        <f t="shared" si="195"/>
        <v>10357.747693909796</v>
      </c>
      <c r="DM96" s="44">
        <f t="shared" si="198"/>
        <v>10720.268863196639</v>
      </c>
      <c r="DN96" s="44">
        <f t="shared" ref="DN96:DN127" si="201">$V96/(1+r_)^($R96-DN$2)</f>
        <v>11095.47827340852</v>
      </c>
      <c r="DO96" s="44"/>
    </row>
    <row r="97" spans="1:129" ht="15.75" customHeight="1">
      <c r="B97" s="1">
        <v>90</v>
      </c>
      <c r="D97" s="43">
        <f t="shared" si="124"/>
        <v>0.164525</v>
      </c>
      <c r="E97" s="43">
        <f t="shared" si="0"/>
        <v>0.17975485359664081</v>
      </c>
      <c r="F97" s="44">
        <f t="shared" si="125"/>
        <v>9744.5817684125213</v>
      </c>
      <c r="G97" s="44">
        <f t="shared" si="1"/>
        <v>8593.0657860045267</v>
      </c>
      <c r="H97" s="44">
        <f t="shared" si="2"/>
        <v>2.9699995965935955</v>
      </c>
      <c r="J97" s="43">
        <f t="shared" si="119"/>
        <v>0.13697899999999999</v>
      </c>
      <c r="K97" s="43">
        <f t="shared" si="4"/>
        <v>0.14731625447518637</v>
      </c>
      <c r="L97" s="44">
        <f t="shared" si="126"/>
        <v>18248.707016702159</v>
      </c>
      <c r="M97" s="44">
        <f t="shared" si="5"/>
        <v>16439.687316782627</v>
      </c>
      <c r="N97" s="44">
        <f t="shared" si="6"/>
        <v>3.4135862542808439</v>
      </c>
      <c r="P97" s="5">
        <f t="shared" si="7"/>
        <v>0.65189578676464177</v>
      </c>
      <c r="R97" s="1">
        <v>90</v>
      </c>
      <c r="S97" s="44">
        <f t="shared" si="8"/>
        <v>15288.38518789135</v>
      </c>
      <c r="T97" s="44">
        <f t="shared" si="9"/>
        <v>13747.636875551601</v>
      </c>
      <c r="U97" s="45">
        <f t="shared" si="10"/>
        <v>3.3924923492794301</v>
      </c>
      <c r="V97" s="44">
        <f t="shared" si="120"/>
        <v>8982.7059344854169</v>
      </c>
      <c r="W97" s="45">
        <f t="shared" si="12"/>
        <v>2.21665450101918</v>
      </c>
      <c r="X97" s="45">
        <f>SUM(DO97:DO$127)/S97</f>
        <v>2.0569230029529049</v>
      </c>
      <c r="Z97" s="1">
        <f t="shared" si="13"/>
        <v>3.2591718698049221</v>
      </c>
      <c r="AA97" s="45">
        <f t="shared" si="14"/>
        <v>0.13332047947450798</v>
      </c>
      <c r="AC97" s="44">
        <f t="shared" si="121"/>
        <v>406.23346868697456</v>
      </c>
      <c r="AD97" s="44">
        <f t="shared" si="127"/>
        <v>420.45164009101859</v>
      </c>
      <c r="AE97" s="44">
        <f t="shared" si="130"/>
        <v>435.16744749420423</v>
      </c>
      <c r="AF97" s="44">
        <f t="shared" si="133"/>
        <v>450.39830815650129</v>
      </c>
      <c r="AG97" s="44">
        <f t="shared" si="136"/>
        <v>466.16224894197882</v>
      </c>
      <c r="AH97" s="44">
        <f t="shared" si="139"/>
        <v>482.47792765494808</v>
      </c>
      <c r="AI97" s="44">
        <f t="shared" si="142"/>
        <v>499.36465512287123</v>
      </c>
      <c r="AJ97" s="44">
        <f t="shared" si="145"/>
        <v>516.84241805217164</v>
      </c>
      <c r="AK97" s="44">
        <f t="shared" si="148"/>
        <v>534.93190268399746</v>
      </c>
      <c r="AL97" s="44">
        <f t="shared" si="151"/>
        <v>553.65451927793742</v>
      </c>
      <c r="AM97" s="44">
        <f t="shared" si="154"/>
        <v>573.03242745266527</v>
      </c>
      <c r="AN97" s="44">
        <f t="shared" si="157"/>
        <v>593.08856241350838</v>
      </c>
      <c r="AO97" s="44">
        <f t="shared" si="160"/>
        <v>613.84666209798104</v>
      </c>
      <c r="AP97" s="44">
        <f t="shared" si="163"/>
        <v>635.33129527141045</v>
      </c>
      <c r="AQ97" s="44">
        <f t="shared" si="166"/>
        <v>657.56789060590972</v>
      </c>
      <c r="AR97" s="44">
        <f t="shared" si="169"/>
        <v>680.58276677711649</v>
      </c>
      <c r="AS97" s="44">
        <f t="shared" si="172"/>
        <v>704.40316361431564</v>
      </c>
      <c r="AT97" s="44">
        <f t="shared" si="175"/>
        <v>729.05727434081666</v>
      </c>
      <c r="AU97" s="44">
        <f t="shared" si="178"/>
        <v>754.57427894274508</v>
      </c>
      <c r="AV97" s="44">
        <f t="shared" si="181"/>
        <v>780.98437870574105</v>
      </c>
      <c r="AW97" s="44">
        <f t="shared" si="184"/>
        <v>808.31883196044191</v>
      </c>
      <c r="AX97" s="44">
        <f t="shared" si="187"/>
        <v>836.60999107905752</v>
      </c>
      <c r="AY97" s="44">
        <f t="shared" si="190"/>
        <v>865.89134076682433</v>
      </c>
      <c r="AZ97" s="44">
        <f t="shared" si="193"/>
        <v>896.19753769366309</v>
      </c>
      <c r="BA97" s="44">
        <f t="shared" si="196"/>
        <v>927.56445151294133</v>
      </c>
      <c r="BB97" s="44">
        <f t="shared" si="199"/>
        <v>960.02920731589415</v>
      </c>
      <c r="BC97" s="44">
        <f t="shared" ref="BC97:BC127" si="202">$V97/(1+r_)^($R97-BC$2)</f>
        <v>993.63022957195039</v>
      </c>
      <c r="BD97" s="44">
        <f t="shared" si="109"/>
        <v>1028.4072876069683</v>
      </c>
      <c r="BE97" s="44">
        <f t="shared" si="111"/>
        <v>1064.4015426732121</v>
      </c>
      <c r="BF97" s="44">
        <f t="shared" si="113"/>
        <v>1101.6555966667747</v>
      </c>
      <c r="BG97" s="44">
        <f t="shared" si="115"/>
        <v>1140.2135425501115</v>
      </c>
      <c r="BH97" s="44">
        <f t="shared" si="117"/>
        <v>1180.1210165393652</v>
      </c>
      <c r="BI97" s="44">
        <f t="shared" si="122"/>
        <v>1221.4252521182432</v>
      </c>
      <c r="BJ97" s="44">
        <f t="shared" si="128"/>
        <v>1264.1751359423818</v>
      </c>
      <c r="BK97" s="44">
        <f t="shared" si="131"/>
        <v>1308.421265700365</v>
      </c>
      <c r="BL97" s="44">
        <f t="shared" si="134"/>
        <v>1354.2160099998773</v>
      </c>
      <c r="BM97" s="44">
        <f t="shared" si="137"/>
        <v>1401.613570349873</v>
      </c>
      <c r="BN97" s="44">
        <f t="shared" si="140"/>
        <v>1450.6700453121186</v>
      </c>
      <c r="BO97" s="44">
        <f t="shared" si="143"/>
        <v>1501.4434968980424</v>
      </c>
      <c r="BP97" s="44">
        <f t="shared" si="146"/>
        <v>1553.994019289474</v>
      </c>
      <c r="BQ97" s="44">
        <f t="shared" si="149"/>
        <v>1608.3838099646052</v>
      </c>
      <c r="BR97" s="44">
        <f t="shared" si="152"/>
        <v>1664.6772433133665</v>
      </c>
      <c r="BS97" s="44">
        <f t="shared" si="155"/>
        <v>1722.9409468293341</v>
      </c>
      <c r="BT97" s="44">
        <f t="shared" si="158"/>
        <v>1783.2438799683605</v>
      </c>
      <c r="BU97" s="44">
        <f t="shared" si="161"/>
        <v>1845.6574157672526</v>
      </c>
      <c r="BV97" s="44">
        <f t="shared" si="164"/>
        <v>1910.2554253191067</v>
      </c>
      <c r="BW97" s="44">
        <f t="shared" si="167"/>
        <v>1977.1143652052754</v>
      </c>
      <c r="BX97" s="44">
        <f t="shared" si="170"/>
        <v>2046.3133679874595</v>
      </c>
      <c r="BY97" s="44">
        <f t="shared" si="173"/>
        <v>2117.9343358670208</v>
      </c>
      <c r="BZ97" s="44">
        <f t="shared" si="176"/>
        <v>2192.0620376223665</v>
      </c>
      <c r="CA97" s="44">
        <f t="shared" si="179"/>
        <v>2268.7842089391488</v>
      </c>
      <c r="CB97" s="44">
        <f t="shared" si="182"/>
        <v>2348.1916562520187</v>
      </c>
      <c r="CC97" s="44">
        <f t="shared" si="185"/>
        <v>2430.3783642208391</v>
      </c>
      <c r="CD97" s="44">
        <f t="shared" si="188"/>
        <v>2515.4416069685685</v>
      </c>
      <c r="CE97" s="44">
        <f t="shared" si="191"/>
        <v>2603.4820632124683</v>
      </c>
      <c r="CF97" s="44">
        <f t="shared" si="194"/>
        <v>2694.6039354249046</v>
      </c>
      <c r="CG97" s="44">
        <f t="shared" si="197"/>
        <v>2788.915073164776</v>
      </c>
      <c r="CH97" s="44">
        <f t="shared" si="200"/>
        <v>2886.5271007255428</v>
      </c>
      <c r="CI97" s="44">
        <f t="shared" ref="CI97:CI127" si="203">$V97/(1+r_)^($R97-CI$2)</f>
        <v>2987.5555492509366</v>
      </c>
      <c r="CJ97" s="44">
        <f t="shared" si="110"/>
        <v>3092.1199934747187</v>
      </c>
      <c r="CK97" s="44">
        <f t="shared" si="112"/>
        <v>3200.3441932463334</v>
      </c>
      <c r="CL97" s="44">
        <f t="shared" si="114"/>
        <v>3312.3562400099554</v>
      </c>
      <c r="CM97" s="44">
        <f t="shared" si="116"/>
        <v>3428.2887084103031</v>
      </c>
      <c r="CN97" s="44">
        <f t="shared" si="118"/>
        <v>3548.2788132046635</v>
      </c>
      <c r="CO97" s="44">
        <f t="shared" si="123"/>
        <v>3672.4685716668268</v>
      </c>
      <c r="CP97" s="44">
        <f t="shared" si="129"/>
        <v>3801.0049716751655</v>
      </c>
      <c r="CQ97" s="44">
        <f t="shared" si="132"/>
        <v>3934.0401456837963</v>
      </c>
      <c r="CR97" s="44">
        <f t="shared" si="135"/>
        <v>4071.7315507827279</v>
      </c>
      <c r="CS97" s="44">
        <f t="shared" si="138"/>
        <v>4214.2421550601239</v>
      </c>
      <c r="CT97" s="44">
        <f t="shared" si="141"/>
        <v>4361.7406304872284</v>
      </c>
      <c r="CU97" s="44">
        <f t="shared" si="144"/>
        <v>4514.40155255428</v>
      </c>
      <c r="CV97" s="44">
        <f t="shared" si="147"/>
        <v>4672.4056068936798</v>
      </c>
      <c r="CW97" s="44">
        <f t="shared" si="150"/>
        <v>4835.9398031349574</v>
      </c>
      <c r="CX97" s="44">
        <f t="shared" si="153"/>
        <v>5005.1976962446806</v>
      </c>
      <c r="CY97" s="44">
        <f t="shared" si="156"/>
        <v>5180.3796156132448</v>
      </c>
      <c r="CZ97" s="44">
        <f t="shared" si="159"/>
        <v>5361.692902159707</v>
      </c>
      <c r="DA97" s="44">
        <f t="shared" si="162"/>
        <v>5549.3521537352963</v>
      </c>
      <c r="DB97" s="44">
        <f t="shared" si="165"/>
        <v>5743.5794791160324</v>
      </c>
      <c r="DC97" s="44">
        <f t="shared" si="168"/>
        <v>5944.6047608850922</v>
      </c>
      <c r="DD97" s="44">
        <f t="shared" si="171"/>
        <v>6152.66592751607</v>
      </c>
      <c r="DE97" s="44">
        <f t="shared" si="174"/>
        <v>6368.0092349791321</v>
      </c>
      <c r="DF97" s="44">
        <f t="shared" si="177"/>
        <v>6590.889558203402</v>
      </c>
      <c r="DG97" s="44">
        <f t="shared" si="180"/>
        <v>6821.5706927405199</v>
      </c>
      <c r="DH97" s="44">
        <f t="shared" si="183"/>
        <v>7060.3256669864368</v>
      </c>
      <c r="DI97" s="44">
        <f t="shared" si="186"/>
        <v>7307.4370653309616</v>
      </c>
      <c r="DJ97" s="44">
        <f t="shared" si="189"/>
        <v>7563.197362617545</v>
      </c>
      <c r="DK97" s="44">
        <f t="shared" si="192"/>
        <v>7827.9092703091583</v>
      </c>
      <c r="DL97" s="44">
        <f t="shared" si="195"/>
        <v>8101.8860947699786</v>
      </c>
      <c r="DM97" s="44">
        <f t="shared" si="198"/>
        <v>8385.4521080869272</v>
      </c>
      <c r="DN97" s="44">
        <f t="shared" si="201"/>
        <v>8678.9429318699695</v>
      </c>
      <c r="DO97" s="44">
        <f t="shared" ref="DO97:DO127" si="204">$V97/(1+r_)^($R97-DO$2)</f>
        <v>8982.7059344854169</v>
      </c>
    </row>
    <row r="98" spans="1:129" ht="15.75" customHeight="1">
      <c r="B98" s="1">
        <v>91</v>
      </c>
      <c r="D98" s="43">
        <f t="shared" si="124"/>
        <v>0.18145</v>
      </c>
      <c r="E98" s="43">
        <f t="shared" si="0"/>
        <v>0.20022079668178641</v>
      </c>
      <c r="F98" s="44">
        <f t="shared" si="125"/>
        <v>7441.5498035965329</v>
      </c>
      <c r="G98" s="44">
        <f t="shared" si="1"/>
        <v>6476.2799833950994</v>
      </c>
      <c r="H98" s="44">
        <f t="shared" si="2"/>
        <v>2.7344220857487946</v>
      </c>
      <c r="J98" s="43">
        <f t="shared" si="119"/>
        <v>0.153256</v>
      </c>
      <c r="K98" s="43">
        <f t="shared" si="4"/>
        <v>0.16635687322610174</v>
      </c>
      <c r="L98" s="44">
        <f t="shared" si="126"/>
        <v>14630.667616863095</v>
      </c>
      <c r="M98" s="44">
        <f t="shared" si="5"/>
        <v>13015.169549146667</v>
      </c>
      <c r="N98" s="44">
        <f t="shared" si="6"/>
        <v>3.1340913015466065</v>
      </c>
      <c r="P98" s="5">
        <f t="shared" si="7"/>
        <v>0.6628544535494354</v>
      </c>
      <c r="R98" s="1">
        <v>91</v>
      </c>
      <c r="S98" s="44">
        <f t="shared" si="8"/>
        <v>12206.888563211851</v>
      </c>
      <c r="T98" s="44">
        <f t="shared" si="9"/>
        <v>10843.754171903178</v>
      </c>
      <c r="U98" s="45">
        <f t="shared" si="10"/>
        <v>3.1226706715488528</v>
      </c>
      <c r="V98" s="44">
        <f t="shared" si="120"/>
        <v>7085.3089759215363</v>
      </c>
      <c r="W98" s="45">
        <f t="shared" si="12"/>
        <v>2.0403530167900215</v>
      </c>
      <c r="X98" s="45">
        <f>SUM(DP98:DP$127)/S98</f>
        <v>1.9047095006536512</v>
      </c>
      <c r="Z98" s="1">
        <f t="shared" si="13"/>
        <v>2.9993446053869848</v>
      </c>
      <c r="AA98" s="45">
        <f t="shared" si="14"/>
        <v>0.12332606616186803</v>
      </c>
      <c r="AC98" s="44">
        <f t="shared" si="121"/>
        <v>309.59002734091234</v>
      </c>
      <c r="AD98" s="44">
        <f t="shared" si="127"/>
        <v>320.42567829784429</v>
      </c>
      <c r="AE98" s="44">
        <f t="shared" si="130"/>
        <v>331.64057703826882</v>
      </c>
      <c r="AF98" s="44">
        <f t="shared" si="133"/>
        <v>343.24799723460825</v>
      </c>
      <c r="AG98" s="44">
        <f t="shared" si="136"/>
        <v>355.26167713781945</v>
      </c>
      <c r="AH98" s="44">
        <f t="shared" si="139"/>
        <v>367.69583583764307</v>
      </c>
      <c r="AI98" s="44">
        <f t="shared" si="142"/>
        <v>380.56519009196057</v>
      </c>
      <c r="AJ98" s="44">
        <f t="shared" si="145"/>
        <v>393.8849717451792</v>
      </c>
      <c r="AK98" s="44">
        <f t="shared" si="148"/>
        <v>407.67094575626038</v>
      </c>
      <c r="AL98" s="44">
        <f t="shared" si="151"/>
        <v>421.93942885772941</v>
      </c>
      <c r="AM98" s="44">
        <f t="shared" si="154"/>
        <v>436.70730886774993</v>
      </c>
      <c r="AN98" s="44">
        <f t="shared" si="157"/>
        <v>451.99206467812121</v>
      </c>
      <c r="AO98" s="44">
        <f t="shared" si="160"/>
        <v>467.81178694185536</v>
      </c>
      <c r="AP98" s="44">
        <f t="shared" si="163"/>
        <v>484.1851994848202</v>
      </c>
      <c r="AQ98" s="44">
        <f t="shared" si="166"/>
        <v>501.13168146678896</v>
      </c>
      <c r="AR98" s="44">
        <f t="shared" si="169"/>
        <v>518.67129031812647</v>
      </c>
      <c r="AS98" s="44">
        <f t="shared" si="172"/>
        <v>536.82478547926087</v>
      </c>
      <c r="AT98" s="44">
        <f t="shared" si="175"/>
        <v>555.61365297103509</v>
      </c>
      <c r="AU98" s="44">
        <f t="shared" si="178"/>
        <v>575.06013082502113</v>
      </c>
      <c r="AV98" s="44">
        <f t="shared" si="181"/>
        <v>595.18723540389681</v>
      </c>
      <c r="AW98" s="44">
        <f t="shared" si="184"/>
        <v>616.01878864303319</v>
      </c>
      <c r="AX98" s="44">
        <f t="shared" si="187"/>
        <v>637.5794462455392</v>
      </c>
      <c r="AY98" s="44">
        <f t="shared" si="190"/>
        <v>659.89472686413319</v>
      </c>
      <c r="AZ98" s="44">
        <f t="shared" si="193"/>
        <v>682.99104230437763</v>
      </c>
      <c r="BA98" s="44">
        <f t="shared" si="196"/>
        <v>706.89572878503088</v>
      </c>
      <c r="BB98" s="44">
        <f t="shared" si="199"/>
        <v>731.637079292507</v>
      </c>
      <c r="BC98" s="44">
        <f t="shared" si="202"/>
        <v>757.24437706774461</v>
      </c>
      <c r="BD98" s="44">
        <f t="shared" ref="BD98:BD127" si="205">$V98/(1+r_)^($R98-BD$2)</f>
        <v>783.74793026511554</v>
      </c>
      <c r="BE98" s="44">
        <f t="shared" si="111"/>
        <v>811.17910782439446</v>
      </c>
      <c r="BF98" s="44">
        <f t="shared" si="113"/>
        <v>839.57037659824823</v>
      </c>
      <c r="BG98" s="44">
        <f t="shared" si="115"/>
        <v>868.95533977918694</v>
      </c>
      <c r="BH98" s="44">
        <f t="shared" si="117"/>
        <v>899.36877667145825</v>
      </c>
      <c r="BI98" s="44">
        <f t="shared" si="122"/>
        <v>930.84668385495922</v>
      </c>
      <c r="BJ98" s="44">
        <f t="shared" si="128"/>
        <v>963.42631778988289</v>
      </c>
      <c r="BK98" s="44">
        <f t="shared" si="131"/>
        <v>997.14623891252882</v>
      </c>
      <c r="BL98" s="44">
        <f t="shared" si="134"/>
        <v>1032.0463572744673</v>
      </c>
      <c r="BM98" s="44">
        <f t="shared" si="137"/>
        <v>1068.1679797790732</v>
      </c>
      <c r="BN98" s="44">
        <f t="shared" si="140"/>
        <v>1105.5538590713409</v>
      </c>
      <c r="BO98" s="44">
        <f t="shared" si="143"/>
        <v>1144.2482441388379</v>
      </c>
      <c r="BP98" s="44">
        <f t="shared" si="146"/>
        <v>1184.2969326836969</v>
      </c>
      <c r="BQ98" s="44">
        <f t="shared" si="149"/>
        <v>1225.7473253276262</v>
      </c>
      <c r="BR98" s="44">
        <f t="shared" si="152"/>
        <v>1268.6484817140929</v>
      </c>
      <c r="BS98" s="44">
        <f t="shared" si="155"/>
        <v>1313.0511785740862</v>
      </c>
      <c r="BT98" s="44">
        <f t="shared" si="158"/>
        <v>1359.0079698241791</v>
      </c>
      <c r="BU98" s="44">
        <f t="shared" si="161"/>
        <v>1406.573248768025</v>
      </c>
      <c r="BV98" s="44">
        <f t="shared" si="164"/>
        <v>1455.8033124749056</v>
      </c>
      <c r="BW98" s="44">
        <f t="shared" si="167"/>
        <v>1506.7564284115274</v>
      </c>
      <c r="BX98" s="44">
        <f t="shared" si="170"/>
        <v>1559.4929034059307</v>
      </c>
      <c r="BY98" s="44">
        <f t="shared" si="173"/>
        <v>1614.075155025138</v>
      </c>
      <c r="BZ98" s="44">
        <f t="shared" si="176"/>
        <v>1670.5677854510179</v>
      </c>
      <c r="CA98" s="44">
        <f t="shared" si="179"/>
        <v>1729.0376579418037</v>
      </c>
      <c r="CB98" s="44">
        <f t="shared" si="182"/>
        <v>1789.5539759697665</v>
      </c>
      <c r="CC98" s="44">
        <f t="shared" si="185"/>
        <v>1852.188365128708</v>
      </c>
      <c r="CD98" s="44">
        <f t="shared" si="188"/>
        <v>1917.0149579082124</v>
      </c>
      <c r="CE98" s="44">
        <f t="shared" si="191"/>
        <v>1984.1104814350001</v>
      </c>
      <c r="CF98" s="44">
        <f t="shared" si="194"/>
        <v>2053.5543482852249</v>
      </c>
      <c r="CG98" s="44">
        <f t="shared" si="197"/>
        <v>2125.4287504752074</v>
      </c>
      <c r="CH98" s="44">
        <f t="shared" si="200"/>
        <v>2199.8187567418395</v>
      </c>
      <c r="CI98" s="44">
        <f t="shared" si="203"/>
        <v>2276.812413227804</v>
      </c>
      <c r="CJ98" s="44">
        <f t="shared" ref="CJ98:CJ127" si="206">$V98/(1+r_)^($R98-CJ$2)</f>
        <v>2356.5008476907769</v>
      </c>
      <c r="CK98" s="44">
        <f t="shared" si="112"/>
        <v>2438.9783773599534</v>
      </c>
      <c r="CL98" s="44">
        <f t="shared" si="114"/>
        <v>2524.3426205675514</v>
      </c>
      <c r="CM98" s="44">
        <f t="shared" si="116"/>
        <v>2612.694612287416</v>
      </c>
      <c r="CN98" s="44">
        <f t="shared" si="118"/>
        <v>2704.1389237174749</v>
      </c>
      <c r="CO98" s="44">
        <f t="shared" si="123"/>
        <v>2798.7837860475865</v>
      </c>
      <c r="CP98" s="44">
        <f t="shared" si="129"/>
        <v>2896.741218559252</v>
      </c>
      <c r="CQ98" s="44">
        <f t="shared" si="132"/>
        <v>2998.1271612088258</v>
      </c>
      <c r="CR98" s="44">
        <f t="shared" si="135"/>
        <v>3103.0616118511343</v>
      </c>
      <c r="CS98" s="44">
        <f t="shared" si="138"/>
        <v>3211.6687682659235</v>
      </c>
      <c r="CT98" s="44">
        <f t="shared" si="141"/>
        <v>3324.0771751552306</v>
      </c>
      <c r="CU98" s="44">
        <f t="shared" si="144"/>
        <v>3440.419876285664</v>
      </c>
      <c r="CV98" s="44">
        <f t="shared" si="147"/>
        <v>3560.8345719556614</v>
      </c>
      <c r="CW98" s="44">
        <f t="shared" si="150"/>
        <v>3685.4637819741092</v>
      </c>
      <c r="CX98" s="44">
        <f t="shared" si="153"/>
        <v>3814.4550143432029</v>
      </c>
      <c r="CY98" s="44">
        <f t="shared" si="156"/>
        <v>3947.9609398452144</v>
      </c>
      <c r="CZ98" s="44">
        <f t="shared" si="159"/>
        <v>4086.1395727397971</v>
      </c>
      <c r="DA98" s="44">
        <f t="shared" si="162"/>
        <v>4229.1544577856885</v>
      </c>
      <c r="DB98" s="44">
        <f t="shared" si="165"/>
        <v>4377.1748638081872</v>
      </c>
      <c r="DC98" s="44">
        <f t="shared" si="168"/>
        <v>4530.3759840414741</v>
      </c>
      <c r="DD98" s="44">
        <f t="shared" si="171"/>
        <v>4688.9391434829249</v>
      </c>
      <c r="DE98" s="44">
        <f t="shared" si="174"/>
        <v>4853.0520135048273</v>
      </c>
      <c r="DF98" s="44">
        <f t="shared" si="177"/>
        <v>5022.9088339774962</v>
      </c>
      <c r="DG98" s="44">
        <f t="shared" si="180"/>
        <v>5198.710643166708</v>
      </c>
      <c r="DH98" s="44">
        <f t="shared" si="183"/>
        <v>5380.6655156775423</v>
      </c>
      <c r="DI98" s="44">
        <f t="shared" si="186"/>
        <v>5568.9888087262552</v>
      </c>
      <c r="DJ98" s="44">
        <f t="shared" si="189"/>
        <v>5763.9034170316736</v>
      </c>
      <c r="DK98" s="44">
        <f t="shared" si="192"/>
        <v>5965.640036627783</v>
      </c>
      <c r="DL98" s="44">
        <f t="shared" si="195"/>
        <v>6174.4374379097544</v>
      </c>
      <c r="DM98" s="44">
        <f t="shared" si="198"/>
        <v>6390.5427482365949</v>
      </c>
      <c r="DN98" s="44">
        <f t="shared" si="201"/>
        <v>6614.2117444248752</v>
      </c>
      <c r="DO98" s="44">
        <f t="shared" si="204"/>
        <v>6845.7091554797462</v>
      </c>
      <c r="DP98" s="44">
        <f t="shared" ref="DP98:DP127" si="207">$V98/(1+r_)^($R98-DP$2)</f>
        <v>7085.3089759215363</v>
      </c>
      <c r="DQ98" s="44"/>
      <c r="DR98" s="44"/>
      <c r="DS98" s="44"/>
      <c r="DT98" s="44"/>
      <c r="DU98" s="44"/>
      <c r="DV98" s="44"/>
      <c r="DW98" s="44"/>
      <c r="DX98" s="44"/>
      <c r="DY98" s="44"/>
    </row>
    <row r="99" spans="1:129" ht="15.75" customHeight="1">
      <c r="B99" s="1">
        <v>92</v>
      </c>
      <c r="D99" s="43">
        <f t="shared" si="124"/>
        <v>0.20030899999999999</v>
      </c>
      <c r="E99" s="43">
        <f t="shared" si="0"/>
        <v>0.22352987592795462</v>
      </c>
      <c r="F99" s="44">
        <f t="shared" si="125"/>
        <v>5511.0101631936668</v>
      </c>
      <c r="G99" s="44">
        <f t="shared" si="1"/>
        <v>4726.0417863626972</v>
      </c>
      <c r="H99" s="44">
        <f t="shared" si="2"/>
        <v>2.5171534330323051</v>
      </c>
      <c r="J99" s="43">
        <f t="shared" si="119"/>
        <v>0.16942499999999999</v>
      </c>
      <c r="K99" s="43">
        <f t="shared" si="4"/>
        <v>0.18563704696227359</v>
      </c>
      <c r="L99" s="44">
        <f t="shared" si="126"/>
        <v>11399.671481430241</v>
      </c>
      <c r="M99" s="44">
        <f t="shared" si="5"/>
        <v>10014.337223165665</v>
      </c>
      <c r="N99" s="44">
        <f t="shared" si="6"/>
        <v>2.8806688524469246</v>
      </c>
      <c r="P99" s="5">
        <f t="shared" si="7"/>
        <v>0.67411070239467974</v>
      </c>
      <c r="R99" s="1">
        <v>92</v>
      </c>
      <c r="S99" s="44">
        <f t="shared" si="8"/>
        <v>9480.6197805945048</v>
      </c>
      <c r="T99" s="44">
        <f t="shared" si="9"/>
        <v>8319.9123170028888</v>
      </c>
      <c r="U99" s="45">
        <f t="shared" si="10"/>
        <v>2.8768518690234077</v>
      </c>
      <c r="V99" s="44">
        <f t="shared" si="120"/>
        <v>5436.2307079296879</v>
      </c>
      <c r="W99" s="45">
        <f t="shared" si="12"/>
        <v>1.8797350112198952</v>
      </c>
      <c r="X99" s="45">
        <f>SUM(DQ99:DQ$127)/S99</f>
        <v>1.7647635279741194</v>
      </c>
      <c r="Z99" s="1">
        <f t="shared" si="13"/>
        <v>2.7622030677451908</v>
      </c>
      <c r="AA99" s="45">
        <f t="shared" si="14"/>
        <v>0.11464880127821697</v>
      </c>
      <c r="AC99" s="44">
        <f t="shared" si="121"/>
        <v>229.50158989604412</v>
      </c>
      <c r="AD99" s="44">
        <f t="shared" si="127"/>
        <v>237.53414554240564</v>
      </c>
      <c r="AE99" s="44">
        <f t="shared" si="130"/>
        <v>245.84784063638986</v>
      </c>
      <c r="AF99" s="44">
        <f t="shared" si="133"/>
        <v>254.45251505866349</v>
      </c>
      <c r="AG99" s="44">
        <f t="shared" si="136"/>
        <v>263.35835308571671</v>
      </c>
      <c r="AH99" s="44">
        <f t="shared" si="139"/>
        <v>272.57589544371672</v>
      </c>
      <c r="AI99" s="44">
        <f t="shared" si="142"/>
        <v>282.11605178424679</v>
      </c>
      <c r="AJ99" s="44">
        <f t="shared" si="145"/>
        <v>291.99011359669544</v>
      </c>
      <c r="AK99" s="44">
        <f t="shared" si="148"/>
        <v>302.20976757257972</v>
      </c>
      <c r="AL99" s="44">
        <f t="shared" si="151"/>
        <v>312.78710943761996</v>
      </c>
      <c r="AM99" s="44">
        <f t="shared" si="154"/>
        <v>323.7346582679366</v>
      </c>
      <c r="AN99" s="44">
        <f t="shared" si="157"/>
        <v>335.06537130731442</v>
      </c>
      <c r="AO99" s="44">
        <f t="shared" si="160"/>
        <v>346.79265930307042</v>
      </c>
      <c r="AP99" s="44">
        <f t="shared" si="163"/>
        <v>358.9304023786778</v>
      </c>
      <c r="AQ99" s="44">
        <f t="shared" si="166"/>
        <v>371.49296646193147</v>
      </c>
      <c r="AR99" s="44">
        <f t="shared" si="169"/>
        <v>384.49522028809912</v>
      </c>
      <c r="AS99" s="44">
        <f t="shared" si="172"/>
        <v>397.95255299818251</v>
      </c>
      <c r="AT99" s="44">
        <f t="shared" si="175"/>
        <v>411.88089235311884</v>
      </c>
      <c r="AU99" s="44">
        <f t="shared" si="178"/>
        <v>426.29672358547805</v>
      </c>
      <c r="AV99" s="44">
        <f t="shared" si="181"/>
        <v>441.21710891096973</v>
      </c>
      <c r="AW99" s="44">
        <f t="shared" si="184"/>
        <v>456.65970772285363</v>
      </c>
      <c r="AX99" s="44">
        <f t="shared" si="187"/>
        <v>472.64279749315341</v>
      </c>
      <c r="AY99" s="44">
        <f t="shared" si="190"/>
        <v>489.18529540541368</v>
      </c>
      <c r="AZ99" s="44">
        <f t="shared" si="193"/>
        <v>506.30678074460326</v>
      </c>
      <c r="BA99" s="44">
        <f t="shared" si="196"/>
        <v>524.0275180706642</v>
      </c>
      <c r="BB99" s="44">
        <f t="shared" si="199"/>
        <v>542.36848120313755</v>
      </c>
      <c r="BC99" s="44">
        <f t="shared" si="202"/>
        <v>561.35137804524732</v>
      </c>
      <c r="BD99" s="44">
        <f t="shared" si="205"/>
        <v>580.99867627683091</v>
      </c>
      <c r="BE99" s="44">
        <f t="shared" ref="BE99:BE127" si="208">$V99/(1+r_)^($R99-BE$2)</f>
        <v>601.33362994651986</v>
      </c>
      <c r="BF99" s="44">
        <f t="shared" si="113"/>
        <v>622.38030699464798</v>
      </c>
      <c r="BG99" s="44">
        <f t="shared" si="115"/>
        <v>644.16361773946062</v>
      </c>
      <c r="BH99" s="44">
        <f t="shared" si="117"/>
        <v>666.70934436034179</v>
      </c>
      <c r="BI99" s="44">
        <f t="shared" si="122"/>
        <v>690.04417141295346</v>
      </c>
      <c r="BJ99" s="44">
        <f t="shared" si="128"/>
        <v>714.19571741240679</v>
      </c>
      <c r="BK99" s="44">
        <f t="shared" si="131"/>
        <v>739.19256752184117</v>
      </c>
      <c r="BL99" s="44">
        <f t="shared" si="134"/>
        <v>765.06430738510562</v>
      </c>
      <c r="BM99" s="44">
        <f t="shared" si="137"/>
        <v>791.84155814358417</v>
      </c>
      <c r="BN99" s="44">
        <f t="shared" si="140"/>
        <v>819.55601267860936</v>
      </c>
      <c r="BO99" s="44">
        <f t="shared" si="143"/>
        <v>848.24047312236075</v>
      </c>
      <c r="BP99" s="44">
        <f t="shared" si="146"/>
        <v>877.92888968164345</v>
      </c>
      <c r="BQ99" s="44">
        <f t="shared" si="149"/>
        <v>908.65640082050072</v>
      </c>
      <c r="BR99" s="44">
        <f t="shared" si="152"/>
        <v>940.45937484921831</v>
      </c>
      <c r="BS99" s="44">
        <f t="shared" si="155"/>
        <v>973.37545296894075</v>
      </c>
      <c r="BT99" s="44">
        <f t="shared" si="158"/>
        <v>1007.4435938228537</v>
      </c>
      <c r="BU99" s="44">
        <f t="shared" si="161"/>
        <v>1042.7041196066534</v>
      </c>
      <c r="BV99" s="44">
        <f t="shared" si="164"/>
        <v>1079.1987637928862</v>
      </c>
      <c r="BW99" s="44">
        <f t="shared" si="167"/>
        <v>1116.9707205256368</v>
      </c>
      <c r="BX99" s="44">
        <f t="shared" si="170"/>
        <v>1156.0646957440342</v>
      </c>
      <c r="BY99" s="44">
        <f t="shared" si="173"/>
        <v>1196.5269600950753</v>
      </c>
      <c r="BZ99" s="44">
        <f t="shared" si="176"/>
        <v>1238.4054036984028</v>
      </c>
      <c r="CA99" s="44">
        <f t="shared" si="179"/>
        <v>1281.749592827847</v>
      </c>
      <c r="CB99" s="44">
        <f t="shared" si="182"/>
        <v>1326.6108285768216</v>
      </c>
      <c r="CC99" s="44">
        <f t="shared" si="185"/>
        <v>1373.0422075770102</v>
      </c>
      <c r="CD99" s="44">
        <f t="shared" si="188"/>
        <v>1421.0986848422053</v>
      </c>
      <c r="CE99" s="44">
        <f t="shared" si="191"/>
        <v>1470.8371388116823</v>
      </c>
      <c r="CF99" s="44">
        <f t="shared" si="194"/>
        <v>1522.3164386700912</v>
      </c>
      <c r="CG99" s="44">
        <f t="shared" si="197"/>
        <v>1575.5975140235441</v>
      </c>
      <c r="CH99" s="44">
        <f t="shared" si="200"/>
        <v>1630.7434270143681</v>
      </c>
      <c r="CI99" s="44">
        <f t="shared" si="203"/>
        <v>1687.8194469598709</v>
      </c>
      <c r="CJ99" s="44">
        <f t="shared" si="206"/>
        <v>1746.8931276034664</v>
      </c>
      <c r="CK99" s="44">
        <f t="shared" ref="CK99:CK127" si="209">$V99/(1+r_)^($R99-CK$2)</f>
        <v>1808.0343870695874</v>
      </c>
      <c r="CL99" s="44">
        <f t="shared" si="114"/>
        <v>1871.3155906170225</v>
      </c>
      <c r="CM99" s="44">
        <f t="shared" si="116"/>
        <v>1936.811636288618</v>
      </c>
      <c r="CN99" s="44">
        <f t="shared" si="118"/>
        <v>2004.60004355872</v>
      </c>
      <c r="CO99" s="44">
        <f t="shared" si="123"/>
        <v>2074.7610450832744</v>
      </c>
      <c r="CP99" s="44">
        <f t="shared" si="129"/>
        <v>2147.3776816611894</v>
      </c>
      <c r="CQ99" s="44">
        <f t="shared" si="132"/>
        <v>2222.5359005193309</v>
      </c>
      <c r="CR99" s="44">
        <f t="shared" si="135"/>
        <v>2300.3246570375072</v>
      </c>
      <c r="CS99" s="44">
        <f t="shared" si="138"/>
        <v>2380.8360200338198</v>
      </c>
      <c r="CT99" s="44">
        <f t="shared" si="141"/>
        <v>2464.1652807350033</v>
      </c>
      <c r="CU99" s="44">
        <f t="shared" si="144"/>
        <v>2550.4110655607283</v>
      </c>
      <c r="CV99" s="44">
        <f t="shared" si="147"/>
        <v>2639.6754528553538</v>
      </c>
      <c r="CW99" s="44">
        <f t="shared" si="150"/>
        <v>2732.0640937052908</v>
      </c>
      <c r="CX99" s="44">
        <f t="shared" si="153"/>
        <v>2827.6863369849757</v>
      </c>
      <c r="CY99" s="44">
        <f t="shared" si="156"/>
        <v>2926.6553587794492</v>
      </c>
      <c r="CZ99" s="44">
        <f t="shared" si="159"/>
        <v>3029.0882963367299</v>
      </c>
      <c r="DA99" s="44">
        <f t="shared" si="162"/>
        <v>3135.1063867085154</v>
      </c>
      <c r="DB99" s="44">
        <f t="shared" si="165"/>
        <v>3244.8351102433126</v>
      </c>
      <c r="DC99" s="44">
        <f t="shared" si="168"/>
        <v>3358.4043391018281</v>
      </c>
      <c r="DD99" s="44">
        <f t="shared" si="171"/>
        <v>3475.9484909703924</v>
      </c>
      <c r="DE99" s="44">
        <f t="shared" si="174"/>
        <v>3597.6066881543557</v>
      </c>
      <c r="DF99" s="44">
        <f t="shared" si="177"/>
        <v>3723.5229222397579</v>
      </c>
      <c r="DG99" s="44">
        <f t="shared" si="180"/>
        <v>3853.8462245181495</v>
      </c>
      <c r="DH99" s="44">
        <f t="shared" si="183"/>
        <v>3988.7308423762843</v>
      </c>
      <c r="DI99" s="44">
        <f t="shared" si="186"/>
        <v>4128.3364218594534</v>
      </c>
      <c r="DJ99" s="44">
        <f t="shared" si="189"/>
        <v>4272.828196624534</v>
      </c>
      <c r="DK99" s="44">
        <f t="shared" si="192"/>
        <v>4422.3771835063917</v>
      </c>
      <c r="DL99" s="44">
        <f t="shared" si="195"/>
        <v>4577.1603849291159</v>
      </c>
      <c r="DM99" s="44">
        <f t="shared" si="198"/>
        <v>4737.3609984016348</v>
      </c>
      <c r="DN99" s="44">
        <f t="shared" si="201"/>
        <v>4903.1686333456919</v>
      </c>
      <c r="DO99" s="44">
        <f t="shared" si="204"/>
        <v>5074.7795355127901</v>
      </c>
      <c r="DP99" s="44">
        <f t="shared" si="207"/>
        <v>5252.3968192557377</v>
      </c>
      <c r="DQ99" s="44">
        <f t="shared" ref="DQ99:DQ127" si="210">$V99/(1+r_)^($R99-DQ$2)</f>
        <v>5436.2307079296879</v>
      </c>
      <c r="DR99" s="44"/>
      <c r="DS99" s="44"/>
      <c r="DT99" s="44"/>
      <c r="DU99" s="44"/>
      <c r="DV99" s="44"/>
      <c r="DW99" s="44"/>
      <c r="DX99" s="44"/>
      <c r="DY99" s="44"/>
    </row>
    <row r="100" spans="1:129" ht="15.75" customHeight="1">
      <c r="B100" s="1">
        <v>93</v>
      </c>
      <c r="D100" s="43">
        <f t="shared" si="124"/>
        <v>0.219307</v>
      </c>
      <c r="E100" s="43">
        <f t="shared" si="0"/>
        <v>0.24757329220837329</v>
      </c>
      <c r="F100" s="44">
        <f t="shared" si="125"/>
        <v>3941.073409531728</v>
      </c>
      <c r="G100" s="44">
        <f t="shared" si="1"/>
        <v>3329.8042789708711</v>
      </c>
      <c r="H100" s="44">
        <f t="shared" si="2"/>
        <v>2.3206917037566375</v>
      </c>
      <c r="J100" s="43">
        <f t="shared" si="119"/>
        <v>0.187195</v>
      </c>
      <c r="K100" s="43">
        <f t="shared" si="4"/>
        <v>0.20726405060203731</v>
      </c>
      <c r="L100" s="44">
        <f t="shared" si="126"/>
        <v>8629.0029649010867</v>
      </c>
      <c r="M100" s="44">
        <f t="shared" si="5"/>
        <v>7476.1251379116111</v>
      </c>
      <c r="N100" s="44">
        <f t="shared" si="6"/>
        <v>2.6450728356864714</v>
      </c>
      <c r="P100" s="5">
        <f t="shared" si="7"/>
        <v>0.68647180079607462</v>
      </c>
      <c r="R100" s="1">
        <v>93</v>
      </c>
      <c r="S100" s="44">
        <f t="shared" si="8"/>
        <v>7159.2048534112728</v>
      </c>
      <c r="T100" s="44">
        <f t="shared" si="9"/>
        <v>6199.3231577286124</v>
      </c>
      <c r="U100" s="45">
        <f t="shared" si="10"/>
        <v>2.647560281679767</v>
      </c>
      <c r="V100" s="44">
        <f t="shared" si="120"/>
        <v>4050.6377512598756</v>
      </c>
      <c r="W100" s="45">
        <f t="shared" si="12"/>
        <v>1.7299158880495595</v>
      </c>
      <c r="X100" s="45">
        <f>SUM(DR100:DR$127)/S100</f>
        <v>1.6328824622896716</v>
      </c>
      <c r="Z100" s="1">
        <f t="shared" si="13"/>
        <v>2.5433702035367798</v>
      </c>
      <c r="AA100" s="45">
        <f t="shared" si="14"/>
        <v>0.1041900781429872</v>
      </c>
      <c r="AC100" s="44">
        <f t="shared" si="121"/>
        <v>165.22314140798267</v>
      </c>
      <c r="AD100" s="44">
        <f t="shared" si="127"/>
        <v>171.00595135726203</v>
      </c>
      <c r="AE100" s="44">
        <f t="shared" si="130"/>
        <v>176.99115965476619</v>
      </c>
      <c r="AF100" s="44">
        <f t="shared" si="133"/>
        <v>183.18585024268302</v>
      </c>
      <c r="AG100" s="44">
        <f t="shared" si="136"/>
        <v>189.59735500117691</v>
      </c>
      <c r="AH100" s="44">
        <f t="shared" si="139"/>
        <v>196.23326242621809</v>
      </c>
      <c r="AI100" s="44">
        <f t="shared" si="142"/>
        <v>203.10142661113568</v>
      </c>
      <c r="AJ100" s="44">
        <f t="shared" si="145"/>
        <v>210.20997654252542</v>
      </c>
      <c r="AK100" s="44">
        <f t="shared" si="148"/>
        <v>217.56732572151381</v>
      </c>
      <c r="AL100" s="44">
        <f t="shared" si="151"/>
        <v>225.18218212176677</v>
      </c>
      <c r="AM100" s="44">
        <f t="shared" si="154"/>
        <v>233.06355849602858</v>
      </c>
      <c r="AN100" s="44">
        <f t="shared" si="157"/>
        <v>241.22078304338953</v>
      </c>
      <c r="AO100" s="44">
        <f t="shared" si="160"/>
        <v>249.66351044990816</v>
      </c>
      <c r="AP100" s="44">
        <f t="shared" si="163"/>
        <v>258.40173331565495</v>
      </c>
      <c r="AQ100" s="44">
        <f t="shared" si="166"/>
        <v>267.44579398170282</v>
      </c>
      <c r="AR100" s="44">
        <f t="shared" si="169"/>
        <v>276.80639677106234</v>
      </c>
      <c r="AS100" s="44">
        <f t="shared" si="172"/>
        <v>286.49462065804954</v>
      </c>
      <c r="AT100" s="44">
        <f t="shared" si="175"/>
        <v>296.52193238108129</v>
      </c>
      <c r="AU100" s="44">
        <f t="shared" si="178"/>
        <v>306.90020001441906</v>
      </c>
      <c r="AV100" s="44">
        <f t="shared" si="181"/>
        <v>317.64170701492378</v>
      </c>
      <c r="AW100" s="44">
        <f t="shared" si="184"/>
        <v>328.75916676044608</v>
      </c>
      <c r="AX100" s="44">
        <f t="shared" si="187"/>
        <v>340.26573759706162</v>
      </c>
      <c r="AY100" s="44">
        <f t="shared" si="190"/>
        <v>352.17503841295871</v>
      </c>
      <c r="AZ100" s="44">
        <f t="shared" si="193"/>
        <v>364.50116475741225</v>
      </c>
      <c r="BA100" s="44">
        <f t="shared" si="196"/>
        <v>377.25870552392172</v>
      </c>
      <c r="BB100" s="44">
        <f t="shared" si="199"/>
        <v>390.4627602172589</v>
      </c>
      <c r="BC100" s="44">
        <f t="shared" si="202"/>
        <v>404.12895682486294</v>
      </c>
      <c r="BD100" s="44">
        <f t="shared" si="205"/>
        <v>418.27347031373313</v>
      </c>
      <c r="BE100" s="44">
        <f t="shared" si="208"/>
        <v>432.91304177471375</v>
      </c>
      <c r="BF100" s="44">
        <f t="shared" ref="BF100:BF127" si="211">$V100/(1+r_)^($R100-BF$2)</f>
        <v>448.06499823682867</v>
      </c>
      <c r="BG100" s="44">
        <f t="shared" si="115"/>
        <v>463.74727317511758</v>
      </c>
      <c r="BH100" s="44">
        <f t="shared" si="117"/>
        <v>479.97842773624666</v>
      </c>
      <c r="BI100" s="44">
        <f t="shared" si="122"/>
        <v>496.77767270701537</v>
      </c>
      <c r="BJ100" s="44">
        <f t="shared" si="128"/>
        <v>514.16489125176065</v>
      </c>
      <c r="BK100" s="44">
        <f t="shared" si="131"/>
        <v>532.16066244557226</v>
      </c>
      <c r="BL100" s="44">
        <f t="shared" si="134"/>
        <v>550.7862856311674</v>
      </c>
      <c r="BM100" s="44">
        <f t="shared" si="137"/>
        <v>570.06380562825825</v>
      </c>
      <c r="BN100" s="44">
        <f t="shared" si="140"/>
        <v>590.01603882524728</v>
      </c>
      <c r="BO100" s="44">
        <f t="shared" si="143"/>
        <v>610.66660018413074</v>
      </c>
      <c r="BP100" s="44">
        <f t="shared" si="146"/>
        <v>632.03993119057532</v>
      </c>
      <c r="BQ100" s="44">
        <f t="shared" si="149"/>
        <v>654.1613287822455</v>
      </c>
      <c r="BR100" s="44">
        <f t="shared" si="152"/>
        <v>677.05697528962389</v>
      </c>
      <c r="BS100" s="44">
        <f t="shared" si="155"/>
        <v>700.75396942476073</v>
      </c>
      <c r="BT100" s="44">
        <f t="shared" si="158"/>
        <v>725.2803583546272</v>
      </c>
      <c r="BU100" s="44">
        <f t="shared" si="161"/>
        <v>750.66517089703916</v>
      </c>
      <c r="BV100" s="44">
        <f t="shared" si="164"/>
        <v>776.93845187843544</v>
      </c>
      <c r="BW100" s="44">
        <f t="shared" si="167"/>
        <v>804.1312976941806</v>
      </c>
      <c r="BX100" s="44">
        <f t="shared" si="170"/>
        <v>832.27589311347663</v>
      </c>
      <c r="BY100" s="44">
        <f t="shared" si="173"/>
        <v>861.40554937244849</v>
      </c>
      <c r="BZ100" s="44">
        <f t="shared" si="176"/>
        <v>891.55474360048413</v>
      </c>
      <c r="CA100" s="44">
        <f t="shared" si="179"/>
        <v>922.75915962650083</v>
      </c>
      <c r="CB100" s="44">
        <f t="shared" si="182"/>
        <v>955.05573021342843</v>
      </c>
      <c r="CC100" s="44">
        <f t="shared" si="185"/>
        <v>988.48268077089858</v>
      </c>
      <c r="CD100" s="44">
        <f t="shared" si="188"/>
        <v>1023.0795745978797</v>
      </c>
      <c r="CE100" s="44">
        <f t="shared" si="191"/>
        <v>1058.8873597088054</v>
      </c>
      <c r="CF100" s="44">
        <f t="shared" si="194"/>
        <v>1095.9484172986133</v>
      </c>
      <c r="CG100" s="44">
        <f t="shared" si="197"/>
        <v>1134.306611904065</v>
      </c>
      <c r="CH100" s="44">
        <f t="shared" si="200"/>
        <v>1174.0073433207072</v>
      </c>
      <c r="CI100" s="44">
        <f t="shared" si="203"/>
        <v>1215.0976003369317</v>
      </c>
      <c r="CJ100" s="44">
        <f t="shared" si="206"/>
        <v>1257.6260163487243</v>
      </c>
      <c r="CK100" s="44">
        <f t="shared" si="209"/>
        <v>1301.6429269209295</v>
      </c>
      <c r="CL100" s="44">
        <f t="shared" ref="CL100:CL127" si="212">$V100/(1+r_)^($R100-CL$2)</f>
        <v>1347.2004293631619</v>
      </c>
      <c r="CM100" s="44">
        <f t="shared" si="116"/>
        <v>1394.3524443908723</v>
      </c>
      <c r="CN100" s="44">
        <f t="shared" si="118"/>
        <v>1443.1547799445525</v>
      </c>
      <c r="CO100" s="44">
        <f t="shared" si="123"/>
        <v>1493.6651972426121</v>
      </c>
      <c r="CP100" s="44">
        <f t="shared" si="129"/>
        <v>1545.9434791461031</v>
      </c>
      <c r="CQ100" s="44">
        <f t="shared" si="132"/>
        <v>1600.0515009162168</v>
      </c>
      <c r="CR100" s="44">
        <f t="shared" si="135"/>
        <v>1656.0533034482844</v>
      </c>
      <c r="CS100" s="44">
        <f t="shared" si="138"/>
        <v>1714.0151690689743</v>
      </c>
      <c r="CT100" s="44">
        <f t="shared" si="141"/>
        <v>1774.0056999863882</v>
      </c>
      <c r="CU100" s="44">
        <f t="shared" si="144"/>
        <v>1836.0958994859113</v>
      </c>
      <c r="CV100" s="44">
        <f t="shared" si="147"/>
        <v>1900.3592559679182</v>
      </c>
      <c r="CW100" s="44">
        <f t="shared" si="150"/>
        <v>1966.8718299267955</v>
      </c>
      <c r="CX100" s="44">
        <f t="shared" si="153"/>
        <v>2035.7123439742329</v>
      </c>
      <c r="CY100" s="44">
        <f t="shared" si="156"/>
        <v>2106.9622760133307</v>
      </c>
      <c r="CZ100" s="44">
        <f t="shared" si="159"/>
        <v>2180.7059556737972</v>
      </c>
      <c r="DA100" s="44">
        <f t="shared" si="162"/>
        <v>2257.0306641223801</v>
      </c>
      <c r="DB100" s="44">
        <f t="shared" si="165"/>
        <v>2336.0267373666634</v>
      </c>
      <c r="DC100" s="44">
        <f t="shared" si="168"/>
        <v>2417.7876731744959</v>
      </c>
      <c r="DD100" s="44">
        <f t="shared" si="171"/>
        <v>2502.410241735603</v>
      </c>
      <c r="DE100" s="44">
        <f t="shared" si="174"/>
        <v>2589.9946001963494</v>
      </c>
      <c r="DF100" s="44">
        <f t="shared" si="177"/>
        <v>2680.6444112032209</v>
      </c>
      <c r="DG100" s="44">
        <f t="shared" si="180"/>
        <v>2774.4669655953335</v>
      </c>
      <c r="DH100" s="44">
        <f t="shared" si="183"/>
        <v>2871.5733093911704</v>
      </c>
      <c r="DI100" s="44">
        <f t="shared" si="186"/>
        <v>2972.0783752198608</v>
      </c>
      <c r="DJ100" s="44">
        <f t="shared" si="189"/>
        <v>3076.1011183525557</v>
      </c>
      <c r="DK100" s="44">
        <f t="shared" si="192"/>
        <v>3183.7646574948944</v>
      </c>
      <c r="DL100" s="44">
        <f t="shared" si="195"/>
        <v>3295.1964205072154</v>
      </c>
      <c r="DM100" s="44">
        <f t="shared" si="198"/>
        <v>3410.5282952249681</v>
      </c>
      <c r="DN100" s="44">
        <f t="shared" si="201"/>
        <v>3529.8967855578417</v>
      </c>
      <c r="DO100" s="44">
        <f t="shared" si="204"/>
        <v>3653.4431730523661</v>
      </c>
      <c r="DP100" s="44">
        <f t="shared" si="207"/>
        <v>3781.3136841091982</v>
      </c>
      <c r="DQ100" s="44">
        <f t="shared" si="210"/>
        <v>3913.6596630530203</v>
      </c>
      <c r="DR100" s="44">
        <f t="shared" ref="DR100:DR127" si="213">$V100/(1+r_)^($R100-DR$2)</f>
        <v>4050.6377512598756</v>
      </c>
      <c r="DS100" s="44"/>
      <c r="DT100" s="44"/>
      <c r="DU100" s="44"/>
      <c r="DV100" s="44"/>
      <c r="DW100" s="44"/>
      <c r="DX100" s="44"/>
      <c r="DY100" s="44"/>
    </row>
    <row r="101" spans="1:129" ht="15.75" customHeight="1">
      <c r="B101" s="1">
        <v>94</v>
      </c>
      <c r="D101" s="43">
        <f t="shared" si="124"/>
        <v>0.23877200000000001</v>
      </c>
      <c r="E101" s="43">
        <f t="shared" si="0"/>
        <v>0.27282236021143497</v>
      </c>
      <c r="F101" s="44">
        <f t="shared" si="125"/>
        <v>2718.5351484100142</v>
      </c>
      <c r="G101" s="44">
        <f t="shared" si="1"/>
        <v>2262.0375114850799</v>
      </c>
      <c r="H101" s="44">
        <f t="shared" si="2"/>
        <v>2.1394654727296856</v>
      </c>
      <c r="J101" s="43">
        <f t="shared" si="119"/>
        <v>0.20628099999999999</v>
      </c>
      <c r="K101" s="43">
        <f t="shared" si="4"/>
        <v>0.23102578465601678</v>
      </c>
      <c r="L101" s="44">
        <f t="shared" si="126"/>
        <v>6323.2473109221364</v>
      </c>
      <c r="M101" s="44">
        <f t="shared" si="5"/>
        <v>5397.3072355173017</v>
      </c>
      <c r="N101" s="44">
        <f t="shared" si="6"/>
        <v>2.4272680553068575</v>
      </c>
      <c r="P101" s="5">
        <f t="shared" si="7"/>
        <v>0.69933636861566206</v>
      </c>
      <c r="R101" s="1">
        <v>94</v>
      </c>
      <c r="S101" s="44">
        <f t="shared" si="8"/>
        <v>5239.441462045952</v>
      </c>
      <c r="T101" s="44">
        <f t="shared" si="9"/>
        <v>4471.9943421114122</v>
      </c>
      <c r="U101" s="45">
        <f t="shared" si="10"/>
        <v>2.4344395014180282</v>
      </c>
      <c r="V101" s="44">
        <f t="shared" si="120"/>
        <v>2922.0011031355966</v>
      </c>
      <c r="W101" s="45">
        <f t="shared" si="12"/>
        <v>1.5906627702265397</v>
      </c>
      <c r="X101" s="45">
        <f>SUM(DS101:DS$127)/S101</f>
        <v>1.5091083535363006</v>
      </c>
      <c r="Z101" s="1">
        <f t="shared" si="13"/>
        <v>2.3407362857074143</v>
      </c>
      <c r="AA101" s="45">
        <f t="shared" si="14"/>
        <v>9.3703215710613907E-2</v>
      </c>
      <c r="AC101" s="44">
        <f t="shared" si="121"/>
        <v>115.15624500051548</v>
      </c>
      <c r="AD101" s="44">
        <f t="shared" si="127"/>
        <v>119.18671357553353</v>
      </c>
      <c r="AE101" s="44">
        <f t="shared" si="130"/>
        <v>123.35824855067719</v>
      </c>
      <c r="AF101" s="44">
        <f t="shared" si="133"/>
        <v>127.67578724995087</v>
      </c>
      <c r="AG101" s="44">
        <f t="shared" si="136"/>
        <v>132.14443980369916</v>
      </c>
      <c r="AH101" s="44">
        <f t="shared" si="139"/>
        <v>136.76949519682861</v>
      </c>
      <c r="AI101" s="44">
        <f t="shared" si="142"/>
        <v>141.55642752871762</v>
      </c>
      <c r="AJ101" s="44">
        <f t="shared" si="145"/>
        <v>146.5109024922227</v>
      </c>
      <c r="AK101" s="44">
        <f t="shared" si="148"/>
        <v>151.63878407945049</v>
      </c>
      <c r="AL101" s="44">
        <f t="shared" si="151"/>
        <v>156.94614152223127</v>
      </c>
      <c r="AM101" s="44">
        <f t="shared" si="154"/>
        <v>162.43925647550935</v>
      </c>
      <c r="AN101" s="44">
        <f t="shared" si="157"/>
        <v>168.12463045215213</v>
      </c>
      <c r="AO101" s="44">
        <f t="shared" si="160"/>
        <v>174.00899251797742</v>
      </c>
      <c r="AP101" s="44">
        <f t="shared" si="163"/>
        <v>180.09930725610664</v>
      </c>
      <c r="AQ101" s="44">
        <f t="shared" si="166"/>
        <v>186.40278301007038</v>
      </c>
      <c r="AR101" s="44">
        <f t="shared" si="169"/>
        <v>192.9268804154228</v>
      </c>
      <c r="AS101" s="44">
        <f t="shared" si="172"/>
        <v>199.67932122996257</v>
      </c>
      <c r="AT101" s="44">
        <f t="shared" si="175"/>
        <v>206.66809747301127</v>
      </c>
      <c r="AU101" s="44">
        <f t="shared" si="178"/>
        <v>213.90148088456664</v>
      </c>
      <c r="AV101" s="44">
        <f t="shared" si="181"/>
        <v>221.38803271552644</v>
      </c>
      <c r="AW101" s="44">
        <f t="shared" si="184"/>
        <v>229.13661386056989</v>
      </c>
      <c r="AX101" s="44">
        <f t="shared" si="187"/>
        <v>237.15639534568979</v>
      </c>
      <c r="AY101" s="44">
        <f t="shared" si="190"/>
        <v>245.45686918278892</v>
      </c>
      <c r="AZ101" s="44">
        <f t="shared" si="193"/>
        <v>254.0478596041865</v>
      </c>
      <c r="BA101" s="44">
        <f t="shared" si="196"/>
        <v>262.93953469033295</v>
      </c>
      <c r="BB101" s="44">
        <f t="shared" si="199"/>
        <v>272.14241840449466</v>
      </c>
      <c r="BC101" s="44">
        <f t="shared" si="202"/>
        <v>281.66740304865192</v>
      </c>
      <c r="BD101" s="44">
        <f t="shared" si="205"/>
        <v>291.52576215535476</v>
      </c>
      <c r="BE101" s="44">
        <f t="shared" si="208"/>
        <v>301.72916383079212</v>
      </c>
      <c r="BF101" s="44">
        <f t="shared" si="211"/>
        <v>312.28968456486984</v>
      </c>
      <c r="BG101" s="44">
        <f t="shared" ref="BG101:BG127" si="214">$V101/(1+r_)^($R101-BG$2)</f>
        <v>323.21982352464022</v>
      </c>
      <c r="BH101" s="44">
        <f t="shared" si="117"/>
        <v>334.53251734800256</v>
      </c>
      <c r="BI101" s="44">
        <f t="shared" si="122"/>
        <v>346.24115545518265</v>
      </c>
      <c r="BJ101" s="44">
        <f t="shared" si="128"/>
        <v>358.35959589611406</v>
      </c>
      <c r="BK101" s="44">
        <f t="shared" si="131"/>
        <v>370.90218175247793</v>
      </c>
      <c r="BL101" s="44">
        <f t="shared" si="134"/>
        <v>383.88375811381462</v>
      </c>
      <c r="BM101" s="44">
        <f t="shared" si="137"/>
        <v>397.31968964779816</v>
      </c>
      <c r="BN101" s="44">
        <f t="shared" si="140"/>
        <v>411.22587878547114</v>
      </c>
      <c r="BO101" s="44">
        <f t="shared" si="143"/>
        <v>425.6187845429626</v>
      </c>
      <c r="BP101" s="44">
        <f t="shared" si="146"/>
        <v>440.51544200196611</v>
      </c>
      <c r="BQ101" s="44">
        <f t="shared" si="149"/>
        <v>455.933482472035</v>
      </c>
      <c r="BR101" s="44">
        <f t="shared" si="152"/>
        <v>471.89115435855621</v>
      </c>
      <c r="BS101" s="44">
        <f t="shared" si="155"/>
        <v>488.40734476110555</v>
      </c>
      <c r="BT101" s="44">
        <f t="shared" si="158"/>
        <v>505.50160182774425</v>
      </c>
      <c r="BU101" s="44">
        <f t="shared" si="161"/>
        <v>523.19415789171524</v>
      </c>
      <c r="BV101" s="44">
        <f t="shared" si="164"/>
        <v>541.5059534179253</v>
      </c>
      <c r="BW101" s="44">
        <f t="shared" si="167"/>
        <v>560.4586617875525</v>
      </c>
      <c r="BX101" s="44">
        <f t="shared" si="170"/>
        <v>580.0747149501168</v>
      </c>
      <c r="BY101" s="44">
        <f t="shared" si="173"/>
        <v>600.37732997337071</v>
      </c>
      <c r="BZ101" s="44">
        <f t="shared" si="176"/>
        <v>621.39053652243877</v>
      </c>
      <c r="CA101" s="44">
        <f t="shared" si="179"/>
        <v>643.13920530072414</v>
      </c>
      <c r="CB101" s="44">
        <f t="shared" si="182"/>
        <v>665.64907748624933</v>
      </c>
      <c r="CC101" s="44">
        <f t="shared" si="185"/>
        <v>688.94679519826809</v>
      </c>
      <c r="CD101" s="44">
        <f t="shared" si="188"/>
        <v>713.0599330302075</v>
      </c>
      <c r="CE101" s="44">
        <f t="shared" si="191"/>
        <v>738.01703068626466</v>
      </c>
      <c r="CF101" s="44">
        <f t="shared" si="194"/>
        <v>763.84762676028379</v>
      </c>
      <c r="CG101" s="44">
        <f t="shared" si="197"/>
        <v>790.58229369689354</v>
      </c>
      <c r="CH101" s="44">
        <f t="shared" si="200"/>
        <v>818.25267397628488</v>
      </c>
      <c r="CI101" s="44">
        <f t="shared" si="203"/>
        <v>846.89151756545471</v>
      </c>
      <c r="CJ101" s="44">
        <f t="shared" si="206"/>
        <v>876.53272068024569</v>
      </c>
      <c r="CK101" s="44">
        <f t="shared" si="209"/>
        <v>907.21136590405411</v>
      </c>
      <c r="CL101" s="44">
        <f t="shared" si="212"/>
        <v>938.96376371069596</v>
      </c>
      <c r="CM101" s="44">
        <f t="shared" ref="CM101:CM127" si="215">$V101/(1+r_)^($R101-CM$2)</f>
        <v>971.82749544057026</v>
      </c>
      <c r="CN101" s="44">
        <f t="shared" si="118"/>
        <v>1005.8414577809899</v>
      </c>
      <c r="CO101" s="44">
        <f t="shared" si="123"/>
        <v>1041.0459088033244</v>
      </c>
      <c r="CP101" s="44">
        <f t="shared" si="129"/>
        <v>1077.4825156114409</v>
      </c>
      <c r="CQ101" s="44">
        <f t="shared" si="132"/>
        <v>1115.1944036578411</v>
      </c>
      <c r="CR101" s="44">
        <f t="shared" si="135"/>
        <v>1154.2262077858657</v>
      </c>
      <c r="CS101" s="44">
        <f t="shared" si="138"/>
        <v>1194.624125058371</v>
      </c>
      <c r="CT101" s="44">
        <f t="shared" si="141"/>
        <v>1236.4359694354139</v>
      </c>
      <c r="CU101" s="44">
        <f t="shared" si="144"/>
        <v>1279.7112283656531</v>
      </c>
      <c r="CV101" s="44">
        <f t="shared" si="147"/>
        <v>1324.5011213584507</v>
      </c>
      <c r="CW101" s="44">
        <f t="shared" si="150"/>
        <v>1370.8586606059964</v>
      </c>
      <c r="CX101" s="44">
        <f t="shared" si="153"/>
        <v>1418.8387137272064</v>
      </c>
      <c r="CY101" s="44">
        <f t="shared" si="156"/>
        <v>1468.4980687076584</v>
      </c>
      <c r="CZ101" s="44">
        <f t="shared" si="159"/>
        <v>1519.8955011124262</v>
      </c>
      <c r="DA101" s="44">
        <f t="shared" si="162"/>
        <v>1573.0918436513612</v>
      </c>
      <c r="DB101" s="44">
        <f t="shared" si="165"/>
        <v>1628.1500581791586</v>
      </c>
      <c r="DC101" s="44">
        <f t="shared" si="168"/>
        <v>1685.1353102154292</v>
      </c>
      <c r="DD101" s="44">
        <f t="shared" si="171"/>
        <v>1744.1150460729687</v>
      </c>
      <c r="DE101" s="44">
        <f t="shared" si="174"/>
        <v>1805.1590726855225</v>
      </c>
      <c r="DF101" s="44">
        <f t="shared" si="177"/>
        <v>1868.3396402295159</v>
      </c>
      <c r="DG101" s="44">
        <f t="shared" si="180"/>
        <v>1933.7315276375484</v>
      </c>
      <c r="DH101" s="44">
        <f t="shared" si="183"/>
        <v>2001.4121311048625</v>
      </c>
      <c r="DI101" s="44">
        <f t="shared" si="186"/>
        <v>2071.4615556935328</v>
      </c>
      <c r="DJ101" s="44">
        <f t="shared" si="189"/>
        <v>2143.9627101428064</v>
      </c>
      <c r="DK101" s="44">
        <f t="shared" si="192"/>
        <v>2219.0014049978045</v>
      </c>
      <c r="DL101" s="44">
        <f t="shared" si="195"/>
        <v>2296.6664541727268</v>
      </c>
      <c r="DM101" s="44">
        <f t="shared" si="198"/>
        <v>2377.0497800687722</v>
      </c>
      <c r="DN101" s="44">
        <f t="shared" si="201"/>
        <v>2460.2465223711793</v>
      </c>
      <c r="DO101" s="44">
        <f t="shared" si="204"/>
        <v>2546.3551506541703</v>
      </c>
      <c r="DP101" s="44">
        <f t="shared" si="207"/>
        <v>2635.4775809270664</v>
      </c>
      <c r="DQ101" s="44">
        <f t="shared" si="210"/>
        <v>2727.7192962595132</v>
      </c>
      <c r="DR101" s="44">
        <f t="shared" si="213"/>
        <v>2823.189471628596</v>
      </c>
      <c r="DS101" s="44">
        <f t="shared" ref="DS101:DS127" si="216">$V101/(1+r_)^($R101-DS$2)</f>
        <v>2922.0011031355966</v>
      </c>
      <c r="DT101" s="44"/>
      <c r="DU101" s="44"/>
      <c r="DV101" s="44"/>
      <c r="DW101" s="44"/>
      <c r="DX101" s="44"/>
      <c r="DY101" s="44"/>
    </row>
    <row r="102" spans="1:129" ht="15.75" customHeight="1">
      <c r="B102" s="1">
        <v>95</v>
      </c>
      <c r="D102" s="43">
        <f t="shared" si="124"/>
        <v>0.26269599999999999</v>
      </c>
      <c r="E102" s="43">
        <f t="shared" si="0"/>
        <v>0.30475498880119428</v>
      </c>
      <c r="F102" s="44">
        <f t="shared" si="125"/>
        <v>1805.5398745601456</v>
      </c>
      <c r="G102" s="44">
        <f t="shared" si="1"/>
        <v>1474.3103886405529</v>
      </c>
      <c r="H102" s="44">
        <f t="shared" si="2"/>
        <v>1.9684830144258443</v>
      </c>
      <c r="J102" s="43">
        <f t="shared" si="119"/>
        <v>0.23036799999999999</v>
      </c>
      <c r="K102" s="43">
        <f t="shared" si="4"/>
        <v>0.26184280045348629</v>
      </c>
      <c r="L102" s="44">
        <f t="shared" si="126"/>
        <v>4471.367160112467</v>
      </c>
      <c r="M102" s="44">
        <f t="shared" si="5"/>
        <v>3745.190165764594</v>
      </c>
      <c r="N102" s="44">
        <f t="shared" si="6"/>
        <v>2.2254734652205781</v>
      </c>
      <c r="P102" s="5">
        <f t="shared" si="7"/>
        <v>0.71235198090609952</v>
      </c>
      <c r="R102" s="1">
        <v>95</v>
      </c>
      <c r="S102" s="44">
        <f t="shared" si="8"/>
        <v>3704.5472221768723</v>
      </c>
      <c r="T102" s="44">
        <f t="shared" si="9"/>
        <v>3104.1764145482657</v>
      </c>
      <c r="U102" s="45">
        <f t="shared" si="10"/>
        <v>2.2359301749144249</v>
      </c>
      <c r="V102" s="44">
        <f t="shared" si="120"/>
        <v>2028.2688692658367</v>
      </c>
      <c r="W102" s="45">
        <f t="shared" si="12"/>
        <v>1.4609567762890845</v>
      </c>
      <c r="X102" s="45">
        <f>SUM(DT102:DT$127)/S102</f>
        <v>1.3927085815899605</v>
      </c>
      <c r="Z102" s="1">
        <f t="shared" si="13"/>
        <v>2.1515506711234247</v>
      </c>
      <c r="AA102" s="45">
        <f t="shared" si="14"/>
        <v>8.4379503791000232E-2</v>
      </c>
      <c r="AC102" s="44">
        <f t="shared" si="121"/>
        <v>77.231113180315063</v>
      </c>
      <c r="AD102" s="44">
        <f t="shared" si="127"/>
        <v>79.934202141626088</v>
      </c>
      <c r="AE102" s="44">
        <f t="shared" si="130"/>
        <v>82.731899216583002</v>
      </c>
      <c r="AF102" s="44">
        <f t="shared" si="133"/>
        <v>85.627515689163388</v>
      </c>
      <c r="AG102" s="44">
        <f t="shared" si="136"/>
        <v>88.624478738284111</v>
      </c>
      <c r="AH102" s="44">
        <f t="shared" si="139"/>
        <v>91.726335494124058</v>
      </c>
      <c r="AI102" s="44">
        <f t="shared" si="142"/>
        <v>94.936757236418387</v>
      </c>
      <c r="AJ102" s="44">
        <f t="shared" si="145"/>
        <v>98.259543739693029</v>
      </c>
      <c r="AK102" s="44">
        <f t="shared" si="148"/>
        <v>101.69862777058226</v>
      </c>
      <c r="AL102" s="44">
        <f t="shared" si="151"/>
        <v>105.25807974255264</v>
      </c>
      <c r="AM102" s="44">
        <f t="shared" si="154"/>
        <v>108.94211253354197</v>
      </c>
      <c r="AN102" s="44">
        <f t="shared" si="157"/>
        <v>112.75508647221594</v>
      </c>
      <c r="AO102" s="44">
        <f t="shared" si="160"/>
        <v>116.70151449874348</v>
      </c>
      <c r="AP102" s="44">
        <f t="shared" si="163"/>
        <v>120.78606750619947</v>
      </c>
      <c r="AQ102" s="44">
        <f t="shared" si="166"/>
        <v>125.01357986891645</v>
      </c>
      <c r="AR102" s="44">
        <f t="shared" si="169"/>
        <v>129.38905516432854</v>
      </c>
      <c r="AS102" s="44">
        <f t="shared" si="172"/>
        <v>133.91767209508001</v>
      </c>
      <c r="AT102" s="44">
        <f t="shared" si="175"/>
        <v>138.60479061840778</v>
      </c>
      <c r="AU102" s="44">
        <f t="shared" si="178"/>
        <v>143.45595829005205</v>
      </c>
      <c r="AV102" s="44">
        <f t="shared" si="181"/>
        <v>148.47691683020386</v>
      </c>
      <c r="AW102" s="44">
        <f t="shared" si="184"/>
        <v>153.67360891926097</v>
      </c>
      <c r="AX102" s="44">
        <f t="shared" si="187"/>
        <v>159.05218523143515</v>
      </c>
      <c r="AY102" s="44">
        <f t="shared" si="190"/>
        <v>164.61901171453533</v>
      </c>
      <c r="AZ102" s="44">
        <f t="shared" si="193"/>
        <v>170.38067712454406</v>
      </c>
      <c r="BA102" s="44">
        <f t="shared" si="196"/>
        <v>176.34400082390309</v>
      </c>
      <c r="BB102" s="44">
        <f t="shared" si="199"/>
        <v>182.51604085273965</v>
      </c>
      <c r="BC102" s="44">
        <f t="shared" si="202"/>
        <v>188.90410228258557</v>
      </c>
      <c r="BD102" s="44">
        <f t="shared" si="205"/>
        <v>195.51574586247602</v>
      </c>
      <c r="BE102" s="44">
        <f t="shared" si="208"/>
        <v>202.35879696766267</v>
      </c>
      <c r="BF102" s="44">
        <f t="shared" si="211"/>
        <v>209.44135486153087</v>
      </c>
      <c r="BG102" s="44">
        <f t="shared" si="214"/>
        <v>216.77180228168444</v>
      </c>
      <c r="BH102" s="44">
        <f t="shared" ref="BH102:BH127" si="217">$V102/(1+r_)^($R102-BH$2)</f>
        <v>224.35881536154335</v>
      </c>
      <c r="BI102" s="44">
        <f t="shared" si="122"/>
        <v>232.21137389919733</v>
      </c>
      <c r="BJ102" s="44">
        <f t="shared" si="128"/>
        <v>240.33877198566921</v>
      </c>
      <c r="BK102" s="44">
        <f t="shared" si="131"/>
        <v>248.75062900516767</v>
      </c>
      <c r="BL102" s="44">
        <f t="shared" si="134"/>
        <v>257.45690102034843</v>
      </c>
      <c r="BM102" s="44">
        <f t="shared" si="137"/>
        <v>266.46789255606063</v>
      </c>
      <c r="BN102" s="44">
        <f t="shared" si="140"/>
        <v>275.79426879552278</v>
      </c>
      <c r="BO102" s="44">
        <f t="shared" si="143"/>
        <v>285.44706820336609</v>
      </c>
      <c r="BP102" s="44">
        <f t="shared" si="146"/>
        <v>295.43771559048383</v>
      </c>
      <c r="BQ102" s="44">
        <f t="shared" si="149"/>
        <v>305.77803563615066</v>
      </c>
      <c r="BR102" s="44">
        <f t="shared" si="152"/>
        <v>316.48026688341599</v>
      </c>
      <c r="BS102" s="44">
        <f t="shared" si="155"/>
        <v>327.55707622433556</v>
      </c>
      <c r="BT102" s="44">
        <f t="shared" si="158"/>
        <v>339.02157389218723</v>
      </c>
      <c r="BU102" s="44">
        <f t="shared" si="161"/>
        <v>350.88732897841379</v>
      </c>
      <c r="BV102" s="44">
        <f t="shared" si="164"/>
        <v>363.16838549265822</v>
      </c>
      <c r="BW102" s="44">
        <f t="shared" si="167"/>
        <v>375.87927898490125</v>
      </c>
      <c r="BX102" s="44">
        <f t="shared" si="170"/>
        <v>389.03505374937271</v>
      </c>
      <c r="BY102" s="44">
        <f t="shared" si="173"/>
        <v>402.6512806306007</v>
      </c>
      <c r="BZ102" s="44">
        <f t="shared" si="176"/>
        <v>416.74407545267161</v>
      </c>
      <c r="CA102" s="44">
        <f t="shared" si="179"/>
        <v>431.33011809351518</v>
      </c>
      <c r="CB102" s="44">
        <f t="shared" si="182"/>
        <v>446.42667222678818</v>
      </c>
      <c r="CC102" s="44">
        <f t="shared" si="185"/>
        <v>462.05160575472564</v>
      </c>
      <c r="CD102" s="44">
        <f t="shared" si="188"/>
        <v>478.22341195614109</v>
      </c>
      <c r="CE102" s="44">
        <f t="shared" si="191"/>
        <v>494.96123137460609</v>
      </c>
      <c r="CF102" s="44">
        <f t="shared" si="194"/>
        <v>512.28487447271721</v>
      </c>
      <c r="CG102" s="44">
        <f t="shared" si="197"/>
        <v>530.2148450792622</v>
      </c>
      <c r="CH102" s="44">
        <f t="shared" si="200"/>
        <v>548.77236465703629</v>
      </c>
      <c r="CI102" s="44">
        <f t="shared" si="203"/>
        <v>567.97939742003257</v>
      </c>
      <c r="CJ102" s="44">
        <f t="shared" si="206"/>
        <v>587.85867632973361</v>
      </c>
      <c r="CK102" s="44">
        <f t="shared" si="209"/>
        <v>608.43373000127428</v>
      </c>
      <c r="CL102" s="44">
        <f t="shared" si="212"/>
        <v>629.72891055131879</v>
      </c>
      <c r="CM102" s="44">
        <f t="shared" si="215"/>
        <v>651.769422420615</v>
      </c>
      <c r="CN102" s="44">
        <f t="shared" ref="CN102:CN127" si="218">$V102/(1+r_)^($R102-CN$2)</f>
        <v>674.58135220533643</v>
      </c>
      <c r="CO102" s="44">
        <f t="shared" si="123"/>
        <v>698.19169953252299</v>
      </c>
      <c r="CP102" s="44">
        <f t="shared" si="129"/>
        <v>722.6284090161613</v>
      </c>
      <c r="CQ102" s="44">
        <f t="shared" si="132"/>
        <v>747.92040333172702</v>
      </c>
      <c r="CR102" s="44">
        <f t="shared" si="135"/>
        <v>774.09761744833725</v>
      </c>
      <c r="CS102" s="44">
        <f t="shared" si="138"/>
        <v>801.19103405902899</v>
      </c>
      <c r="CT102" s="44">
        <f t="shared" si="141"/>
        <v>829.23272025109509</v>
      </c>
      <c r="CU102" s="44">
        <f t="shared" si="144"/>
        <v>858.25586545988335</v>
      </c>
      <c r="CV102" s="44">
        <f t="shared" si="147"/>
        <v>888.29482075097917</v>
      </c>
      <c r="CW102" s="44">
        <f t="shared" si="150"/>
        <v>919.38513947726324</v>
      </c>
      <c r="CX102" s="44">
        <f t="shared" si="153"/>
        <v>951.56361935896746</v>
      </c>
      <c r="CY102" s="44">
        <f t="shared" si="156"/>
        <v>984.86834603653131</v>
      </c>
      <c r="CZ102" s="44">
        <f t="shared" si="159"/>
        <v>1019.3387381478097</v>
      </c>
      <c r="DA102" s="44">
        <f t="shared" si="162"/>
        <v>1055.0155939829831</v>
      </c>
      <c r="DB102" s="44">
        <f t="shared" si="165"/>
        <v>1091.9411397723873</v>
      </c>
      <c r="DC102" s="44">
        <f t="shared" si="168"/>
        <v>1130.1590796644207</v>
      </c>
      <c r="DD102" s="44">
        <f t="shared" si="171"/>
        <v>1169.7146474526755</v>
      </c>
      <c r="DE102" s="44">
        <f t="shared" si="174"/>
        <v>1210.6546601135187</v>
      </c>
      <c r="DF102" s="44">
        <f t="shared" si="177"/>
        <v>1253.0275732174919</v>
      </c>
      <c r="DG102" s="44">
        <f t="shared" si="180"/>
        <v>1296.8835382801042</v>
      </c>
      <c r="DH102" s="44">
        <f t="shared" si="183"/>
        <v>1342.2744621199076</v>
      </c>
      <c r="DI102" s="44">
        <f t="shared" si="186"/>
        <v>1389.2540682941042</v>
      </c>
      <c r="DJ102" s="44">
        <f t="shared" si="189"/>
        <v>1437.877960684398</v>
      </c>
      <c r="DK102" s="44">
        <f t="shared" si="192"/>
        <v>1488.2036893083518</v>
      </c>
      <c r="DL102" s="44">
        <f t="shared" si="195"/>
        <v>1540.2908184341438</v>
      </c>
      <c r="DM102" s="44">
        <f t="shared" si="198"/>
        <v>1594.2009970793385</v>
      </c>
      <c r="DN102" s="44">
        <f t="shared" si="201"/>
        <v>1649.9980319771153</v>
      </c>
      <c r="DO102" s="44">
        <f t="shared" si="204"/>
        <v>1707.7479630963144</v>
      </c>
      <c r="DP102" s="44">
        <f t="shared" si="207"/>
        <v>1767.5191418046852</v>
      </c>
      <c r="DQ102" s="44">
        <f t="shared" si="210"/>
        <v>1829.3823117678492</v>
      </c>
      <c r="DR102" s="44">
        <f t="shared" si="213"/>
        <v>1893.4106926797235</v>
      </c>
      <c r="DS102" s="44">
        <f t="shared" si="216"/>
        <v>1959.6800669235138</v>
      </c>
      <c r="DT102" s="44">
        <f t="shared" ref="DT102:DT127" si="219">$V102/(1+r_)^($R102-DT$2)</f>
        <v>2028.2688692658367</v>
      </c>
      <c r="DU102" s="44"/>
      <c r="DV102" s="44"/>
      <c r="DW102" s="44"/>
      <c r="DX102" s="44"/>
      <c r="DY102" s="44"/>
    </row>
    <row r="103" spans="1:129" ht="15.75" customHeight="1">
      <c r="B103" s="1">
        <v>96</v>
      </c>
      <c r="D103" s="43">
        <f t="shared" si="124"/>
        <v>0.28507100000000002</v>
      </c>
      <c r="E103" s="43">
        <f t="shared" si="0"/>
        <v>0.33557204191807105</v>
      </c>
      <c r="F103" s="44">
        <f t="shared" si="125"/>
        <v>1143.0809027209605</v>
      </c>
      <c r="G103" s="44">
        <f t="shared" si="1"/>
        <v>917.0351153885681</v>
      </c>
      <c r="H103" s="44">
        <f t="shared" si="2"/>
        <v>1.8195249184452373</v>
      </c>
      <c r="J103" s="43">
        <f t="shared" ref="J103:J108" si="220">VLOOKUP($B103,FemaleLT,nat,1)</f>
        <v>0.24911</v>
      </c>
      <c r="K103" s="43">
        <f t="shared" si="4"/>
        <v>0.28649610931748581</v>
      </c>
      <c r="L103" s="44">
        <f t="shared" si="126"/>
        <v>3019.0131714167214</v>
      </c>
      <c r="M103" s="44">
        <f t="shared" si="5"/>
        <v>2491.7055980055102</v>
      </c>
      <c r="N103" s="44">
        <f t="shared" si="6"/>
        <v>2.0555454547461465</v>
      </c>
      <c r="P103" s="5">
        <f t="shared" si="7"/>
        <v>0.72535918641920938</v>
      </c>
      <c r="R103" s="1">
        <v>96</v>
      </c>
      <c r="S103" s="44">
        <f t="shared" si="8"/>
        <v>2503.8056069196591</v>
      </c>
      <c r="T103" s="44">
        <f t="shared" si="9"/>
        <v>2068.4175477567787</v>
      </c>
      <c r="U103" s="45">
        <f t="shared" si="10"/>
        <v>2.0684243575458177</v>
      </c>
      <c r="V103" s="44">
        <f t="shared" ref="V103:V127" si="221">T103*VLOOKUP($B103,qol,nat,1)*qCMa</f>
        <v>1351.5040257042792</v>
      </c>
      <c r="W103" s="45">
        <f t="shared" si="12"/>
        <v>1.3515084752204376</v>
      </c>
      <c r="X103" s="45">
        <f>SUM(DU103:DU$127)/S103</f>
        <v>1.2942992991699576</v>
      </c>
      <c r="Z103" s="1">
        <f t="shared" si="13"/>
        <v>1.9907245826346902</v>
      </c>
      <c r="AA103" s="45">
        <f t="shared" si="14"/>
        <v>7.769977491112745E-2</v>
      </c>
      <c r="AC103" s="44">
        <f t="shared" ref="AC103:AC127" si="222">$V103/(1+r_)^($R103-AC$2)</f>
        <v>49.721447514416994</v>
      </c>
      <c r="AD103" s="44">
        <f t="shared" si="127"/>
        <v>51.461698177421582</v>
      </c>
      <c r="AE103" s="44">
        <f t="shared" si="130"/>
        <v>53.262857613631333</v>
      </c>
      <c r="AF103" s="44">
        <f t="shared" si="133"/>
        <v>55.127057630108425</v>
      </c>
      <c r="AG103" s="44">
        <f t="shared" si="136"/>
        <v>57.056504647162214</v>
      </c>
      <c r="AH103" s="44">
        <f t="shared" si="139"/>
        <v>59.053482309812885</v>
      </c>
      <c r="AI103" s="44">
        <f t="shared" si="142"/>
        <v>61.120354190656343</v>
      </c>
      <c r="AJ103" s="44">
        <f t="shared" si="145"/>
        <v>63.25956658732931</v>
      </c>
      <c r="AK103" s="44">
        <f t="shared" si="148"/>
        <v>65.473651417885833</v>
      </c>
      <c r="AL103" s="44">
        <f t="shared" si="151"/>
        <v>67.765229217511816</v>
      </c>
      <c r="AM103" s="44">
        <f t="shared" si="154"/>
        <v>70.137012240124733</v>
      </c>
      <c r="AN103" s="44">
        <f t="shared" si="157"/>
        <v>72.5918076685291</v>
      </c>
      <c r="AO103" s="44">
        <f t="shared" si="160"/>
        <v>75.132520936927605</v>
      </c>
      <c r="AP103" s="44">
        <f t="shared" si="163"/>
        <v>77.762159169720064</v>
      </c>
      <c r="AQ103" s="44">
        <f t="shared" si="166"/>
        <v>80.483834740660242</v>
      </c>
      <c r="AR103" s="44">
        <f t="shared" si="169"/>
        <v>83.300768956583354</v>
      </c>
      <c r="AS103" s="44">
        <f t="shared" si="172"/>
        <v>86.216295870063774</v>
      </c>
      <c r="AT103" s="44">
        <f t="shared" si="175"/>
        <v>89.233866225515996</v>
      </c>
      <c r="AU103" s="44">
        <f t="shared" si="178"/>
        <v>92.357051543409028</v>
      </c>
      <c r="AV103" s="44">
        <f t="shared" si="181"/>
        <v>95.589548347428362</v>
      </c>
      <c r="AW103" s="44">
        <f t="shared" si="184"/>
        <v>98.93518253958834</v>
      </c>
      <c r="AX103" s="44">
        <f t="shared" si="187"/>
        <v>102.39791392847391</v>
      </c>
      <c r="AY103" s="44">
        <f t="shared" si="190"/>
        <v>105.98184091597051</v>
      </c>
      <c r="AZ103" s="44">
        <f t="shared" si="193"/>
        <v>109.69120534802947</v>
      </c>
      <c r="BA103" s="44">
        <f t="shared" si="196"/>
        <v>113.53039753521048</v>
      </c>
      <c r="BB103" s="44">
        <f t="shared" si="199"/>
        <v>117.50396144894283</v>
      </c>
      <c r="BC103" s="44">
        <f t="shared" si="202"/>
        <v>121.61660009965581</v>
      </c>
      <c r="BD103" s="44">
        <f t="shared" si="205"/>
        <v>125.87318110314379</v>
      </c>
      <c r="BE103" s="44">
        <f t="shared" si="208"/>
        <v>130.27874244175379</v>
      </c>
      <c r="BF103" s="44">
        <f t="shared" si="211"/>
        <v>134.83849842721517</v>
      </c>
      <c r="BG103" s="44">
        <f t="shared" si="214"/>
        <v>139.55784587216769</v>
      </c>
      <c r="BH103" s="44">
        <f t="shared" si="217"/>
        <v>144.44237047769354</v>
      </c>
      <c r="BI103" s="44">
        <f t="shared" ref="BI103:BI127" si="223">$V103/(1+r_)^($R103-BI$2)</f>
        <v>149.49785344441281</v>
      </c>
      <c r="BJ103" s="44">
        <f t="shared" si="128"/>
        <v>154.73027831496722</v>
      </c>
      <c r="BK103" s="44">
        <f t="shared" si="131"/>
        <v>160.14583805599108</v>
      </c>
      <c r="BL103" s="44">
        <f t="shared" si="134"/>
        <v>165.75094238795077</v>
      </c>
      <c r="BM103" s="44">
        <f t="shared" si="137"/>
        <v>171.55222537152898</v>
      </c>
      <c r="BN103" s="44">
        <f t="shared" si="140"/>
        <v>177.55655325953248</v>
      </c>
      <c r="BO103" s="44">
        <f t="shared" si="143"/>
        <v>183.77103262361615</v>
      </c>
      <c r="BP103" s="44">
        <f t="shared" si="146"/>
        <v>190.20301876544272</v>
      </c>
      <c r="BQ103" s="44">
        <f t="shared" si="149"/>
        <v>196.86012442223318</v>
      </c>
      <c r="BR103" s="44">
        <f t="shared" si="152"/>
        <v>203.75022877701127</v>
      </c>
      <c r="BS103" s="44">
        <f t="shared" si="155"/>
        <v>210.88148678420669</v>
      </c>
      <c r="BT103" s="44">
        <f t="shared" si="158"/>
        <v>218.26233882165394</v>
      </c>
      <c r="BU103" s="44">
        <f t="shared" si="161"/>
        <v>225.90152068041178</v>
      </c>
      <c r="BV103" s="44">
        <f t="shared" si="164"/>
        <v>233.80807390422618</v>
      </c>
      <c r="BW103" s="44">
        <f t="shared" si="167"/>
        <v>241.99135649087407</v>
      </c>
      <c r="BX103" s="44">
        <f t="shared" si="170"/>
        <v>250.46105396805464</v>
      </c>
      <c r="BY103" s="44">
        <f t="shared" si="173"/>
        <v>259.22719085693655</v>
      </c>
      <c r="BZ103" s="44">
        <f t="shared" si="176"/>
        <v>268.30014253692929</v>
      </c>
      <c r="CA103" s="44">
        <f t="shared" si="179"/>
        <v>277.69064752572172</v>
      </c>
      <c r="CB103" s="44">
        <f t="shared" si="182"/>
        <v>287.409820189122</v>
      </c>
      <c r="CC103" s="44">
        <f t="shared" si="185"/>
        <v>297.46916389574125</v>
      </c>
      <c r="CD103" s="44">
        <f t="shared" si="188"/>
        <v>307.88058463209217</v>
      </c>
      <c r="CE103" s="44">
        <f t="shared" si="191"/>
        <v>318.65640509421542</v>
      </c>
      <c r="CF103" s="44">
        <f t="shared" si="194"/>
        <v>329.80937927251296</v>
      </c>
      <c r="CG103" s="44">
        <f t="shared" si="197"/>
        <v>341.35270754705084</v>
      </c>
      <c r="CH103" s="44">
        <f t="shared" si="200"/>
        <v>353.30005231119753</v>
      </c>
      <c r="CI103" s="44">
        <f t="shared" si="203"/>
        <v>365.66555414208938</v>
      </c>
      <c r="CJ103" s="44">
        <f t="shared" si="206"/>
        <v>378.46384853706257</v>
      </c>
      <c r="CK103" s="44">
        <f t="shared" si="209"/>
        <v>391.71008323585971</v>
      </c>
      <c r="CL103" s="44">
        <f t="shared" si="212"/>
        <v>405.41993614911479</v>
      </c>
      <c r="CM103" s="44">
        <f t="shared" si="215"/>
        <v>419.60963391433376</v>
      </c>
      <c r="CN103" s="44">
        <f t="shared" si="218"/>
        <v>434.2959711013354</v>
      </c>
      <c r="CO103" s="44">
        <f t="shared" ref="CO103:CO127" si="224">$V103/(1+r_)^($R103-CO$2)</f>
        <v>449.49633008988212</v>
      </c>
      <c r="CP103" s="44">
        <f t="shared" si="129"/>
        <v>465.22870164302788</v>
      </c>
      <c r="CQ103" s="44">
        <f t="shared" si="132"/>
        <v>481.51170620053381</v>
      </c>
      <c r="CR103" s="44">
        <f t="shared" si="135"/>
        <v>498.3646159175525</v>
      </c>
      <c r="CS103" s="44">
        <f t="shared" si="138"/>
        <v>515.80737747466674</v>
      </c>
      <c r="CT103" s="44">
        <f t="shared" si="141"/>
        <v>533.86063568628003</v>
      </c>
      <c r="CU103" s="44">
        <f t="shared" si="144"/>
        <v>552.54575793529989</v>
      </c>
      <c r="CV103" s="44">
        <f t="shared" si="147"/>
        <v>571.88485946303535</v>
      </c>
      <c r="CW103" s="44">
        <f t="shared" si="150"/>
        <v>591.90082954424156</v>
      </c>
      <c r="CX103" s="44">
        <f t="shared" si="153"/>
        <v>612.6173585782899</v>
      </c>
      <c r="CY103" s="44">
        <f t="shared" si="156"/>
        <v>634.05896612852996</v>
      </c>
      <c r="CZ103" s="44">
        <f t="shared" si="159"/>
        <v>656.25102994302858</v>
      </c>
      <c r="DA103" s="44">
        <f t="shared" si="162"/>
        <v>679.21981599103447</v>
      </c>
      <c r="DB103" s="44">
        <f t="shared" si="165"/>
        <v>702.99250955072057</v>
      </c>
      <c r="DC103" s="44">
        <f t="shared" si="168"/>
        <v>727.59724738499574</v>
      </c>
      <c r="DD103" s="44">
        <f t="shared" si="171"/>
        <v>753.0631510434705</v>
      </c>
      <c r="DE103" s="44">
        <f t="shared" si="174"/>
        <v>779.42036132999192</v>
      </c>
      <c r="DF103" s="44">
        <f t="shared" si="177"/>
        <v>806.70007397654149</v>
      </c>
      <c r="DG103" s="44">
        <f t="shared" si="180"/>
        <v>834.93457656572036</v>
      </c>
      <c r="DH103" s="44">
        <f t="shared" si="183"/>
        <v>864.15728674552065</v>
      </c>
      <c r="DI103" s="44">
        <f t="shared" si="186"/>
        <v>894.4027917816137</v>
      </c>
      <c r="DJ103" s="44">
        <f t="shared" si="189"/>
        <v>925.70688949397004</v>
      </c>
      <c r="DK103" s="44">
        <f t="shared" si="192"/>
        <v>958.10663062625906</v>
      </c>
      <c r="DL103" s="44">
        <f t="shared" si="195"/>
        <v>991.64036269817814</v>
      </c>
      <c r="DM103" s="44">
        <f t="shared" si="198"/>
        <v>1026.3477753926143</v>
      </c>
      <c r="DN103" s="44">
        <f t="shared" si="201"/>
        <v>1062.2699475313555</v>
      </c>
      <c r="DO103" s="44">
        <f t="shared" si="204"/>
        <v>1099.4493956949527</v>
      </c>
      <c r="DP103" s="44">
        <f t="shared" si="207"/>
        <v>1137.9301245442762</v>
      </c>
      <c r="DQ103" s="44">
        <f t="shared" si="210"/>
        <v>1177.7576789033258</v>
      </c>
      <c r="DR103" s="44">
        <f t="shared" si="213"/>
        <v>1218.9791976649421</v>
      </c>
      <c r="DS103" s="44">
        <f t="shared" si="216"/>
        <v>1261.6434695832149</v>
      </c>
      <c r="DT103" s="44">
        <f t="shared" si="219"/>
        <v>1305.8009910186274</v>
      </c>
      <c r="DU103" s="44">
        <f t="shared" ref="DU103:DU127" si="225">$V103/(1+r_)^($R103-DU$2)</f>
        <v>1351.5040257042792</v>
      </c>
      <c r="DV103" s="44"/>
      <c r="DW103" s="44"/>
      <c r="DX103" s="44"/>
      <c r="DY103" s="44"/>
    </row>
    <row r="104" spans="1:129" ht="15.75" customHeight="1">
      <c r="B104" s="1">
        <v>97</v>
      </c>
      <c r="D104" s="43">
        <f t="shared" si="124"/>
        <v>0.306672</v>
      </c>
      <c r="E104" s="43">
        <f t="shared" si="0"/>
        <v>0.36625208729216141</v>
      </c>
      <c r="F104" s="44">
        <f t="shared" ref="F104:F127" si="226">F103*EXP(-E103*SMRa)</f>
        <v>690.98932805617562</v>
      </c>
      <c r="G104" s="44">
        <f t="shared" si="1"/>
        <v>544.95174255370671</v>
      </c>
      <c r="H104" s="44">
        <f t="shared" si="2"/>
        <v>1.6828466427726958</v>
      </c>
      <c r="J104" s="43">
        <f t="shared" si="220"/>
        <v>0.27082800000000001</v>
      </c>
      <c r="K104" s="43">
        <f t="shared" si="4"/>
        <v>0.31584563515951231</v>
      </c>
      <c r="L104" s="44">
        <f t="shared" ref="L104:L127" si="227">L103*EXP(-K103*SMRa)</f>
        <v>1964.3980245942992</v>
      </c>
      <c r="M104" s="44">
        <f t="shared" si="5"/>
        <v>1593.7666113261828</v>
      </c>
      <c r="N104" s="44">
        <f t="shared" si="6"/>
        <v>1.8906622577600716</v>
      </c>
      <c r="P104" s="5">
        <f t="shared" si="7"/>
        <v>0.73977833126061077</v>
      </c>
      <c r="R104" s="1">
        <v>97</v>
      </c>
      <c r="S104" s="44">
        <f t="shared" si="8"/>
        <v>1633.0294885938981</v>
      </c>
      <c r="T104" s="44">
        <f t="shared" si="9"/>
        <v>1326.7310987533483</v>
      </c>
      <c r="U104" s="45">
        <f t="shared" si="10"/>
        <v>1.9047512478380959</v>
      </c>
      <c r="V104" s="44">
        <f t="shared" si="221"/>
        <v>866.88609992543775</v>
      </c>
      <c r="W104" s="45">
        <f t="shared" si="12"/>
        <v>1.2445644653374115</v>
      </c>
      <c r="X104" s="45">
        <f>SUM(DV104:DV$127)/S104</f>
        <v>1.1973395298904643</v>
      </c>
      <c r="Z104" s="1">
        <f t="shared" si="13"/>
        <v>1.8365841316379543</v>
      </c>
      <c r="AA104" s="45">
        <f t="shared" si="14"/>
        <v>6.8167116200141598E-2</v>
      </c>
      <c r="AC104" s="44">
        <f t="shared" si="222"/>
        <v>30.814002211661489</v>
      </c>
      <c r="AD104" s="44">
        <f t="shared" ref="AD104:AD127" si="228">$V104/(1+r_)^($R104-AD$2)</f>
        <v>31.89249228906964</v>
      </c>
      <c r="AE104" s="44">
        <f t="shared" si="130"/>
        <v>33.008729519187071</v>
      </c>
      <c r="AF104" s="44">
        <f t="shared" si="133"/>
        <v>34.164035052358614</v>
      </c>
      <c r="AG104" s="44">
        <f t="shared" si="136"/>
        <v>35.359776279191166</v>
      </c>
      <c r="AH104" s="44">
        <f t="shared" si="139"/>
        <v>36.597368448962847</v>
      </c>
      <c r="AI104" s="44">
        <f t="shared" si="142"/>
        <v>37.87827634467655</v>
      </c>
      <c r="AJ104" s="44">
        <f t="shared" si="145"/>
        <v>39.204016016740233</v>
      </c>
      <c r="AK104" s="44">
        <f t="shared" si="148"/>
        <v>40.576156577326131</v>
      </c>
      <c r="AL104" s="44">
        <f t="shared" si="151"/>
        <v>41.996322057532545</v>
      </c>
      <c r="AM104" s="44">
        <f t="shared" si="154"/>
        <v>43.466193329546179</v>
      </c>
      <c r="AN104" s="44">
        <f t="shared" si="157"/>
        <v>44.987510096080285</v>
      </c>
      <c r="AO104" s="44">
        <f t="shared" si="160"/>
        <v>46.562072949443099</v>
      </c>
      <c r="AP104" s="44">
        <f t="shared" si="163"/>
        <v>48.191745502673605</v>
      </c>
      <c r="AQ104" s="44">
        <f t="shared" si="166"/>
        <v>49.878456595267174</v>
      </c>
      <c r="AR104" s="44">
        <f t="shared" si="169"/>
        <v>51.62420257610151</v>
      </c>
      <c r="AS104" s="44">
        <f t="shared" si="172"/>
        <v>53.431049666265068</v>
      </c>
      <c r="AT104" s="44">
        <f t="shared" si="175"/>
        <v>55.301136404584341</v>
      </c>
      <c r="AU104" s="44">
        <f t="shared" si="178"/>
        <v>57.236676178744787</v>
      </c>
      <c r="AV104" s="44">
        <f t="shared" si="181"/>
        <v>59.23995984500084</v>
      </c>
      <c r="AW104" s="44">
        <f t="shared" si="184"/>
        <v>61.313358439575879</v>
      </c>
      <c r="AX104" s="44">
        <f t="shared" si="187"/>
        <v>63.459325984961019</v>
      </c>
      <c r="AY104" s="44">
        <f t="shared" si="190"/>
        <v>65.680402394434651</v>
      </c>
      <c r="AZ104" s="44">
        <f t="shared" si="193"/>
        <v>67.979216478239877</v>
      </c>
      <c r="BA104" s="44">
        <f t="shared" si="196"/>
        <v>70.35848905497825</v>
      </c>
      <c r="BB104" s="44">
        <f t="shared" si="199"/>
        <v>72.821036171902492</v>
      </c>
      <c r="BC104" s="44">
        <f t="shared" si="202"/>
        <v>75.369772437919067</v>
      </c>
      <c r="BD104" s="44">
        <f t="shared" si="205"/>
        <v>78.00771447324621</v>
      </c>
      <c r="BE104" s="44">
        <f t="shared" si="208"/>
        <v>80.737984479809853</v>
      </c>
      <c r="BF104" s="44">
        <f t="shared" si="211"/>
        <v>83.563813936603168</v>
      </c>
      <c r="BG104" s="44">
        <f t="shared" si="214"/>
        <v>86.488547424384279</v>
      </c>
      <c r="BH104" s="44">
        <f t="shared" si="217"/>
        <v>89.515646584237729</v>
      </c>
      <c r="BI104" s="44">
        <f t="shared" si="223"/>
        <v>92.648694214686046</v>
      </c>
      <c r="BJ104" s="44">
        <f t="shared" ref="BJ104:BJ127" si="229">$V104/(1+r_)^($R104-BJ$2)</f>
        <v>95.891398512200041</v>
      </c>
      <c r="BK104" s="44">
        <f t="shared" si="131"/>
        <v>99.247597460127025</v>
      </c>
      <c r="BL104" s="44">
        <f t="shared" si="134"/>
        <v>102.72126337123146</v>
      </c>
      <c r="BM104" s="44">
        <f t="shared" si="137"/>
        <v>106.31650758922457</v>
      </c>
      <c r="BN104" s="44">
        <f t="shared" si="140"/>
        <v>110.03758535484739</v>
      </c>
      <c r="BO104" s="44">
        <f t="shared" si="143"/>
        <v>113.88890084226705</v>
      </c>
      <c r="BP104" s="44">
        <f t="shared" si="146"/>
        <v>117.87501237174641</v>
      </c>
      <c r="BQ104" s="44">
        <f t="shared" si="149"/>
        <v>122.00063780475753</v>
      </c>
      <c r="BR104" s="44">
        <f t="shared" si="152"/>
        <v>126.27066012792403</v>
      </c>
      <c r="BS104" s="44">
        <f t="shared" si="155"/>
        <v>130.69013323240134</v>
      </c>
      <c r="BT104" s="44">
        <f t="shared" si="158"/>
        <v>135.26428789553538</v>
      </c>
      <c r="BU104" s="44">
        <f t="shared" si="161"/>
        <v>139.99853797187913</v>
      </c>
      <c r="BV104" s="44">
        <f t="shared" si="164"/>
        <v>144.89848680089486</v>
      </c>
      <c r="BW104" s="44">
        <f t="shared" si="167"/>
        <v>149.96993383892618</v>
      </c>
      <c r="BX104" s="44">
        <f t="shared" si="170"/>
        <v>155.21888152328859</v>
      </c>
      <c r="BY104" s="44">
        <f t="shared" si="173"/>
        <v>160.65154237660369</v>
      </c>
      <c r="BZ104" s="44">
        <f t="shared" si="176"/>
        <v>166.27434635978477</v>
      </c>
      <c r="CA104" s="44">
        <f t="shared" si="179"/>
        <v>172.09394848237721</v>
      </c>
      <c r="CB104" s="44">
        <f t="shared" si="182"/>
        <v>178.11723667926037</v>
      </c>
      <c r="CC104" s="44">
        <f t="shared" si="185"/>
        <v>184.35133996303452</v>
      </c>
      <c r="CD104" s="44">
        <f t="shared" si="188"/>
        <v>190.8036368617407</v>
      </c>
      <c r="CE104" s="44">
        <f t="shared" si="191"/>
        <v>197.48176415190159</v>
      </c>
      <c r="CF104" s="44">
        <f t="shared" si="194"/>
        <v>204.39362589721816</v>
      </c>
      <c r="CG104" s="44">
        <f t="shared" si="197"/>
        <v>211.54740280362083</v>
      </c>
      <c r="CH104" s="44">
        <f t="shared" si="200"/>
        <v>218.95156190174751</v>
      </c>
      <c r="CI104" s="44">
        <f t="shared" si="203"/>
        <v>226.61486656830863</v>
      </c>
      <c r="CJ104" s="44">
        <f t="shared" si="206"/>
        <v>234.54638689819939</v>
      </c>
      <c r="CK104" s="44">
        <f t="shared" si="209"/>
        <v>242.75551043963637</v>
      </c>
      <c r="CL104" s="44">
        <f t="shared" si="212"/>
        <v>251.25195330502362</v>
      </c>
      <c r="CM104" s="44">
        <f t="shared" si="215"/>
        <v>260.04577167069942</v>
      </c>
      <c r="CN104" s="44">
        <f t="shared" si="218"/>
        <v>269.14737367917388</v>
      </c>
      <c r="CO104" s="44">
        <f t="shared" si="224"/>
        <v>278.56753175794495</v>
      </c>
      <c r="CP104" s="44">
        <f t="shared" ref="CP104:CP127" si="230">$V104/(1+r_)^($R104-CP$2)</f>
        <v>288.31739536947299</v>
      </c>
      <c r="CQ104" s="44">
        <f t="shared" si="132"/>
        <v>298.40850420740446</v>
      </c>
      <c r="CR104" s="44">
        <f t="shared" si="135"/>
        <v>308.8528018546636</v>
      </c>
      <c r="CS104" s="44">
        <f t="shared" si="138"/>
        <v>319.66264991957689</v>
      </c>
      <c r="CT104" s="44">
        <f t="shared" si="141"/>
        <v>330.85084266676199</v>
      </c>
      <c r="CU104" s="44">
        <f t="shared" si="144"/>
        <v>342.43062216009866</v>
      </c>
      <c r="CV104" s="44">
        <f t="shared" si="147"/>
        <v>354.41569393570211</v>
      </c>
      <c r="CW104" s="44">
        <f t="shared" si="150"/>
        <v>366.82024322345166</v>
      </c>
      <c r="CX104" s="44">
        <f t="shared" si="153"/>
        <v>379.65895173627246</v>
      </c>
      <c r="CY104" s="44">
        <f t="shared" si="156"/>
        <v>392.94701504704187</v>
      </c>
      <c r="CZ104" s="44">
        <f t="shared" si="159"/>
        <v>406.70016057368838</v>
      </c>
      <c r="DA104" s="44">
        <f t="shared" si="162"/>
        <v>420.93466619376744</v>
      </c>
      <c r="DB104" s="44">
        <f t="shared" si="165"/>
        <v>435.66737951054927</v>
      </c>
      <c r="DC104" s="44">
        <f t="shared" si="168"/>
        <v>450.91573779341843</v>
      </c>
      <c r="DD104" s="44">
        <f t="shared" si="171"/>
        <v>466.69778861618801</v>
      </c>
      <c r="DE104" s="44">
        <f t="shared" si="174"/>
        <v>483.03221121775454</v>
      </c>
      <c r="DF104" s="44">
        <f t="shared" si="177"/>
        <v>499.93833861037598</v>
      </c>
      <c r="DG104" s="44">
        <f t="shared" si="180"/>
        <v>517.43618046173901</v>
      </c>
      <c r="DH104" s="44">
        <f t="shared" si="183"/>
        <v>535.54644677789975</v>
      </c>
      <c r="DI104" s="44">
        <f t="shared" si="186"/>
        <v>554.29057241512635</v>
      </c>
      <c r="DJ104" s="44">
        <f t="shared" si="189"/>
        <v>573.69074244965566</v>
      </c>
      <c r="DK104" s="44">
        <f t="shared" si="192"/>
        <v>593.76991843539361</v>
      </c>
      <c r="DL104" s="44">
        <f t="shared" si="195"/>
        <v>614.55186558063235</v>
      </c>
      <c r="DM104" s="44">
        <f t="shared" si="198"/>
        <v>636.06118087595451</v>
      </c>
      <c r="DN104" s="44">
        <f t="shared" si="201"/>
        <v>658.32332220661272</v>
      </c>
      <c r="DO104" s="44">
        <f t="shared" si="204"/>
        <v>681.36463848384403</v>
      </c>
      <c r="DP104" s="44">
        <f t="shared" si="207"/>
        <v>705.21240083077862</v>
      </c>
      <c r="DQ104" s="44">
        <f t="shared" si="210"/>
        <v>729.89483485985591</v>
      </c>
      <c r="DR104" s="44">
        <f t="shared" si="213"/>
        <v>755.44115407995071</v>
      </c>
      <c r="DS104" s="44">
        <f t="shared" si="216"/>
        <v>781.88159447274893</v>
      </c>
      <c r="DT104" s="44">
        <f t="shared" si="219"/>
        <v>809.24745027929509</v>
      </c>
      <c r="DU104" s="44">
        <f t="shared" si="225"/>
        <v>837.57111103907039</v>
      </c>
      <c r="DV104" s="44">
        <f t="shared" ref="DV104:DV127" si="231">$V104/(1+r_)^($R104-DV$2)</f>
        <v>866.88609992543775</v>
      </c>
      <c r="DW104" s="44"/>
      <c r="DX104" s="44"/>
      <c r="DY104" s="44"/>
    </row>
    <row r="105" spans="1:129" ht="15.75" customHeight="1">
      <c r="B105" s="1">
        <v>98</v>
      </c>
      <c r="D105" s="43">
        <f t="shared" si="124"/>
        <v>0.32203500000000002</v>
      </c>
      <c r="E105" s="43">
        <f t="shared" si="0"/>
        <v>0.38865961479310357</v>
      </c>
      <c r="F105" s="44">
        <f t="shared" si="226"/>
        <v>398.91415705123768</v>
      </c>
      <c r="G105" s="44">
        <f t="shared" si="1"/>
        <v>310.79942370505455</v>
      </c>
      <c r="H105" s="44">
        <f t="shared" si="2"/>
        <v>1.548897970743182</v>
      </c>
      <c r="J105" s="43">
        <f t="shared" si="220"/>
        <v>0.29034399999999999</v>
      </c>
      <c r="K105" s="43">
        <f t="shared" si="4"/>
        <v>0.34297493340049234</v>
      </c>
      <c r="L105" s="44">
        <f t="shared" si="227"/>
        <v>1223.1351980580664</v>
      </c>
      <c r="M105" s="44">
        <f t="shared" si="5"/>
        <v>977.17610136869757</v>
      </c>
      <c r="N105" s="44">
        <f t="shared" si="6"/>
        <v>1.733452357808809</v>
      </c>
      <c r="P105" s="5">
        <f t="shared" si="7"/>
        <v>0.75406780577009247</v>
      </c>
      <c r="R105" s="1">
        <v>98</v>
      </c>
      <c r="S105" s="44">
        <f t="shared" si="8"/>
        <v>1020.4327089127985</v>
      </c>
      <c r="T105" s="44">
        <f t="shared" si="9"/>
        <v>816.46739808675898</v>
      </c>
      <c r="U105" s="45">
        <f t="shared" si="10"/>
        <v>1.748066130987497</v>
      </c>
      <c r="V105" s="44">
        <f t="shared" si="221"/>
        <v>533.47979790988836</v>
      </c>
      <c r="W105" s="45">
        <f t="shared" si="12"/>
        <v>1.1421864099872305</v>
      </c>
      <c r="X105" s="45">
        <f>SUM(DW105:DW$127)/S105</f>
        <v>1.1039422918475661</v>
      </c>
      <c r="Z105" s="1">
        <f t="shared" si="13"/>
        <v>1.6880644924430035</v>
      </c>
      <c r="AA105" s="45">
        <f t="shared" si="14"/>
        <v>6.0001638544493474E-2</v>
      </c>
      <c r="AC105" s="44">
        <f t="shared" si="222"/>
        <v>18.321612696210543</v>
      </c>
      <c r="AD105" s="44">
        <f t="shared" si="228"/>
        <v>18.962869140577912</v>
      </c>
      <c r="AE105" s="44">
        <f t="shared" ref="AE105:AE127" si="232">$V105/(1+r_)^($R105-AE$2)</f>
        <v>19.626569560498137</v>
      </c>
      <c r="AF105" s="44">
        <f t="shared" si="133"/>
        <v>20.313499495115568</v>
      </c>
      <c r="AG105" s="44">
        <f t="shared" si="136"/>
        <v>21.024471977444612</v>
      </c>
      <c r="AH105" s="44">
        <f t="shared" si="139"/>
        <v>21.760328496655173</v>
      </c>
      <c r="AI105" s="44">
        <f t="shared" si="142"/>
        <v>22.5219399940381</v>
      </c>
      <c r="AJ105" s="44">
        <f t="shared" si="145"/>
        <v>23.310207893829432</v>
      </c>
      <c r="AK105" s="44">
        <f t="shared" si="148"/>
        <v>24.126065170113463</v>
      </c>
      <c r="AL105" s="44">
        <f t="shared" si="151"/>
        <v>24.970477451067435</v>
      </c>
      <c r="AM105" s="44">
        <f t="shared" si="154"/>
        <v>25.844444161854792</v>
      </c>
      <c r="AN105" s="44">
        <f t="shared" si="157"/>
        <v>26.748999707519705</v>
      </c>
      <c r="AO105" s="44">
        <f t="shared" si="160"/>
        <v>27.685214697282891</v>
      </c>
      <c r="AP105" s="44">
        <f t="shared" si="163"/>
        <v>28.654197211687794</v>
      </c>
      <c r="AQ105" s="44">
        <f t="shared" si="166"/>
        <v>29.657094114096864</v>
      </c>
      <c r="AR105" s="44">
        <f t="shared" si="169"/>
        <v>30.69509240809025</v>
      </c>
      <c r="AS105" s="44">
        <f t="shared" si="172"/>
        <v>31.769420642373401</v>
      </c>
      <c r="AT105" s="44">
        <f t="shared" si="175"/>
        <v>32.881350364856473</v>
      </c>
      <c r="AU105" s="44">
        <f t="shared" si="178"/>
        <v>34.032197627626445</v>
      </c>
      <c r="AV105" s="44">
        <f t="shared" si="181"/>
        <v>35.223324544593368</v>
      </c>
      <c r="AW105" s="44">
        <f t="shared" si="184"/>
        <v>36.456140903654131</v>
      </c>
      <c r="AX105" s="44">
        <f t="shared" si="187"/>
        <v>37.732105835282027</v>
      </c>
      <c r="AY105" s="44">
        <f t="shared" si="190"/>
        <v>39.052729539516889</v>
      </c>
      <c r="AZ105" s="44">
        <f t="shared" si="193"/>
        <v>40.419575073399976</v>
      </c>
      <c r="BA105" s="44">
        <f t="shared" si="196"/>
        <v>41.834260200968984</v>
      </c>
      <c r="BB105" s="44">
        <f t="shared" si="199"/>
        <v>43.29845930800289</v>
      </c>
      <c r="BC105" s="44">
        <f t="shared" si="202"/>
        <v>44.813905383782988</v>
      </c>
      <c r="BD105" s="44">
        <f t="shared" si="205"/>
        <v>46.382392072215382</v>
      </c>
      <c r="BE105" s="44">
        <f t="shared" si="208"/>
        <v>48.00577579474291</v>
      </c>
      <c r="BF105" s="44">
        <f t="shared" si="211"/>
        <v>49.685977947558925</v>
      </c>
      <c r="BG105" s="44">
        <f t="shared" si="214"/>
        <v>51.424987175723473</v>
      </c>
      <c r="BH105" s="44">
        <f t="shared" si="217"/>
        <v>53.224861726873797</v>
      </c>
      <c r="BI105" s="44">
        <f t="shared" si="223"/>
        <v>55.087731887314376</v>
      </c>
      <c r="BJ105" s="44">
        <f t="shared" si="229"/>
        <v>57.015802503370374</v>
      </c>
      <c r="BK105" s="44">
        <f t="shared" ref="BK105:BK127" si="233">$V105/(1+r_)^($R105-BK$2)</f>
        <v>59.01135559098833</v>
      </c>
      <c r="BL105" s="44">
        <f t="shared" si="134"/>
        <v>61.076753036672905</v>
      </c>
      <c r="BM105" s="44">
        <f t="shared" si="137"/>
        <v>63.214439392956457</v>
      </c>
      <c r="BN105" s="44">
        <f t="shared" si="140"/>
        <v>65.426944771709941</v>
      </c>
      <c r="BO105" s="44">
        <f t="shared" si="143"/>
        <v>67.716887838719757</v>
      </c>
      <c r="BP105" s="44">
        <f t="shared" si="146"/>
        <v>70.086978913074944</v>
      </c>
      <c r="BQ105" s="44">
        <f t="shared" si="149"/>
        <v>72.540023175032573</v>
      </c>
      <c r="BR105" s="44">
        <f t="shared" si="152"/>
        <v>75.078923986158713</v>
      </c>
      <c r="BS105" s="44">
        <f t="shared" si="155"/>
        <v>77.706686325674269</v>
      </c>
      <c r="BT105" s="44">
        <f t="shared" si="158"/>
        <v>80.426420347072835</v>
      </c>
      <c r="BU105" s="44">
        <f t="shared" si="161"/>
        <v>83.241345059220393</v>
      </c>
      <c r="BV105" s="44">
        <f t="shared" si="164"/>
        <v>86.154792136293111</v>
      </c>
      <c r="BW105" s="44">
        <f t="shared" si="167"/>
        <v>89.170209861063356</v>
      </c>
      <c r="BX105" s="44">
        <f t="shared" si="170"/>
        <v>92.291167206200569</v>
      </c>
      <c r="BY105" s="44">
        <f t="shared" si="173"/>
        <v>95.521358058417576</v>
      </c>
      <c r="BZ105" s="44">
        <f t="shared" si="176"/>
        <v>98.86460559046219</v>
      </c>
      <c r="CA105" s="44">
        <f t="shared" si="179"/>
        <v>102.32486678612835</v>
      </c>
      <c r="CB105" s="44">
        <f t="shared" si="182"/>
        <v>105.90623712364282</v>
      </c>
      <c r="CC105" s="44">
        <f t="shared" si="185"/>
        <v>109.6129554229703</v>
      </c>
      <c r="CD105" s="44">
        <f t="shared" si="188"/>
        <v>113.44940886277428</v>
      </c>
      <c r="CE105" s="44">
        <f t="shared" si="191"/>
        <v>117.42013817297136</v>
      </c>
      <c r="CF105" s="44">
        <f t="shared" si="194"/>
        <v>121.52984300902534</v>
      </c>
      <c r="CG105" s="44">
        <f t="shared" si="197"/>
        <v>125.78338751434123</v>
      </c>
      <c r="CH105" s="44">
        <f t="shared" si="200"/>
        <v>130.18580607734319</v>
      </c>
      <c r="CI105" s="44">
        <f t="shared" si="203"/>
        <v>134.74230929005017</v>
      </c>
      <c r="CJ105" s="44">
        <f t="shared" si="206"/>
        <v>139.45829011520189</v>
      </c>
      <c r="CK105" s="44">
        <f t="shared" si="209"/>
        <v>144.33933026923393</v>
      </c>
      <c r="CL105" s="44">
        <f t="shared" si="212"/>
        <v>149.39120682865715</v>
      </c>
      <c r="CM105" s="44">
        <f t="shared" si="215"/>
        <v>154.61989906766013</v>
      </c>
      <c r="CN105" s="44">
        <f t="shared" si="218"/>
        <v>160.0315955350282</v>
      </c>
      <c r="CO105" s="44">
        <f t="shared" si="224"/>
        <v>165.63270137875418</v>
      </c>
      <c r="CP105" s="44">
        <f t="shared" si="230"/>
        <v>171.42984592701058</v>
      </c>
      <c r="CQ105" s="44">
        <f t="shared" ref="CQ105:CQ127" si="234">$V105/(1+r_)^($R105-CQ$2)</f>
        <v>177.42989053445592</v>
      </c>
      <c r="CR105" s="44">
        <f t="shared" si="135"/>
        <v>183.63993670316185</v>
      </c>
      <c r="CS105" s="44">
        <f t="shared" si="138"/>
        <v>190.06733448777248</v>
      </c>
      <c r="CT105" s="44">
        <f t="shared" si="141"/>
        <v>196.71969119484453</v>
      </c>
      <c r="CU105" s="44">
        <f t="shared" si="144"/>
        <v>203.60488038666404</v>
      </c>
      <c r="CV105" s="44">
        <f t="shared" si="147"/>
        <v>210.7310512001973</v>
      </c>
      <c r="CW105" s="44">
        <f t="shared" si="150"/>
        <v>218.10663799220418</v>
      </c>
      <c r="CX105" s="44">
        <f t="shared" si="153"/>
        <v>225.74037032193135</v>
      </c>
      <c r="CY105" s="44">
        <f t="shared" si="156"/>
        <v>233.6412832831989</v>
      </c>
      <c r="CZ105" s="44">
        <f t="shared" si="159"/>
        <v>241.81872819811082</v>
      </c>
      <c r="DA105" s="44">
        <f t="shared" si="162"/>
        <v>250.28238368504469</v>
      </c>
      <c r="DB105" s="44">
        <f t="shared" si="165"/>
        <v>259.04226711402129</v>
      </c>
      <c r="DC105" s="44">
        <f t="shared" si="168"/>
        <v>268.10874646301198</v>
      </c>
      <c r="DD105" s="44">
        <f t="shared" si="171"/>
        <v>277.49255258921738</v>
      </c>
      <c r="DE105" s="44">
        <f t="shared" si="174"/>
        <v>287.20479192983993</v>
      </c>
      <c r="DF105" s="44">
        <f t="shared" si="177"/>
        <v>297.25695964738429</v>
      </c>
      <c r="DG105" s="44">
        <f t="shared" si="180"/>
        <v>307.66095323504277</v>
      </c>
      <c r="DH105" s="44">
        <f t="shared" si="183"/>
        <v>318.42908659826918</v>
      </c>
      <c r="DI105" s="44">
        <f t="shared" si="186"/>
        <v>329.57410462920853</v>
      </c>
      <c r="DJ105" s="44">
        <f t="shared" si="189"/>
        <v>341.10919829123088</v>
      </c>
      <c r="DK105" s="44">
        <f t="shared" si="192"/>
        <v>353.04802023142389</v>
      </c>
      <c r="DL105" s="44">
        <f t="shared" si="195"/>
        <v>365.40470093952371</v>
      </c>
      <c r="DM105" s="44">
        <f t="shared" si="198"/>
        <v>378.19386547240708</v>
      </c>
      <c r="DN105" s="44">
        <f t="shared" si="201"/>
        <v>391.43065076394129</v>
      </c>
      <c r="DO105" s="44">
        <f t="shared" si="204"/>
        <v>405.13072354067918</v>
      </c>
      <c r="DP105" s="44">
        <f t="shared" si="207"/>
        <v>419.31029886460288</v>
      </c>
      <c r="DQ105" s="44">
        <f t="shared" si="210"/>
        <v>433.98615932486393</v>
      </c>
      <c r="DR105" s="44">
        <f t="shared" si="213"/>
        <v>449.17567490123417</v>
      </c>
      <c r="DS105" s="44">
        <f t="shared" si="216"/>
        <v>464.89682352277731</v>
      </c>
      <c r="DT105" s="44">
        <f t="shared" si="219"/>
        <v>481.16821234607448</v>
      </c>
      <c r="DU105" s="44">
        <f t="shared" si="225"/>
        <v>498.00909977818708</v>
      </c>
      <c r="DV105" s="44">
        <f t="shared" si="231"/>
        <v>515.43941827042363</v>
      </c>
      <c r="DW105" s="44">
        <f t="shared" ref="DW105:DW127" si="235">$V105/(1+r_)^($R105-DW$2)</f>
        <v>533.47979790988836</v>
      </c>
      <c r="DX105" s="44"/>
      <c r="DY105" s="44"/>
    </row>
    <row r="106" spans="1:129" ht="15.75" customHeight="1">
      <c r="B106" s="1">
        <v>99</v>
      </c>
      <c r="D106" s="43">
        <f t="shared" si="124"/>
        <v>0.36503600000000003</v>
      </c>
      <c r="E106" s="43">
        <f t="shared" si="0"/>
        <v>0.45418697460993523</v>
      </c>
      <c r="F106" s="44">
        <f t="shared" si="226"/>
        <v>222.68469035887136</v>
      </c>
      <c r="G106" s="44">
        <f t="shared" si="1"/>
        <v>167.67808724174125</v>
      </c>
      <c r="H106" s="44">
        <f t="shared" si="2"/>
        <v>1.378980764943732</v>
      </c>
      <c r="J106" s="43">
        <f t="shared" si="220"/>
        <v>0.31644</v>
      </c>
      <c r="K106" s="43">
        <f t="shared" si="4"/>
        <v>0.38044084320342902</v>
      </c>
      <c r="L106" s="44">
        <f t="shared" si="227"/>
        <v>731.21700467932862</v>
      </c>
      <c r="M106" s="44">
        <f t="shared" si="5"/>
        <v>572.23273250092234</v>
      </c>
      <c r="N106" s="44">
        <f t="shared" si="6"/>
        <v>1.5632438582651522</v>
      </c>
      <c r="P106" s="5">
        <f t="shared" si="7"/>
        <v>0.76655383723796222</v>
      </c>
      <c r="R106" s="1">
        <v>99</v>
      </c>
      <c r="S106" s="44">
        <f t="shared" si="8"/>
        <v>612.50208726071946</v>
      </c>
      <c r="T106" s="44">
        <f t="shared" si="9"/>
        <v>480.67792668633922</v>
      </c>
      <c r="U106" s="45">
        <f t="shared" si="10"/>
        <v>1.5792867966240518</v>
      </c>
      <c r="V106" s="44">
        <f t="shared" si="221"/>
        <v>314.07495729685405</v>
      </c>
      <c r="W106" s="45">
        <f t="shared" si="12"/>
        <v>1.0319059929141559</v>
      </c>
      <c r="X106" s="45">
        <f>SUM(DX106:DX$127)/S106</f>
        <v>1.0020777138556731</v>
      </c>
      <c r="Z106" s="1">
        <f t="shared" si="13"/>
        <v>1.5202283461906032</v>
      </c>
      <c r="AA106" s="45">
        <f t="shared" si="14"/>
        <v>5.9058450433448595E-2</v>
      </c>
      <c r="AC106" s="44">
        <f t="shared" si="222"/>
        <v>10.42170270025235</v>
      </c>
      <c r="AD106" s="44">
        <f t="shared" si="228"/>
        <v>10.786462294761181</v>
      </c>
      <c r="AE106" s="44">
        <f t="shared" si="232"/>
        <v>11.163988475077822</v>
      </c>
      <c r="AF106" s="44">
        <f t="shared" ref="AF106:AF127" si="236">$V106/(1+r_)^($R106-AF$2)</f>
        <v>11.554728071705545</v>
      </c>
      <c r="AG106" s="44">
        <f t="shared" si="136"/>
        <v>11.959143554215236</v>
      </c>
      <c r="AH106" s="44">
        <f t="shared" si="139"/>
        <v>12.377713578612768</v>
      </c>
      <c r="AI106" s="44">
        <f t="shared" si="142"/>
        <v>12.810933553864215</v>
      </c>
      <c r="AJ106" s="44">
        <f t="shared" si="145"/>
        <v>13.259316228249462</v>
      </c>
      <c r="AK106" s="44">
        <f t="shared" si="148"/>
        <v>13.723392296238192</v>
      </c>
      <c r="AL106" s="44">
        <f t="shared" si="151"/>
        <v>14.203711026606531</v>
      </c>
      <c r="AM106" s="44">
        <f t="shared" si="154"/>
        <v>14.700840912537757</v>
      </c>
      <c r="AN106" s="44">
        <f t="shared" si="157"/>
        <v>15.215370344476577</v>
      </c>
      <c r="AO106" s="44">
        <f t="shared" si="160"/>
        <v>15.747908306533255</v>
      </c>
      <c r="AP106" s="44">
        <f t="shared" si="163"/>
        <v>16.299085097261916</v>
      </c>
      <c r="AQ106" s="44">
        <f t="shared" si="166"/>
        <v>16.869553075666083</v>
      </c>
      <c r="AR106" s="44">
        <f t="shared" si="169"/>
        <v>17.459987433314396</v>
      </c>
      <c r="AS106" s="44">
        <f t="shared" si="172"/>
        <v>18.071086993480396</v>
      </c>
      <c r="AT106" s="44">
        <f t="shared" si="175"/>
        <v>18.703575038252207</v>
      </c>
      <c r="AU106" s="44">
        <f t="shared" si="178"/>
        <v>19.358200164591032</v>
      </c>
      <c r="AV106" s="44">
        <f t="shared" si="181"/>
        <v>20.03573717035172</v>
      </c>
      <c r="AW106" s="44">
        <f t="shared" si="184"/>
        <v>20.736987971314026</v>
      </c>
      <c r="AX106" s="44">
        <f t="shared" si="187"/>
        <v>21.462782550310013</v>
      </c>
      <c r="AY106" s="44">
        <f t="shared" si="190"/>
        <v>22.213979939570866</v>
      </c>
      <c r="AZ106" s="44">
        <f t="shared" si="193"/>
        <v>22.991469237455842</v>
      </c>
      <c r="BA106" s="44">
        <f t="shared" si="196"/>
        <v>23.796170660766794</v>
      </c>
      <c r="BB106" s="44">
        <f t="shared" si="199"/>
        <v>24.629036633893634</v>
      </c>
      <c r="BC106" s="44">
        <f t="shared" si="202"/>
        <v>25.491052916079909</v>
      </c>
      <c r="BD106" s="44">
        <f t="shared" si="205"/>
        <v>26.383239768142701</v>
      </c>
      <c r="BE106" s="44">
        <f t="shared" si="208"/>
        <v>27.306653160027693</v>
      </c>
      <c r="BF106" s="44">
        <f t="shared" si="211"/>
        <v>28.262386020628657</v>
      </c>
      <c r="BG106" s="44">
        <f t="shared" si="214"/>
        <v>29.251569531350665</v>
      </c>
      <c r="BH106" s="44">
        <f t="shared" si="217"/>
        <v>30.27537446494793</v>
      </c>
      <c r="BI106" s="44">
        <f t="shared" si="223"/>
        <v>31.33501257122111</v>
      </c>
      <c r="BJ106" s="44">
        <f t="shared" si="229"/>
        <v>32.431738011213845</v>
      </c>
      <c r="BK106" s="44">
        <f t="shared" si="233"/>
        <v>33.56684884160633</v>
      </c>
      <c r="BL106" s="44">
        <f t="shared" ref="BL106:BL127" si="237">$V106/(1+r_)^($R106-BL$2)</f>
        <v>34.741688551062545</v>
      </c>
      <c r="BM106" s="44">
        <f t="shared" si="137"/>
        <v>35.957647650349728</v>
      </c>
      <c r="BN106" s="44">
        <f t="shared" si="140"/>
        <v>37.216165318111969</v>
      </c>
      <c r="BO106" s="44">
        <f t="shared" si="143"/>
        <v>38.518731104245887</v>
      </c>
      <c r="BP106" s="44">
        <f t="shared" si="146"/>
        <v>39.866886692894482</v>
      </c>
      <c r="BQ106" s="44">
        <f t="shared" si="149"/>
        <v>41.262227727145785</v>
      </c>
      <c r="BR106" s="44">
        <f t="shared" si="152"/>
        <v>42.706405697595891</v>
      </c>
      <c r="BS106" s="44">
        <f t="shared" si="155"/>
        <v>44.201129897011747</v>
      </c>
      <c r="BT106" s="44">
        <f t="shared" si="158"/>
        <v>45.748169443407157</v>
      </c>
      <c r="BU106" s="44">
        <f t="shared" si="161"/>
        <v>47.349355373926386</v>
      </c>
      <c r="BV106" s="44">
        <f t="shared" si="164"/>
        <v>49.006582812013818</v>
      </c>
      <c r="BW106" s="44">
        <f t="shared" si="167"/>
        <v>50.721813210434298</v>
      </c>
      <c r="BX106" s="44">
        <f t="shared" si="170"/>
        <v>52.497076672799487</v>
      </c>
      <c r="BY106" s="44">
        <f t="shared" si="173"/>
        <v>54.334474356347471</v>
      </c>
      <c r="BZ106" s="44">
        <f t="shared" si="176"/>
        <v>56.236180958819624</v>
      </c>
      <c r="CA106" s="44">
        <f t="shared" si="179"/>
        <v>58.204447292378312</v>
      </c>
      <c r="CB106" s="44">
        <f t="shared" si="182"/>
        <v>60.24160294761154</v>
      </c>
      <c r="CC106" s="44">
        <f t="shared" si="185"/>
        <v>62.350059050777936</v>
      </c>
      <c r="CD106" s="44">
        <f t="shared" si="188"/>
        <v>64.532311117555153</v>
      </c>
      <c r="CE106" s="44">
        <f t="shared" si="191"/>
        <v>66.790942006669582</v>
      </c>
      <c r="CF106" s="44">
        <f t="shared" si="194"/>
        <v>69.128624976903012</v>
      </c>
      <c r="CG106" s="44">
        <f t="shared" si="197"/>
        <v>71.548126851094608</v>
      </c>
      <c r="CH106" s="44">
        <f t="shared" si="200"/>
        <v>74.052311290882926</v>
      </c>
      <c r="CI106" s="44">
        <f t="shared" si="203"/>
        <v>76.644142186063831</v>
      </c>
      <c r="CJ106" s="44">
        <f t="shared" si="206"/>
        <v>79.32668716257605</v>
      </c>
      <c r="CK106" s="44">
        <f t="shared" si="209"/>
        <v>82.103121213266192</v>
      </c>
      <c r="CL106" s="44">
        <f t="shared" si="212"/>
        <v>84.976730455730504</v>
      </c>
      <c r="CM106" s="44">
        <f t="shared" si="215"/>
        <v>87.950916021681067</v>
      </c>
      <c r="CN106" s="44">
        <f t="shared" si="218"/>
        <v>91.029198082439905</v>
      </c>
      <c r="CO106" s="44">
        <f t="shared" si="224"/>
        <v>94.215220015325286</v>
      </c>
      <c r="CP106" s="44">
        <f t="shared" si="230"/>
        <v>97.512752715861666</v>
      </c>
      <c r="CQ106" s="44">
        <f t="shared" si="234"/>
        <v>100.92569906091683</v>
      </c>
      <c r="CR106" s="44">
        <f t="shared" ref="CR106:CR127" si="238">$V106/(1+r_)^($R106-CR$2)</f>
        <v>104.45809852804891</v>
      </c>
      <c r="CS106" s="44">
        <f t="shared" si="138"/>
        <v>108.11413197653059</v>
      </c>
      <c r="CT106" s="44">
        <f t="shared" si="141"/>
        <v>111.89812659570914</v>
      </c>
      <c r="CU106" s="44">
        <f t="shared" si="144"/>
        <v>115.81456102655898</v>
      </c>
      <c r="CV106" s="44">
        <f t="shared" si="147"/>
        <v>119.86807066248851</v>
      </c>
      <c r="CW106" s="44">
        <f t="shared" si="150"/>
        <v>124.0634531356756</v>
      </c>
      <c r="CX106" s="44">
        <f t="shared" si="153"/>
        <v>128.40567399542425</v>
      </c>
      <c r="CY106" s="44">
        <f t="shared" si="156"/>
        <v>132.89987258526409</v>
      </c>
      <c r="CZ106" s="44">
        <f t="shared" si="159"/>
        <v>137.55136812574833</v>
      </c>
      <c r="DA106" s="44">
        <f t="shared" si="162"/>
        <v>142.36566601014948</v>
      </c>
      <c r="DB106" s="44">
        <f t="shared" si="165"/>
        <v>147.34846432050472</v>
      </c>
      <c r="DC106" s="44">
        <f t="shared" si="168"/>
        <v>152.50566057172239</v>
      </c>
      <c r="DD106" s="44">
        <f t="shared" si="171"/>
        <v>157.84335869173265</v>
      </c>
      <c r="DE106" s="44">
        <f t="shared" si="174"/>
        <v>163.36787624594328</v>
      </c>
      <c r="DF106" s="44">
        <f t="shared" si="177"/>
        <v>169.08575191455128</v>
      </c>
      <c r="DG106" s="44">
        <f t="shared" si="180"/>
        <v>175.00375323156055</v>
      </c>
      <c r="DH106" s="44">
        <f t="shared" si="183"/>
        <v>181.12888459466515</v>
      </c>
      <c r="DI106" s="44">
        <f t="shared" si="186"/>
        <v>187.46839555547839</v>
      </c>
      <c r="DJ106" s="44">
        <f t="shared" si="189"/>
        <v>194.02978939992013</v>
      </c>
      <c r="DK106" s="44">
        <f t="shared" si="192"/>
        <v>200.82083202891735</v>
      </c>
      <c r="DL106" s="44">
        <f t="shared" si="195"/>
        <v>207.8495611499294</v>
      </c>
      <c r="DM106" s="44">
        <f t="shared" si="198"/>
        <v>215.12429579017692</v>
      </c>
      <c r="DN106" s="44">
        <f t="shared" si="201"/>
        <v>222.65364614283314</v>
      </c>
      <c r="DO106" s="44">
        <f t="shared" si="204"/>
        <v>230.44652375783227</v>
      </c>
      <c r="DP106" s="44">
        <f t="shared" si="207"/>
        <v>238.51215208935636</v>
      </c>
      <c r="DQ106" s="44">
        <f t="shared" si="210"/>
        <v>246.8600774124838</v>
      </c>
      <c r="DR106" s="44">
        <f t="shared" si="213"/>
        <v>255.50018012192072</v>
      </c>
      <c r="DS106" s="44">
        <f t="shared" si="216"/>
        <v>264.44268642618795</v>
      </c>
      <c r="DT106" s="44">
        <f t="shared" si="219"/>
        <v>273.69818045110446</v>
      </c>
      <c r="DU106" s="44">
        <f t="shared" si="225"/>
        <v>283.27761676689312</v>
      </c>
      <c r="DV106" s="44">
        <f t="shared" si="231"/>
        <v>293.19233335373434</v>
      </c>
      <c r="DW106" s="44">
        <f t="shared" si="235"/>
        <v>303.45406502111507</v>
      </c>
      <c r="DX106" s="44">
        <f t="shared" ref="DX106:DX127" si="239">$V106/(1+r_)^($R106-DX$2)</f>
        <v>314.07495729685405</v>
      </c>
      <c r="DY106" s="44"/>
    </row>
    <row r="107" spans="1:129" ht="15.75" customHeight="1">
      <c r="B107" s="1">
        <v>100</v>
      </c>
      <c r="D107" s="43">
        <f t="shared" si="124"/>
        <v>0.38819799999999999</v>
      </c>
      <c r="E107" s="43">
        <f t="shared" si="0"/>
        <v>0.49134657822850669</v>
      </c>
      <c r="F107" s="44">
        <f t="shared" si="226"/>
        <v>112.67148412461111</v>
      </c>
      <c r="G107" s="44">
        <f t="shared" si="1"/>
        <v>83.294529710670943</v>
      </c>
      <c r="H107" s="44">
        <f t="shared" si="2"/>
        <v>1.2372235840651706</v>
      </c>
      <c r="J107" s="43">
        <f t="shared" si="220"/>
        <v>0.33968599999999999</v>
      </c>
      <c r="K107" s="43">
        <f t="shared" si="4"/>
        <v>0.41503979952266123</v>
      </c>
      <c r="L107" s="44">
        <f t="shared" si="227"/>
        <v>413.248460322516</v>
      </c>
      <c r="M107" s="44">
        <f t="shared" si="5"/>
        <v>317.4924326725228</v>
      </c>
      <c r="N107" s="44">
        <f t="shared" si="6"/>
        <v>1.3813427367099544</v>
      </c>
      <c r="P107" s="5">
        <f t="shared" si="7"/>
        <v>0.7857630513650572</v>
      </c>
      <c r="R107" s="1">
        <v>100</v>
      </c>
      <c r="S107" s="44">
        <f t="shared" si="8"/>
        <v>348.85376611195898</v>
      </c>
      <c r="T107" s="44">
        <f t="shared" si="9"/>
        <v>268.88250850691992</v>
      </c>
      <c r="U107" s="45">
        <f t="shared" si="10"/>
        <v>1.3949642512186882</v>
      </c>
      <c r="V107" s="44">
        <f t="shared" si="221"/>
        <v>175.68783105842147</v>
      </c>
      <c r="W107" s="45">
        <f t="shared" si="12"/>
        <v>0.91146964174629019</v>
      </c>
      <c r="X107" s="45">
        <f>SUM(DY107:DY$127)/S107</f>
        <v>0.88916690848895008</v>
      </c>
      <c r="Z107" s="1">
        <f t="shared" si="13"/>
        <v>1.3504670892074824</v>
      </c>
      <c r="AA107" s="45">
        <f t="shared" si="14"/>
        <v>4.4497162011205793E-2</v>
      </c>
      <c r="AC107" s="44">
        <f t="shared" si="222"/>
        <v>5.6325713527763481</v>
      </c>
      <c r="AD107" s="44">
        <f t="shared" si="228"/>
        <v>5.82971135012352</v>
      </c>
      <c r="AE107" s="44">
        <f t="shared" si="232"/>
        <v>6.0337512473778423</v>
      </c>
      <c r="AF107" s="44">
        <f t="shared" si="236"/>
        <v>6.2449325410360661</v>
      </c>
      <c r="AG107" s="44">
        <f t="shared" ref="AG107:AG127" si="240">$V107/(1+r_)^($R107-AG$2)</f>
        <v>6.4635051799723282</v>
      </c>
      <c r="AH107" s="44">
        <f t="shared" si="139"/>
        <v>6.6897278612713578</v>
      </c>
      <c r="AI107" s="44">
        <f t="shared" si="142"/>
        <v>6.9238683364158549</v>
      </c>
      <c r="AJ107" s="44">
        <f t="shared" si="145"/>
        <v>7.1662037281904096</v>
      </c>
      <c r="AK107" s="44">
        <f t="shared" si="148"/>
        <v>7.4170208586770734</v>
      </c>
      <c r="AL107" s="44">
        <f t="shared" si="151"/>
        <v>7.67661658873077</v>
      </c>
      <c r="AM107" s="44">
        <f t="shared" si="154"/>
        <v>7.9452981693363478</v>
      </c>
      <c r="AN107" s="44">
        <f t="shared" si="157"/>
        <v>8.2233836052631197</v>
      </c>
      <c r="AO107" s="44">
        <f t="shared" si="160"/>
        <v>8.5112020314473273</v>
      </c>
      <c r="AP107" s="44">
        <f t="shared" si="163"/>
        <v>8.8090941025479825</v>
      </c>
      <c r="AQ107" s="44">
        <f t="shared" si="166"/>
        <v>9.1174123961371603</v>
      </c>
      <c r="AR107" s="44">
        <f t="shared" si="169"/>
        <v>9.4365218300019613</v>
      </c>
      <c r="AS107" s="44">
        <f t="shared" si="172"/>
        <v>9.7668000940520301</v>
      </c>
      <c r="AT107" s="44">
        <f t="shared" si="175"/>
        <v>10.108638097343849</v>
      </c>
      <c r="AU107" s="44">
        <f t="shared" si="178"/>
        <v>10.462440430750881</v>
      </c>
      <c r="AV107" s="44">
        <f t="shared" si="181"/>
        <v>10.828625845827162</v>
      </c>
      <c r="AW107" s="44">
        <f t="shared" si="184"/>
        <v>11.207627750431113</v>
      </c>
      <c r="AX107" s="44">
        <f t="shared" si="187"/>
        <v>11.599894721696201</v>
      </c>
      <c r="AY107" s="44">
        <f t="shared" si="190"/>
        <v>12.005891036955566</v>
      </c>
      <c r="AZ107" s="44">
        <f t="shared" si="193"/>
        <v>12.426097223249011</v>
      </c>
      <c r="BA107" s="44">
        <f t="shared" si="196"/>
        <v>12.861010626062724</v>
      </c>
      <c r="BB107" s="44">
        <f t="shared" si="199"/>
        <v>13.311145997974918</v>
      </c>
      <c r="BC107" s="44">
        <f t="shared" si="202"/>
        <v>13.777036107904042</v>
      </c>
      <c r="BD107" s="44">
        <f t="shared" si="205"/>
        <v>14.259232371680682</v>
      </c>
      <c r="BE107" s="44">
        <f t="shared" si="208"/>
        <v>14.758305504689503</v>
      </c>
      <c r="BF107" s="44">
        <f t="shared" si="211"/>
        <v>15.274846197353634</v>
      </c>
      <c r="BG107" s="44">
        <f t="shared" si="214"/>
        <v>15.809465814261008</v>
      </c>
      <c r="BH107" s="44">
        <f t="shared" si="217"/>
        <v>16.362797117760145</v>
      </c>
      <c r="BI107" s="44">
        <f t="shared" si="223"/>
        <v>16.935495016881745</v>
      </c>
      <c r="BJ107" s="44">
        <f t="shared" si="229"/>
        <v>17.528237342472607</v>
      </c>
      <c r="BK107" s="44">
        <f t="shared" si="233"/>
        <v>18.141725649459151</v>
      </c>
      <c r="BL107" s="44">
        <f t="shared" si="237"/>
        <v>18.776686047190218</v>
      </c>
      <c r="BM107" s="44">
        <f t="shared" ref="BM107:BM127" si="241">$V107/(1+r_)^($R107-BM$2)</f>
        <v>19.433870058841872</v>
      </c>
      <c r="BN107" s="44">
        <f t="shared" si="140"/>
        <v>20.114055510901334</v>
      </c>
      <c r="BO107" s="44">
        <f t="shared" si="143"/>
        <v>20.818047453782881</v>
      </c>
      <c r="BP107" s="44">
        <f t="shared" si="146"/>
        <v>21.546679114665281</v>
      </c>
      <c r="BQ107" s="44">
        <f t="shared" si="149"/>
        <v>22.30081288367856</v>
      </c>
      <c r="BR107" s="44">
        <f t="shared" si="152"/>
        <v>23.081341334607309</v>
      </c>
      <c r="BS107" s="44">
        <f t="shared" si="155"/>
        <v>23.889188281318564</v>
      </c>
      <c r="BT107" s="44">
        <f t="shared" si="158"/>
        <v>24.725309871164715</v>
      </c>
      <c r="BU107" s="44">
        <f t="shared" si="161"/>
        <v>25.590695716655478</v>
      </c>
      <c r="BV107" s="44">
        <f t="shared" si="164"/>
        <v>26.486370066738413</v>
      </c>
      <c r="BW107" s="44">
        <f t="shared" si="167"/>
        <v>27.41339301907426</v>
      </c>
      <c r="BX107" s="44">
        <f t="shared" si="170"/>
        <v>28.372861774741857</v>
      </c>
      <c r="BY107" s="44">
        <f t="shared" si="173"/>
        <v>29.365911936857817</v>
      </c>
      <c r="BZ107" s="44">
        <f t="shared" si="176"/>
        <v>30.39371885464784</v>
      </c>
      <c r="CA107" s="44">
        <f t="shared" si="179"/>
        <v>31.457499014560508</v>
      </c>
      <c r="CB107" s="44">
        <f t="shared" si="182"/>
        <v>32.558511480070123</v>
      </c>
      <c r="CC107" s="44">
        <f t="shared" si="185"/>
        <v>33.698059381872575</v>
      </c>
      <c r="CD107" s="44">
        <f t="shared" si="188"/>
        <v>34.877491460238112</v>
      </c>
      <c r="CE107" s="44">
        <f t="shared" si="191"/>
        <v>36.098203661346432</v>
      </c>
      <c r="CF107" s="44">
        <f t="shared" si="194"/>
        <v>37.361640789493563</v>
      </c>
      <c r="CG107" s="44">
        <f t="shared" si="197"/>
        <v>38.669298217125835</v>
      </c>
      <c r="CH107" s="44">
        <f t="shared" si="200"/>
        <v>40.022723654725233</v>
      </c>
      <c r="CI107" s="44">
        <f t="shared" si="203"/>
        <v>41.423518982640623</v>
      </c>
      <c r="CJ107" s="44">
        <f t="shared" si="206"/>
        <v>42.873342147033043</v>
      </c>
      <c r="CK107" s="44">
        <f t="shared" si="209"/>
        <v>44.373909122179192</v>
      </c>
      <c r="CL107" s="44">
        <f t="shared" si="212"/>
        <v>45.926995941455452</v>
      </c>
      <c r="CM107" s="44">
        <f t="shared" si="215"/>
        <v>47.53444079940639</v>
      </c>
      <c r="CN107" s="44">
        <f t="shared" si="218"/>
        <v>49.198146227385614</v>
      </c>
      <c r="CO107" s="44">
        <f t="shared" si="224"/>
        <v>50.920081345344109</v>
      </c>
      <c r="CP107" s="44">
        <f t="shared" si="230"/>
        <v>52.702284192431144</v>
      </c>
      <c r="CQ107" s="44">
        <f t="shared" si="234"/>
        <v>54.546864139166232</v>
      </c>
      <c r="CR107" s="44">
        <f t="shared" si="238"/>
        <v>56.456004384037044</v>
      </c>
      <c r="CS107" s="44">
        <f t="shared" ref="CS107:CS127" si="242">$V107/(1+r_)^($R107-CS$2)</f>
        <v>58.431964537478336</v>
      </c>
      <c r="CT107" s="44">
        <f t="shared" si="141"/>
        <v>60.477083296290061</v>
      </c>
      <c r="CU107" s="44">
        <f t="shared" si="144"/>
        <v>62.593781211660207</v>
      </c>
      <c r="CV107" s="44">
        <f t="shared" si="147"/>
        <v>64.784563554068328</v>
      </c>
      <c r="CW107" s="44">
        <f t="shared" si="150"/>
        <v>67.052023278460695</v>
      </c>
      <c r="CX107" s="44">
        <f t="shared" si="153"/>
        <v>69.398844093206819</v>
      </c>
      <c r="CY107" s="44">
        <f t="shared" si="156"/>
        <v>71.827803636469056</v>
      </c>
      <c r="CZ107" s="44">
        <f t="shared" si="159"/>
        <v>74.341776763745472</v>
      </c>
      <c r="DA107" s="44">
        <f t="shared" si="162"/>
        <v>76.943738950476558</v>
      </c>
      <c r="DB107" s="44">
        <f t="shared" si="165"/>
        <v>79.636769813743228</v>
      </c>
      <c r="DC107" s="44">
        <f t="shared" si="168"/>
        <v>82.424056757224236</v>
      </c>
      <c r="DD107" s="44">
        <f t="shared" si="171"/>
        <v>85.308898743727084</v>
      </c>
      <c r="DE107" s="44">
        <f t="shared" si="174"/>
        <v>88.294710199757517</v>
      </c>
      <c r="DF107" s="44">
        <f t="shared" si="177"/>
        <v>91.385025056749029</v>
      </c>
      <c r="DG107" s="44">
        <f t="shared" si="180"/>
        <v>94.583500933735223</v>
      </c>
      <c r="DH107" s="44">
        <f t="shared" si="183"/>
        <v>97.893923466415956</v>
      </c>
      <c r="DI107" s="44">
        <f t="shared" si="186"/>
        <v>101.32021078774051</v>
      </c>
      <c r="DJ107" s="44">
        <f t="shared" si="189"/>
        <v>104.8664181653114</v>
      </c>
      <c r="DK107" s="44">
        <f t="shared" si="192"/>
        <v>108.53674280109729</v>
      </c>
      <c r="DL107" s="44">
        <f t="shared" si="195"/>
        <v>112.33552879913572</v>
      </c>
      <c r="DM107" s="44">
        <f t="shared" si="198"/>
        <v>116.26727230710543</v>
      </c>
      <c r="DN107" s="44">
        <f t="shared" si="201"/>
        <v>120.33662683785411</v>
      </c>
      <c r="DO107" s="44">
        <f t="shared" si="204"/>
        <v>124.54840877717902</v>
      </c>
      <c r="DP107" s="44">
        <f t="shared" si="207"/>
        <v>128.90760308438027</v>
      </c>
      <c r="DQ107" s="44">
        <f t="shared" si="210"/>
        <v>133.41936919233356</v>
      </c>
      <c r="DR107" s="44">
        <f t="shared" si="213"/>
        <v>138.08904711406521</v>
      </c>
      <c r="DS107" s="44">
        <f t="shared" si="216"/>
        <v>142.92216376305748</v>
      </c>
      <c r="DT107" s="44">
        <f t="shared" si="219"/>
        <v>147.9244394947645</v>
      </c>
      <c r="DU107" s="44">
        <f t="shared" si="225"/>
        <v>153.10179487708123</v>
      </c>
      <c r="DV107" s="44">
        <f t="shared" si="231"/>
        <v>158.46035769777907</v>
      </c>
      <c r="DW107" s="44">
        <f t="shared" si="235"/>
        <v>164.00647021720133</v>
      </c>
      <c r="DX107" s="44">
        <f t="shared" si="239"/>
        <v>169.74669667480336</v>
      </c>
      <c r="DY107" s="44">
        <f t="shared" ref="DY107:DY127" si="243">$V107/(1+r_)^($R107-DY$2)</f>
        <v>175.68783105842147</v>
      </c>
    </row>
    <row r="108" spans="1:129" ht="15.75" customHeight="1">
      <c r="A108" s="49"/>
      <c r="B108" s="49">
        <v>101</v>
      </c>
      <c r="C108" s="49"/>
      <c r="D108" s="51">
        <f t="shared" si="124"/>
        <v>0.50251256281407031</v>
      </c>
      <c r="E108" s="51">
        <f t="shared" si="0"/>
        <v>0.69818497458990236</v>
      </c>
      <c r="F108" s="52">
        <f t="shared" si="226"/>
        <v>53.917575296730782</v>
      </c>
      <c r="G108" s="52">
        <f t="shared" si="1"/>
        <v>36.418404257015638</v>
      </c>
      <c r="H108" s="52">
        <f t="shared" si="2"/>
        <v>1.0405751258499987</v>
      </c>
      <c r="I108" s="49"/>
      <c r="J108" s="51">
        <f t="shared" si="220"/>
        <v>0.46511627906976744</v>
      </c>
      <c r="K108" s="51">
        <f t="shared" si="4"/>
        <v>0.6257058997644126</v>
      </c>
      <c r="L108" s="52">
        <f t="shared" si="227"/>
        <v>221.7364050225296</v>
      </c>
      <c r="M108" s="52">
        <f t="shared" si="5"/>
        <v>154.23886709997907</v>
      </c>
      <c r="N108" s="52">
        <f t="shared" si="6"/>
        <v>1.142551789927392</v>
      </c>
      <c r="O108" s="49"/>
      <c r="P108" s="53">
        <f t="shared" si="7"/>
        <v>0.80440124523402912</v>
      </c>
      <c r="Q108" s="49"/>
      <c r="R108" s="49">
        <v>101</v>
      </c>
      <c r="S108" s="52">
        <f t="shared" si="8"/>
        <v>188.91125090188086</v>
      </c>
      <c r="T108" s="52">
        <f t="shared" si="9"/>
        <v>131.75428918297649</v>
      </c>
      <c r="U108" s="54">
        <f t="shared" si="10"/>
        <v>1.1526895464546427</v>
      </c>
      <c r="V108" s="52">
        <f t="shared" si="221"/>
        <v>86.088252552156845</v>
      </c>
      <c r="W108" s="54">
        <f t="shared" si="12"/>
        <v>0.75316734965346377</v>
      </c>
      <c r="X108" s="49"/>
      <c r="Y108" s="49"/>
      <c r="Z108" s="49">
        <f t="shared" si="13"/>
        <v>1.1226052814186662</v>
      </c>
      <c r="AA108" s="54">
        <f t="shared" si="14"/>
        <v>3.0084265035976498E-2</v>
      </c>
      <c r="AB108" s="49"/>
      <c r="AC108" s="52">
        <f t="shared" si="222"/>
        <v>2.666665629553826</v>
      </c>
      <c r="AD108" s="52">
        <f t="shared" si="228"/>
        <v>2.7599989265882097</v>
      </c>
      <c r="AE108" s="52">
        <f t="shared" si="232"/>
        <v>2.8565988890187968</v>
      </c>
      <c r="AF108" s="52">
        <f t="shared" si="236"/>
        <v>2.9565798501344545</v>
      </c>
      <c r="AG108" s="52">
        <f t="shared" si="240"/>
        <v>3.0600601448891602</v>
      </c>
      <c r="AH108" s="52">
        <f t="shared" ref="AH108:AH127" si="244">$V108/(1+r_)^($R108-AH$2)</f>
        <v>3.1671622499602803</v>
      </c>
      <c r="AI108" s="52">
        <f t="shared" si="142"/>
        <v>3.2780129287088893</v>
      </c>
      <c r="AJ108" s="52">
        <f t="shared" si="145"/>
        <v>3.3927433812137004</v>
      </c>
      <c r="AK108" s="52">
        <f t="shared" si="148"/>
        <v>3.5114893995561798</v>
      </c>
      <c r="AL108" s="52">
        <f t="shared" si="151"/>
        <v>3.6343915285406454</v>
      </c>
      <c r="AM108" s="52">
        <f t="shared" si="154"/>
        <v>3.7615952320395678</v>
      </c>
      <c r="AN108" s="52">
        <f t="shared" si="157"/>
        <v>3.8932510651609533</v>
      </c>
      <c r="AO108" s="52">
        <f t="shared" si="160"/>
        <v>4.0295148524415865</v>
      </c>
      <c r="AP108" s="52">
        <f t="shared" si="163"/>
        <v>4.1705478722770417</v>
      </c>
      <c r="AQ108" s="52">
        <f t="shared" si="166"/>
        <v>4.3165170478067365</v>
      </c>
      <c r="AR108" s="52">
        <f t="shared" si="169"/>
        <v>4.4675951444799722</v>
      </c>
      <c r="AS108" s="52">
        <f t="shared" si="172"/>
        <v>4.6239609745367716</v>
      </c>
      <c r="AT108" s="52">
        <f t="shared" si="175"/>
        <v>4.7857996086455579</v>
      </c>
      <c r="AU108" s="52">
        <f t="shared" si="178"/>
        <v>4.9533025949481519</v>
      </c>
      <c r="AV108" s="52">
        <f t="shared" si="181"/>
        <v>5.1266681857713357</v>
      </c>
      <c r="AW108" s="52">
        <f t="shared" si="184"/>
        <v>5.3061015722733327</v>
      </c>
      <c r="AX108" s="52">
        <f t="shared" si="187"/>
        <v>5.4918151273028997</v>
      </c>
      <c r="AY108" s="52">
        <f t="shared" si="190"/>
        <v>5.6840286567584997</v>
      </c>
      <c r="AZ108" s="52">
        <f t="shared" si="193"/>
        <v>5.8829696597450463</v>
      </c>
      <c r="BA108" s="52">
        <f t="shared" si="196"/>
        <v>6.0888735978361233</v>
      </c>
      <c r="BB108" s="52">
        <f t="shared" si="199"/>
        <v>6.3019841737603866</v>
      </c>
      <c r="BC108" s="52">
        <f t="shared" si="202"/>
        <v>6.5225536198419993</v>
      </c>
      <c r="BD108" s="52">
        <f t="shared" si="205"/>
        <v>6.7508429965364707</v>
      </c>
      <c r="BE108" s="52">
        <f t="shared" si="208"/>
        <v>6.9871225014152456</v>
      </c>
      <c r="BF108" s="52">
        <f t="shared" si="211"/>
        <v>7.2316717889647784</v>
      </c>
      <c r="BG108" s="52">
        <f t="shared" si="214"/>
        <v>7.484780301578545</v>
      </c>
      <c r="BH108" s="52">
        <f t="shared" si="217"/>
        <v>7.7467476121337926</v>
      </c>
      <c r="BI108" s="52">
        <f t="shared" si="223"/>
        <v>8.0178837785584776</v>
      </c>
      <c r="BJ108" s="52">
        <f t="shared" si="229"/>
        <v>8.2985097108080215</v>
      </c>
      <c r="BK108" s="52">
        <f t="shared" si="233"/>
        <v>8.5889575506863025</v>
      </c>
      <c r="BL108" s="52">
        <f t="shared" si="237"/>
        <v>8.8895710649603217</v>
      </c>
      <c r="BM108" s="52">
        <f t="shared" si="241"/>
        <v>9.200706052233933</v>
      </c>
      <c r="BN108" s="52">
        <f t="shared" ref="BN108:BN127" si="245">$V108/(1+r_)^($R108-BN$2)</f>
        <v>9.5227307640621195</v>
      </c>
      <c r="BO108" s="52">
        <f t="shared" si="143"/>
        <v>9.8560263408042914</v>
      </c>
      <c r="BP108" s="52">
        <f t="shared" si="146"/>
        <v>10.200987262732442</v>
      </c>
      <c r="BQ108" s="52">
        <f t="shared" si="149"/>
        <v>10.558021816928077</v>
      </c>
      <c r="BR108" s="52">
        <f t="shared" si="152"/>
        <v>10.927552580520556</v>
      </c>
      <c r="BS108" s="52">
        <f t="shared" si="155"/>
        <v>11.310016920838775</v>
      </c>
      <c r="BT108" s="52">
        <f t="shared" si="158"/>
        <v>11.705867513068133</v>
      </c>
      <c r="BU108" s="52">
        <f t="shared" si="161"/>
        <v>12.115572876025517</v>
      </c>
      <c r="BV108" s="52">
        <f t="shared" si="164"/>
        <v>12.539617926686409</v>
      </c>
      <c r="BW108" s="52">
        <f t="shared" si="167"/>
        <v>12.97850455412043</v>
      </c>
      <c r="BX108" s="52">
        <f t="shared" si="170"/>
        <v>13.432752213514647</v>
      </c>
      <c r="BY108" s="52">
        <f t="shared" si="173"/>
        <v>13.902898540987659</v>
      </c>
      <c r="BZ108" s="52">
        <f t="shared" si="176"/>
        <v>14.389499989922223</v>
      </c>
      <c r="CA108" s="52">
        <f t="shared" si="179"/>
        <v>14.893132489569501</v>
      </c>
      <c r="CB108" s="52">
        <f t="shared" si="182"/>
        <v>15.414392126704431</v>
      </c>
      <c r="CC108" s="52">
        <f t="shared" si="185"/>
        <v>15.953895851139086</v>
      </c>
      <c r="CD108" s="52">
        <f t="shared" si="188"/>
        <v>16.512282205928951</v>
      </c>
      <c r="CE108" s="52">
        <f t="shared" si="191"/>
        <v>17.090212083136464</v>
      </c>
      <c r="CF108" s="52">
        <f t="shared" si="194"/>
        <v>17.688369506046236</v>
      </c>
      <c r="CG108" s="52">
        <f t="shared" si="197"/>
        <v>18.307462438757856</v>
      </c>
      <c r="CH108" s="52">
        <f t="shared" si="200"/>
        <v>18.948223624114377</v>
      </c>
      <c r="CI108" s="52">
        <f t="shared" si="203"/>
        <v>19.611411450958379</v>
      </c>
      <c r="CJ108" s="52">
        <f t="shared" si="206"/>
        <v>20.297810851741922</v>
      </c>
      <c r="CK108" s="52">
        <f t="shared" si="209"/>
        <v>21.00823423155289</v>
      </c>
      <c r="CL108" s="52">
        <f t="shared" si="212"/>
        <v>21.74352242965724</v>
      </c>
      <c r="CM108" s="52">
        <f t="shared" si="215"/>
        <v>22.504545714695237</v>
      </c>
      <c r="CN108" s="52">
        <f t="shared" si="218"/>
        <v>23.292204814709567</v>
      </c>
      <c r="CO108" s="52">
        <f t="shared" si="224"/>
        <v>24.107431983224402</v>
      </c>
      <c r="CP108" s="52">
        <f t="shared" si="230"/>
        <v>24.951192102637254</v>
      </c>
      <c r="CQ108" s="52">
        <f t="shared" si="234"/>
        <v>25.824483826229557</v>
      </c>
      <c r="CR108" s="52">
        <f t="shared" si="238"/>
        <v>26.728340760147589</v>
      </c>
      <c r="CS108" s="52">
        <f t="shared" si="242"/>
        <v>27.663832686752752</v>
      </c>
      <c r="CT108" s="52">
        <f t="shared" ref="CT108:CT127" si="246">$V108/(1+r_)^($R108-CT$2)</f>
        <v>28.632066830789096</v>
      </c>
      <c r="CU108" s="52">
        <f t="shared" si="144"/>
        <v>29.634189169866708</v>
      </c>
      <c r="CV108" s="52">
        <f t="shared" si="147"/>
        <v>30.671385790812039</v>
      </c>
      <c r="CW108" s="52">
        <f t="shared" si="150"/>
        <v>31.744884293490465</v>
      </c>
      <c r="CX108" s="52">
        <f t="shared" si="153"/>
        <v>32.855955243762622</v>
      </c>
      <c r="CY108" s="52">
        <f t="shared" si="156"/>
        <v>34.005913677294316</v>
      </c>
      <c r="CZ108" s="52">
        <f t="shared" si="159"/>
        <v>35.196120655999614</v>
      </c>
      <c r="DA108" s="52">
        <f t="shared" si="162"/>
        <v>36.427984878959599</v>
      </c>
      <c r="DB108" s="52">
        <f t="shared" si="165"/>
        <v>37.702964349723182</v>
      </c>
      <c r="DC108" s="52">
        <f t="shared" si="168"/>
        <v>39.022568101963486</v>
      </c>
      <c r="DD108" s="52">
        <f t="shared" si="171"/>
        <v>40.38835798553221</v>
      </c>
      <c r="DE108" s="52">
        <f t="shared" si="174"/>
        <v>41.801950515025837</v>
      </c>
      <c r="DF108" s="52">
        <f t="shared" si="177"/>
        <v>43.26501878305173</v>
      </c>
      <c r="DG108" s="52">
        <f t="shared" si="180"/>
        <v>44.779294440458543</v>
      </c>
      <c r="DH108" s="52">
        <f t="shared" si="183"/>
        <v>46.346569745874582</v>
      </c>
      <c r="DI108" s="52">
        <f t="shared" si="186"/>
        <v>47.968699686980187</v>
      </c>
      <c r="DJ108" s="52">
        <f t="shared" si="189"/>
        <v>49.647604176024494</v>
      </c>
      <c r="DK108" s="52">
        <f t="shared" si="192"/>
        <v>51.385270322185342</v>
      </c>
      <c r="DL108" s="52">
        <f t="shared" si="195"/>
        <v>53.183754783461822</v>
      </c>
      <c r="DM108" s="52">
        <f t="shared" si="198"/>
        <v>55.045186200882995</v>
      </c>
      <c r="DN108" s="52">
        <f t="shared" si="201"/>
        <v>56.971767717913885</v>
      </c>
      <c r="DO108" s="52">
        <f t="shared" si="204"/>
        <v>58.965779588040867</v>
      </c>
      <c r="DP108" s="52">
        <f t="shared" si="207"/>
        <v>61.029581873622298</v>
      </c>
      <c r="DQ108" s="52">
        <f t="shared" si="210"/>
        <v>63.165617239199072</v>
      </c>
      <c r="DR108" s="52">
        <f t="shared" si="213"/>
        <v>65.37641384257104</v>
      </c>
      <c r="DS108" s="52">
        <f t="shared" si="216"/>
        <v>67.664588327061011</v>
      </c>
      <c r="DT108" s="52">
        <f t="shared" si="219"/>
        <v>70.032848918508137</v>
      </c>
      <c r="DU108" s="52">
        <f t="shared" si="225"/>
        <v>72.483998630655918</v>
      </c>
      <c r="DV108" s="52">
        <f t="shared" si="231"/>
        <v>75.020938582728874</v>
      </c>
      <c r="DW108" s="52">
        <f t="shared" si="235"/>
        <v>77.646671433124382</v>
      </c>
      <c r="DX108" s="52">
        <f t="shared" si="239"/>
        <v>80.364304933283719</v>
      </c>
      <c r="DY108" s="52">
        <f t="shared" si="243"/>
        <v>83.177055605948652</v>
      </c>
    </row>
    <row r="109" spans="1:129" ht="15.75" customHeight="1">
      <c r="A109" s="49"/>
      <c r="B109" s="49">
        <v>102</v>
      </c>
      <c r="C109" s="49"/>
      <c r="D109" s="51">
        <f t="shared" ref="D109:D127" si="247">D108</f>
        <v>0.50251256281407031</v>
      </c>
      <c r="E109" s="51">
        <f t="shared" si="0"/>
        <v>0.69818497458990236</v>
      </c>
      <c r="F109" s="52">
        <f t="shared" si="226"/>
        <v>18.919233217300501</v>
      </c>
      <c r="G109" s="52">
        <f t="shared" si="1"/>
        <v>12.778918186667518</v>
      </c>
      <c r="H109" s="52">
        <f t="shared" si="2"/>
        <v>1.0405751235681313</v>
      </c>
      <c r="I109" s="49"/>
      <c r="J109" s="51">
        <f t="shared" ref="J109:J127" si="248">J108</f>
        <v>0.46511627906976744</v>
      </c>
      <c r="K109" s="51">
        <f t="shared" si="4"/>
        <v>0.6257058997644126</v>
      </c>
      <c r="L109" s="52">
        <f t="shared" si="227"/>
        <v>86.741329177428568</v>
      </c>
      <c r="M109" s="52">
        <f t="shared" si="5"/>
        <v>60.336886681794887</v>
      </c>
      <c r="N109" s="52">
        <f t="shared" si="6"/>
        <v>1.142551771922425</v>
      </c>
      <c r="O109" s="49"/>
      <c r="P109" s="53">
        <f t="shared" si="7"/>
        <v>0.82094328490679791</v>
      </c>
      <c r="Q109" s="49"/>
      <c r="R109" s="49">
        <v>102</v>
      </c>
      <c r="S109" s="52">
        <f t="shared" si="8"/>
        <v>74.597327464072109</v>
      </c>
      <c r="T109" s="52">
        <f t="shared" si="9"/>
        <v>52.031852774790949</v>
      </c>
      <c r="U109" s="54">
        <f t="shared" si="10"/>
        <v>1.1528795717341516</v>
      </c>
      <c r="V109" s="52">
        <f t="shared" si="221"/>
        <v>33.99761260304841</v>
      </c>
      <c r="W109" s="54">
        <f t="shared" si="12"/>
        <v>0.75329151217109502</v>
      </c>
      <c r="X109" s="49"/>
      <c r="Y109" s="49"/>
      <c r="Z109" s="49">
        <f t="shared" si="13"/>
        <v>1.1242921682518905</v>
      </c>
      <c r="AA109" s="54">
        <f t="shared" si="14"/>
        <v>2.8587403482261076E-2</v>
      </c>
      <c r="AB109" s="49"/>
      <c r="AC109" s="52">
        <f t="shared" si="222"/>
        <v>1.0174960735675507</v>
      </c>
      <c r="AD109" s="52">
        <f t="shared" si="228"/>
        <v>1.0531084361424152</v>
      </c>
      <c r="AE109" s="52">
        <f t="shared" si="232"/>
        <v>1.0899672314073996</v>
      </c>
      <c r="AF109" s="52">
        <f t="shared" si="236"/>
        <v>1.1281160845066585</v>
      </c>
      <c r="AG109" s="52">
        <f t="shared" si="240"/>
        <v>1.1676001474643913</v>
      </c>
      <c r="AH109" s="52">
        <f t="shared" si="244"/>
        <v>1.2084661526256451</v>
      </c>
      <c r="AI109" s="52">
        <f t="shared" ref="AI109:AI127" si="249">$V109/(1+r_)^($R109-AI$2)</f>
        <v>1.2507624679675424</v>
      </c>
      <c r="AJ109" s="52">
        <f t="shared" si="145"/>
        <v>1.2945391543464062</v>
      </c>
      <c r="AK109" s="52">
        <f t="shared" si="148"/>
        <v>1.3398480247485303</v>
      </c>
      <c r="AL109" s="52">
        <f t="shared" si="151"/>
        <v>1.3867427056147288</v>
      </c>
      <c r="AM109" s="52">
        <f t="shared" si="154"/>
        <v>1.4352787003112442</v>
      </c>
      <c r="AN109" s="52">
        <f t="shared" si="157"/>
        <v>1.4855134548221376</v>
      </c>
      <c r="AO109" s="52">
        <f t="shared" si="160"/>
        <v>1.5375064257409126</v>
      </c>
      <c r="AP109" s="52">
        <f t="shared" si="163"/>
        <v>1.5913191506418443</v>
      </c>
      <c r="AQ109" s="52">
        <f t="shared" si="166"/>
        <v>1.6470153209143088</v>
      </c>
      <c r="AR109" s="52">
        <f t="shared" si="169"/>
        <v>1.7046608571463093</v>
      </c>
      <c r="AS109" s="52">
        <f t="shared" si="172"/>
        <v>1.76432398714643</v>
      </c>
      <c r="AT109" s="52">
        <f t="shared" si="175"/>
        <v>1.826075326696555</v>
      </c>
      <c r="AU109" s="52">
        <f t="shared" si="178"/>
        <v>1.8899879631309342</v>
      </c>
      <c r="AV109" s="52">
        <f t="shared" si="181"/>
        <v>1.9561375418405167</v>
      </c>
      <c r="AW109" s="52">
        <f t="shared" si="184"/>
        <v>2.0246023558049342</v>
      </c>
      <c r="AX109" s="52">
        <f t="shared" si="187"/>
        <v>2.0954634382581072</v>
      </c>
      <c r="AY109" s="52">
        <f t="shared" si="190"/>
        <v>2.168804658597141</v>
      </c>
      <c r="AZ109" s="52">
        <f t="shared" si="193"/>
        <v>2.2447128216480401</v>
      </c>
      <c r="BA109" s="52">
        <f t="shared" si="196"/>
        <v>2.3232777704057215</v>
      </c>
      <c r="BB109" s="52">
        <f t="shared" si="199"/>
        <v>2.4045924923699218</v>
      </c>
      <c r="BC109" s="52">
        <f t="shared" si="202"/>
        <v>2.4887532296028687</v>
      </c>
      <c r="BD109" s="52">
        <f t="shared" si="205"/>
        <v>2.5758595926389689</v>
      </c>
      <c r="BE109" s="52">
        <f t="shared" si="208"/>
        <v>2.666014678381333</v>
      </c>
      <c r="BF109" s="52">
        <f t="shared" si="211"/>
        <v>2.7593251921246793</v>
      </c>
      <c r="BG109" s="52">
        <f t="shared" si="214"/>
        <v>2.8559015738490428</v>
      </c>
      <c r="BH109" s="52">
        <f t="shared" si="217"/>
        <v>2.9558581289337589</v>
      </c>
      <c r="BI109" s="52">
        <f t="shared" si="223"/>
        <v>3.0593131634464399</v>
      </c>
      <c r="BJ109" s="52">
        <f t="shared" si="229"/>
        <v>3.1663891241670656</v>
      </c>
      <c r="BK109" s="52">
        <f t="shared" si="233"/>
        <v>3.2772127435129121</v>
      </c>
      <c r="BL109" s="52">
        <f t="shared" si="237"/>
        <v>3.3919151895358639</v>
      </c>
      <c r="BM109" s="52">
        <f t="shared" si="241"/>
        <v>3.5106322211696193</v>
      </c>
      <c r="BN109" s="52">
        <f t="shared" si="245"/>
        <v>3.6335043489105554</v>
      </c>
      <c r="BO109" s="52">
        <f t="shared" ref="BO109:BO127" si="250">$V109/(1+r_)^($R109-BO$2)</f>
        <v>3.7606770011224246</v>
      </c>
      <c r="BP109" s="52">
        <f t="shared" si="146"/>
        <v>3.8923006961617084</v>
      </c>
      <c r="BQ109" s="52">
        <f t="shared" si="149"/>
        <v>4.028531220527368</v>
      </c>
      <c r="BR109" s="52">
        <f t="shared" si="152"/>
        <v>4.1695298132458261</v>
      </c>
      <c r="BS109" s="52">
        <f t="shared" si="155"/>
        <v>4.3154633567094285</v>
      </c>
      <c r="BT109" s="52">
        <f t="shared" si="158"/>
        <v>4.4665045741942588</v>
      </c>
      <c r="BU109" s="52">
        <f t="shared" si="161"/>
        <v>4.6228322342910575</v>
      </c>
      <c r="BV109" s="52">
        <f t="shared" si="164"/>
        <v>4.7846313624912451</v>
      </c>
      <c r="BW109" s="52">
        <f t="shared" si="167"/>
        <v>4.9520934601784381</v>
      </c>
      <c r="BX109" s="52">
        <f t="shared" si="170"/>
        <v>5.1254167312846821</v>
      </c>
      <c r="BY109" s="52">
        <f t="shared" si="173"/>
        <v>5.3048063168796462</v>
      </c>
      <c r="BZ109" s="52">
        <f t="shared" si="176"/>
        <v>5.4904745379704343</v>
      </c>
      <c r="CA109" s="52">
        <f t="shared" si="179"/>
        <v>5.6826411467993978</v>
      </c>
      <c r="CB109" s="52">
        <f t="shared" si="182"/>
        <v>5.881533586937377</v>
      </c>
      <c r="CC109" s="52">
        <f t="shared" si="185"/>
        <v>6.0873872624801839</v>
      </c>
      <c r="CD109" s="52">
        <f t="shared" si="188"/>
        <v>6.3004458166669899</v>
      </c>
      <c r="CE109" s="52">
        <f t="shared" si="191"/>
        <v>6.5209614202503339</v>
      </c>
      <c r="CF109" s="52">
        <f t="shared" si="194"/>
        <v>6.7491950699590948</v>
      </c>
      <c r="CG109" s="52">
        <f t="shared" si="197"/>
        <v>6.9854168974076609</v>
      </c>
      <c r="CH109" s="52">
        <f t="shared" si="200"/>
        <v>7.2299064888169307</v>
      </c>
      <c r="CI109" s="52">
        <f t="shared" si="203"/>
        <v>7.4829532159255221</v>
      </c>
      <c r="CJ109" s="52">
        <f t="shared" si="206"/>
        <v>7.7448565784829144</v>
      </c>
      <c r="CK109" s="52">
        <f t="shared" si="209"/>
        <v>8.0159265587298165</v>
      </c>
      <c r="CL109" s="52">
        <f t="shared" si="212"/>
        <v>8.2964839882853614</v>
      </c>
      <c r="CM109" s="52">
        <f t="shared" si="215"/>
        <v>8.5868609278753461</v>
      </c>
      <c r="CN109" s="52">
        <f t="shared" si="218"/>
        <v>8.8874010603509817</v>
      </c>
      <c r="CO109" s="52">
        <f t="shared" si="224"/>
        <v>9.1984600974632649</v>
      </c>
      <c r="CP109" s="52">
        <f t="shared" si="230"/>
        <v>9.5204062008744792</v>
      </c>
      <c r="CQ109" s="52">
        <f t="shared" si="234"/>
        <v>9.8536204179050859</v>
      </c>
      <c r="CR109" s="52">
        <f t="shared" si="238"/>
        <v>10.198497132531763</v>
      </c>
      <c r="CS109" s="52">
        <f t="shared" si="242"/>
        <v>10.555444532170373</v>
      </c>
      <c r="CT109" s="52">
        <f t="shared" si="246"/>
        <v>10.924885090796336</v>
      </c>
      <c r="CU109" s="52">
        <f t="shared" ref="CU109:CU127" si="251">$V109/(1+r_)^($R109-CU$2)</f>
        <v>11.307256068974207</v>
      </c>
      <c r="CV109" s="52">
        <f t="shared" si="147"/>
        <v>11.703010031388301</v>
      </c>
      <c r="CW109" s="52">
        <f t="shared" si="150"/>
        <v>12.11261538248689</v>
      </c>
      <c r="CX109" s="52">
        <f t="shared" si="153"/>
        <v>12.536556920873933</v>
      </c>
      <c r="CY109" s="52">
        <f t="shared" si="156"/>
        <v>12.975336413104518</v>
      </c>
      <c r="CZ109" s="52">
        <f t="shared" si="159"/>
        <v>13.429473187563175</v>
      </c>
      <c r="DA109" s="52">
        <f t="shared" si="162"/>
        <v>13.899504749127887</v>
      </c>
      <c r="DB109" s="52">
        <f t="shared" si="165"/>
        <v>14.385987415347362</v>
      </c>
      <c r="DC109" s="52">
        <f t="shared" si="168"/>
        <v>14.889496974884519</v>
      </c>
      <c r="DD109" s="52">
        <f t="shared" si="171"/>
        <v>15.410629369005473</v>
      </c>
      <c r="DE109" s="52">
        <f t="shared" si="174"/>
        <v>15.950001396920666</v>
      </c>
      <c r="DF109" s="52">
        <f t="shared" si="177"/>
        <v>16.508251445812888</v>
      </c>
      <c r="DG109" s="52">
        <f t="shared" si="180"/>
        <v>17.086040246416335</v>
      </c>
      <c r="DH109" s="52">
        <f t="shared" si="183"/>
        <v>17.684051655040907</v>
      </c>
      <c r="DI109" s="52">
        <f t="shared" si="186"/>
        <v>18.302993462967336</v>
      </c>
      <c r="DJ109" s="52">
        <f t="shared" si="189"/>
        <v>18.943598234171191</v>
      </c>
      <c r="DK109" s="52">
        <f t="shared" si="192"/>
        <v>19.606624172367184</v>
      </c>
      <c r="DL109" s="52">
        <f t="shared" si="195"/>
        <v>20.29285601840003</v>
      </c>
      <c r="DM109" s="52">
        <f t="shared" si="198"/>
        <v>21.00310597904403</v>
      </c>
      <c r="DN109" s="52">
        <f t="shared" si="201"/>
        <v>21.73821468831057</v>
      </c>
      <c r="DO109" s="52">
        <f t="shared" si="204"/>
        <v>22.499052202401437</v>
      </c>
      <c r="DP109" s="52">
        <f t="shared" si="207"/>
        <v>23.286519029485486</v>
      </c>
      <c r="DQ109" s="52">
        <f t="shared" si="210"/>
        <v>24.10154719551748</v>
      </c>
      <c r="DR109" s="52">
        <f t="shared" si="213"/>
        <v>24.945101347360588</v>
      </c>
      <c r="DS109" s="52">
        <f t="shared" si="216"/>
        <v>25.818179894518206</v>
      </c>
      <c r="DT109" s="52">
        <f t="shared" si="219"/>
        <v>26.721816190826338</v>
      </c>
      <c r="DU109" s="52">
        <f t="shared" si="225"/>
        <v>27.657079757505258</v>
      </c>
      <c r="DV109" s="52">
        <f t="shared" si="231"/>
        <v>28.625077549017941</v>
      </c>
      <c r="DW109" s="52">
        <f t="shared" si="235"/>
        <v>29.626955263233565</v>
      </c>
      <c r="DX109" s="52">
        <f t="shared" si="239"/>
        <v>30.66389869744674</v>
      </c>
      <c r="DY109" s="52">
        <f t="shared" si="243"/>
        <v>31.737135151857373</v>
      </c>
    </row>
    <row r="110" spans="1:129" ht="15.75" customHeight="1">
      <c r="A110" s="49"/>
      <c r="B110" s="49">
        <v>103</v>
      </c>
      <c r="C110" s="49"/>
      <c r="D110" s="51">
        <f t="shared" si="247"/>
        <v>0.50251256281407031</v>
      </c>
      <c r="E110" s="51">
        <f t="shared" si="0"/>
        <v>0.69818497458990236</v>
      </c>
      <c r="F110" s="52">
        <f t="shared" si="226"/>
        <v>6.6386031560345362</v>
      </c>
      <c r="G110" s="52">
        <f t="shared" si="1"/>
        <v>4.4840171707985697</v>
      </c>
      <c r="H110" s="52">
        <f t="shared" si="2"/>
        <v>1.0405751170650799</v>
      </c>
      <c r="I110" s="49"/>
      <c r="J110" s="51">
        <f t="shared" si="248"/>
        <v>0.46511627906976744</v>
      </c>
      <c r="K110" s="51">
        <f t="shared" si="4"/>
        <v>0.6257058997644126</v>
      </c>
      <c r="L110" s="52">
        <f t="shared" si="227"/>
        <v>33.932444186161206</v>
      </c>
      <c r="M110" s="52">
        <f t="shared" si="5"/>
        <v>23.603258782314093</v>
      </c>
      <c r="N110" s="52">
        <f t="shared" si="6"/>
        <v>1.1425517258964204</v>
      </c>
      <c r="O110" s="49"/>
      <c r="P110" s="53">
        <f t="shared" si="7"/>
        <v>0.83637091988182211</v>
      </c>
      <c r="Q110" s="49"/>
      <c r="R110" s="49">
        <v>103</v>
      </c>
      <c r="S110" s="52">
        <f t="shared" si="8"/>
        <v>29.466378085509795</v>
      </c>
      <c r="T110" s="52">
        <f t="shared" si="9"/>
        <v>20.553268530663615</v>
      </c>
      <c r="U110" s="54">
        <f t="shared" si="10"/>
        <v>1.1528353456241576</v>
      </c>
      <c r="V110" s="52">
        <f t="shared" si="221"/>
        <v>13.429505657935607</v>
      </c>
      <c r="W110" s="54">
        <f t="shared" si="12"/>
        <v>0.75326261483082457</v>
      </c>
      <c r="X110" s="49"/>
      <c r="Y110" s="49"/>
      <c r="Z110" s="49">
        <f t="shared" si="13"/>
        <v>1.1258653871997768</v>
      </c>
      <c r="AA110" s="54">
        <f t="shared" si="14"/>
        <v>2.6969958424380769E-2</v>
      </c>
      <c r="AB110" s="49"/>
      <c r="AC110" s="52">
        <f t="shared" si="222"/>
        <v>0.38833273174015198</v>
      </c>
      <c r="AD110" s="52">
        <f t="shared" si="228"/>
        <v>0.40192437735105718</v>
      </c>
      <c r="AE110" s="52">
        <f t="shared" si="232"/>
        <v>0.41599173055834426</v>
      </c>
      <c r="AF110" s="52">
        <f t="shared" si="236"/>
        <v>0.43055144112788629</v>
      </c>
      <c r="AG110" s="52">
        <f t="shared" si="240"/>
        <v>0.44562074156736226</v>
      </c>
      <c r="AH110" s="52">
        <f t="shared" si="244"/>
        <v>0.46121746752221987</v>
      </c>
      <c r="AI110" s="52">
        <f t="shared" si="249"/>
        <v>0.47736007888549759</v>
      </c>
      <c r="AJ110" s="52">
        <f t="shared" ref="AJ110:AJ127" si="252">$V110/(1+r_)^($R110-AJ$2)</f>
        <v>0.49406768164648995</v>
      </c>
      <c r="AK110" s="52">
        <f t="shared" si="148"/>
        <v>0.51136005050411693</v>
      </c>
      <c r="AL110" s="52">
        <f t="shared" si="151"/>
        <v>0.52925765227176103</v>
      </c>
      <c r="AM110" s="52">
        <f t="shared" si="154"/>
        <v>0.54778167010127266</v>
      </c>
      <c r="AN110" s="52">
        <f t="shared" si="157"/>
        <v>0.56695402855481714</v>
      </c>
      <c r="AO110" s="52">
        <f t="shared" si="160"/>
        <v>0.5867974195542357</v>
      </c>
      <c r="AP110" s="52">
        <f t="shared" si="163"/>
        <v>0.60733532923863398</v>
      </c>
      <c r="AQ110" s="52">
        <f t="shared" si="166"/>
        <v>0.62859206576198612</v>
      </c>
      <c r="AR110" s="52">
        <f t="shared" si="169"/>
        <v>0.65059278806365561</v>
      </c>
      <c r="AS110" s="52">
        <f t="shared" si="172"/>
        <v>0.67336353564588336</v>
      </c>
      <c r="AT110" s="52">
        <f t="shared" si="175"/>
        <v>0.69693125939348921</v>
      </c>
      <c r="AU110" s="52">
        <f t="shared" si="178"/>
        <v>0.72132385347226136</v>
      </c>
      <c r="AV110" s="52">
        <f t="shared" si="181"/>
        <v>0.74657018834379052</v>
      </c>
      <c r="AW110" s="52">
        <f t="shared" si="184"/>
        <v>0.77270014493582295</v>
      </c>
      <c r="AX110" s="52">
        <f t="shared" si="187"/>
        <v>0.79974465000857664</v>
      </c>
      <c r="AY110" s="52">
        <f t="shared" si="190"/>
        <v>0.82773571275887681</v>
      </c>
      <c r="AZ110" s="52">
        <f t="shared" si="193"/>
        <v>0.85670646270543749</v>
      </c>
      <c r="BA110" s="52">
        <f t="shared" si="196"/>
        <v>0.88669118890012766</v>
      </c>
      <c r="BB110" s="52">
        <f t="shared" si="199"/>
        <v>0.91772538051163199</v>
      </c>
      <c r="BC110" s="52">
        <f t="shared" si="202"/>
        <v>0.94984576882953919</v>
      </c>
      <c r="BD110" s="52">
        <f t="shared" si="205"/>
        <v>0.98309037073857286</v>
      </c>
      <c r="BE110" s="52">
        <f t="shared" si="208"/>
        <v>1.0174985337144229</v>
      </c>
      <c r="BF110" s="52">
        <f t="shared" si="211"/>
        <v>1.0531109823944278</v>
      </c>
      <c r="BG110" s="52">
        <f t="shared" si="214"/>
        <v>1.0899698667782325</v>
      </c>
      <c r="BH110" s="52">
        <f t="shared" si="217"/>
        <v>1.1281188121154706</v>
      </c>
      <c r="BI110" s="52">
        <f t="shared" si="223"/>
        <v>1.1676029705395119</v>
      </c>
      <c r="BJ110" s="52">
        <f t="shared" si="229"/>
        <v>1.2084690745083946</v>
      </c>
      <c r="BK110" s="52">
        <f t="shared" si="233"/>
        <v>1.2507654921161886</v>
      </c>
      <c r="BL110" s="52">
        <f t="shared" si="237"/>
        <v>1.294542284340255</v>
      </c>
      <c r="BM110" s="52">
        <f t="shared" si="241"/>
        <v>1.3398512642921638</v>
      </c>
      <c r="BN110" s="52">
        <f t="shared" si="245"/>
        <v>1.3867460585423894</v>
      </c>
      <c r="BO110" s="52">
        <f t="shared" si="250"/>
        <v>1.435282170591373</v>
      </c>
      <c r="BP110" s="52">
        <f t="shared" ref="BP110:BP127" si="253">$V110/(1+r_)^($R110-BP$2)</f>
        <v>1.4855170465620708</v>
      </c>
      <c r="BQ110" s="52">
        <f t="shared" si="149"/>
        <v>1.5375101431917431</v>
      </c>
      <c r="BR110" s="52">
        <f t="shared" si="152"/>
        <v>1.591322998203454</v>
      </c>
      <c r="BS110" s="52">
        <f t="shared" si="155"/>
        <v>1.6470193031405749</v>
      </c>
      <c r="BT110" s="52">
        <f t="shared" si="158"/>
        <v>1.7046649787504944</v>
      </c>
      <c r="BU110" s="52">
        <f t="shared" si="161"/>
        <v>1.7643282530067617</v>
      </c>
      <c r="BV110" s="52">
        <f t="shared" si="164"/>
        <v>1.8260797418619985</v>
      </c>
      <c r="BW110" s="52">
        <f t="shared" si="167"/>
        <v>1.8899925328271685</v>
      </c>
      <c r="BX110" s="52">
        <f t="shared" si="170"/>
        <v>1.9561422714761192</v>
      </c>
      <c r="BY110" s="52">
        <f t="shared" si="173"/>
        <v>2.0246072509777826</v>
      </c>
      <c r="BZ110" s="52">
        <f t="shared" si="176"/>
        <v>2.0954685047620054</v>
      </c>
      <c r="CA110" s="52">
        <f t="shared" si="179"/>
        <v>2.1688099024286753</v>
      </c>
      <c r="CB110" s="52">
        <f t="shared" si="182"/>
        <v>2.2447182490136788</v>
      </c>
      <c r="CC110" s="52">
        <f t="shared" si="185"/>
        <v>2.3232833877291572</v>
      </c>
      <c r="CD110" s="52">
        <f t="shared" si="188"/>
        <v>2.4045983062996776</v>
      </c>
      <c r="CE110" s="52">
        <f t="shared" si="191"/>
        <v>2.488759247020166</v>
      </c>
      <c r="CF110" s="52">
        <f t="shared" si="194"/>
        <v>2.5758658206658716</v>
      </c>
      <c r="CG110" s="52">
        <f t="shared" si="197"/>
        <v>2.6660211243891769</v>
      </c>
      <c r="CH110" s="52">
        <f t="shared" si="200"/>
        <v>2.7593318637427973</v>
      </c>
      <c r="CI110" s="52">
        <f t="shared" si="203"/>
        <v>2.8559084789737956</v>
      </c>
      <c r="CJ110" s="52">
        <f t="shared" si="206"/>
        <v>2.9558652757378781</v>
      </c>
      <c r="CK110" s="52">
        <f t="shared" si="209"/>
        <v>3.0593205603887035</v>
      </c>
      <c r="CL110" s="52">
        <f t="shared" si="212"/>
        <v>3.1663967800023083</v>
      </c>
      <c r="CM110" s="52">
        <f t="shared" si="215"/>
        <v>3.2772206673023891</v>
      </c>
      <c r="CN110" s="52">
        <f t="shared" si="218"/>
        <v>3.391923390657972</v>
      </c>
      <c r="CO110" s="52">
        <f t="shared" si="224"/>
        <v>3.5106407093310006</v>
      </c>
      <c r="CP110" s="52">
        <f t="shared" si="230"/>
        <v>3.6335131341575848</v>
      </c>
      <c r="CQ110" s="52">
        <f t="shared" si="234"/>
        <v>3.7606860938531006</v>
      </c>
      <c r="CR110" s="52">
        <f t="shared" si="238"/>
        <v>3.8923101071379587</v>
      </c>
      <c r="CS110" s="52">
        <f t="shared" si="242"/>
        <v>4.0285409608877867</v>
      </c>
      <c r="CT110" s="52">
        <f t="shared" si="246"/>
        <v>4.1695398945188593</v>
      </c>
      <c r="CU110" s="52">
        <f t="shared" si="251"/>
        <v>4.3154737908270189</v>
      </c>
      <c r="CV110" s="52">
        <f t="shared" ref="CV110:CV127" si="254">$V110/(1+r_)^($R110-CV$2)</f>
        <v>4.4665153735059642</v>
      </c>
      <c r="CW110" s="52">
        <f t="shared" si="150"/>
        <v>4.6228434115786721</v>
      </c>
      <c r="CX110" s="52">
        <f t="shared" si="153"/>
        <v>4.7846429309839245</v>
      </c>
      <c r="CY110" s="52">
        <f t="shared" si="156"/>
        <v>4.952105433568363</v>
      </c>
      <c r="CZ110" s="52">
        <f t="shared" si="159"/>
        <v>5.1254291237432543</v>
      </c>
      <c r="DA110" s="52">
        <f t="shared" si="162"/>
        <v>5.3048191430742682</v>
      </c>
      <c r="DB110" s="52">
        <f t="shared" si="165"/>
        <v>5.4904878130818675</v>
      </c>
      <c r="DC110" s="52">
        <f t="shared" si="168"/>
        <v>5.6826548865397326</v>
      </c>
      <c r="DD110" s="52">
        <f t="shared" si="171"/>
        <v>5.8815478075686229</v>
      </c>
      <c r="DE110" s="52">
        <f t="shared" si="174"/>
        <v>6.0874019808335227</v>
      </c>
      <c r="DF110" s="52">
        <f t="shared" si="177"/>
        <v>6.3004610501626965</v>
      </c>
      <c r="DG110" s="52">
        <f t="shared" si="180"/>
        <v>6.5209771869183912</v>
      </c>
      <c r="DH110" s="52">
        <f t="shared" si="183"/>
        <v>6.7492113884605338</v>
      </c>
      <c r="DI110" s="52">
        <f t="shared" si="186"/>
        <v>6.9854337870566514</v>
      </c>
      <c r="DJ110" s="52">
        <f t="shared" si="189"/>
        <v>7.2299239696036333</v>
      </c>
      <c r="DK110" s="52">
        <f t="shared" si="192"/>
        <v>7.48297130853976</v>
      </c>
      <c r="DL110" s="52">
        <f t="shared" si="195"/>
        <v>7.7448753043386516</v>
      </c>
      <c r="DM110" s="52">
        <f t="shared" si="198"/>
        <v>8.0159459399905018</v>
      </c>
      <c r="DN110" s="52">
        <f t="shared" si="201"/>
        <v>8.2965040478901688</v>
      </c>
      <c r="DO110" s="52">
        <f t="shared" si="204"/>
        <v>8.5868816895663258</v>
      </c>
      <c r="DP110" s="52">
        <f t="shared" si="207"/>
        <v>8.8874225487011458</v>
      </c>
      <c r="DQ110" s="52">
        <f t="shared" si="210"/>
        <v>9.1984823379056841</v>
      </c>
      <c r="DR110" s="52">
        <f t="shared" si="213"/>
        <v>9.5204292197323834</v>
      </c>
      <c r="DS110" s="52">
        <f t="shared" si="216"/>
        <v>9.8536442424230177</v>
      </c>
      <c r="DT110" s="52">
        <f t="shared" si="219"/>
        <v>10.198521790907821</v>
      </c>
      <c r="DU110" s="52">
        <f t="shared" si="225"/>
        <v>10.555470053589593</v>
      </c>
      <c r="DV110" s="52">
        <f t="shared" si="231"/>
        <v>10.924911505465229</v>
      </c>
      <c r="DW110" s="52">
        <f t="shared" si="235"/>
        <v>11.307283408156511</v>
      </c>
      <c r="DX110" s="52">
        <f t="shared" si="239"/>
        <v>11.703038327441988</v>
      </c>
      <c r="DY110" s="52">
        <f t="shared" si="243"/>
        <v>12.112644668902457</v>
      </c>
    </row>
    <row r="111" spans="1:129" ht="15.75" customHeight="1">
      <c r="A111" s="49"/>
      <c r="B111" s="49">
        <v>104</v>
      </c>
      <c r="C111" s="49"/>
      <c r="D111" s="51">
        <f t="shared" si="247"/>
        <v>0.50251256281407031</v>
      </c>
      <c r="E111" s="51">
        <f t="shared" si="0"/>
        <v>0.69818497458990236</v>
      </c>
      <c r="F111" s="52">
        <f t="shared" si="226"/>
        <v>2.329431185562604</v>
      </c>
      <c r="G111" s="52">
        <f t="shared" si="1"/>
        <v>1.5734047040847168</v>
      </c>
      <c r="H111" s="52">
        <f t="shared" si="2"/>
        <v>1.0405750985321527</v>
      </c>
      <c r="I111" s="49"/>
      <c r="J111" s="51">
        <f t="shared" si="248"/>
        <v>0.46511627906976744</v>
      </c>
      <c r="K111" s="51">
        <f t="shared" si="4"/>
        <v>0.6257058997644126</v>
      </c>
      <c r="L111" s="52">
        <f t="shared" si="227"/>
        <v>13.274073378466976</v>
      </c>
      <c r="M111" s="52">
        <f t="shared" si="5"/>
        <v>9.2333870006087366</v>
      </c>
      <c r="N111" s="52">
        <f t="shared" si="6"/>
        <v>1.1425516082403879</v>
      </c>
      <c r="O111" s="49"/>
      <c r="P111" s="53">
        <f t="shared" si="7"/>
        <v>0.85071102610290561</v>
      </c>
      <c r="Q111" s="49"/>
      <c r="R111" s="49">
        <v>104</v>
      </c>
      <c r="S111" s="52">
        <f t="shared" si="8"/>
        <v>11.640158975817439</v>
      </c>
      <c r="T111" s="52">
        <f t="shared" si="9"/>
        <v>8.1189051462152388</v>
      </c>
      <c r="U111" s="54">
        <f t="shared" si="10"/>
        <v>1.1526142951922176</v>
      </c>
      <c r="V111" s="52">
        <f t="shared" si="221"/>
        <v>5.3048926225370368</v>
      </c>
      <c r="W111" s="54">
        <f t="shared" si="12"/>
        <v>0.75311818047859458</v>
      </c>
      <c r="X111" s="49"/>
      <c r="Y111" s="49"/>
      <c r="Z111" s="49">
        <f t="shared" si="13"/>
        <v>1.1273276397444383</v>
      </c>
      <c r="AA111" s="54">
        <f t="shared" si="14"/>
        <v>2.5286655447779305E-2</v>
      </c>
      <c r="AB111" s="49"/>
      <c r="AC111" s="52">
        <f t="shared" si="222"/>
        <v>0.14821092549553294</v>
      </c>
      <c r="AD111" s="52">
        <f t="shared" si="228"/>
        <v>0.15339830788787653</v>
      </c>
      <c r="AE111" s="52">
        <f t="shared" si="232"/>
        <v>0.1587672486639522</v>
      </c>
      <c r="AF111" s="52">
        <f t="shared" si="236"/>
        <v>0.16432410236719056</v>
      </c>
      <c r="AG111" s="52">
        <f t="shared" si="240"/>
        <v>0.1700754459500422</v>
      </c>
      <c r="AH111" s="52">
        <f t="shared" si="244"/>
        <v>0.17602808655829366</v>
      </c>
      <c r="AI111" s="52">
        <f t="shared" si="249"/>
        <v>0.18218906958783393</v>
      </c>
      <c r="AJ111" s="52">
        <f t="shared" si="252"/>
        <v>0.18856568702340809</v>
      </c>
      <c r="AK111" s="52">
        <f t="shared" ref="AK111:AK127" si="255">$V111/(1+r_)^($R111-AK$2)</f>
        <v>0.19516548606922737</v>
      </c>
      <c r="AL111" s="52">
        <f t="shared" si="151"/>
        <v>0.20199627808165027</v>
      </c>
      <c r="AM111" s="52">
        <f t="shared" si="154"/>
        <v>0.20906614781450802</v>
      </c>
      <c r="AN111" s="52">
        <f t="shared" si="157"/>
        <v>0.21638346298801581</v>
      </c>
      <c r="AO111" s="52">
        <f t="shared" si="160"/>
        <v>0.22395688419259632</v>
      </c>
      <c r="AP111" s="52">
        <f t="shared" si="163"/>
        <v>0.23179537513933718</v>
      </c>
      <c r="AQ111" s="52">
        <f t="shared" si="166"/>
        <v>0.23990821326921399</v>
      </c>
      <c r="AR111" s="52">
        <f t="shared" si="169"/>
        <v>0.24830500073363646</v>
      </c>
      <c r="AS111" s="52">
        <f t="shared" si="172"/>
        <v>0.2569956757593137</v>
      </c>
      <c r="AT111" s="52">
        <f t="shared" si="175"/>
        <v>0.26599052441088966</v>
      </c>
      <c r="AU111" s="52">
        <f t="shared" si="178"/>
        <v>0.27530019276527073</v>
      </c>
      <c r="AV111" s="52">
        <f t="shared" si="181"/>
        <v>0.28493569951205522</v>
      </c>
      <c r="AW111" s="52">
        <f t="shared" si="184"/>
        <v>0.29490844899497715</v>
      </c>
      <c r="AX111" s="52">
        <f t="shared" si="187"/>
        <v>0.30523024470980131</v>
      </c>
      <c r="AY111" s="52">
        <f t="shared" si="190"/>
        <v>0.31591330327464429</v>
      </c>
      <c r="AZ111" s="52">
        <f t="shared" si="193"/>
        <v>0.32697026888925684</v>
      </c>
      <c r="BA111" s="52">
        <f t="shared" si="196"/>
        <v>0.33841422830038081</v>
      </c>
      <c r="BB111" s="52">
        <f t="shared" si="199"/>
        <v>0.35025872629089411</v>
      </c>
      <c r="BC111" s="52">
        <f t="shared" si="202"/>
        <v>0.36251778171107529</v>
      </c>
      <c r="BD111" s="52">
        <f t="shared" si="205"/>
        <v>0.37520590407096299</v>
      </c>
      <c r="BE111" s="52">
        <f t="shared" si="208"/>
        <v>0.38833811071344665</v>
      </c>
      <c r="BF111" s="52">
        <f t="shared" si="211"/>
        <v>0.40192994458841719</v>
      </c>
      <c r="BG111" s="52">
        <f t="shared" si="214"/>
        <v>0.41599749264901187</v>
      </c>
      <c r="BH111" s="52">
        <f t="shared" si="217"/>
        <v>0.43055740489172722</v>
      </c>
      <c r="BI111" s="52">
        <f t="shared" si="223"/>
        <v>0.44562691406293764</v>
      </c>
      <c r="BJ111" s="52">
        <f t="shared" si="229"/>
        <v>0.46122385605514038</v>
      </c>
      <c r="BK111" s="52">
        <f t="shared" si="233"/>
        <v>0.47736669101707019</v>
      </c>
      <c r="BL111" s="52">
        <f t="shared" si="237"/>
        <v>0.49407452520266776</v>
      </c>
      <c r="BM111" s="52">
        <f t="shared" si="241"/>
        <v>0.51136713358476094</v>
      </c>
      <c r="BN111" s="52">
        <f t="shared" si="245"/>
        <v>0.52926498326022764</v>
      </c>
      <c r="BO111" s="52">
        <f t="shared" si="250"/>
        <v>0.54778925767433551</v>
      </c>
      <c r="BP111" s="52">
        <f t="shared" si="253"/>
        <v>0.56696188169293726</v>
      </c>
      <c r="BQ111" s="52">
        <f t="shared" ref="BQ111:BQ127" si="256">$V111/(1+r_)^($R111-BQ$2)</f>
        <v>0.58680554755218994</v>
      </c>
      <c r="BR111" s="52">
        <f t="shared" si="152"/>
        <v>0.60734374171651651</v>
      </c>
      <c r="BS111" s="52">
        <f t="shared" si="155"/>
        <v>0.62860077267659453</v>
      </c>
      <c r="BT111" s="52">
        <f t="shared" si="158"/>
        <v>0.65060179972027543</v>
      </c>
      <c r="BU111" s="52">
        <f t="shared" si="161"/>
        <v>0.6733728627104848</v>
      </c>
      <c r="BV111" s="52">
        <f t="shared" si="164"/>
        <v>0.69694091290535176</v>
      </c>
      <c r="BW111" s="52">
        <f t="shared" si="167"/>
        <v>0.72133384485703911</v>
      </c>
      <c r="BX111" s="52">
        <f t="shared" si="170"/>
        <v>0.74658052942703546</v>
      </c>
      <c r="BY111" s="52">
        <f t="shared" si="173"/>
        <v>0.77271084795698164</v>
      </c>
      <c r="BZ111" s="52">
        <f t="shared" si="176"/>
        <v>0.79975572763547575</v>
      </c>
      <c r="CA111" s="52">
        <f t="shared" si="179"/>
        <v>0.82774717810271747</v>
      </c>
      <c r="CB111" s="52">
        <f t="shared" si="182"/>
        <v>0.85671832933631265</v>
      </c>
      <c r="CC111" s="52">
        <f t="shared" si="185"/>
        <v>0.88670347086308332</v>
      </c>
      <c r="CD111" s="52">
        <f t="shared" si="188"/>
        <v>0.91773809234329129</v>
      </c>
      <c r="CE111" s="52">
        <f t="shared" si="191"/>
        <v>0.94985892557530627</v>
      </c>
      <c r="CF111" s="52">
        <f t="shared" si="194"/>
        <v>0.98310398797044207</v>
      </c>
      <c r="CG111" s="52">
        <f t="shared" si="197"/>
        <v>1.0175126275494073</v>
      </c>
      <c r="CH111" s="52">
        <f t="shared" si="200"/>
        <v>1.0531255695136366</v>
      </c>
      <c r="CI111" s="52">
        <f t="shared" si="203"/>
        <v>1.0899849644466135</v>
      </c>
      <c r="CJ111" s="52">
        <f t="shared" si="206"/>
        <v>1.1281344382022451</v>
      </c>
      <c r="CK111" s="52">
        <f t="shared" si="209"/>
        <v>1.1676191435393235</v>
      </c>
      <c r="CL111" s="52">
        <f t="shared" si="212"/>
        <v>1.2084858135631997</v>
      </c>
      <c r="CM111" s="52">
        <f t="shared" si="215"/>
        <v>1.2507828170379118</v>
      </c>
      <c r="CN111" s="52">
        <f t="shared" si="218"/>
        <v>1.2945602156342386</v>
      </c>
      <c r="CO111" s="52">
        <f t="shared" si="224"/>
        <v>1.3398698231814368</v>
      </c>
      <c r="CP111" s="52">
        <f t="shared" si="230"/>
        <v>1.3867652669927868</v>
      </c>
      <c r="CQ111" s="52">
        <f t="shared" si="234"/>
        <v>1.4353020513375341</v>
      </c>
      <c r="CR111" s="52">
        <f t="shared" si="238"/>
        <v>1.485537623134348</v>
      </c>
      <c r="CS111" s="52">
        <f t="shared" si="242"/>
        <v>1.5375314399440498</v>
      </c>
      <c r="CT111" s="52">
        <f t="shared" si="246"/>
        <v>1.5913450403420917</v>
      </c>
      <c r="CU111" s="52">
        <f t="shared" si="251"/>
        <v>1.6470421167540648</v>
      </c>
      <c r="CV111" s="52">
        <f t="shared" si="254"/>
        <v>1.7046885908404568</v>
      </c>
      <c r="CW111" s="52">
        <f t="shared" ref="CW111:CW127" si="257">$V111/(1+r_)^($R111-CW$2)</f>
        <v>1.7643526915198726</v>
      </c>
      <c r="CX111" s="52">
        <f t="shared" si="153"/>
        <v>1.8261050357230677</v>
      </c>
      <c r="CY111" s="52">
        <f t="shared" si="156"/>
        <v>1.8900187119733749</v>
      </c>
      <c r="CZ111" s="52">
        <f t="shared" si="159"/>
        <v>1.9561693668924431</v>
      </c>
      <c r="DA111" s="52">
        <f t="shared" si="162"/>
        <v>2.0246352947336783</v>
      </c>
      <c r="DB111" s="52">
        <f t="shared" si="165"/>
        <v>2.0954975300493568</v>
      </c>
      <c r="DC111" s="52">
        <f t="shared" si="168"/>
        <v>2.1688399436010846</v>
      </c>
      <c r="DD111" s="52">
        <f t="shared" si="171"/>
        <v>2.2447493416271223</v>
      </c>
      <c r="DE111" s="52">
        <f t="shared" si="174"/>
        <v>2.3233155685840714</v>
      </c>
      <c r="DF111" s="52">
        <f t="shared" si="177"/>
        <v>2.4046316134845136</v>
      </c>
      <c r="DG111" s="52">
        <f t="shared" si="180"/>
        <v>2.4887937199564711</v>
      </c>
      <c r="DH111" s="52">
        <f t="shared" si="183"/>
        <v>2.5759015001549481</v>
      </c>
      <c r="DI111" s="52">
        <f t="shared" si="186"/>
        <v>2.6660580526603708</v>
      </c>
      <c r="DJ111" s="52">
        <f t="shared" si="189"/>
        <v>2.7593700845034834</v>
      </c>
      <c r="DK111" s="52">
        <f t="shared" si="192"/>
        <v>2.855948037461105</v>
      </c>
      <c r="DL111" s="52">
        <f t="shared" si="195"/>
        <v>2.9559062187722436</v>
      </c>
      <c r="DM111" s="52">
        <f t="shared" si="198"/>
        <v>3.059362936429272</v>
      </c>
      <c r="DN111" s="52">
        <f t="shared" si="201"/>
        <v>3.1664406392042959</v>
      </c>
      <c r="DO111" s="52">
        <f t="shared" si="204"/>
        <v>3.2772660615764457</v>
      </c>
      <c r="DP111" s="52">
        <f t="shared" si="207"/>
        <v>3.3919703737316218</v>
      </c>
      <c r="DQ111" s="52">
        <f t="shared" si="210"/>
        <v>3.5106893368122276</v>
      </c>
      <c r="DR111" s="52">
        <f t="shared" si="213"/>
        <v>3.6335634636006553</v>
      </c>
      <c r="DS111" s="52">
        <f t="shared" si="216"/>
        <v>3.7607381848266783</v>
      </c>
      <c r="DT111" s="52">
        <f t="shared" si="219"/>
        <v>3.8923640212956121</v>
      </c>
      <c r="DU111" s="52">
        <f t="shared" si="225"/>
        <v>4.0285967620409577</v>
      </c>
      <c r="DV111" s="52">
        <f t="shared" si="231"/>
        <v>4.16959764871239</v>
      </c>
      <c r="DW111" s="52">
        <f t="shared" si="235"/>
        <v>4.315533566417324</v>
      </c>
      <c r="DX111" s="52">
        <f t="shared" si="239"/>
        <v>4.4665772412419305</v>
      </c>
      <c r="DY111" s="52">
        <f t="shared" si="243"/>
        <v>4.6229074446853975</v>
      </c>
    </row>
    <row r="112" spans="1:129" ht="15.75" customHeight="1">
      <c r="A112" s="49"/>
      <c r="B112" s="49">
        <v>105</v>
      </c>
      <c r="C112" s="49"/>
      <c r="D112" s="51">
        <f t="shared" si="247"/>
        <v>0.50251256281407031</v>
      </c>
      <c r="E112" s="51">
        <f t="shared" si="0"/>
        <v>0.69818497458990236</v>
      </c>
      <c r="F112" s="52">
        <f t="shared" si="226"/>
        <v>0.81737822260682957</v>
      </c>
      <c r="G112" s="52">
        <f t="shared" si="1"/>
        <v>0.55209475533632468</v>
      </c>
      <c r="H112" s="52">
        <f t="shared" si="2"/>
        <v>1.0405750457155047</v>
      </c>
      <c r="I112" s="49"/>
      <c r="J112" s="51">
        <f t="shared" si="248"/>
        <v>0.46511627906976744</v>
      </c>
      <c r="K112" s="51">
        <f t="shared" si="4"/>
        <v>0.6257058997644126</v>
      </c>
      <c r="L112" s="52">
        <f t="shared" si="227"/>
        <v>5.192700622750495</v>
      </c>
      <c r="M112" s="52">
        <f t="shared" si="5"/>
        <v>3.6120196914034701</v>
      </c>
      <c r="N112" s="52">
        <f t="shared" si="6"/>
        <v>1.1425513074768874</v>
      </c>
      <c r="O112" s="49"/>
      <c r="P112" s="53">
        <f t="shared" si="7"/>
        <v>0.86399875215643152</v>
      </c>
      <c r="Q112" s="49"/>
      <c r="R112" s="49">
        <v>105</v>
      </c>
      <c r="S112" s="52">
        <f t="shared" si="8"/>
        <v>4.5976513166130397</v>
      </c>
      <c r="T112" s="52">
        <f t="shared" si="9"/>
        <v>3.2065748949184156</v>
      </c>
      <c r="U112" s="54">
        <f t="shared" si="10"/>
        <v>1.1522640850295311</v>
      </c>
      <c r="V112" s="52">
        <f t="shared" si="221"/>
        <v>2.0951760363396925</v>
      </c>
      <c r="W112" s="54">
        <f t="shared" si="12"/>
        <v>0.75288935315829542</v>
      </c>
      <c r="X112" s="49"/>
      <c r="Y112" s="49"/>
      <c r="Z112" s="49">
        <f t="shared" si="13"/>
        <v>1.1286824086269169</v>
      </c>
      <c r="AA112" s="54">
        <f t="shared" si="14"/>
        <v>2.3581676402614216E-2</v>
      </c>
      <c r="AB112" s="49"/>
      <c r="AC112" s="52">
        <f t="shared" si="222"/>
        <v>5.6556664687862045E-2</v>
      </c>
      <c r="AD112" s="52">
        <f t="shared" si="228"/>
        <v>5.8536147951937206E-2</v>
      </c>
      <c r="AE112" s="52">
        <f t="shared" si="232"/>
        <v>6.0584913130254991E-2</v>
      </c>
      <c r="AF112" s="52">
        <f t="shared" si="236"/>
        <v>6.2705385089813909E-2</v>
      </c>
      <c r="AG112" s="52">
        <f t="shared" si="240"/>
        <v>6.4900073567957406E-2</v>
      </c>
      <c r="AH112" s="52">
        <f t="shared" si="244"/>
        <v>6.7171576142835906E-2</v>
      </c>
      <c r="AI112" s="52">
        <f t="shared" si="249"/>
        <v>6.952258130783516E-2</v>
      </c>
      <c r="AJ112" s="52">
        <f t="shared" si="252"/>
        <v>7.195587165360938E-2</v>
      </c>
      <c r="AK112" s="52">
        <f t="shared" si="255"/>
        <v>7.4474327161485707E-2</v>
      </c>
      <c r="AL112" s="52">
        <f t="shared" ref="AL112:AL127" si="258">$V112/(1+r_)^($R112-AL$2)</f>
        <v>7.7080928612137695E-2</v>
      </c>
      <c r="AM112" s="52">
        <f t="shared" si="154"/>
        <v>7.9778761113562496E-2</v>
      </c>
      <c r="AN112" s="52">
        <f t="shared" si="157"/>
        <v>8.2571017752537182E-2</v>
      </c>
      <c r="AO112" s="52">
        <f t="shared" si="160"/>
        <v>8.5461003373875979E-2</v>
      </c>
      <c r="AP112" s="52">
        <f t="shared" si="163"/>
        <v>8.8452138491961624E-2</v>
      </c>
      <c r="AQ112" s="52">
        <f t="shared" si="166"/>
        <v>9.1547963339180277E-2</v>
      </c>
      <c r="AR112" s="52">
        <f t="shared" si="169"/>
        <v>9.4752142056051591E-2</v>
      </c>
      <c r="AS112" s="52">
        <f t="shared" si="172"/>
        <v>9.806846702801339E-2</v>
      </c>
      <c r="AT112" s="52">
        <f t="shared" si="175"/>
        <v>0.10150086337399386</v>
      </c>
      <c r="AU112" s="52">
        <f t="shared" si="178"/>
        <v>0.10505339359208361</v>
      </c>
      <c r="AV112" s="52">
        <f t="shared" si="181"/>
        <v>0.10873026236780653</v>
      </c>
      <c r="AW112" s="52">
        <f t="shared" si="184"/>
        <v>0.11253582155067976</v>
      </c>
      <c r="AX112" s="52">
        <f t="shared" si="187"/>
        <v>0.11647457530495355</v>
      </c>
      <c r="AY112" s="52">
        <f t="shared" si="190"/>
        <v>0.1205511854406269</v>
      </c>
      <c r="AZ112" s="52">
        <f t="shared" si="193"/>
        <v>0.12477047693104881</v>
      </c>
      <c r="BA112" s="52">
        <f t="shared" si="196"/>
        <v>0.12913744362363552</v>
      </c>
      <c r="BB112" s="52">
        <f t="shared" si="199"/>
        <v>0.13365725415046278</v>
      </c>
      <c r="BC112" s="52">
        <f t="shared" si="202"/>
        <v>0.13833525804572894</v>
      </c>
      <c r="BD112" s="52">
        <f t="shared" si="205"/>
        <v>0.14317699207732942</v>
      </c>
      <c r="BE112" s="52">
        <f t="shared" si="208"/>
        <v>0.14818818680003598</v>
      </c>
      <c r="BF112" s="52">
        <f t="shared" si="211"/>
        <v>0.1533747733380372</v>
      </c>
      <c r="BG112" s="52">
        <f t="shared" si="214"/>
        <v>0.1587428904048685</v>
      </c>
      <c r="BH112" s="52">
        <f t="shared" si="217"/>
        <v>0.1642988915690389</v>
      </c>
      <c r="BI112" s="52">
        <f t="shared" si="223"/>
        <v>0.17004935277395525</v>
      </c>
      <c r="BJ112" s="52">
        <f t="shared" si="229"/>
        <v>0.17600108012104365</v>
      </c>
      <c r="BK112" s="52">
        <f t="shared" si="233"/>
        <v>0.18216111792528017</v>
      </c>
      <c r="BL112" s="52">
        <f t="shared" si="237"/>
        <v>0.18853675705266493</v>
      </c>
      <c r="BM112" s="52">
        <f t="shared" si="241"/>
        <v>0.19513554354950824</v>
      </c>
      <c r="BN112" s="52">
        <f t="shared" si="245"/>
        <v>0.20196528757374096</v>
      </c>
      <c r="BO112" s="52">
        <f t="shared" si="250"/>
        <v>0.2090340726388219</v>
      </c>
      <c r="BP112" s="52">
        <f t="shared" si="253"/>
        <v>0.21635026518118067</v>
      </c>
      <c r="BQ112" s="52">
        <f t="shared" si="256"/>
        <v>0.22392252446252198</v>
      </c>
      <c r="BR112" s="52">
        <f t="shared" ref="BR112:BR127" si="259">$V112/(1+r_)^($R112-BR$2)</f>
        <v>0.23175981281871022</v>
      </c>
      <c r="BS112" s="52">
        <f t="shared" si="155"/>
        <v>0.23987140626736503</v>
      </c>
      <c r="BT112" s="52">
        <f t="shared" si="158"/>
        <v>0.24826690548672278</v>
      </c>
      <c r="BU112" s="52">
        <f t="shared" si="161"/>
        <v>0.25695624717875809</v>
      </c>
      <c r="BV112" s="52">
        <f t="shared" si="164"/>
        <v>0.26594971583001453</v>
      </c>
      <c r="BW112" s="52">
        <f t="shared" si="167"/>
        <v>0.27525795588406504</v>
      </c>
      <c r="BX112" s="52">
        <f t="shared" si="170"/>
        <v>0.28489198434000734</v>
      </c>
      <c r="BY112" s="52">
        <f t="shared" si="173"/>
        <v>0.29486320379190761</v>
      </c>
      <c r="BZ112" s="52">
        <f t="shared" si="176"/>
        <v>0.30518341592462433</v>
      </c>
      <c r="CA112" s="52">
        <f t="shared" si="179"/>
        <v>0.31586483548198607</v>
      </c>
      <c r="CB112" s="52">
        <f t="shared" si="182"/>
        <v>0.32692010472385563</v>
      </c>
      <c r="CC112" s="52">
        <f t="shared" si="185"/>
        <v>0.33836230838919057</v>
      </c>
      <c r="CD112" s="52">
        <f t="shared" si="188"/>
        <v>0.35020498918281218</v>
      </c>
      <c r="CE112" s="52">
        <f t="shared" si="191"/>
        <v>0.36246216380421059</v>
      </c>
      <c r="CF112" s="52">
        <f t="shared" si="194"/>
        <v>0.37514833953735788</v>
      </c>
      <c r="CG112" s="52">
        <f t="shared" si="197"/>
        <v>0.38827853142116542</v>
      </c>
      <c r="CH112" s="52">
        <f t="shared" si="200"/>
        <v>0.40186828002090613</v>
      </c>
      <c r="CI112" s="52">
        <f t="shared" si="203"/>
        <v>0.41593366982163782</v>
      </c>
      <c r="CJ112" s="52">
        <f t="shared" si="206"/>
        <v>0.43049134826539504</v>
      </c>
      <c r="CK112" s="52">
        <f t="shared" si="209"/>
        <v>0.44555854545468393</v>
      </c>
      <c r="CL112" s="52">
        <f t="shared" si="212"/>
        <v>0.46115309454559783</v>
      </c>
      <c r="CM112" s="52">
        <f t="shared" si="215"/>
        <v>0.47729345285469366</v>
      </c>
      <c r="CN112" s="52">
        <f t="shared" si="218"/>
        <v>0.49399872370460796</v>
      </c>
      <c r="CO112" s="52">
        <f t="shared" si="224"/>
        <v>0.51128867903426922</v>
      </c>
      <c r="CP112" s="52">
        <f t="shared" si="230"/>
        <v>0.52918378280046863</v>
      </c>
      <c r="CQ112" s="52">
        <f t="shared" si="234"/>
        <v>0.54770521519848492</v>
      </c>
      <c r="CR112" s="52">
        <f t="shared" si="238"/>
        <v>0.56687489773043176</v>
      </c>
      <c r="CS112" s="52">
        <f t="shared" si="242"/>
        <v>0.58671551915099684</v>
      </c>
      <c r="CT112" s="52">
        <f t="shared" si="246"/>
        <v>0.60725056232128172</v>
      </c>
      <c r="CU112" s="52">
        <f t="shared" si="251"/>
        <v>0.62850433200252653</v>
      </c>
      <c r="CV112" s="52">
        <f t="shared" si="254"/>
        <v>0.65050198362261491</v>
      </c>
      <c r="CW112" s="52">
        <f t="shared" si="257"/>
        <v>0.67326955304940639</v>
      </c>
      <c r="CX112" s="52">
        <f t="shared" si="153"/>
        <v>0.69683398740613556</v>
      </c>
      <c r="CY112" s="52">
        <f t="shared" si="156"/>
        <v>0.7212231769653501</v>
      </c>
      <c r="CZ112" s="52">
        <f t="shared" si="159"/>
        <v>0.74646598815913734</v>
      </c>
      <c r="DA112" s="52">
        <f t="shared" si="162"/>
        <v>0.77259229774470717</v>
      </c>
      <c r="DB112" s="52">
        <f t="shared" si="165"/>
        <v>0.79963302816577175</v>
      </c>
      <c r="DC112" s="52">
        <f t="shared" si="168"/>
        <v>0.82762018415157379</v>
      </c>
      <c r="DD112" s="52">
        <f t="shared" si="171"/>
        <v>0.85658689059687887</v>
      </c>
      <c r="DE112" s="52">
        <f t="shared" si="174"/>
        <v>0.88656743176776964</v>
      </c>
      <c r="DF112" s="52">
        <f t="shared" si="177"/>
        <v>0.91759729187964145</v>
      </c>
      <c r="DG112" s="52">
        <f t="shared" si="180"/>
        <v>0.94971319709542867</v>
      </c>
      <c r="DH112" s="52">
        <f t="shared" si="183"/>
        <v>0.98295315899376867</v>
      </c>
      <c r="DI112" s="52">
        <f t="shared" si="186"/>
        <v>1.0173565195585506</v>
      </c>
      <c r="DJ112" s="52">
        <f t="shared" si="189"/>
        <v>1.0529639977430998</v>
      </c>
      <c r="DK112" s="52">
        <f t="shared" si="192"/>
        <v>1.0898177376641081</v>
      </c>
      <c r="DL112" s="52">
        <f t="shared" si="195"/>
        <v>1.1279613584823518</v>
      </c>
      <c r="DM112" s="52">
        <f t="shared" si="198"/>
        <v>1.167440006029234</v>
      </c>
      <c r="DN112" s="52">
        <f t="shared" si="201"/>
        <v>1.2083004062402571</v>
      </c>
      <c r="DO112" s="52">
        <f t="shared" si="204"/>
        <v>1.2505909204586658</v>
      </c>
      <c r="DP112" s="52">
        <f t="shared" si="207"/>
        <v>1.2943616026747189</v>
      </c>
      <c r="DQ112" s="52">
        <f t="shared" si="210"/>
        <v>1.3396642587683343</v>
      </c>
      <c r="DR112" s="52">
        <f t="shared" si="213"/>
        <v>1.3865525078252257</v>
      </c>
      <c r="DS112" s="52">
        <f t="shared" si="216"/>
        <v>1.4350818455991086</v>
      </c>
      <c r="DT112" s="52">
        <f t="shared" si="219"/>
        <v>1.4853097101950774</v>
      </c>
      <c r="DU112" s="52">
        <f t="shared" si="225"/>
        <v>1.537295550051905</v>
      </c>
      <c r="DV112" s="52">
        <f t="shared" si="231"/>
        <v>1.5911008943037215</v>
      </c>
      <c r="DW112" s="52">
        <f t="shared" si="235"/>
        <v>1.6467894256043514</v>
      </c>
      <c r="DX112" s="52">
        <f t="shared" si="239"/>
        <v>1.7044270555005034</v>
      </c>
      <c r="DY112" s="52">
        <f t="shared" si="243"/>
        <v>1.7640820024430213</v>
      </c>
    </row>
    <row r="113" spans="1:129" ht="15.75" customHeight="1">
      <c r="A113" s="49"/>
      <c r="B113" s="49">
        <v>106</v>
      </c>
      <c r="C113" s="49"/>
      <c r="D113" s="51">
        <f t="shared" si="247"/>
        <v>0.50251256281407031</v>
      </c>
      <c r="E113" s="51">
        <f t="shared" si="0"/>
        <v>0.69818497458990236</v>
      </c>
      <c r="F113" s="52">
        <f t="shared" si="226"/>
        <v>0.28681128806581968</v>
      </c>
      <c r="G113" s="52">
        <f t="shared" si="1"/>
        <v>0.19372550372994457</v>
      </c>
      <c r="H113" s="52">
        <f t="shared" si="2"/>
        <v>1.0405748951943092</v>
      </c>
      <c r="I113" s="49"/>
      <c r="J113" s="51">
        <f t="shared" si="248"/>
        <v>0.46511627906976744</v>
      </c>
      <c r="K113" s="51">
        <f t="shared" si="4"/>
        <v>0.6257058997644126</v>
      </c>
      <c r="L113" s="52">
        <f t="shared" si="227"/>
        <v>2.0313387600564452</v>
      </c>
      <c r="M113" s="52">
        <f t="shared" si="5"/>
        <v>1.4129902981675393</v>
      </c>
      <c r="N113" s="52">
        <f t="shared" si="6"/>
        <v>1.1425505386367285</v>
      </c>
      <c r="O113" s="49"/>
      <c r="P113" s="53">
        <f t="shared" si="7"/>
        <v>0.87627578797233552</v>
      </c>
      <c r="Q113" s="49"/>
      <c r="R113" s="49">
        <v>106</v>
      </c>
      <c r="S113" s="52">
        <f t="shared" si="8"/>
        <v>1.8154984732237915</v>
      </c>
      <c r="T113" s="52">
        <f t="shared" si="9"/>
        <v>1.2660633317804919</v>
      </c>
      <c r="U113" s="54">
        <f t="shared" si="10"/>
        <v>1.1518233826935076</v>
      </c>
      <c r="V113" s="52">
        <f t="shared" si="221"/>
        <v>0.82724578098537338</v>
      </c>
      <c r="W113" s="54">
        <f t="shared" si="12"/>
        <v>0.75260139825193806</v>
      </c>
      <c r="X113" s="49"/>
      <c r="Y113" s="49"/>
      <c r="Z113" s="49">
        <f t="shared" si="13"/>
        <v>1.1299336825058011</v>
      </c>
      <c r="AA113" s="54">
        <f t="shared" si="14"/>
        <v>2.1889700187706529E-2</v>
      </c>
      <c r="AB113" s="49"/>
      <c r="AC113" s="52">
        <f t="shared" si="222"/>
        <v>2.1575331777164142E-2</v>
      </c>
      <c r="AD113" s="52">
        <f t="shared" si="228"/>
        <v>2.233046838936489E-2</v>
      </c>
      <c r="AE113" s="52">
        <f t="shared" si="232"/>
        <v>2.3112034782992657E-2</v>
      </c>
      <c r="AF113" s="52">
        <f t="shared" si="236"/>
        <v>2.3920956000397394E-2</v>
      </c>
      <c r="AG113" s="52">
        <f t="shared" si="240"/>
        <v>2.4758189460411296E-2</v>
      </c>
      <c r="AH113" s="52">
        <f t="shared" si="244"/>
        <v>2.5624726091525697E-2</v>
      </c>
      <c r="AI113" s="52">
        <f t="shared" si="249"/>
        <v>2.6521591504729092E-2</v>
      </c>
      <c r="AJ113" s="52">
        <f t="shared" si="252"/>
        <v>2.7449847207394611E-2</v>
      </c>
      <c r="AK113" s="52">
        <f t="shared" si="255"/>
        <v>2.8410591859653417E-2</v>
      </c>
      <c r="AL113" s="52">
        <f t="shared" si="258"/>
        <v>2.9404962574741286E-2</v>
      </c>
      <c r="AM113" s="52">
        <f t="shared" ref="AM113:AM127" si="260">$V113/(1+r_)^($R113-AM$2)</f>
        <v>3.0434136264857227E-2</v>
      </c>
      <c r="AN113" s="52">
        <f t="shared" si="157"/>
        <v>3.1499331034127227E-2</v>
      </c>
      <c r="AO113" s="52">
        <f t="shared" si="160"/>
        <v>3.2601807620321673E-2</v>
      </c>
      <c r="AP113" s="52">
        <f t="shared" si="163"/>
        <v>3.3742870887032934E-2</v>
      </c>
      <c r="AQ113" s="52">
        <f t="shared" si="166"/>
        <v>3.4923871368079083E-2</v>
      </c>
      <c r="AR113" s="52">
        <f t="shared" si="169"/>
        <v>3.6146206865961844E-2</v>
      </c>
      <c r="AS113" s="52">
        <f t="shared" si="172"/>
        <v>3.7411324106270516E-2</v>
      </c>
      <c r="AT113" s="52">
        <f t="shared" si="175"/>
        <v>3.8720720449989976E-2</v>
      </c>
      <c r="AU113" s="52">
        <f t="shared" si="178"/>
        <v>4.0075945665739625E-2</v>
      </c>
      <c r="AV113" s="52">
        <f t="shared" si="181"/>
        <v>4.14786037640405E-2</v>
      </c>
      <c r="AW113" s="52">
        <f t="shared" si="184"/>
        <v>4.2930354895781918E-2</v>
      </c>
      <c r="AX113" s="52">
        <f t="shared" si="187"/>
        <v>4.4432917317134286E-2</v>
      </c>
      <c r="AY113" s="52">
        <f t="shared" si="190"/>
        <v>4.5988069423233982E-2</v>
      </c>
      <c r="AZ113" s="52">
        <f t="shared" si="193"/>
        <v>4.7597651853047165E-2</v>
      </c>
      <c r="BA113" s="52">
        <f t="shared" si="196"/>
        <v>4.9263569667903802E-2</v>
      </c>
      <c r="BB113" s="52">
        <f t="shared" si="199"/>
        <v>5.0987794606280439E-2</v>
      </c>
      <c r="BC113" s="52">
        <f t="shared" si="202"/>
        <v>5.277236741750025E-2</v>
      </c>
      <c r="BD113" s="52">
        <f t="shared" si="205"/>
        <v>5.4619400277112748E-2</v>
      </c>
      <c r="BE113" s="52">
        <f t="shared" si="208"/>
        <v>5.6531079286811683E-2</v>
      </c>
      <c r="BF113" s="52">
        <f t="shared" si="211"/>
        <v>5.8509667061850103E-2</v>
      </c>
      <c r="BG113" s="52">
        <f t="shared" si="214"/>
        <v>6.0557505409014847E-2</v>
      </c>
      <c r="BH113" s="52">
        <f t="shared" si="217"/>
        <v>6.2677018098330359E-2</v>
      </c>
      <c r="BI113" s="52">
        <f t="shared" si="223"/>
        <v>6.4870713731771931E-2</v>
      </c>
      <c r="BJ113" s="52">
        <f t="shared" si="229"/>
        <v>6.7141188712383934E-2</v>
      </c>
      <c r="BK113" s="52">
        <f t="shared" si="233"/>
        <v>6.9491130317317365E-2</v>
      </c>
      <c r="BL113" s="52">
        <f t="shared" si="237"/>
        <v>7.1923319878423458E-2</v>
      </c>
      <c r="BM113" s="52">
        <f t="shared" si="241"/>
        <v>7.4440636074168273E-2</v>
      </c>
      <c r="BN113" s="52">
        <f t="shared" si="245"/>
        <v>7.7046058336764173E-2</v>
      </c>
      <c r="BO113" s="52">
        <f t="shared" si="250"/>
        <v>7.9742670378550901E-2</v>
      </c>
      <c r="BP113" s="52">
        <f t="shared" si="253"/>
        <v>8.2533663841800178E-2</v>
      </c>
      <c r="BQ113" s="52">
        <f t="shared" si="256"/>
        <v>8.5422342076263189E-2</v>
      </c>
      <c r="BR113" s="52">
        <f t="shared" si="259"/>
        <v>8.8412124048932395E-2</v>
      </c>
      <c r="BS113" s="52">
        <f t="shared" ref="BS113:BS127" si="261">$V113/(1+r_)^($R113-BS$2)</f>
        <v>9.1506548390645009E-2</v>
      </c>
      <c r="BT113" s="52">
        <f t="shared" si="158"/>
        <v>9.4709277584317561E-2</v>
      </c>
      <c r="BU113" s="52">
        <f t="shared" si="161"/>
        <v>9.802410229976867E-2</v>
      </c>
      <c r="BV113" s="52">
        <f t="shared" si="164"/>
        <v>0.10145494588026059</v>
      </c>
      <c r="BW113" s="52">
        <f t="shared" si="167"/>
        <v>0.10500586898606967</v>
      </c>
      <c r="BX113" s="52">
        <f t="shared" si="170"/>
        <v>0.1086810744005821</v>
      </c>
      <c r="BY113" s="52">
        <f t="shared" si="173"/>
        <v>0.11248491200460248</v>
      </c>
      <c r="BZ113" s="52">
        <f t="shared" si="176"/>
        <v>0.11642188392476358</v>
      </c>
      <c r="CA113" s="52">
        <f t="shared" si="179"/>
        <v>0.1204966498621303</v>
      </c>
      <c r="CB113" s="52">
        <f t="shared" si="182"/>
        <v>0.12471403260730481</v>
      </c>
      <c r="CC113" s="52">
        <f t="shared" si="185"/>
        <v>0.12907902374856048</v>
      </c>
      <c r="CD113" s="52">
        <f t="shared" si="188"/>
        <v>0.13359678957976009</v>
      </c>
      <c r="CE113" s="52">
        <f t="shared" si="191"/>
        <v>0.13827267721505168</v>
      </c>
      <c r="CF113" s="52">
        <f t="shared" si="194"/>
        <v>0.1431122209175785</v>
      </c>
      <c r="CG113" s="52">
        <f t="shared" si="197"/>
        <v>0.14812114864969372</v>
      </c>
      <c r="CH113" s="52">
        <f t="shared" si="200"/>
        <v>0.153305388852433</v>
      </c>
      <c r="CI113" s="52">
        <f t="shared" si="203"/>
        <v>0.15867107746226813</v>
      </c>
      <c r="CJ113" s="52">
        <f t="shared" si="206"/>
        <v>0.16422456517344747</v>
      </c>
      <c r="CK113" s="52">
        <f t="shared" si="209"/>
        <v>0.16997242495451809</v>
      </c>
      <c r="CL113" s="52">
        <f t="shared" si="212"/>
        <v>0.17592145982792626</v>
      </c>
      <c r="CM113" s="52">
        <f t="shared" si="215"/>
        <v>0.18207871092190367</v>
      </c>
      <c r="CN113" s="52">
        <f t="shared" si="218"/>
        <v>0.18845146580417024</v>
      </c>
      <c r="CO113" s="52">
        <f t="shared" si="224"/>
        <v>0.19504726710731624</v>
      </c>
      <c r="CP113" s="52">
        <f t="shared" si="230"/>
        <v>0.2018739214560723</v>
      </c>
      <c r="CQ113" s="52">
        <f t="shared" si="234"/>
        <v>0.20893950870703479</v>
      </c>
      <c r="CR113" s="52">
        <f t="shared" si="238"/>
        <v>0.21625239151178097</v>
      </c>
      <c r="CS113" s="52">
        <f t="shared" si="242"/>
        <v>0.22382122521469328</v>
      </c>
      <c r="CT113" s="52">
        <f t="shared" si="246"/>
        <v>0.23165496809720754</v>
      </c>
      <c r="CU113" s="52">
        <f t="shared" si="251"/>
        <v>0.23976289198060979</v>
      </c>
      <c r="CV113" s="52">
        <f t="shared" si="254"/>
        <v>0.24815459319993111</v>
      </c>
      <c r="CW113" s="52">
        <f t="shared" si="257"/>
        <v>0.25684000396192869</v>
      </c>
      <c r="CX113" s="52">
        <f t="shared" si="153"/>
        <v>0.26582940410059619</v>
      </c>
      <c r="CY113" s="52">
        <f t="shared" si="156"/>
        <v>0.27513343324411704</v>
      </c>
      <c r="CZ113" s="52">
        <f t="shared" si="159"/>
        <v>0.28476310340766103</v>
      </c>
      <c r="DA113" s="52">
        <f t="shared" si="162"/>
        <v>0.29472981202692916</v>
      </c>
      <c r="DB113" s="52">
        <f t="shared" si="165"/>
        <v>0.3050453554478717</v>
      </c>
      <c r="DC113" s="52">
        <f t="shared" si="168"/>
        <v>0.3157219428885471</v>
      </c>
      <c r="DD113" s="52">
        <f t="shared" si="171"/>
        <v>0.32677221088964625</v>
      </c>
      <c r="DE113" s="52">
        <f t="shared" si="174"/>
        <v>0.33820923827078386</v>
      </c>
      <c r="DF113" s="52">
        <f t="shared" si="177"/>
        <v>0.35004656161026132</v>
      </c>
      <c r="DG113" s="52">
        <f t="shared" si="180"/>
        <v>0.36229819126662044</v>
      </c>
      <c r="DH113" s="52">
        <f t="shared" si="183"/>
        <v>0.37497862796095205</v>
      </c>
      <c r="DI113" s="52">
        <f t="shared" si="186"/>
        <v>0.38810287993958537</v>
      </c>
      <c r="DJ113" s="52">
        <f t="shared" si="189"/>
        <v>0.40168648073747087</v>
      </c>
      <c r="DK113" s="52">
        <f t="shared" si="192"/>
        <v>0.41574550756328227</v>
      </c>
      <c r="DL113" s="52">
        <f t="shared" si="195"/>
        <v>0.4302966003279971</v>
      </c>
      <c r="DM113" s="52">
        <f t="shared" si="198"/>
        <v>0.44535698133947699</v>
      </c>
      <c r="DN113" s="52">
        <f t="shared" si="201"/>
        <v>0.46094447568635866</v>
      </c>
      <c r="DO113" s="52">
        <f t="shared" si="204"/>
        <v>0.47707753233538119</v>
      </c>
      <c r="DP113" s="52">
        <f t="shared" si="207"/>
        <v>0.49377524596711941</v>
      </c>
      <c r="DQ113" s="52">
        <f t="shared" si="210"/>
        <v>0.51105737957596853</v>
      </c>
      <c r="DR113" s="52">
        <f t="shared" si="213"/>
        <v>0.52894438786112752</v>
      </c>
      <c r="DS113" s="52">
        <f t="shared" si="216"/>
        <v>0.54745744143626685</v>
      </c>
      <c r="DT113" s="52">
        <f t="shared" si="219"/>
        <v>0.56661845188653615</v>
      </c>
      <c r="DU113" s="52">
        <f t="shared" si="225"/>
        <v>0.58645009770256495</v>
      </c>
      <c r="DV113" s="52">
        <f t="shared" si="231"/>
        <v>0.60697585112215469</v>
      </c>
      <c r="DW113" s="52">
        <f t="shared" si="235"/>
        <v>0.62822000591143001</v>
      </c>
      <c r="DX113" s="52">
        <f t="shared" si="239"/>
        <v>0.6502077061183299</v>
      </c>
      <c r="DY113" s="52">
        <f t="shared" si="243"/>
        <v>0.67296497583247139</v>
      </c>
    </row>
    <row r="114" spans="1:129" ht="15.75" customHeight="1">
      <c r="A114" s="49"/>
      <c r="B114" s="49">
        <v>107</v>
      </c>
      <c r="C114" s="49"/>
      <c r="D114" s="51">
        <f t="shared" si="247"/>
        <v>0.50251256281407031</v>
      </c>
      <c r="E114" s="51">
        <f t="shared" si="0"/>
        <v>0.69818497458990236</v>
      </c>
      <c r="F114" s="52">
        <f t="shared" si="226"/>
        <v>0.10063971939406949</v>
      </c>
      <c r="G114" s="52">
        <f t="shared" si="1"/>
        <v>6.7976684133792459E-2</v>
      </c>
      <c r="H114" s="52">
        <f t="shared" si="2"/>
        <v>1.0405744662267182</v>
      </c>
      <c r="I114" s="49"/>
      <c r="J114" s="51">
        <f t="shared" si="248"/>
        <v>0.46511627906976744</v>
      </c>
      <c r="K114" s="51">
        <f t="shared" si="4"/>
        <v>0.6257058997644126</v>
      </c>
      <c r="L114" s="52">
        <f t="shared" si="227"/>
        <v>0.79464183627863338</v>
      </c>
      <c r="M114" s="52">
        <f t="shared" si="5"/>
        <v>0.55274936276436093</v>
      </c>
      <c r="N114" s="52">
        <f t="shared" si="6"/>
        <v>1.142548573254661</v>
      </c>
      <c r="O114" s="49"/>
      <c r="P114" s="53">
        <f t="shared" si="7"/>
        <v>0.88758874930864617</v>
      </c>
      <c r="Q114" s="49"/>
      <c r="R114" s="49">
        <v>107</v>
      </c>
      <c r="S114" s="52">
        <f t="shared" si="8"/>
        <v>0.71662819033719238</v>
      </c>
      <c r="T114" s="52">
        <f t="shared" si="9"/>
        <v>0.49968814150071783</v>
      </c>
      <c r="U114" s="54">
        <f t="shared" si="10"/>
        <v>1.1513226412915982</v>
      </c>
      <c r="V114" s="52">
        <f t="shared" si="221"/>
        <v>0.32649623165656905</v>
      </c>
      <c r="W114" s="54">
        <f t="shared" si="12"/>
        <v>0.75227421381993043</v>
      </c>
      <c r="X114" s="49"/>
      <c r="Y114" s="49"/>
      <c r="Z114" s="49">
        <f t="shared" si="13"/>
        <v>1.1310855363455159</v>
      </c>
      <c r="AA114" s="54">
        <f t="shared" si="14"/>
        <v>2.0237104946082329E-2</v>
      </c>
      <c r="AB114" s="49"/>
      <c r="AC114" s="52">
        <f t="shared" si="222"/>
        <v>8.2273646293350589E-3</v>
      </c>
      <c r="AD114" s="52">
        <f t="shared" si="228"/>
        <v>8.5153223913617872E-3</v>
      </c>
      <c r="AE114" s="52">
        <f t="shared" si="232"/>
        <v>8.8133586750594513E-3</v>
      </c>
      <c r="AF114" s="52">
        <f t="shared" si="236"/>
        <v>9.1218262286865311E-3</v>
      </c>
      <c r="AG114" s="52">
        <f t="shared" si="240"/>
        <v>9.4410901466905565E-3</v>
      </c>
      <c r="AH114" s="52">
        <f t="shared" si="244"/>
        <v>9.7715283018247247E-3</v>
      </c>
      <c r="AI114" s="52">
        <f t="shared" si="249"/>
        <v>1.0113531792388591E-2</v>
      </c>
      <c r="AJ114" s="52">
        <f t="shared" si="252"/>
        <v>1.0467505405122191E-2</v>
      </c>
      <c r="AK114" s="52">
        <f t="shared" si="255"/>
        <v>1.0833868094301466E-2</v>
      </c>
      <c r="AL114" s="52">
        <f t="shared" si="258"/>
        <v>1.1213053477602016E-2</v>
      </c>
      <c r="AM114" s="52">
        <f t="shared" si="260"/>
        <v>1.1605510349318086E-2</v>
      </c>
      <c r="AN114" s="52">
        <f t="shared" ref="AN114:AN127" si="262">$V114/(1+r_)^($R114-AN$2)</f>
        <v>1.2011703211544218E-2</v>
      </c>
      <c r="AO114" s="52">
        <f t="shared" si="160"/>
        <v>1.2432112823948264E-2</v>
      </c>
      <c r="AP114" s="52">
        <f t="shared" si="163"/>
        <v>1.2867236772786452E-2</v>
      </c>
      <c r="AQ114" s="52">
        <f t="shared" si="166"/>
        <v>1.3317590059833977E-2</v>
      </c>
      <c r="AR114" s="52">
        <f t="shared" si="169"/>
        <v>1.3783705711928164E-2</v>
      </c>
      <c r="AS114" s="52">
        <f t="shared" si="172"/>
        <v>1.4266135411845649E-2</v>
      </c>
      <c r="AT114" s="52">
        <f t="shared" si="175"/>
        <v>1.4765450151260249E-2</v>
      </c>
      <c r="AU114" s="52">
        <f t="shared" si="178"/>
        <v>1.5282240906554355E-2</v>
      </c>
      <c r="AV114" s="52">
        <f t="shared" si="181"/>
        <v>1.5817119338283756E-2</v>
      </c>
      <c r="AW114" s="52">
        <f t="shared" si="184"/>
        <v>1.6370718515123686E-2</v>
      </c>
      <c r="AX114" s="52">
        <f t="shared" si="187"/>
        <v>1.6943693663153011E-2</v>
      </c>
      <c r="AY114" s="52">
        <f t="shared" si="190"/>
        <v>1.7536722941363367E-2</v>
      </c>
      <c r="AZ114" s="52">
        <f t="shared" si="193"/>
        <v>1.8150508244311084E-2</v>
      </c>
      <c r="BA114" s="52">
        <f t="shared" si="196"/>
        <v>1.8785776032861971E-2</v>
      </c>
      <c r="BB114" s="52">
        <f t="shared" si="199"/>
        <v>1.9443278194012134E-2</v>
      </c>
      <c r="BC114" s="52">
        <f t="shared" si="202"/>
        <v>2.0123792930802558E-2</v>
      </c>
      <c r="BD114" s="52">
        <f t="shared" si="205"/>
        <v>2.082812568338065E-2</v>
      </c>
      <c r="BE114" s="52">
        <f t="shared" si="208"/>
        <v>2.1557110082298967E-2</v>
      </c>
      <c r="BF114" s="52">
        <f t="shared" si="211"/>
        <v>2.2311608935179427E-2</v>
      </c>
      <c r="BG114" s="52">
        <f t="shared" si="214"/>
        <v>2.309251524791071E-2</v>
      </c>
      <c r="BH114" s="52">
        <f t="shared" si="217"/>
        <v>2.390075328158758E-2</v>
      </c>
      <c r="BI114" s="52">
        <f t="shared" si="223"/>
        <v>2.4737279646443143E-2</v>
      </c>
      <c r="BJ114" s="52">
        <f t="shared" si="229"/>
        <v>2.5603084434068658E-2</v>
      </c>
      <c r="BK114" s="52">
        <f t="shared" si="233"/>
        <v>2.6499192389261055E-2</v>
      </c>
      <c r="BL114" s="52">
        <f t="shared" si="237"/>
        <v>2.7426664122885188E-2</v>
      </c>
      <c r="BM114" s="52">
        <f t="shared" si="241"/>
        <v>2.8386597367186166E-2</v>
      </c>
      <c r="BN114" s="52">
        <f t="shared" si="245"/>
        <v>2.9380128275037679E-2</v>
      </c>
      <c r="BO114" s="52">
        <f t="shared" si="250"/>
        <v>3.0408432764664001E-2</v>
      </c>
      <c r="BP114" s="52">
        <f t="shared" si="253"/>
        <v>3.1472727911427231E-2</v>
      </c>
      <c r="BQ114" s="52">
        <f t="shared" si="256"/>
        <v>3.2574273388327184E-2</v>
      </c>
      <c r="BR114" s="52">
        <f t="shared" si="259"/>
        <v>3.3714372956918634E-2</v>
      </c>
      <c r="BS114" s="52">
        <f t="shared" si="261"/>
        <v>3.4894376010410788E-2</v>
      </c>
      <c r="BT114" s="52">
        <f t="shared" ref="BT114:BT127" si="263">$V114/(1+r_)^($R114-BT$2)</f>
        <v>3.6115679170775163E-2</v>
      </c>
      <c r="BU114" s="52">
        <f t="shared" si="161"/>
        <v>3.7379727941752282E-2</v>
      </c>
      <c r="BV114" s="52">
        <f t="shared" si="164"/>
        <v>3.8688018419713609E-2</v>
      </c>
      <c r="BW114" s="52">
        <f t="shared" si="167"/>
        <v>4.0042099064403591E-2</v>
      </c>
      <c r="BX114" s="52">
        <f t="shared" si="170"/>
        <v>4.1443572531657702E-2</v>
      </c>
      <c r="BY114" s="52">
        <f t="shared" si="173"/>
        <v>4.2894097570265716E-2</v>
      </c>
      <c r="BZ114" s="52">
        <f t="shared" si="176"/>
        <v>4.4395390985225019E-2</v>
      </c>
      <c r="CA114" s="52">
        <f t="shared" si="179"/>
        <v>4.5949229669707901E-2</v>
      </c>
      <c r="CB114" s="52">
        <f t="shared" si="182"/>
        <v>4.7557452708147673E-2</v>
      </c>
      <c r="CC114" s="52">
        <f t="shared" si="185"/>
        <v>4.9221963552932825E-2</v>
      </c>
      <c r="CD114" s="52">
        <f t="shared" si="188"/>
        <v>5.0944732277285472E-2</v>
      </c>
      <c r="CE114" s="52">
        <f t="shared" si="191"/>
        <v>5.2727797906990469E-2</v>
      </c>
      <c r="CF114" s="52">
        <f t="shared" si="194"/>
        <v>5.4573270833735123E-2</v>
      </c>
      <c r="CG114" s="52">
        <f t="shared" si="197"/>
        <v>5.6483335312915849E-2</v>
      </c>
      <c r="CH114" s="52">
        <f t="shared" si="200"/>
        <v>5.8460252048867893E-2</v>
      </c>
      <c r="CI114" s="52">
        <f t="shared" si="203"/>
        <v>6.0506360870578271E-2</v>
      </c>
      <c r="CJ114" s="52">
        <f t="shared" si="206"/>
        <v>6.2624083501048505E-2</v>
      </c>
      <c r="CK114" s="52">
        <f t="shared" si="209"/>
        <v>6.4815926423585191E-2</v>
      </c>
      <c r="CL114" s="52">
        <f t="shared" si="212"/>
        <v>6.7084483848410661E-2</v>
      </c>
      <c r="CM114" s="52">
        <f t="shared" si="215"/>
        <v>6.9432440783105037E-2</v>
      </c>
      <c r="CN114" s="52">
        <f t="shared" si="218"/>
        <v>7.1862576210513701E-2</v>
      </c>
      <c r="CO114" s="52">
        <f t="shared" si="224"/>
        <v>7.4377766377881668E-2</v>
      </c>
      <c r="CP114" s="52">
        <f t="shared" si="230"/>
        <v>7.6980988201107534E-2</v>
      </c>
      <c r="CQ114" s="52">
        <f t="shared" si="234"/>
        <v>7.9675322788146305E-2</v>
      </c>
      <c r="CR114" s="52">
        <f t="shared" si="238"/>
        <v>8.2463959085731411E-2</v>
      </c>
      <c r="CS114" s="52">
        <f t="shared" si="242"/>
        <v>8.5350197653731988E-2</v>
      </c>
      <c r="CT114" s="52">
        <f t="shared" si="246"/>
        <v>8.83374545716126E-2</v>
      </c>
      <c r="CU114" s="52">
        <f t="shared" si="251"/>
        <v>9.1429265481619046E-2</v>
      </c>
      <c r="CV114" s="52">
        <f t="shared" si="254"/>
        <v>9.4629289773475705E-2</v>
      </c>
      <c r="CW114" s="52">
        <f t="shared" si="257"/>
        <v>9.7941314915547348E-2</v>
      </c>
      <c r="CX114" s="52">
        <f t="shared" si="153"/>
        <v>0.10136926093759149</v>
      </c>
      <c r="CY114" s="52">
        <f t="shared" si="156"/>
        <v>0.10491718507040719</v>
      </c>
      <c r="CZ114" s="52">
        <f t="shared" si="159"/>
        <v>0.10858928654787144</v>
      </c>
      <c r="DA114" s="52">
        <f t="shared" si="162"/>
        <v>0.11238991157704691</v>
      </c>
      <c r="DB114" s="52">
        <f t="shared" si="165"/>
        <v>0.11632355848224353</v>
      </c>
      <c r="DC114" s="52">
        <f t="shared" si="168"/>
        <v>0.12039488302912207</v>
      </c>
      <c r="DD114" s="52">
        <f t="shared" si="171"/>
        <v>0.12460870393514131</v>
      </c>
      <c r="DE114" s="52">
        <f t="shared" si="174"/>
        <v>0.12897000857287125</v>
      </c>
      <c r="DF114" s="52">
        <f t="shared" si="177"/>
        <v>0.13348395887292175</v>
      </c>
      <c r="DG114" s="52">
        <f t="shared" si="180"/>
        <v>0.13815589743347401</v>
      </c>
      <c r="DH114" s="52">
        <f t="shared" si="183"/>
        <v>0.14299135384364559</v>
      </c>
      <c r="DI114" s="52">
        <f t="shared" si="186"/>
        <v>0.14799605122817314</v>
      </c>
      <c r="DJ114" s="52">
        <f t="shared" si="189"/>
        <v>0.15317591302115921</v>
      </c>
      <c r="DK114" s="52">
        <f t="shared" si="192"/>
        <v>0.15853706997689979</v>
      </c>
      <c r="DL114" s="52">
        <f t="shared" si="195"/>
        <v>0.16408586742609124</v>
      </c>
      <c r="DM114" s="52">
        <f t="shared" si="198"/>
        <v>0.16982887278600442</v>
      </c>
      <c r="DN114" s="52">
        <f t="shared" si="201"/>
        <v>0.17577288333351457</v>
      </c>
      <c r="DO114" s="52">
        <f t="shared" si="204"/>
        <v>0.18192493425018755</v>
      </c>
      <c r="DP114" s="52">
        <f t="shared" si="207"/>
        <v>0.18829230694894411</v>
      </c>
      <c r="DQ114" s="52">
        <f t="shared" si="210"/>
        <v>0.1948825376921571</v>
      </c>
      <c r="DR114" s="52">
        <f t="shared" si="213"/>
        <v>0.20170342651138259</v>
      </c>
      <c r="DS114" s="52">
        <f t="shared" si="216"/>
        <v>0.20876304643928101</v>
      </c>
      <c r="DT114" s="52">
        <f t="shared" si="219"/>
        <v>0.21606975306465578</v>
      </c>
      <c r="DU114" s="52">
        <f t="shared" si="225"/>
        <v>0.22363219442191873</v>
      </c>
      <c r="DV114" s="52">
        <f t="shared" si="231"/>
        <v>0.23145932122668589</v>
      </c>
      <c r="DW114" s="52">
        <f t="shared" si="235"/>
        <v>0.23956039746961988</v>
      </c>
      <c r="DX114" s="52">
        <f t="shared" si="239"/>
        <v>0.24794501138105654</v>
      </c>
      <c r="DY114" s="52">
        <f t="shared" si="243"/>
        <v>0.25662308677939349</v>
      </c>
    </row>
    <row r="115" spans="1:129" ht="15.75" customHeight="1">
      <c r="A115" s="49"/>
      <c r="B115" s="49">
        <v>108</v>
      </c>
      <c r="C115" s="49"/>
      <c r="D115" s="51">
        <f t="shared" si="247"/>
        <v>0.50251256281407031</v>
      </c>
      <c r="E115" s="51">
        <f t="shared" si="0"/>
        <v>0.69818497458990236</v>
      </c>
      <c r="F115" s="52">
        <f t="shared" si="226"/>
        <v>3.5313648873515444E-2</v>
      </c>
      <c r="G115" s="52">
        <f t="shared" si="1"/>
        <v>2.3852458746303627E-2</v>
      </c>
      <c r="H115" s="52">
        <f t="shared" si="2"/>
        <v>1.0405732437198587</v>
      </c>
      <c r="I115" s="49"/>
      <c r="J115" s="51">
        <f t="shared" si="248"/>
        <v>0.46511627906976744</v>
      </c>
      <c r="K115" s="51">
        <f t="shared" si="4"/>
        <v>0.6257058997644126</v>
      </c>
      <c r="L115" s="52">
        <f t="shared" si="227"/>
        <v>0.31085688925008848</v>
      </c>
      <c r="M115" s="52">
        <f t="shared" si="5"/>
        <v>0.21623068355999422</v>
      </c>
      <c r="N115" s="52">
        <f t="shared" si="6"/>
        <v>1.1425435491587848</v>
      </c>
      <c r="O115" s="49"/>
      <c r="P115" s="53">
        <f t="shared" si="7"/>
        <v>0.8979877113028425</v>
      </c>
      <c r="Q115" s="49"/>
      <c r="R115" s="49">
        <v>108</v>
      </c>
      <c r="S115" s="52">
        <f t="shared" si="8"/>
        <v>0.28274809266424322</v>
      </c>
      <c r="T115" s="52">
        <f t="shared" si="9"/>
        <v>0.19712653462931154</v>
      </c>
      <c r="U115" s="54">
        <f t="shared" si="10"/>
        <v>1.1507844893182027</v>
      </c>
      <c r="V115" s="52">
        <f t="shared" si="221"/>
        <v>0.12880247772679215</v>
      </c>
      <c r="W115" s="54">
        <f t="shared" si="12"/>
        <v>0.75192258532051348</v>
      </c>
      <c r="X115" s="49"/>
      <c r="Y115" s="49"/>
      <c r="Z115" s="49">
        <f t="shared" si="13"/>
        <v>1.1321413249218117</v>
      </c>
      <c r="AA115" s="54">
        <f t="shared" si="14"/>
        <v>1.864316439639091E-2</v>
      </c>
      <c r="AB115" s="49"/>
      <c r="AC115" s="52">
        <f t="shared" si="222"/>
        <v>3.1359305776763888E-3</v>
      </c>
      <c r="AD115" s="52">
        <f t="shared" si="228"/>
        <v>3.2456881478950617E-3</v>
      </c>
      <c r="AE115" s="52">
        <f t="shared" si="232"/>
        <v>3.3592872330713893E-3</v>
      </c>
      <c r="AF115" s="52">
        <f t="shared" si="236"/>
        <v>3.4768622862288881E-3</v>
      </c>
      <c r="AG115" s="52">
        <f t="shared" si="240"/>
        <v>3.5985524662468988E-3</v>
      </c>
      <c r="AH115" s="52">
        <f t="shared" si="244"/>
        <v>3.7245018025655391E-3</v>
      </c>
      <c r="AI115" s="52">
        <f t="shared" si="249"/>
        <v>3.8548593656553324E-3</v>
      </c>
      <c r="AJ115" s="52">
        <f t="shared" si="252"/>
        <v>3.9897794434532695E-3</v>
      </c>
      <c r="AK115" s="52">
        <f t="shared" si="255"/>
        <v>4.1294217239741336E-3</v>
      </c>
      <c r="AL115" s="52">
        <f t="shared" si="258"/>
        <v>4.2739514843132282E-3</v>
      </c>
      <c r="AM115" s="52">
        <f t="shared" si="260"/>
        <v>4.4235397862641907E-3</v>
      </c>
      <c r="AN115" s="52">
        <f t="shared" si="262"/>
        <v>4.5783636787834368E-3</v>
      </c>
      <c r="AO115" s="52">
        <f t="shared" ref="AO115:AO127" si="264">$V115/(1+r_)^($R115-AO$2)</f>
        <v>4.7386064075408563E-3</v>
      </c>
      <c r="AP115" s="52">
        <f t="shared" si="163"/>
        <v>4.9044576318047857E-3</v>
      </c>
      <c r="AQ115" s="52">
        <f t="shared" si="166"/>
        <v>5.0761136489179525E-3</v>
      </c>
      <c r="AR115" s="52">
        <f t="shared" si="169"/>
        <v>5.2537776266300814E-3</v>
      </c>
      <c r="AS115" s="52">
        <f t="shared" si="172"/>
        <v>5.4376598435621325E-3</v>
      </c>
      <c r="AT115" s="52">
        <f t="shared" si="175"/>
        <v>5.6279779380868072E-3</v>
      </c>
      <c r="AU115" s="52">
        <f t="shared" si="178"/>
        <v>5.824957165919846E-3</v>
      </c>
      <c r="AV115" s="52">
        <f t="shared" si="181"/>
        <v>6.0288306667270397E-3</v>
      </c>
      <c r="AW115" s="52">
        <f t="shared" si="184"/>
        <v>6.2398397400624866E-3</v>
      </c>
      <c r="AX115" s="52">
        <f t="shared" si="187"/>
        <v>6.4582341309646716E-3</v>
      </c>
      <c r="AY115" s="52">
        <f t="shared" si="190"/>
        <v>6.6842723255484343E-3</v>
      </c>
      <c r="AZ115" s="52">
        <f t="shared" si="193"/>
        <v>6.9182218569426301E-3</v>
      </c>
      <c r="BA115" s="52">
        <f t="shared" si="196"/>
        <v>7.1603596219356217E-3</v>
      </c>
      <c r="BB115" s="52">
        <f t="shared" si="199"/>
        <v>7.4109722087033671E-3</v>
      </c>
      <c r="BC115" s="52">
        <f t="shared" si="202"/>
        <v>7.6703562360079837E-3</v>
      </c>
      <c r="BD115" s="52">
        <f t="shared" si="205"/>
        <v>7.938818704268262E-3</v>
      </c>
      <c r="BE115" s="52">
        <f t="shared" si="208"/>
        <v>8.2166773589176529E-3</v>
      </c>
      <c r="BF115" s="52">
        <f t="shared" si="211"/>
        <v>8.5042610664797687E-3</v>
      </c>
      <c r="BG115" s="52">
        <f t="shared" si="214"/>
        <v>8.801910203806558E-3</v>
      </c>
      <c r="BH115" s="52">
        <f t="shared" si="217"/>
        <v>9.1099770609397879E-3</v>
      </c>
      <c r="BI115" s="52">
        <f t="shared" si="223"/>
        <v>9.4288262580726808E-3</v>
      </c>
      <c r="BJ115" s="52">
        <f t="shared" si="229"/>
        <v>9.7588351771052233E-3</v>
      </c>
      <c r="BK115" s="52">
        <f t="shared" si="233"/>
        <v>1.0100394408303907E-2</v>
      </c>
      <c r="BL115" s="52">
        <f t="shared" si="237"/>
        <v>1.0453908212594542E-2</v>
      </c>
      <c r="BM115" s="52">
        <f t="shared" si="241"/>
        <v>1.081979500003535E-2</v>
      </c>
      <c r="BN115" s="52">
        <f t="shared" si="245"/>
        <v>1.1198487825036586E-2</v>
      </c>
      <c r="BO115" s="52">
        <f t="shared" si="250"/>
        <v>1.1590434898912864E-2</v>
      </c>
      <c r="BP115" s="52">
        <f t="shared" si="253"/>
        <v>1.1996100120374817E-2</v>
      </c>
      <c r="BQ115" s="52">
        <f t="shared" si="256"/>
        <v>1.2415963624587932E-2</v>
      </c>
      <c r="BR115" s="52">
        <f t="shared" si="259"/>
        <v>1.2850522351448509E-2</v>
      </c>
      <c r="BS115" s="52">
        <f t="shared" si="261"/>
        <v>1.3300290633749207E-2</v>
      </c>
      <c r="BT115" s="52">
        <f t="shared" si="263"/>
        <v>1.3765800805930428E-2</v>
      </c>
      <c r="BU115" s="52">
        <f t="shared" ref="BU115:BU127" si="265">$V115/(1+r_)^($R115-BU$2)</f>
        <v>1.4247603834137991E-2</v>
      </c>
      <c r="BV115" s="52">
        <f t="shared" si="164"/>
        <v>1.4746269968332818E-2</v>
      </c>
      <c r="BW115" s="52">
        <f t="shared" si="167"/>
        <v>1.5262389417224465E-2</v>
      </c>
      <c r="BX115" s="52">
        <f t="shared" si="170"/>
        <v>1.5796573046827321E-2</v>
      </c>
      <c r="BY115" s="52">
        <f t="shared" si="173"/>
        <v>1.6349453103466274E-2</v>
      </c>
      <c r="BZ115" s="52">
        <f t="shared" si="176"/>
        <v>1.692168396208759E-2</v>
      </c>
      <c r="CA115" s="52">
        <f t="shared" si="179"/>
        <v>1.7513942900760658E-2</v>
      </c>
      <c r="CB115" s="52">
        <f t="shared" si="182"/>
        <v>1.8126930902287283E-2</v>
      </c>
      <c r="CC115" s="52">
        <f t="shared" si="185"/>
        <v>1.8761373483867336E-2</v>
      </c>
      <c r="CD115" s="52">
        <f t="shared" si="188"/>
        <v>1.9418021555802686E-2</v>
      </c>
      <c r="CE115" s="52">
        <f t="shared" si="191"/>
        <v>2.009765231025578E-2</v>
      </c>
      <c r="CF115" s="52">
        <f t="shared" si="194"/>
        <v>2.0801070141114736E-2</v>
      </c>
      <c r="CG115" s="52">
        <f t="shared" si="197"/>
        <v>2.1529107596053743E-2</v>
      </c>
      <c r="CH115" s="52">
        <f t="shared" si="200"/>
        <v>2.2282626361915626E-2</v>
      </c>
      <c r="CI115" s="52">
        <f t="shared" si="203"/>
        <v>2.3062518284582671E-2</v>
      </c>
      <c r="CJ115" s="52">
        <f t="shared" si="206"/>
        <v>2.3869706424543061E-2</v>
      </c>
      <c r="CK115" s="52">
        <f t="shared" si="209"/>
        <v>2.4705146149402064E-2</v>
      </c>
      <c r="CL115" s="52">
        <f t="shared" si="212"/>
        <v>2.5569826264631133E-2</v>
      </c>
      <c r="CM115" s="52">
        <f t="shared" si="215"/>
        <v>2.6464770183893219E-2</v>
      </c>
      <c r="CN115" s="52">
        <f t="shared" si="218"/>
        <v>2.7391037140329484E-2</v>
      </c>
      <c r="CO115" s="52">
        <f t="shared" si="224"/>
        <v>2.8349723440241014E-2</v>
      </c>
      <c r="CP115" s="52">
        <f t="shared" si="230"/>
        <v>2.9341963760649441E-2</v>
      </c>
      <c r="CQ115" s="52">
        <f t="shared" si="234"/>
        <v>3.0368932492272176E-2</v>
      </c>
      <c r="CR115" s="52">
        <f t="shared" si="238"/>
        <v>3.1431845129501701E-2</v>
      </c>
      <c r="CS115" s="52">
        <f t="shared" si="242"/>
        <v>3.2531959709034254E-2</v>
      </c>
      <c r="CT115" s="52">
        <f t="shared" si="246"/>
        <v>3.3670578298850451E-2</v>
      </c>
      <c r="CU115" s="52">
        <f t="shared" si="251"/>
        <v>3.4849048539310208E-2</v>
      </c>
      <c r="CV115" s="52">
        <f t="shared" si="254"/>
        <v>3.6068765238186071E-2</v>
      </c>
      <c r="CW115" s="52">
        <f t="shared" si="257"/>
        <v>3.7331172021522578E-2</v>
      </c>
      <c r="CX115" s="52">
        <f t="shared" si="153"/>
        <v>3.8637763042275869E-2</v>
      </c>
      <c r="CY115" s="52">
        <f t="shared" si="156"/>
        <v>3.9990084748755518E-2</v>
      </c>
      <c r="CZ115" s="52">
        <f t="shared" si="159"/>
        <v>4.1389737714961961E-2</v>
      </c>
      <c r="DA115" s="52">
        <f t="shared" si="162"/>
        <v>4.2838378534985622E-2</v>
      </c>
      <c r="DB115" s="52">
        <f t="shared" si="165"/>
        <v>4.4337721783710107E-2</v>
      </c>
      <c r="DC115" s="52">
        <f t="shared" si="168"/>
        <v>4.5889542046139958E-2</v>
      </c>
      <c r="DD115" s="52">
        <f t="shared" si="171"/>
        <v>4.7495676017754861E-2</v>
      </c>
      <c r="DE115" s="52">
        <f t="shared" si="174"/>
        <v>4.9158024678376266E-2</v>
      </c>
      <c r="DF115" s="52">
        <f t="shared" si="177"/>
        <v>5.0878555542119439E-2</v>
      </c>
      <c r="DG115" s="52">
        <f t="shared" si="180"/>
        <v>5.265930498609362E-2</v>
      </c>
      <c r="DH115" s="52">
        <f t="shared" si="183"/>
        <v>5.4502380660606892E-2</v>
      </c>
      <c r="DI115" s="52">
        <f t="shared" si="186"/>
        <v>5.6409963983728127E-2</v>
      </c>
      <c r="DJ115" s="52">
        <f t="shared" si="189"/>
        <v>5.8384312723158603E-2</v>
      </c>
      <c r="DK115" s="52">
        <f t="shared" si="192"/>
        <v>6.042776366846915E-2</v>
      </c>
      <c r="DL115" s="52">
        <f t="shared" si="195"/>
        <v>6.254273539686557E-2</v>
      </c>
      <c r="DM115" s="52">
        <f t="shared" si="198"/>
        <v>6.4731731135755852E-2</v>
      </c>
      <c r="DN115" s="52">
        <f t="shared" si="201"/>
        <v>6.6997341725507309E-2</v>
      </c>
      <c r="DO115" s="52">
        <f t="shared" si="204"/>
        <v>6.9342248685900054E-2</v>
      </c>
      <c r="DP115" s="52">
        <f t="shared" si="207"/>
        <v>7.1769227389906556E-2</v>
      </c>
      <c r="DQ115" s="52">
        <f t="shared" si="210"/>
        <v>7.4281150348553274E-2</v>
      </c>
      <c r="DR115" s="52">
        <f t="shared" si="213"/>
        <v>7.6880990610752625E-2</v>
      </c>
      <c r="DS115" s="52">
        <f t="shared" si="216"/>
        <v>7.9571825282128958E-2</v>
      </c>
      <c r="DT115" s="52">
        <f t="shared" si="219"/>
        <v>8.2356839167003482E-2</v>
      </c>
      <c r="DU115" s="52">
        <f t="shared" si="225"/>
        <v>8.5239328537848588E-2</v>
      </c>
      <c r="DV115" s="52">
        <f t="shared" si="231"/>
        <v>8.8222705036673274E-2</v>
      </c>
      <c r="DW115" s="52">
        <f t="shared" si="235"/>
        <v>9.131049971295685E-2</v>
      </c>
      <c r="DX115" s="52">
        <f t="shared" si="239"/>
        <v>9.4506367202910335E-2</v>
      </c>
      <c r="DY115" s="52">
        <f t="shared" si="243"/>
        <v>9.7814090055012182E-2</v>
      </c>
    </row>
    <row r="116" spans="1:129" ht="15.75" customHeight="1">
      <c r="A116" s="49"/>
      <c r="B116" s="49">
        <v>109</v>
      </c>
      <c r="C116" s="49"/>
      <c r="D116" s="51">
        <f t="shared" si="247"/>
        <v>0.50251256281407031</v>
      </c>
      <c r="E116" s="51">
        <f t="shared" si="0"/>
        <v>0.69818497458990236</v>
      </c>
      <c r="F116" s="52">
        <f t="shared" si="226"/>
        <v>1.2391268619091808E-2</v>
      </c>
      <c r="G116" s="52">
        <f t="shared" si="1"/>
        <v>8.3696313742565413E-3</v>
      </c>
      <c r="H116" s="52">
        <f t="shared" si="2"/>
        <v>1.0405697597200108</v>
      </c>
      <c r="I116" s="49"/>
      <c r="J116" s="51">
        <f t="shared" si="248"/>
        <v>0.46511627906976744</v>
      </c>
      <c r="K116" s="51">
        <f t="shared" si="4"/>
        <v>0.6257058997644126</v>
      </c>
      <c r="L116" s="52">
        <f t="shared" si="227"/>
        <v>0.12160447786989999</v>
      </c>
      <c r="M116" s="52">
        <f t="shared" si="5"/>
        <v>8.4587539421107361E-2</v>
      </c>
      <c r="N116" s="52">
        <f t="shared" si="6"/>
        <v>1.1425307060888366</v>
      </c>
      <c r="O116" s="49"/>
      <c r="P116" s="53">
        <f t="shared" si="7"/>
        <v>0.90752491072461183</v>
      </c>
      <c r="Q116" s="49"/>
      <c r="R116" s="49">
        <v>109</v>
      </c>
      <c r="S116" s="52">
        <f t="shared" si="8"/>
        <v>0.11150497659437986</v>
      </c>
      <c r="T116" s="52">
        <f t="shared" si="9"/>
        <v>7.7727920465041234E-2</v>
      </c>
      <c r="U116" s="54">
        <f t="shared" si="10"/>
        <v>1.1502229650211839</v>
      </c>
      <c r="V116" s="52">
        <f t="shared" si="221"/>
        <v>5.0787423231857941E-2</v>
      </c>
      <c r="W116" s="54">
        <f t="shared" si="12"/>
        <v>0.75155568534484141</v>
      </c>
      <c r="X116" s="49"/>
      <c r="Y116" s="49"/>
      <c r="Z116" s="49">
        <f t="shared" si="13"/>
        <v>1.1331018584707764</v>
      </c>
      <c r="AA116" s="54">
        <f t="shared" si="14"/>
        <v>1.712110655040755E-2</v>
      </c>
      <c r="AB116" s="49"/>
      <c r="AC116" s="52">
        <f t="shared" si="222"/>
        <v>1.1946977655864616E-3</v>
      </c>
      <c r="AD116" s="52">
        <f t="shared" si="228"/>
        <v>1.2365121873819877E-3</v>
      </c>
      <c r="AE116" s="52">
        <f t="shared" si="232"/>
        <v>1.279790113940357E-3</v>
      </c>
      <c r="AF116" s="52">
        <f t="shared" si="236"/>
        <v>1.3245827679282697E-3</v>
      </c>
      <c r="AG116" s="52">
        <f t="shared" si="240"/>
        <v>1.3709431648057592E-3</v>
      </c>
      <c r="AH116" s="52">
        <f t="shared" si="244"/>
        <v>1.4189261755739606E-3</v>
      </c>
      <c r="AI116" s="52">
        <f t="shared" si="249"/>
        <v>1.4685885917190488E-3</v>
      </c>
      <c r="AJ116" s="52">
        <f t="shared" si="252"/>
        <v>1.5199891924292152E-3</v>
      </c>
      <c r="AK116" s="52">
        <f t="shared" si="255"/>
        <v>1.5731888141642381E-3</v>
      </c>
      <c r="AL116" s="52">
        <f t="shared" si="258"/>
        <v>1.6282504226599861E-3</v>
      </c>
      <c r="AM116" s="52">
        <f t="shared" si="260"/>
        <v>1.6852391874530857E-3</v>
      </c>
      <c r="AN116" s="52">
        <f t="shared" si="262"/>
        <v>1.7442225590139433E-3</v>
      </c>
      <c r="AO116" s="52">
        <f t="shared" si="264"/>
        <v>1.8052703485794313E-3</v>
      </c>
      <c r="AP116" s="52">
        <f t="shared" ref="AP116:AP127" si="266">$V116/(1+r_)^($R116-AP$2)</f>
        <v>1.8684548107797112E-3</v>
      </c>
      <c r="AQ116" s="52">
        <f t="shared" si="166"/>
        <v>1.9338507291570006E-3</v>
      </c>
      <c r="AR116" s="52">
        <f t="shared" si="169"/>
        <v>2.0015355046774956E-3</v>
      </c>
      <c r="AS116" s="52">
        <f t="shared" si="172"/>
        <v>2.0715892473412078E-3</v>
      </c>
      <c r="AT116" s="52">
        <f t="shared" si="175"/>
        <v>2.1440948709981499E-3</v>
      </c>
      <c r="AU116" s="52">
        <f t="shared" si="178"/>
        <v>2.2191381914830849E-3</v>
      </c>
      <c r="AV116" s="52">
        <f t="shared" si="181"/>
        <v>2.296808028184993E-3</v>
      </c>
      <c r="AW116" s="52">
        <f t="shared" si="184"/>
        <v>2.3771963091714678E-3</v>
      </c>
      <c r="AX116" s="52">
        <f t="shared" si="187"/>
        <v>2.4603981799924688E-3</v>
      </c>
      <c r="AY116" s="52">
        <f t="shared" si="190"/>
        <v>2.5465121162922045E-3</v>
      </c>
      <c r="AZ116" s="52">
        <f t="shared" si="193"/>
        <v>2.6356400403624316E-3</v>
      </c>
      <c r="BA116" s="52">
        <f t="shared" si="196"/>
        <v>2.7278874417751169E-3</v>
      </c>
      <c r="BB116" s="52">
        <f t="shared" si="199"/>
        <v>2.8233635022372459E-3</v>
      </c>
      <c r="BC116" s="52">
        <f t="shared" si="202"/>
        <v>2.9221812248155488E-3</v>
      </c>
      <c r="BD116" s="52">
        <f t="shared" si="205"/>
        <v>3.0244575676840924E-3</v>
      </c>
      <c r="BE116" s="52">
        <f t="shared" si="208"/>
        <v>3.1303135825530358E-3</v>
      </c>
      <c r="BF116" s="52">
        <f t="shared" si="211"/>
        <v>3.2398745579423917E-3</v>
      </c>
      <c r="BG116" s="52">
        <f t="shared" si="214"/>
        <v>3.353270167470375E-3</v>
      </c>
      <c r="BH116" s="52">
        <f t="shared" si="217"/>
        <v>3.4706346233318373E-3</v>
      </c>
      <c r="BI116" s="52">
        <f t="shared" si="223"/>
        <v>3.592106835148452E-3</v>
      </c>
      <c r="BJ116" s="52">
        <f t="shared" si="229"/>
        <v>3.7178305743786476E-3</v>
      </c>
      <c r="BK116" s="52">
        <f t="shared" si="233"/>
        <v>3.8479546444818995E-3</v>
      </c>
      <c r="BL116" s="52">
        <f t="shared" si="237"/>
        <v>3.9826330570387663E-3</v>
      </c>
      <c r="BM116" s="52">
        <f t="shared" si="241"/>
        <v>4.1220252140351226E-3</v>
      </c>
      <c r="BN116" s="52">
        <f t="shared" si="245"/>
        <v>4.2662960965263513E-3</v>
      </c>
      <c r="BO116" s="52">
        <f t="shared" si="250"/>
        <v>4.4156164599047729E-3</v>
      </c>
      <c r="BP116" s="52">
        <f t="shared" si="253"/>
        <v>4.5701630360014392E-3</v>
      </c>
      <c r="BQ116" s="52">
        <f t="shared" si="256"/>
        <v>4.7301187422614912E-3</v>
      </c>
      <c r="BR116" s="52">
        <f t="shared" si="259"/>
        <v>4.8956728982406418E-3</v>
      </c>
      <c r="BS116" s="52">
        <f t="shared" si="261"/>
        <v>5.0670214496790645E-3</v>
      </c>
      <c r="BT116" s="52">
        <f t="shared" si="263"/>
        <v>5.2443672004178314E-3</v>
      </c>
      <c r="BU116" s="52">
        <f t="shared" si="265"/>
        <v>5.4279200524324552E-3</v>
      </c>
      <c r="BV116" s="52">
        <f t="shared" ref="BV116:BV127" si="267">$V116/(1+r_)^($R116-BV$2)</f>
        <v>5.6178972542675898E-3</v>
      </c>
      <c r="BW116" s="52">
        <f t="shared" si="167"/>
        <v>5.8145236581669544E-3</v>
      </c>
      <c r="BX116" s="52">
        <f t="shared" si="170"/>
        <v>6.0180319862027975E-3</v>
      </c>
      <c r="BY116" s="52">
        <f t="shared" si="173"/>
        <v>6.2286631057198961E-3</v>
      </c>
      <c r="BZ116" s="52">
        <f t="shared" si="176"/>
        <v>6.44666631442009E-3</v>
      </c>
      <c r="CA116" s="52">
        <f t="shared" si="179"/>
        <v>6.6722996354247931E-3</v>
      </c>
      <c r="CB116" s="52">
        <f t="shared" si="182"/>
        <v>6.9058301226646614E-3</v>
      </c>
      <c r="CC116" s="52">
        <f t="shared" si="185"/>
        <v>7.1475341769579245E-3</v>
      </c>
      <c r="CD116" s="52">
        <f t="shared" si="188"/>
        <v>7.3976978731514513E-3</v>
      </c>
      <c r="CE116" s="52">
        <f t="shared" si="191"/>
        <v>7.656617298711749E-3</v>
      </c>
      <c r="CF116" s="52">
        <f t="shared" si="194"/>
        <v>7.9245989041666614E-3</v>
      </c>
      <c r="CG116" s="52">
        <f t="shared" si="197"/>
        <v>8.2019598658124946E-3</v>
      </c>
      <c r="CH116" s="52">
        <f t="shared" si="200"/>
        <v>8.4890284611159293E-3</v>
      </c>
      <c r="CI116" s="52">
        <f t="shared" si="203"/>
        <v>8.7861444572549883E-3</v>
      </c>
      <c r="CJ116" s="52">
        <f t="shared" si="206"/>
        <v>9.0936595132589098E-3</v>
      </c>
      <c r="CK116" s="52">
        <f t="shared" si="209"/>
        <v>9.4119375962229725E-3</v>
      </c>
      <c r="CL116" s="52">
        <f t="shared" si="212"/>
        <v>9.7413554120907749E-3</v>
      </c>
      <c r="CM116" s="52">
        <f t="shared" si="215"/>
        <v>1.0082302851513951E-2</v>
      </c>
      <c r="CN116" s="52">
        <f t="shared" si="218"/>
        <v>1.0435183451316936E-2</v>
      </c>
      <c r="CO116" s="52">
        <f t="shared" si="224"/>
        <v>1.0800414872113031E-2</v>
      </c>
      <c r="CP116" s="52">
        <f t="shared" si="230"/>
        <v>1.1178429392636986E-2</v>
      </c>
      <c r="CQ116" s="52">
        <f t="shared" si="234"/>
        <v>1.1569674421379277E-2</v>
      </c>
      <c r="CR116" s="52">
        <f t="shared" si="238"/>
        <v>1.1974613026127554E-2</v>
      </c>
      <c r="CS116" s="52">
        <f t="shared" si="242"/>
        <v>1.2393724482042019E-2</v>
      </c>
      <c r="CT116" s="52">
        <f t="shared" si="246"/>
        <v>1.2827504838913487E-2</v>
      </c>
      <c r="CU116" s="52">
        <f t="shared" si="251"/>
        <v>1.3276467508275457E-2</v>
      </c>
      <c r="CV116" s="52">
        <f t="shared" si="254"/>
        <v>1.3741143871065094E-2</v>
      </c>
      <c r="CW116" s="52">
        <f t="shared" si="257"/>
        <v>1.4222083906552373E-2</v>
      </c>
      <c r="CX116" s="52">
        <f t="shared" si="153"/>
        <v>1.4719856843281705E-2</v>
      </c>
      <c r="CY116" s="52">
        <f t="shared" si="156"/>
        <v>1.5235051832796564E-2</v>
      </c>
      <c r="CZ116" s="52">
        <f t="shared" si="159"/>
        <v>1.5768278646944443E-2</v>
      </c>
      <c r="DA116" s="52">
        <f t="shared" si="162"/>
        <v>1.6320168399587498E-2</v>
      </c>
      <c r="DB116" s="52">
        <f t="shared" si="165"/>
        <v>1.6891374293573059E-2</v>
      </c>
      <c r="DC116" s="52">
        <f t="shared" si="168"/>
        <v>1.7482572393848112E-2</v>
      </c>
      <c r="DD116" s="52">
        <f t="shared" si="171"/>
        <v>1.8094462427632792E-2</v>
      </c>
      <c r="DE116" s="52">
        <f t="shared" si="174"/>
        <v>1.8727768612599942E-2</v>
      </c>
      <c r="DF116" s="52">
        <f t="shared" si="177"/>
        <v>1.9383240514040934E-2</v>
      </c>
      <c r="DG116" s="52">
        <f t="shared" si="180"/>
        <v>2.0061653932032367E-2</v>
      </c>
      <c r="DH116" s="52">
        <f t="shared" si="183"/>
        <v>2.0763811819653501E-2</v>
      </c>
      <c r="DI116" s="52">
        <f t="shared" si="186"/>
        <v>2.1490545233341374E-2</v>
      </c>
      <c r="DJ116" s="52">
        <f t="shared" si="189"/>
        <v>2.224271431650832E-2</v>
      </c>
      <c r="DK116" s="52">
        <f t="shared" si="192"/>
        <v>2.3021209317586104E-2</v>
      </c>
      <c r="DL116" s="52">
        <f t="shared" si="195"/>
        <v>2.3826951643701619E-2</v>
      </c>
      <c r="DM116" s="52">
        <f t="shared" si="198"/>
        <v>2.4660894951231176E-2</v>
      </c>
      <c r="DN116" s="52">
        <f t="shared" si="201"/>
        <v>2.5524026274524263E-2</v>
      </c>
      <c r="DO116" s="52">
        <f t="shared" si="204"/>
        <v>2.641736719413261E-2</v>
      </c>
      <c r="DP116" s="52">
        <f t="shared" si="207"/>
        <v>2.7341975045927249E-2</v>
      </c>
      <c r="DQ116" s="52">
        <f t="shared" si="210"/>
        <v>2.8298944172534698E-2</v>
      </c>
      <c r="DR116" s="52">
        <f t="shared" si="213"/>
        <v>2.9289407218573413E-2</v>
      </c>
      <c r="DS116" s="52">
        <f t="shared" si="216"/>
        <v>3.0314536471223476E-2</v>
      </c>
      <c r="DT116" s="52">
        <f t="shared" si="219"/>
        <v>3.1375545247716297E-2</v>
      </c>
      <c r="DU116" s="52">
        <f t="shared" si="225"/>
        <v>3.247368933138637E-2</v>
      </c>
      <c r="DV116" s="52">
        <f t="shared" si="231"/>
        <v>3.3610268457984885E-2</v>
      </c>
      <c r="DW116" s="52">
        <f t="shared" si="235"/>
        <v>3.4786627854014353E-2</v>
      </c>
      <c r="DX116" s="52">
        <f t="shared" si="239"/>
        <v>3.6004159828904855E-2</v>
      </c>
      <c r="DY116" s="52">
        <f t="shared" si="243"/>
        <v>3.7264305422916526E-2</v>
      </c>
    </row>
    <row r="117" spans="1:129" ht="15.75" customHeight="1">
      <c r="A117" s="49"/>
      <c r="B117" s="49">
        <v>110</v>
      </c>
      <c r="C117" s="49"/>
      <c r="D117" s="51">
        <f t="shared" si="247"/>
        <v>0.50251256281407031</v>
      </c>
      <c r="E117" s="51">
        <f t="shared" si="0"/>
        <v>0.69818497458990236</v>
      </c>
      <c r="F117" s="52">
        <f t="shared" si="226"/>
        <v>4.3479941294212758E-3</v>
      </c>
      <c r="G117" s="52">
        <f t="shared" si="1"/>
        <v>2.9368347341464365E-3</v>
      </c>
      <c r="H117" s="52">
        <f t="shared" si="2"/>
        <v>1.0405598307328274</v>
      </c>
      <c r="I117" s="49"/>
      <c r="J117" s="51">
        <f t="shared" si="248"/>
        <v>0.46511627906976744</v>
      </c>
      <c r="K117" s="51">
        <f t="shared" si="4"/>
        <v>0.6257058997644126</v>
      </c>
      <c r="L117" s="52">
        <f t="shared" si="227"/>
        <v>4.7570600972314747E-2</v>
      </c>
      <c r="M117" s="52">
        <f t="shared" si="5"/>
        <v>3.3089900598368083E-2</v>
      </c>
      <c r="N117" s="52">
        <f t="shared" si="6"/>
        <v>1.1424978754164608</v>
      </c>
      <c r="O117" s="49"/>
      <c r="P117" s="53">
        <f t="shared" si="7"/>
        <v>0.91625362510481556</v>
      </c>
      <c r="Q117" s="49"/>
      <c r="R117" s="49">
        <v>110</v>
      </c>
      <c r="S117" s="52">
        <f t="shared" si="8"/>
        <v>4.3950864335702625E-2</v>
      </c>
      <c r="T117" s="52">
        <f t="shared" si="9"/>
        <v>3.0632799260494756E-2</v>
      </c>
      <c r="U117" s="54">
        <f t="shared" si="10"/>
        <v>1.1496398328375745</v>
      </c>
      <c r="V117" s="52">
        <f t="shared" si="221"/>
        <v>2.0015471036807276E-2</v>
      </c>
      <c r="W117" s="54">
        <f t="shared" si="12"/>
        <v>0.75117466677607114</v>
      </c>
      <c r="X117" s="49"/>
      <c r="Y117" s="49"/>
      <c r="Z117" s="49">
        <f t="shared" si="13"/>
        <v>1.1339609337103032</v>
      </c>
      <c r="AA117" s="54">
        <f t="shared" si="14"/>
        <v>1.5678899127271384E-2</v>
      </c>
      <c r="AB117" s="49"/>
      <c r="AC117" s="52">
        <f t="shared" si="222"/>
        <v>4.5491194212648079E-4</v>
      </c>
      <c r="AD117" s="52">
        <f t="shared" si="228"/>
        <v>4.7083386010090769E-4</v>
      </c>
      <c r="AE117" s="52">
        <f t="shared" si="232"/>
        <v>4.8731304520443949E-4</v>
      </c>
      <c r="AF117" s="52">
        <f t="shared" si="236"/>
        <v>5.043690017865947E-4</v>
      </c>
      <c r="AG117" s="52">
        <f t="shared" si="240"/>
        <v>5.220219168491256E-4</v>
      </c>
      <c r="AH117" s="52">
        <f t="shared" si="244"/>
        <v>5.4029268393884506E-4</v>
      </c>
      <c r="AI117" s="52">
        <f t="shared" si="249"/>
        <v>5.5920292787670447E-4</v>
      </c>
      <c r="AJ117" s="52">
        <f t="shared" si="252"/>
        <v>5.7877503035238902E-4</v>
      </c>
      <c r="AK117" s="52">
        <f t="shared" si="255"/>
        <v>5.9903215641472253E-4</v>
      </c>
      <c r="AL117" s="52">
        <f t="shared" si="258"/>
        <v>6.1999828188923794E-4</v>
      </c>
      <c r="AM117" s="52">
        <f t="shared" si="260"/>
        <v>6.4169822175536115E-4</v>
      </c>
      <c r="AN117" s="52">
        <f t="shared" si="262"/>
        <v>6.6415765951679878E-4</v>
      </c>
      <c r="AO117" s="52">
        <f t="shared" si="264"/>
        <v>6.8740317759988668E-4</v>
      </c>
      <c r="AP117" s="52">
        <f t="shared" si="266"/>
        <v>7.1146228881588261E-4</v>
      </c>
      <c r="AQ117" s="52">
        <f t="shared" ref="AQ117:AQ127" si="268">$V117/(1+r_)^($R117-AQ$2)</f>
        <v>7.3636346892443842E-4</v>
      </c>
      <c r="AR117" s="52">
        <f t="shared" si="169"/>
        <v>7.621361903367937E-4</v>
      </c>
      <c r="AS117" s="52">
        <f t="shared" si="172"/>
        <v>7.8881095699858132E-4</v>
      </c>
      <c r="AT117" s="52">
        <f t="shared" si="175"/>
        <v>8.1641934049353168E-4</v>
      </c>
      <c r="AU117" s="52">
        <f t="shared" si="178"/>
        <v>8.4499401741080517E-4</v>
      </c>
      <c r="AV117" s="52">
        <f t="shared" si="181"/>
        <v>8.7456880802018325E-4</v>
      </c>
      <c r="AW117" s="52">
        <f t="shared" si="184"/>
        <v>9.0517871630088978E-4</v>
      </c>
      <c r="AX117" s="52">
        <f t="shared" si="187"/>
        <v>9.3685997137142086E-4</v>
      </c>
      <c r="AY117" s="52">
        <f t="shared" si="190"/>
        <v>9.6965007036942054E-4</v>
      </c>
      <c r="AZ117" s="52">
        <f t="shared" si="193"/>
        <v>1.00358782283235E-3</v>
      </c>
      <c r="BA117" s="52">
        <f t="shared" si="196"/>
        <v>1.0387133966314821E-3</v>
      </c>
      <c r="BB117" s="52">
        <f t="shared" si="199"/>
        <v>1.075068365513584E-3</v>
      </c>
      <c r="BC117" s="52">
        <f t="shared" si="202"/>
        <v>1.1126957583065594E-3</v>
      </c>
      <c r="BD117" s="52">
        <f t="shared" si="205"/>
        <v>1.1516401098472888E-3</v>
      </c>
      <c r="BE117" s="52">
        <f t="shared" si="208"/>
        <v>1.1919475136919436E-3</v>
      </c>
      <c r="BF117" s="52">
        <f t="shared" si="211"/>
        <v>1.2336656766711617E-3</v>
      </c>
      <c r="BG117" s="52">
        <f t="shared" si="214"/>
        <v>1.2768439753546525E-3</v>
      </c>
      <c r="BH117" s="52">
        <f t="shared" si="217"/>
        <v>1.321533514492065E-3</v>
      </c>
      <c r="BI117" s="52">
        <f t="shared" si="223"/>
        <v>1.367787187499287E-3</v>
      </c>
      <c r="BJ117" s="52">
        <f t="shared" si="229"/>
        <v>1.4156597390617622E-3</v>
      </c>
      <c r="BK117" s="52">
        <f t="shared" si="233"/>
        <v>1.4652078299289236E-3</v>
      </c>
      <c r="BL117" s="52">
        <f t="shared" si="237"/>
        <v>1.5164901039764359E-3</v>
      </c>
      <c r="BM117" s="52">
        <f t="shared" si="241"/>
        <v>1.5695672576156111E-3</v>
      </c>
      <c r="BN117" s="52">
        <f t="shared" si="245"/>
        <v>1.6245021116321574E-3</v>
      </c>
      <c r="BO117" s="52">
        <f t="shared" si="250"/>
        <v>1.6813596855392828E-3</v>
      </c>
      <c r="BP117" s="52">
        <f t="shared" si="253"/>
        <v>1.7402072745331574E-3</v>
      </c>
      <c r="BQ117" s="52">
        <f t="shared" si="256"/>
        <v>1.8011145291418175E-3</v>
      </c>
      <c r="BR117" s="52">
        <f t="shared" si="259"/>
        <v>1.8641535376617815E-3</v>
      </c>
      <c r="BS117" s="52">
        <f t="shared" si="261"/>
        <v>1.9293989114799433E-3</v>
      </c>
      <c r="BT117" s="52">
        <f t="shared" si="263"/>
        <v>1.9969278733817414E-3</v>
      </c>
      <c r="BU117" s="52">
        <f t="shared" si="265"/>
        <v>2.0668203489501023E-3</v>
      </c>
      <c r="BV117" s="52">
        <f t="shared" si="267"/>
        <v>2.1391590611633555E-3</v>
      </c>
      <c r="BW117" s="52">
        <f t="shared" ref="BW117:BW127" si="269">$V117/(1+r_)^($R117-BW$2)</f>
        <v>2.214029628304073E-3</v>
      </c>
      <c r="BX117" s="52">
        <f t="shared" si="170"/>
        <v>2.2915206652947147E-3</v>
      </c>
      <c r="BY117" s="52">
        <f t="shared" si="173"/>
        <v>2.3717238885800299E-3</v>
      </c>
      <c r="BZ117" s="52">
        <f t="shared" si="176"/>
        <v>2.4547342246803308E-3</v>
      </c>
      <c r="CA117" s="52">
        <f t="shared" si="179"/>
        <v>2.5406499225441416E-3</v>
      </c>
      <c r="CB117" s="52">
        <f t="shared" si="182"/>
        <v>2.6295726698331865E-3</v>
      </c>
      <c r="CC117" s="52">
        <f t="shared" si="185"/>
        <v>2.7216077132773482E-3</v>
      </c>
      <c r="CD117" s="52">
        <f t="shared" si="188"/>
        <v>2.8168639832420557E-3</v>
      </c>
      <c r="CE117" s="52">
        <f t="shared" si="191"/>
        <v>2.9154542226555273E-3</v>
      </c>
      <c r="CF117" s="52">
        <f t="shared" si="194"/>
        <v>3.0174951204484696E-3</v>
      </c>
      <c r="CG117" s="52">
        <f t="shared" si="197"/>
        <v>3.1231074496641665E-3</v>
      </c>
      <c r="CH117" s="52">
        <f t="shared" si="200"/>
        <v>3.2324162104024122E-3</v>
      </c>
      <c r="CI117" s="52">
        <f t="shared" si="203"/>
        <v>3.3455507777664958E-3</v>
      </c>
      <c r="CJ117" s="52">
        <f t="shared" si="206"/>
        <v>3.4626450549883232E-3</v>
      </c>
      <c r="CK117" s="52">
        <f t="shared" si="209"/>
        <v>3.5838376319129138E-3</v>
      </c>
      <c r="CL117" s="52">
        <f t="shared" si="212"/>
        <v>3.7092719490298661E-3</v>
      </c>
      <c r="CM117" s="52">
        <f t="shared" si="215"/>
        <v>3.8390964672459105E-3</v>
      </c>
      <c r="CN117" s="52">
        <f t="shared" si="218"/>
        <v>3.973464843599517E-3</v>
      </c>
      <c r="CO117" s="52">
        <f t="shared" si="224"/>
        <v>4.1125361131254994E-3</v>
      </c>
      <c r="CP117" s="52">
        <f t="shared" si="230"/>
        <v>4.2564748770848922E-3</v>
      </c>
      <c r="CQ117" s="52">
        <f t="shared" si="234"/>
        <v>4.405451497782863E-3</v>
      </c>
      <c r="CR117" s="52">
        <f t="shared" si="238"/>
        <v>4.5596423002052626E-3</v>
      </c>
      <c r="CS117" s="52">
        <f t="shared" si="242"/>
        <v>4.7192297807124471E-3</v>
      </c>
      <c r="CT117" s="52">
        <f t="shared" si="246"/>
        <v>4.8844028230373825E-3</v>
      </c>
      <c r="CU117" s="52">
        <f t="shared" si="251"/>
        <v>5.0553569218436904E-3</v>
      </c>
      <c r="CV117" s="52">
        <f t="shared" si="254"/>
        <v>5.2322944141082184E-3</v>
      </c>
      <c r="CW117" s="52">
        <f t="shared" si="257"/>
        <v>5.4154247186020046E-3</v>
      </c>
      <c r="CX117" s="52">
        <f t="shared" si="153"/>
        <v>5.604964583753075E-3</v>
      </c>
      <c r="CY117" s="52">
        <f t="shared" si="156"/>
        <v>5.8011383441844326E-3</v>
      </c>
      <c r="CZ117" s="52">
        <f t="shared" si="159"/>
        <v>6.0041781862308873E-3</v>
      </c>
      <c r="DA117" s="52">
        <f t="shared" si="162"/>
        <v>6.214324422748968E-3</v>
      </c>
      <c r="DB117" s="52">
        <f t="shared" si="165"/>
        <v>6.4318257775451814E-3</v>
      </c>
      <c r="DC117" s="52">
        <f t="shared" si="168"/>
        <v>6.6569396797592625E-3</v>
      </c>
      <c r="DD117" s="52">
        <f t="shared" si="171"/>
        <v>6.8899325685508345E-3</v>
      </c>
      <c r="DE117" s="52">
        <f t="shared" si="174"/>
        <v>7.1310802084501128E-3</v>
      </c>
      <c r="DF117" s="52">
        <f t="shared" si="177"/>
        <v>7.3806680157458672E-3</v>
      </c>
      <c r="DG117" s="52">
        <f t="shared" si="180"/>
        <v>7.6389913962969713E-3</v>
      </c>
      <c r="DH117" s="52">
        <f t="shared" si="183"/>
        <v>7.9063560951673651E-3</v>
      </c>
      <c r="DI117" s="52">
        <f t="shared" si="186"/>
        <v>8.1830785584982232E-3</v>
      </c>
      <c r="DJ117" s="52">
        <f t="shared" si="189"/>
        <v>8.4694863080456602E-3</v>
      </c>
      <c r="DK117" s="52">
        <f t="shared" si="192"/>
        <v>8.7659183288272581E-3</v>
      </c>
      <c r="DL117" s="52">
        <f t="shared" si="195"/>
        <v>9.0727254703362094E-3</v>
      </c>
      <c r="DM117" s="52">
        <f t="shared" si="198"/>
        <v>9.3902708617979776E-3</v>
      </c>
      <c r="DN117" s="52">
        <f t="shared" si="201"/>
        <v>9.7189303419609064E-3</v>
      </c>
      <c r="DO117" s="52">
        <f t="shared" si="204"/>
        <v>1.0059092903929536E-2</v>
      </c>
      <c r="DP117" s="52">
        <f t="shared" si="207"/>
        <v>1.041116115556707E-2</v>
      </c>
      <c r="DQ117" s="52">
        <f t="shared" si="210"/>
        <v>1.0775551796011916E-2</v>
      </c>
      <c r="DR117" s="52">
        <f t="shared" si="213"/>
        <v>1.1152696108872331E-2</v>
      </c>
      <c r="DS117" s="52">
        <f t="shared" si="216"/>
        <v>1.1543040472682863E-2</v>
      </c>
      <c r="DT117" s="52">
        <f t="shared" si="219"/>
        <v>1.1947046889226761E-2</v>
      </c>
      <c r="DU117" s="52">
        <f t="shared" si="225"/>
        <v>1.2365193530349695E-2</v>
      </c>
      <c r="DV117" s="52">
        <f t="shared" si="231"/>
        <v>1.2797975303911937E-2</v>
      </c>
      <c r="DW117" s="52">
        <f t="shared" si="235"/>
        <v>1.3245904439548851E-2</v>
      </c>
      <c r="DX117" s="52">
        <f t="shared" si="239"/>
        <v>1.370951109493306E-2</v>
      </c>
      <c r="DY117" s="52">
        <f t="shared" si="243"/>
        <v>1.4189343983255718E-2</v>
      </c>
    </row>
    <row r="118" spans="1:129" ht="15.75" customHeight="1">
      <c r="A118" s="49"/>
      <c r="B118" s="49">
        <v>111</v>
      </c>
      <c r="C118" s="49"/>
      <c r="D118" s="51">
        <f t="shared" si="247"/>
        <v>0.50251256281407031</v>
      </c>
      <c r="E118" s="51">
        <f t="shared" si="0"/>
        <v>0.69818497458990236</v>
      </c>
      <c r="F118" s="52">
        <f t="shared" si="226"/>
        <v>1.525675338871597E-3</v>
      </c>
      <c r="G118" s="52">
        <f t="shared" si="1"/>
        <v>1.0305111264777909E-3</v>
      </c>
      <c r="H118" s="52">
        <f t="shared" si="2"/>
        <v>1.0405315342945978</v>
      </c>
      <c r="I118" s="49"/>
      <c r="J118" s="51">
        <f t="shared" si="248"/>
        <v>0.46511627906976744</v>
      </c>
      <c r="K118" s="51">
        <f t="shared" si="4"/>
        <v>0.6257058997644126</v>
      </c>
      <c r="L118" s="52">
        <f t="shared" si="227"/>
        <v>1.8609200224421422E-2</v>
      </c>
      <c r="M118" s="52">
        <f t="shared" si="5"/>
        <v>1.2944477745816266E-2</v>
      </c>
      <c r="N118" s="52">
        <f t="shared" si="6"/>
        <v>1.1424139505407842</v>
      </c>
      <c r="O118" s="49"/>
      <c r="P118" s="53">
        <f t="shared" si="7"/>
        <v>0.92422722782290312</v>
      </c>
      <c r="Q118" s="49"/>
      <c r="R118" s="49">
        <v>111</v>
      </c>
      <c r="S118" s="52">
        <f t="shared" si="8"/>
        <v>1.7314734185286888E-2</v>
      </c>
      <c r="T118" s="52">
        <f t="shared" si="9"/>
        <v>1.2066243383246054E-2</v>
      </c>
      <c r="U118" s="54">
        <f t="shared" si="10"/>
        <v>1.1490136004729941</v>
      </c>
      <c r="V118" s="52">
        <f t="shared" si="221"/>
        <v>7.8840834266129724E-3</v>
      </c>
      <c r="W118" s="54">
        <f t="shared" si="12"/>
        <v>0.75076548654905439</v>
      </c>
      <c r="X118" s="49"/>
      <c r="Y118" s="49"/>
      <c r="Z118" s="49">
        <f t="shared" si="13"/>
        <v>1.1346940374257097</v>
      </c>
      <c r="AA118" s="54">
        <f t="shared" si="14"/>
        <v>1.4319563047284323E-2</v>
      </c>
      <c r="AB118" s="49"/>
      <c r="AC118" s="52">
        <f t="shared" si="222"/>
        <v>1.7313002198126587E-4</v>
      </c>
      <c r="AD118" s="52">
        <f t="shared" si="228"/>
        <v>1.791895727506101E-4</v>
      </c>
      <c r="AE118" s="52">
        <f t="shared" si="232"/>
        <v>1.854612077968815E-4</v>
      </c>
      <c r="AF118" s="52">
        <f t="shared" si="236"/>
        <v>1.9195235006977233E-4</v>
      </c>
      <c r="AG118" s="52">
        <f t="shared" si="240"/>
        <v>1.9867068232221432E-4</v>
      </c>
      <c r="AH118" s="52">
        <f t="shared" si="244"/>
        <v>2.0562415620349185E-4</v>
      </c>
      <c r="AI118" s="52">
        <f t="shared" si="249"/>
        <v>2.1282100167061409E-4</v>
      </c>
      <c r="AJ118" s="52">
        <f t="shared" si="252"/>
        <v>2.2026973672908555E-4</v>
      </c>
      <c r="AK118" s="52">
        <f t="shared" si="255"/>
        <v>2.2797917751460347E-4</v>
      </c>
      <c r="AL118" s="52">
        <f t="shared" si="258"/>
        <v>2.3595844872761453E-4</v>
      </c>
      <c r="AM118" s="52">
        <f t="shared" si="260"/>
        <v>2.4421699443308108E-4</v>
      </c>
      <c r="AN118" s="52">
        <f t="shared" si="262"/>
        <v>2.5276458923823893E-4</v>
      </c>
      <c r="AO118" s="52">
        <f t="shared" si="264"/>
        <v>2.6161134986157724E-4</v>
      </c>
      <c r="AP118" s="52">
        <f t="shared" si="266"/>
        <v>2.7076774710673243E-4</v>
      </c>
      <c r="AQ118" s="52">
        <f t="shared" si="268"/>
        <v>2.8024461825546806E-4</v>
      </c>
      <c r="AR118" s="52">
        <f t="shared" ref="AR118:AR127" si="270">$V118/(1+r_)^($R118-AR$2)</f>
        <v>2.900531798944094E-4</v>
      </c>
      <c r="AS118" s="52">
        <f t="shared" si="172"/>
        <v>3.0020504119071366E-4</v>
      </c>
      <c r="AT118" s="52">
        <f t="shared" si="175"/>
        <v>3.1071221763238861E-4</v>
      </c>
      <c r="AU118" s="52">
        <f t="shared" si="178"/>
        <v>3.2158714524952223E-4</v>
      </c>
      <c r="AV118" s="52">
        <f t="shared" si="181"/>
        <v>3.3284269533325546E-4</v>
      </c>
      <c r="AW118" s="52">
        <f t="shared" si="184"/>
        <v>3.4449218966991937E-4</v>
      </c>
      <c r="AX118" s="52">
        <f t="shared" si="187"/>
        <v>3.5654941630836658E-4</v>
      </c>
      <c r="AY118" s="52">
        <f t="shared" si="190"/>
        <v>3.6902864587915938E-4</v>
      </c>
      <c r="AZ118" s="52">
        <f t="shared" si="193"/>
        <v>3.8194464848492993E-4</v>
      </c>
      <c r="BA118" s="52">
        <f t="shared" si="196"/>
        <v>3.9531271118190236E-4</v>
      </c>
      <c r="BB118" s="52">
        <f t="shared" si="199"/>
        <v>4.0914865607326892E-4</v>
      </c>
      <c r="BC118" s="52">
        <f t="shared" si="202"/>
        <v>4.2346885903583333E-4</v>
      </c>
      <c r="BD118" s="52">
        <f t="shared" si="205"/>
        <v>4.3829026910208749E-4</v>
      </c>
      <c r="BE118" s="52">
        <f t="shared" si="208"/>
        <v>4.5363042852066048E-4</v>
      </c>
      <c r="BF118" s="52">
        <f t="shared" si="211"/>
        <v>4.695074935188835E-4</v>
      </c>
      <c r="BG118" s="52">
        <f t="shared" si="214"/>
        <v>4.8594025579204442E-4</v>
      </c>
      <c r="BH118" s="52">
        <f t="shared" si="217"/>
        <v>5.0294816474476603E-4</v>
      </c>
      <c r="BI118" s="52">
        <f t="shared" si="223"/>
        <v>5.2055135051083266E-4</v>
      </c>
      <c r="BJ118" s="52">
        <f t="shared" si="229"/>
        <v>5.3877064777871169E-4</v>
      </c>
      <c r="BK118" s="52">
        <f t="shared" si="233"/>
        <v>5.5762762045096664E-4</v>
      </c>
      <c r="BL118" s="52">
        <f t="shared" si="237"/>
        <v>5.7714458716675047E-4</v>
      </c>
      <c r="BM118" s="52">
        <f t="shared" si="241"/>
        <v>5.9734464771758668E-4</v>
      </c>
      <c r="BN118" s="52">
        <f t="shared" si="245"/>
        <v>6.1825171038770222E-4</v>
      </c>
      <c r="BO118" s="52">
        <f t="shared" si="250"/>
        <v>6.398905202512717E-4</v>
      </c>
      <c r="BP118" s="52">
        <f t="shared" si="253"/>
        <v>6.6228668846006619E-4</v>
      </c>
      <c r="BQ118" s="52">
        <f t="shared" si="256"/>
        <v>6.8546672255616835E-4</v>
      </c>
      <c r="BR118" s="52">
        <f t="shared" si="259"/>
        <v>7.0945805784563415E-4</v>
      </c>
      <c r="BS118" s="52">
        <f t="shared" si="261"/>
        <v>7.3428908987023143E-4</v>
      </c>
      <c r="BT118" s="52">
        <f t="shared" si="263"/>
        <v>7.5998920801568939E-4</v>
      </c>
      <c r="BU118" s="52">
        <f t="shared" si="265"/>
        <v>7.8658883029623851E-4</v>
      </c>
      <c r="BV118" s="52">
        <f t="shared" si="267"/>
        <v>8.1411943935660684E-4</v>
      </c>
      <c r="BW118" s="52">
        <f t="shared" si="269"/>
        <v>8.4261361973408803E-4</v>
      </c>
      <c r="BX118" s="52">
        <f t="shared" ref="BX118:BX127" si="271">$V118/(1+r_)^($R118-BX$2)</f>
        <v>8.72105096424781E-4</v>
      </c>
      <c r="BY118" s="52">
        <f t="shared" si="173"/>
        <v>9.026287747996481E-4</v>
      </c>
      <c r="BZ118" s="52">
        <f t="shared" si="176"/>
        <v>9.3422078191763571E-4</v>
      </c>
      <c r="CA118" s="52">
        <f t="shared" si="179"/>
        <v>9.6691850928475303E-4</v>
      </c>
      <c r="CB118" s="52">
        <f t="shared" si="182"/>
        <v>1.0007606571097191E-3</v>
      </c>
      <c r="CC118" s="52">
        <f t="shared" si="185"/>
        <v>1.0357872801085592E-3</v>
      </c>
      <c r="CD118" s="52">
        <f t="shared" si="188"/>
        <v>1.0720398349123588E-3</v>
      </c>
      <c r="CE118" s="52">
        <f t="shared" si="191"/>
        <v>1.1095612291342914E-3</v>
      </c>
      <c r="CF118" s="52">
        <f t="shared" si="194"/>
        <v>1.1483958721539916E-3</v>
      </c>
      <c r="CG118" s="52">
        <f t="shared" si="197"/>
        <v>1.1885897276793808E-3</v>
      </c>
      <c r="CH118" s="52">
        <f t="shared" si="200"/>
        <v>1.2301903681481592E-3</v>
      </c>
      <c r="CI118" s="52">
        <f t="shared" si="203"/>
        <v>1.2732470310333449E-3</v>
      </c>
      <c r="CJ118" s="52">
        <f t="shared" si="206"/>
        <v>1.3178106771195117E-3</v>
      </c>
      <c r="CK118" s="52">
        <f t="shared" si="209"/>
        <v>1.3639340508186945E-3</v>
      </c>
      <c r="CL118" s="52">
        <f t="shared" si="212"/>
        <v>1.4116717425973486E-3</v>
      </c>
      <c r="CM118" s="52">
        <f t="shared" si="215"/>
        <v>1.4610802535882559E-3</v>
      </c>
      <c r="CN118" s="52">
        <f t="shared" si="218"/>
        <v>1.5122180624638445E-3</v>
      </c>
      <c r="CO118" s="52">
        <f t="shared" si="224"/>
        <v>1.5651456946500788E-3</v>
      </c>
      <c r="CP118" s="52">
        <f t="shared" si="230"/>
        <v>1.6199257939628312E-3</v>
      </c>
      <c r="CQ118" s="52">
        <f t="shared" si="234"/>
        <v>1.6766231967515306E-3</v>
      </c>
      <c r="CR118" s="52">
        <f t="shared" si="238"/>
        <v>1.7353050086378339E-3</v>
      </c>
      <c r="CS118" s="52">
        <f t="shared" si="242"/>
        <v>1.7960406839401578E-3</v>
      </c>
      <c r="CT118" s="52">
        <f t="shared" si="246"/>
        <v>1.8589021078780634E-3</v>
      </c>
      <c r="CU118" s="52">
        <f t="shared" si="251"/>
        <v>1.9239636816537958E-3</v>
      </c>
      <c r="CV118" s="52">
        <f t="shared" si="254"/>
        <v>1.9913024105116784E-3</v>
      </c>
      <c r="CW118" s="52">
        <f t="shared" si="257"/>
        <v>2.0609979948795864E-3</v>
      </c>
      <c r="CX118" s="52">
        <f t="shared" si="153"/>
        <v>2.1331329247003717E-3</v>
      </c>
      <c r="CY118" s="52">
        <f t="shared" si="156"/>
        <v>2.2077925770648851E-3</v>
      </c>
      <c r="CZ118" s="52">
        <f t="shared" si="159"/>
        <v>2.2850653172621555E-3</v>
      </c>
      <c r="DA118" s="52">
        <f t="shared" si="162"/>
        <v>2.3650426033663312E-3</v>
      </c>
      <c r="DB118" s="52">
        <f t="shared" si="165"/>
        <v>2.4478190944841522E-3</v>
      </c>
      <c r="DC118" s="52">
        <f t="shared" si="168"/>
        <v>2.5334927627910977E-3</v>
      </c>
      <c r="DD118" s="52">
        <f t="shared" si="171"/>
        <v>2.6221650094887857E-3</v>
      </c>
      <c r="DE118" s="52">
        <f t="shared" si="174"/>
        <v>2.7139407848208925E-3</v>
      </c>
      <c r="DF118" s="52">
        <f t="shared" si="177"/>
        <v>2.8089287122896236E-3</v>
      </c>
      <c r="DG118" s="52">
        <f t="shared" si="180"/>
        <v>2.9072412172197605E-3</v>
      </c>
      <c r="DH118" s="52">
        <f t="shared" si="183"/>
        <v>3.0089946598224515E-3</v>
      </c>
      <c r="DI118" s="52">
        <f t="shared" si="186"/>
        <v>3.114309472916237E-3</v>
      </c>
      <c r="DJ118" s="52">
        <f t="shared" si="189"/>
        <v>3.2233103044683057E-3</v>
      </c>
      <c r="DK118" s="52">
        <f t="shared" si="192"/>
        <v>3.3361261651246961E-3</v>
      </c>
      <c r="DL118" s="52">
        <f t="shared" si="195"/>
        <v>3.4528905809040602E-3</v>
      </c>
      <c r="DM118" s="52">
        <f t="shared" si="198"/>
        <v>3.5737417512357013E-3</v>
      </c>
      <c r="DN118" s="52">
        <f t="shared" si="201"/>
        <v>3.6988227125289513E-3</v>
      </c>
      <c r="DO118" s="52">
        <f t="shared" si="204"/>
        <v>3.8282815074674645E-3</v>
      </c>
      <c r="DP118" s="52">
        <f t="shared" si="207"/>
        <v>3.9622713602288249E-3</v>
      </c>
      <c r="DQ118" s="52">
        <f t="shared" si="210"/>
        <v>4.1009508578368336E-3</v>
      </c>
      <c r="DR118" s="52">
        <f t="shared" si="213"/>
        <v>4.2444841378611224E-3</v>
      </c>
      <c r="DS118" s="52">
        <f t="shared" si="216"/>
        <v>4.3930410826862609E-3</v>
      </c>
      <c r="DT118" s="52">
        <f t="shared" si="219"/>
        <v>4.5467975205802803E-3</v>
      </c>
      <c r="DU118" s="52">
        <f t="shared" si="225"/>
        <v>4.7059354338005888E-3</v>
      </c>
      <c r="DV118" s="52">
        <f t="shared" si="231"/>
        <v>4.8706431739836088E-3</v>
      </c>
      <c r="DW118" s="52">
        <f t="shared" si="235"/>
        <v>5.0411156850730362E-3</v>
      </c>
      <c r="DX118" s="52">
        <f t="shared" si="239"/>
        <v>5.2175547340505913E-3</v>
      </c>
      <c r="DY118" s="52">
        <f t="shared" si="243"/>
        <v>5.4001691497423615E-3</v>
      </c>
    </row>
    <row r="119" spans="1:129" ht="15.75" customHeight="1">
      <c r="A119" s="49"/>
      <c r="B119" s="49">
        <v>112</v>
      </c>
      <c r="C119" s="49"/>
      <c r="D119" s="51">
        <f t="shared" si="247"/>
        <v>0.50251256281407031</v>
      </c>
      <c r="E119" s="51">
        <f t="shared" si="0"/>
        <v>0.69818497458990236</v>
      </c>
      <c r="F119" s="52">
        <f t="shared" si="226"/>
        <v>5.3534691408398485E-4</v>
      </c>
      <c r="G119" s="52">
        <f t="shared" si="1"/>
        <v>3.6159786910963936E-4</v>
      </c>
      <c r="H119" s="52">
        <f t="shared" si="2"/>
        <v>1.0404508927949476</v>
      </c>
      <c r="I119" s="49"/>
      <c r="J119" s="51">
        <f t="shared" si="248"/>
        <v>0.46511627906976744</v>
      </c>
      <c r="K119" s="51">
        <f t="shared" si="4"/>
        <v>0.6257058997644126</v>
      </c>
      <c r="L119" s="52">
        <f t="shared" si="227"/>
        <v>7.2797552672111115E-3</v>
      </c>
      <c r="M119" s="52">
        <f t="shared" si="5"/>
        <v>5.0637657134635274E-3</v>
      </c>
      <c r="N119" s="52">
        <f t="shared" si="6"/>
        <v>1.1421994138210809</v>
      </c>
      <c r="O119" s="49"/>
      <c r="P119" s="53">
        <f t="shared" si="7"/>
        <v>0.93149841145195766</v>
      </c>
      <c r="Q119" s="49"/>
      <c r="R119" s="49">
        <v>112</v>
      </c>
      <c r="S119" s="52">
        <f t="shared" si="8"/>
        <v>6.8177525812052175E-3</v>
      </c>
      <c r="T119" s="52">
        <f t="shared" si="9"/>
        <v>4.7504643128229874E-3</v>
      </c>
      <c r="U119" s="54">
        <f t="shared" si="10"/>
        <v>1.1482701360863046</v>
      </c>
      <c r="V119" s="52">
        <f t="shared" si="221"/>
        <v>3.10395338199854E-3</v>
      </c>
      <c r="W119" s="54">
        <f t="shared" si="12"/>
        <v>0.7502797069187912</v>
      </c>
      <c r="X119" s="49"/>
      <c r="Y119" s="49"/>
      <c r="Z119" s="49">
        <f t="shared" si="13"/>
        <v>1.1352294784983767</v>
      </c>
      <c r="AA119" s="54">
        <f t="shared" si="14"/>
        <v>1.3040657587927829E-2</v>
      </c>
      <c r="AB119" s="49"/>
      <c r="AC119" s="52">
        <f t="shared" si="222"/>
        <v>6.5856100756562193E-5</v>
      </c>
      <c r="AD119" s="52">
        <f t="shared" si="228"/>
        <v>6.8161064283041862E-5</v>
      </c>
      <c r="AE119" s="52">
        <f t="shared" si="232"/>
        <v>7.0546701532948308E-5</v>
      </c>
      <c r="AF119" s="52">
        <f t="shared" si="236"/>
        <v>7.3015836086601501E-5</v>
      </c>
      <c r="AG119" s="52">
        <f t="shared" si="240"/>
        <v>7.5571390349632553E-5</v>
      </c>
      <c r="AH119" s="52">
        <f t="shared" si="244"/>
        <v>7.8216389011869671E-5</v>
      </c>
      <c r="AI119" s="52">
        <f t="shared" si="249"/>
        <v>8.095396262728513E-5</v>
      </c>
      <c r="AJ119" s="52">
        <f t="shared" si="252"/>
        <v>8.3787351319240114E-5</v>
      </c>
      <c r="AK119" s="52">
        <f t="shared" si="255"/>
        <v>8.6719908615413494E-5</v>
      </c>
      <c r="AL119" s="52">
        <f t="shared" si="258"/>
        <v>8.9755105416952942E-5</v>
      </c>
      <c r="AM119" s="52">
        <f t="shared" si="260"/>
        <v>9.2896534106546276E-5</v>
      </c>
      <c r="AN119" s="52">
        <f t="shared" si="262"/>
        <v>9.6147912800275415E-5</v>
      </c>
      <c r="AO119" s="52">
        <f t="shared" si="264"/>
        <v>9.9513089748285051E-5</v>
      </c>
      <c r="AP119" s="52">
        <f t="shared" si="266"/>
        <v>1.0299604788947502E-4</v>
      </c>
      <c r="AQ119" s="52">
        <f t="shared" si="268"/>
        <v>1.0660090956560663E-4</v>
      </c>
      <c r="AR119" s="52">
        <f t="shared" si="270"/>
        <v>1.1033194140040286E-4</v>
      </c>
      <c r="AS119" s="52">
        <f t="shared" ref="AS119:AS127" si="272">$V119/(1+r_)^($R119-AS$2)</f>
        <v>1.1419355934941695E-4</v>
      </c>
      <c r="AT119" s="52">
        <f t="shared" si="175"/>
        <v>1.1819033392664651E-4</v>
      </c>
      <c r="AU119" s="52">
        <f t="shared" si="178"/>
        <v>1.2232699561407913E-4</v>
      </c>
      <c r="AV119" s="52">
        <f t="shared" si="181"/>
        <v>1.2660844046057191E-4</v>
      </c>
      <c r="AW119" s="52">
        <f t="shared" si="184"/>
        <v>1.3103973587669189E-4</v>
      </c>
      <c r="AX119" s="52">
        <f t="shared" si="187"/>
        <v>1.356261266323761E-4</v>
      </c>
      <c r="AY119" s="52">
        <f t="shared" si="190"/>
        <v>1.4037304106450928E-4</v>
      </c>
      <c r="AZ119" s="52">
        <f t="shared" si="193"/>
        <v>1.4528609750176708E-4</v>
      </c>
      <c r="BA119" s="52">
        <f t="shared" si="196"/>
        <v>1.5037111091432894E-4</v>
      </c>
      <c r="BB119" s="52">
        <f t="shared" si="199"/>
        <v>1.5563409979633041E-4</v>
      </c>
      <c r="BC119" s="52">
        <f t="shared" si="202"/>
        <v>1.6108129328920196E-4</v>
      </c>
      <c r="BD119" s="52">
        <f t="shared" si="205"/>
        <v>1.6671913855432403E-4</v>
      </c>
      <c r="BE119" s="52">
        <f t="shared" si="208"/>
        <v>1.7255430840372536E-4</v>
      </c>
      <c r="BF119" s="52">
        <f t="shared" si="211"/>
        <v>1.7859370919785572E-4</v>
      </c>
      <c r="BG119" s="52">
        <f t="shared" si="214"/>
        <v>1.8484448901978062E-4</v>
      </c>
      <c r="BH119" s="52">
        <f t="shared" si="217"/>
        <v>1.9131404613547296E-4</v>
      </c>
      <c r="BI119" s="52">
        <f t="shared" si="223"/>
        <v>1.980100377502145E-4</v>
      </c>
      <c r="BJ119" s="52">
        <f t="shared" si="229"/>
        <v>2.0494038907147198E-4</v>
      </c>
      <c r="BK119" s="52">
        <f t="shared" si="233"/>
        <v>2.1211330268897346E-4</v>
      </c>
      <c r="BL119" s="52">
        <f t="shared" si="237"/>
        <v>2.1953726828308754E-4</v>
      </c>
      <c r="BM119" s="52">
        <f t="shared" si="241"/>
        <v>2.2722107267299558E-4</v>
      </c>
      <c r="BN119" s="52">
        <f t="shared" si="245"/>
        <v>2.3517381021655041E-4</v>
      </c>
      <c r="BO119" s="52">
        <f t="shared" si="250"/>
        <v>2.4340489357412969E-4</v>
      </c>
      <c r="BP119" s="52">
        <f t="shared" si="253"/>
        <v>2.5192406484922418E-4</v>
      </c>
      <c r="BQ119" s="52">
        <f t="shared" si="256"/>
        <v>2.60741407118947E-4</v>
      </c>
      <c r="BR119" s="52">
        <f t="shared" si="259"/>
        <v>2.6986735636811012E-4</v>
      </c>
      <c r="BS119" s="52">
        <f t="shared" si="261"/>
        <v>2.793127138409939E-4</v>
      </c>
      <c r="BT119" s="52">
        <f t="shared" si="263"/>
        <v>2.8908865882542874E-4</v>
      </c>
      <c r="BU119" s="52">
        <f t="shared" si="265"/>
        <v>2.992067618843187E-4</v>
      </c>
      <c r="BV119" s="52">
        <f t="shared" si="267"/>
        <v>3.0967899855026984E-4</v>
      </c>
      <c r="BW119" s="52">
        <f t="shared" si="269"/>
        <v>3.2051776349952926E-4</v>
      </c>
      <c r="BX119" s="52">
        <f t="shared" si="271"/>
        <v>3.3173588522201277E-4</v>
      </c>
      <c r="BY119" s="52">
        <f t="shared" ref="BY119:BY127" si="273">$V119/(1+r_)^($R119-BY$2)</f>
        <v>3.4334664120478319E-4</v>
      </c>
      <c r="BZ119" s="52">
        <f t="shared" si="176"/>
        <v>3.5536377364695052E-4</v>
      </c>
      <c r="CA119" s="52">
        <f t="shared" si="179"/>
        <v>3.6780150572459378E-4</v>
      </c>
      <c r="CB119" s="52">
        <f t="shared" si="182"/>
        <v>3.8067455842495456E-4</v>
      </c>
      <c r="CC119" s="52">
        <f t="shared" si="185"/>
        <v>3.9399816796982783E-4</v>
      </c>
      <c r="CD119" s="52">
        <f t="shared" si="188"/>
        <v>4.0778810384877178E-4</v>
      </c>
      <c r="CE119" s="52">
        <f t="shared" si="191"/>
        <v>4.2206068748347882E-4</v>
      </c>
      <c r="CF119" s="52">
        <f t="shared" si="194"/>
        <v>4.368328115454006E-4</v>
      </c>
      <c r="CG119" s="52">
        <f t="shared" si="197"/>
        <v>4.5212195994948957E-4</v>
      </c>
      <c r="CH119" s="52">
        <f t="shared" si="200"/>
        <v>4.6794622854772156E-4</v>
      </c>
      <c r="CI119" s="52">
        <f t="shared" si="203"/>
        <v>4.8432434654689188E-4</v>
      </c>
      <c r="CJ119" s="52">
        <f t="shared" si="206"/>
        <v>5.0127569867603307E-4</v>
      </c>
      <c r="CK119" s="52">
        <f t="shared" si="209"/>
        <v>5.1882034812969415E-4</v>
      </c>
      <c r="CL119" s="52">
        <f t="shared" si="212"/>
        <v>5.3697906031423346E-4</v>
      </c>
      <c r="CM119" s="52">
        <f t="shared" si="215"/>
        <v>5.5577332742523153E-4</v>
      </c>
      <c r="CN119" s="52">
        <f t="shared" si="218"/>
        <v>5.7522539388511458E-4</v>
      </c>
      <c r="CO119" s="52">
        <f t="shared" si="224"/>
        <v>5.953582826710935E-4</v>
      </c>
      <c r="CP119" s="52">
        <f t="shared" si="230"/>
        <v>6.1619582256458171E-4</v>
      </c>
      <c r="CQ119" s="52">
        <f t="shared" si="234"/>
        <v>6.3776267635434194E-4</v>
      </c>
      <c r="CR119" s="52">
        <f t="shared" si="238"/>
        <v>6.6008437002674396E-4</v>
      </c>
      <c r="CS119" s="52">
        <f t="shared" si="242"/>
        <v>6.831873229776799E-4</v>
      </c>
      <c r="CT119" s="52">
        <f t="shared" si="246"/>
        <v>7.0709887928189856E-4</v>
      </c>
      <c r="CU119" s="52">
        <f t="shared" si="251"/>
        <v>7.3184734005676507E-4</v>
      </c>
      <c r="CV119" s="52">
        <f t="shared" si="254"/>
        <v>7.5746199695875195E-4</v>
      </c>
      <c r="CW119" s="52">
        <f t="shared" si="257"/>
        <v>7.839731668523081E-4</v>
      </c>
      <c r="CX119" s="52">
        <f t="shared" si="153"/>
        <v>8.1141222769213876E-4</v>
      </c>
      <c r="CY119" s="52">
        <f t="shared" si="156"/>
        <v>8.398116556613634E-4</v>
      </c>
      <c r="CZ119" s="52">
        <f t="shared" si="159"/>
        <v>8.6920506360951117E-4</v>
      </c>
      <c r="DA119" s="52">
        <f t="shared" si="162"/>
        <v>8.9962724083584406E-4</v>
      </c>
      <c r="DB119" s="52">
        <f t="shared" si="165"/>
        <v>9.311141942650985E-4</v>
      </c>
      <c r="DC119" s="52">
        <f t="shared" si="168"/>
        <v>9.6370319106437688E-4</v>
      </c>
      <c r="DD119" s="52">
        <f t="shared" si="171"/>
        <v>9.9743280275163006E-4</v>
      </c>
      <c r="DE119" s="52">
        <f t="shared" si="174"/>
        <v>1.032342950847937E-3</v>
      </c>
      <c r="DF119" s="52">
        <f t="shared" si="177"/>
        <v>1.0684749541276144E-3</v>
      </c>
      <c r="DG119" s="52">
        <f t="shared" si="180"/>
        <v>1.105871577522081E-3</v>
      </c>
      <c r="DH119" s="52">
        <f t="shared" si="183"/>
        <v>1.1445770827353539E-3</v>
      </c>
      <c r="DI119" s="52">
        <f t="shared" si="186"/>
        <v>1.184637280631091E-3</v>
      </c>
      <c r="DJ119" s="52">
        <f t="shared" si="189"/>
        <v>1.226099585453179E-3</v>
      </c>
      <c r="DK119" s="52">
        <f t="shared" si="192"/>
        <v>1.2690130709440404E-3</v>
      </c>
      <c r="DL119" s="52">
        <f t="shared" si="195"/>
        <v>1.3134285284270818E-3</v>
      </c>
      <c r="DM119" s="52">
        <f t="shared" si="198"/>
        <v>1.3593985269220294E-3</v>
      </c>
      <c r="DN119" s="52">
        <f t="shared" si="201"/>
        <v>1.4069774753643002E-3</v>
      </c>
      <c r="DO119" s="52">
        <f t="shared" si="204"/>
        <v>1.4562216870020507E-3</v>
      </c>
      <c r="DP119" s="52">
        <f t="shared" si="207"/>
        <v>1.5071894460471226E-3</v>
      </c>
      <c r="DQ119" s="52">
        <f t="shared" si="210"/>
        <v>1.5599410766587716E-3</v>
      </c>
      <c r="DR119" s="52">
        <f t="shared" si="213"/>
        <v>1.6145390143418284E-3</v>
      </c>
      <c r="DS119" s="52">
        <f t="shared" si="216"/>
        <v>1.6710478798437922E-3</v>
      </c>
      <c r="DT119" s="52">
        <f t="shared" si="219"/>
        <v>1.7295345556383249E-3</v>
      </c>
      <c r="DU119" s="52">
        <f t="shared" si="225"/>
        <v>1.790068265085666E-3</v>
      </c>
      <c r="DV119" s="52">
        <f t="shared" si="231"/>
        <v>1.8527206543636639E-3</v>
      </c>
      <c r="DW119" s="52">
        <f t="shared" si="235"/>
        <v>1.9175658772663919E-3</v>
      </c>
      <c r="DX119" s="52">
        <f t="shared" si="239"/>
        <v>1.984680682970716E-3</v>
      </c>
      <c r="DY119" s="52">
        <f t="shared" si="243"/>
        <v>2.0541445068746906E-3</v>
      </c>
    </row>
    <row r="120" spans="1:129" ht="15.75" customHeight="1">
      <c r="A120" s="49"/>
      <c r="B120" s="49">
        <v>113</v>
      </c>
      <c r="C120" s="49"/>
      <c r="D120" s="51">
        <f t="shared" si="247"/>
        <v>0.50251256281407031</v>
      </c>
      <c r="E120" s="51">
        <f t="shared" si="0"/>
        <v>0.69818497458990236</v>
      </c>
      <c r="F120" s="52">
        <f t="shared" si="226"/>
        <v>1.8784882413529384E-4</v>
      </c>
      <c r="G120" s="52">
        <f t="shared" si="1"/>
        <v>1.2688171489378847E-4</v>
      </c>
      <c r="H120" s="52">
        <f t="shared" si="2"/>
        <v>1.0402210740660658</v>
      </c>
      <c r="I120" s="49"/>
      <c r="J120" s="51">
        <f t="shared" si="248"/>
        <v>0.46511627906976744</v>
      </c>
      <c r="K120" s="51">
        <f t="shared" si="4"/>
        <v>0.6257058997644126</v>
      </c>
      <c r="L120" s="52">
        <f t="shared" si="227"/>
        <v>2.8477761597159442E-3</v>
      </c>
      <c r="M120" s="52">
        <f t="shared" si="5"/>
        <v>1.9809005588608125E-3</v>
      </c>
      <c r="N120" s="52">
        <f t="shared" si="6"/>
        <v>1.141650994729243</v>
      </c>
      <c r="O120" s="49"/>
      <c r="P120" s="53">
        <f t="shared" si="7"/>
        <v>0.93811856697233609</v>
      </c>
      <c r="Q120" s="49"/>
      <c r="R120" s="49">
        <v>113</v>
      </c>
      <c r="S120" s="52">
        <f t="shared" si="8"/>
        <v>2.6831760444407577E-3</v>
      </c>
      <c r="T120" s="52">
        <f t="shared" si="9"/>
        <v>1.869325366003041E-3</v>
      </c>
      <c r="U120" s="54">
        <f t="shared" si="10"/>
        <v>1.1472066388554267</v>
      </c>
      <c r="V120" s="52">
        <f t="shared" si="221"/>
        <v>1.2214171941463872E-3</v>
      </c>
      <c r="W120" s="54">
        <f t="shared" si="12"/>
        <v>0.7495848178281358</v>
      </c>
      <c r="X120" s="49"/>
      <c r="Y120" s="49"/>
      <c r="Z120" s="49">
        <f t="shared" si="13"/>
        <v>1.1353743658867235</v>
      </c>
      <c r="AA120" s="54">
        <f t="shared" si="14"/>
        <v>1.1832272968703261E-2</v>
      </c>
      <c r="AB120" s="49"/>
      <c r="AC120" s="52">
        <f t="shared" si="222"/>
        <v>2.5038280632537773E-5</v>
      </c>
      <c r="AD120" s="52">
        <f t="shared" si="228"/>
        <v>2.5914620454676595E-5</v>
      </c>
      <c r="AE120" s="52">
        <f t="shared" si="232"/>
        <v>2.6821632170590272E-5</v>
      </c>
      <c r="AF120" s="52">
        <f t="shared" si="236"/>
        <v>2.7760389296560922E-5</v>
      </c>
      <c r="AG120" s="52">
        <f t="shared" si="240"/>
        <v>2.8732002921940558E-5</v>
      </c>
      <c r="AH120" s="52">
        <f t="shared" si="244"/>
        <v>2.9737623024208477E-5</v>
      </c>
      <c r="AI120" s="52">
        <f t="shared" si="249"/>
        <v>3.0778439830055768E-5</v>
      </c>
      <c r="AJ120" s="52">
        <f t="shared" si="252"/>
        <v>3.1855685224107719E-5</v>
      </c>
      <c r="AK120" s="52">
        <f t="shared" si="255"/>
        <v>3.2970634206951493E-5</v>
      </c>
      <c r="AL120" s="52">
        <f t="shared" si="258"/>
        <v>3.412460640419479E-5</v>
      </c>
      <c r="AM120" s="52">
        <f t="shared" si="260"/>
        <v>3.5318967628341598E-5</v>
      </c>
      <c r="AN120" s="52">
        <f t="shared" si="262"/>
        <v>3.6555131495333548E-5</v>
      </c>
      <c r="AO120" s="52">
        <f t="shared" si="264"/>
        <v>3.7834561097670229E-5</v>
      </c>
      <c r="AP120" s="52">
        <f t="shared" si="266"/>
        <v>3.915877073608868E-5</v>
      </c>
      <c r="AQ120" s="52">
        <f t="shared" si="268"/>
        <v>4.0529327711851787E-5</v>
      </c>
      <c r="AR120" s="52">
        <f t="shared" si="270"/>
        <v>4.1947854181766595E-5</v>
      </c>
      <c r="AS120" s="52">
        <f t="shared" si="272"/>
        <v>4.341602907812842E-5</v>
      </c>
      <c r="AT120" s="52">
        <f t="shared" ref="AT120:AT127" si="274">$V120/(1+r_)^($R120-AT$2)</f>
        <v>4.493559009586291E-5</v>
      </c>
      <c r="AU120" s="52">
        <f t="shared" si="178"/>
        <v>4.6508335749218103E-5</v>
      </c>
      <c r="AV120" s="52">
        <f t="shared" si="181"/>
        <v>4.8136127500440735E-5</v>
      </c>
      <c r="AW120" s="52">
        <f t="shared" si="184"/>
        <v>4.982089196295616E-5</v>
      </c>
      <c r="AX120" s="52">
        <f t="shared" si="187"/>
        <v>5.1564623181659613E-5</v>
      </c>
      <c r="AY120" s="52">
        <f t="shared" si="190"/>
        <v>5.3369384993017701E-5</v>
      </c>
      <c r="AZ120" s="52">
        <f t="shared" si="193"/>
        <v>5.5237313467773324E-5</v>
      </c>
      <c r="BA120" s="52">
        <f t="shared" si="196"/>
        <v>5.7170619439145387E-5</v>
      </c>
      <c r="BB120" s="52">
        <f t="shared" si="199"/>
        <v>5.9171591119515471E-5</v>
      </c>
      <c r="BC120" s="52">
        <f t="shared" si="202"/>
        <v>6.1242596808698497E-5</v>
      </c>
      <c r="BD120" s="52">
        <f t="shared" si="205"/>
        <v>6.3386087697002945E-5</v>
      </c>
      <c r="BE120" s="52">
        <f t="shared" si="208"/>
        <v>6.5604600766398045E-5</v>
      </c>
      <c r="BF120" s="52">
        <f t="shared" si="211"/>
        <v>6.7900761793221966E-5</v>
      </c>
      <c r="BG120" s="52">
        <f t="shared" si="214"/>
        <v>7.027728845598473E-5</v>
      </c>
      <c r="BH120" s="52">
        <f t="shared" si="217"/>
        <v>7.2736993551944171E-5</v>
      </c>
      <c r="BI120" s="52">
        <f t="shared" si="223"/>
        <v>7.5282788326262222E-5</v>
      </c>
      <c r="BJ120" s="52">
        <f t="shared" si="229"/>
        <v>7.7917685917681397E-5</v>
      </c>
      <c r="BK120" s="52">
        <f t="shared" si="233"/>
        <v>8.064480492480023E-5</v>
      </c>
      <c r="BL120" s="52">
        <f t="shared" si="237"/>
        <v>8.3467373097168224E-5</v>
      </c>
      <c r="BM120" s="52">
        <f t="shared" si="241"/>
        <v>8.6388731155569127E-5</v>
      </c>
      <c r="BN120" s="52">
        <f t="shared" si="245"/>
        <v>8.9412336746014026E-5</v>
      </c>
      <c r="BO120" s="52">
        <f t="shared" si="250"/>
        <v>9.2541768532124517E-5</v>
      </c>
      <c r="BP120" s="52">
        <f t="shared" si="253"/>
        <v>9.5780730430748879E-5</v>
      </c>
      <c r="BQ120" s="52">
        <f t="shared" si="256"/>
        <v>9.913305599582507E-5</v>
      </c>
      <c r="BR120" s="52">
        <f t="shared" si="259"/>
        <v>1.0260271295567894E-4</v>
      </c>
      <c r="BS120" s="52">
        <f t="shared" si="261"/>
        <v>1.0619380790912769E-4</v>
      </c>
      <c r="BT120" s="52">
        <f t="shared" si="263"/>
        <v>1.0991059118594714E-4</v>
      </c>
      <c r="BU120" s="52">
        <f t="shared" si="265"/>
        <v>1.1375746187745531E-4</v>
      </c>
      <c r="BV120" s="52">
        <f t="shared" si="267"/>
        <v>1.1773897304316621E-4</v>
      </c>
      <c r="BW120" s="52">
        <f t="shared" si="269"/>
        <v>1.2185983709967704E-4</v>
      </c>
      <c r="BX120" s="52">
        <f t="shared" si="271"/>
        <v>1.2612493139816573E-4</v>
      </c>
      <c r="BY120" s="52">
        <f t="shared" si="273"/>
        <v>1.3053930399710152E-4</v>
      </c>
      <c r="BZ120" s="52">
        <f t="shared" ref="BZ120:BZ127" si="275">$V120/(1+r_)^($R120-BZ$2)</f>
        <v>1.3510817963700004E-4</v>
      </c>
      <c r="CA120" s="52">
        <f t="shared" si="179"/>
        <v>1.3983696592429501E-4</v>
      </c>
      <c r="CB120" s="52">
        <f t="shared" si="182"/>
        <v>1.4473125973164534E-4</v>
      </c>
      <c r="CC120" s="52">
        <f t="shared" si="185"/>
        <v>1.4979685382225294E-4</v>
      </c>
      <c r="CD120" s="52">
        <f t="shared" si="188"/>
        <v>1.5503974370603173E-4</v>
      </c>
      <c r="CE120" s="52">
        <f t="shared" si="191"/>
        <v>1.6046613473574283E-4</v>
      </c>
      <c r="CF120" s="52">
        <f t="shared" si="194"/>
        <v>1.6608244945149386E-4</v>
      </c>
      <c r="CG120" s="52">
        <f t="shared" si="197"/>
        <v>1.7189533518229615E-4</v>
      </c>
      <c r="CH120" s="52">
        <f t="shared" si="200"/>
        <v>1.779116719136765E-4</v>
      </c>
      <c r="CI120" s="52">
        <f t="shared" si="203"/>
        <v>1.841385804306551E-4</v>
      </c>
      <c r="CJ120" s="52">
        <f t="shared" si="206"/>
        <v>1.9058343074572804E-4</v>
      </c>
      <c r="CK120" s="52">
        <f t="shared" si="209"/>
        <v>1.9725385082182854E-4</v>
      </c>
      <c r="CL120" s="52">
        <f t="shared" si="212"/>
        <v>2.0415773560059249E-4</v>
      </c>
      <c r="CM120" s="52">
        <f t="shared" si="215"/>
        <v>2.1130325634661321E-4</v>
      </c>
      <c r="CN120" s="52">
        <f t="shared" si="218"/>
        <v>2.1869887031874464E-4</v>
      </c>
      <c r="CO120" s="52">
        <f t="shared" si="224"/>
        <v>2.2635333077990072E-4</v>
      </c>
      <c r="CP120" s="52">
        <f t="shared" si="230"/>
        <v>2.342756973571972E-4</v>
      </c>
      <c r="CQ120" s="52">
        <f t="shared" si="234"/>
        <v>2.4247534676469907E-4</v>
      </c>
      <c r="CR120" s="52">
        <f t="shared" si="238"/>
        <v>2.5096198390146346E-4</v>
      </c>
      <c r="CS120" s="52">
        <f t="shared" si="242"/>
        <v>2.5974565333801474E-4</v>
      </c>
      <c r="CT120" s="52">
        <f t="shared" si="246"/>
        <v>2.6883675120484524E-4</v>
      </c>
      <c r="CU120" s="52">
        <f t="shared" si="251"/>
        <v>2.7824603749701478E-4</v>
      </c>
      <c r="CV120" s="52">
        <f t="shared" si="254"/>
        <v>2.879846488094103E-4</v>
      </c>
      <c r="CW120" s="52">
        <f t="shared" si="257"/>
        <v>2.9806411151773966E-4</v>
      </c>
      <c r="CX120" s="52">
        <f t="shared" si="153"/>
        <v>3.084963554208605E-4</v>
      </c>
      <c r="CY120" s="52">
        <f t="shared" si="156"/>
        <v>3.1929372786059055E-4</v>
      </c>
      <c r="CZ120" s="52">
        <f t="shared" si="159"/>
        <v>3.3046900833571115E-4</v>
      </c>
      <c r="DA120" s="52">
        <f t="shared" si="162"/>
        <v>3.420354236274611E-4</v>
      </c>
      <c r="DB120" s="52">
        <f t="shared" si="165"/>
        <v>3.5400666345442218E-4</v>
      </c>
      <c r="DC120" s="52">
        <f t="shared" si="168"/>
        <v>3.6639689667532693E-4</v>
      </c>
      <c r="DD120" s="52">
        <f t="shared" si="171"/>
        <v>3.7922078805896335E-4</v>
      </c>
      <c r="DE120" s="52">
        <f t="shared" si="174"/>
        <v>3.9249351564102705E-4</v>
      </c>
      <c r="DF120" s="52">
        <f t="shared" si="177"/>
        <v>4.0623078868846295E-4</v>
      </c>
      <c r="DG120" s="52">
        <f t="shared" si="180"/>
        <v>4.2044886629255903E-4</v>
      </c>
      <c r="DH120" s="52">
        <f t="shared" si="183"/>
        <v>4.3516457661279856E-4</v>
      </c>
      <c r="DI120" s="52">
        <f t="shared" si="186"/>
        <v>4.5039533679424654E-4</v>
      </c>
      <c r="DJ120" s="52">
        <f t="shared" si="189"/>
        <v>4.6615917358204507E-4</v>
      </c>
      <c r="DK120" s="52">
        <f t="shared" si="192"/>
        <v>4.8247474465741666E-4</v>
      </c>
      <c r="DL120" s="52">
        <f t="shared" si="195"/>
        <v>4.9936136072042622E-4</v>
      </c>
      <c r="DM120" s="52">
        <f t="shared" si="198"/>
        <v>5.1683900834564118E-4</v>
      </c>
      <c r="DN120" s="52">
        <f t="shared" si="201"/>
        <v>5.3492837363773853E-4</v>
      </c>
      <c r="DO120" s="52">
        <f t="shared" si="204"/>
        <v>5.5365086671505925E-4</v>
      </c>
      <c r="DP120" s="52">
        <f t="shared" si="207"/>
        <v>5.7302864705008631E-4</v>
      </c>
      <c r="DQ120" s="52">
        <f t="shared" si="210"/>
        <v>5.9308464969683942E-4</v>
      </c>
      <c r="DR120" s="52">
        <f t="shared" si="213"/>
        <v>6.1384261243622865E-4</v>
      </c>
      <c r="DS120" s="52">
        <f t="shared" si="216"/>
        <v>6.3532710387149657E-4</v>
      </c>
      <c r="DT120" s="52">
        <f t="shared" si="219"/>
        <v>6.5756355250699893E-4</v>
      </c>
      <c r="DU120" s="52">
        <f t="shared" si="225"/>
        <v>6.8057827684474379E-4</v>
      </c>
      <c r="DV120" s="52">
        <f t="shared" si="231"/>
        <v>7.0439851653430986E-4</v>
      </c>
      <c r="DW120" s="52">
        <f t="shared" si="235"/>
        <v>7.290524646130105E-4</v>
      </c>
      <c r="DX120" s="52">
        <f t="shared" si="239"/>
        <v>7.5456930087446571E-4</v>
      </c>
      <c r="DY120" s="52">
        <f t="shared" si="243"/>
        <v>7.809792264050721E-4</v>
      </c>
    </row>
    <row r="121" spans="1:129" ht="15.75" customHeight="1">
      <c r="A121" s="49"/>
      <c r="B121" s="49">
        <v>114</v>
      </c>
      <c r="C121" s="49"/>
      <c r="D121" s="51">
        <f t="shared" si="247"/>
        <v>0.50251256281407031</v>
      </c>
      <c r="E121" s="51">
        <f t="shared" si="0"/>
        <v>0.69818497458990236</v>
      </c>
      <c r="F121" s="52">
        <f t="shared" si="226"/>
        <v>6.591460565228312E-5</v>
      </c>
      <c r="G121" s="52">
        <f t="shared" si="1"/>
        <v>4.4521749019232437E-5</v>
      </c>
      <c r="H121" s="52">
        <f t="shared" si="2"/>
        <v>1.0395661178912161</v>
      </c>
      <c r="I121" s="49"/>
      <c r="J121" s="51">
        <f t="shared" si="248"/>
        <v>0.46511627906976744</v>
      </c>
      <c r="K121" s="51">
        <f t="shared" si="4"/>
        <v>0.6257058997644126</v>
      </c>
      <c r="L121" s="52">
        <f t="shared" si="227"/>
        <v>1.1140249580056806E-3</v>
      </c>
      <c r="M121" s="52">
        <f t="shared" si="5"/>
        <v>7.7491085609708295E-4</v>
      </c>
      <c r="N121" s="52">
        <f t="shared" si="6"/>
        <v>1.140249073879942</v>
      </c>
      <c r="O121" s="49"/>
      <c r="P121" s="53">
        <f t="shared" si="7"/>
        <v>0.94413730356837988</v>
      </c>
      <c r="Q121" s="49"/>
      <c r="R121" s="49">
        <v>114</v>
      </c>
      <c r="S121" s="52">
        <f t="shared" si="8"/>
        <v>1.0554746875653244E-3</v>
      </c>
      <c r="T121" s="52">
        <f t="shared" si="9"/>
        <v>7.3523692246794709E-4</v>
      </c>
      <c r="U121" s="54">
        <f t="shared" si="10"/>
        <v>1.1452970115140011</v>
      </c>
      <c r="V121" s="52">
        <f t="shared" si="221"/>
        <v>4.8040380514055667E-4</v>
      </c>
      <c r="W121" s="54">
        <f t="shared" si="12"/>
        <v>0.74833706732324812</v>
      </c>
      <c r="X121" s="49"/>
      <c r="Y121" s="49"/>
      <c r="Z121" s="49">
        <f t="shared" si="13"/>
        <v>1.1346246524737058</v>
      </c>
      <c r="AA121" s="54">
        <f t="shared" si="14"/>
        <v>1.0672359040295287E-2</v>
      </c>
      <c r="AB121" s="49"/>
      <c r="AC121" s="52">
        <f t="shared" si="222"/>
        <v>9.5149511351386371E-6</v>
      </c>
      <c r="AD121" s="52">
        <f t="shared" si="228"/>
        <v>9.8479744248684891E-6</v>
      </c>
      <c r="AE121" s="52">
        <f t="shared" si="232"/>
        <v>1.0192653529738886E-5</v>
      </c>
      <c r="AF121" s="52">
        <f t="shared" si="236"/>
        <v>1.0549396403279745E-5</v>
      </c>
      <c r="AG121" s="52">
        <f t="shared" si="240"/>
        <v>1.0918625277394533E-5</v>
      </c>
      <c r="AH121" s="52">
        <f t="shared" si="244"/>
        <v>1.1300777162103343E-5</v>
      </c>
      <c r="AI121" s="52">
        <f t="shared" si="249"/>
        <v>1.169630436277696E-5</v>
      </c>
      <c r="AJ121" s="52">
        <f t="shared" si="252"/>
        <v>1.210567501547415E-5</v>
      </c>
      <c r="AK121" s="52">
        <f t="shared" si="255"/>
        <v>1.2529373641015747E-5</v>
      </c>
      <c r="AL121" s="52">
        <f t="shared" si="258"/>
        <v>1.2967901718451299E-5</v>
      </c>
      <c r="AM121" s="52">
        <f t="shared" si="260"/>
        <v>1.3421778278597092E-5</v>
      </c>
      <c r="AN121" s="52">
        <f t="shared" si="262"/>
        <v>1.3891540518347987E-5</v>
      </c>
      <c r="AO121" s="52">
        <f t="shared" si="264"/>
        <v>1.4377744436490164E-5</v>
      </c>
      <c r="AP121" s="52">
        <f t="shared" si="266"/>
        <v>1.4880965491767322E-5</v>
      </c>
      <c r="AQ121" s="52">
        <f t="shared" si="268"/>
        <v>1.5401799283979176E-5</v>
      </c>
      <c r="AR121" s="52">
        <f t="shared" si="270"/>
        <v>1.5940862258918447E-5</v>
      </c>
      <c r="AS121" s="52">
        <f t="shared" si="272"/>
        <v>1.6498792437980591E-5</v>
      </c>
      <c r="AT121" s="52">
        <f t="shared" si="274"/>
        <v>1.7076250173309911E-5</v>
      </c>
      <c r="AU121" s="52">
        <f t="shared" ref="AU121:AU127" si="276">$V121/(1+r_)^($R121-AU$2)</f>
        <v>1.7673918929375754E-5</v>
      </c>
      <c r="AV121" s="52">
        <f t="shared" si="181"/>
        <v>1.8292506091903903E-5</v>
      </c>
      <c r="AW121" s="52">
        <f t="shared" si="184"/>
        <v>1.8932743805120537E-5</v>
      </c>
      <c r="AX121" s="52">
        <f t="shared" si="187"/>
        <v>1.9595389838299758E-5</v>
      </c>
      <c r="AY121" s="52">
        <f t="shared" si="190"/>
        <v>2.0281228482640246E-5</v>
      </c>
      <c r="AZ121" s="52">
        <f t="shared" si="193"/>
        <v>2.0991071479532653E-5</v>
      </c>
      <c r="BA121" s="52">
        <f t="shared" si="196"/>
        <v>2.1725758981316299E-5</v>
      </c>
      <c r="BB121" s="52">
        <f t="shared" si="199"/>
        <v>2.2486160545662364E-5</v>
      </c>
      <c r="BC121" s="52">
        <f t="shared" si="202"/>
        <v>2.3273176164760546E-5</v>
      </c>
      <c r="BD121" s="52">
        <f t="shared" si="205"/>
        <v>2.4087737330527161E-5</v>
      </c>
      <c r="BE121" s="52">
        <f t="shared" si="208"/>
        <v>2.493080813709561E-5</v>
      </c>
      <c r="BF121" s="52">
        <f t="shared" si="211"/>
        <v>2.5803386421893958E-5</v>
      </c>
      <c r="BG121" s="52">
        <f t="shared" si="214"/>
        <v>2.6706504946660244E-5</v>
      </c>
      <c r="BH121" s="52">
        <f t="shared" si="217"/>
        <v>2.7641232619793347E-5</v>
      </c>
      <c r="BI121" s="52">
        <f t="shared" si="223"/>
        <v>2.8608675761486107E-5</v>
      </c>
      <c r="BJ121" s="52">
        <f t="shared" si="229"/>
        <v>2.960997941313812E-5</v>
      </c>
      <c r="BK121" s="52">
        <f t="shared" si="233"/>
        <v>3.0646328692597958E-5</v>
      </c>
      <c r="BL121" s="52">
        <f t="shared" si="237"/>
        <v>3.1718950196838879E-5</v>
      </c>
      <c r="BM121" s="52">
        <f t="shared" si="241"/>
        <v>3.2829113453728231E-5</v>
      </c>
      <c r="BN121" s="52">
        <f t="shared" si="245"/>
        <v>3.3978132424608726E-5</v>
      </c>
      <c r="BO121" s="52">
        <f t="shared" si="250"/>
        <v>3.5167367059470022E-5</v>
      </c>
      <c r="BP121" s="52">
        <f t="shared" si="253"/>
        <v>3.6398224906551471E-5</v>
      </c>
      <c r="BQ121" s="52">
        <f t="shared" si="256"/>
        <v>3.7672162778280778E-5</v>
      </c>
      <c r="BR121" s="52">
        <f t="shared" si="259"/>
        <v>3.8990688475520596E-5</v>
      </c>
      <c r="BS121" s="52">
        <f t="shared" si="261"/>
        <v>4.0355362572163816E-5</v>
      </c>
      <c r="BT121" s="52">
        <f t="shared" si="263"/>
        <v>4.1767800262189545E-5</v>
      </c>
      <c r="BU121" s="52">
        <f t="shared" si="265"/>
        <v>4.3229673271366171E-5</v>
      </c>
      <c r="BV121" s="52">
        <f t="shared" si="267"/>
        <v>4.4742711835863996E-5</v>
      </c>
      <c r="BW121" s="52">
        <f t="shared" si="269"/>
        <v>4.6308706750119221E-5</v>
      </c>
      <c r="BX121" s="52">
        <f t="shared" si="271"/>
        <v>4.7929511486373392E-5</v>
      </c>
      <c r="BY121" s="52">
        <f t="shared" si="273"/>
        <v>4.9607044388396463E-5</v>
      </c>
      <c r="BZ121" s="52">
        <f t="shared" si="275"/>
        <v>5.1343290941990334E-5</v>
      </c>
      <c r="CA121" s="52">
        <f t="shared" ref="CA121:CA127" si="277">$V121/(1+r_)^($R121-CA$2)</f>
        <v>5.3140306124959986E-5</v>
      </c>
      <c r="CB121" s="52">
        <f t="shared" si="182"/>
        <v>5.5000216839333573E-5</v>
      </c>
      <c r="CC121" s="52">
        <f t="shared" si="185"/>
        <v>5.692522442871025E-5</v>
      </c>
      <c r="CD121" s="52">
        <f t="shared" si="188"/>
        <v>5.8917607283715108E-5</v>
      </c>
      <c r="CE121" s="52">
        <f t="shared" si="191"/>
        <v>6.0979723538645115E-5</v>
      </c>
      <c r="CF121" s="52">
        <f t="shared" si="194"/>
        <v>6.311401386249769E-5</v>
      </c>
      <c r="CG121" s="52">
        <f t="shared" si="197"/>
        <v>6.5323004347685119E-5</v>
      </c>
      <c r="CH121" s="52">
        <f t="shared" si="200"/>
        <v>6.76093094998541E-5</v>
      </c>
      <c r="CI121" s="52">
        <f t="shared" si="203"/>
        <v>6.997563533234898E-5</v>
      </c>
      <c r="CJ121" s="52">
        <f t="shared" si="206"/>
        <v>7.2424782568981171E-5</v>
      </c>
      <c r="CK121" s="52">
        <f t="shared" si="209"/>
        <v>7.4959649958895527E-5</v>
      </c>
      <c r="CL121" s="52">
        <f t="shared" si="212"/>
        <v>7.7583237707456873E-5</v>
      </c>
      <c r="CM121" s="52">
        <f t="shared" si="215"/>
        <v>8.0298651027217835E-5</v>
      </c>
      <c r="CN121" s="52">
        <f t="shared" si="218"/>
        <v>8.3109103813170469E-5</v>
      </c>
      <c r="CO121" s="52">
        <f t="shared" si="224"/>
        <v>8.6017922446631422E-5</v>
      </c>
      <c r="CP121" s="52">
        <f t="shared" si="230"/>
        <v>8.902854973226351E-5</v>
      </c>
      <c r="CQ121" s="52">
        <f t="shared" si="234"/>
        <v>9.2144548972892729E-5</v>
      </c>
      <c r="CR121" s="52">
        <f t="shared" si="238"/>
        <v>9.536960818694395E-5</v>
      </c>
      <c r="CS121" s="52">
        <f t="shared" si="242"/>
        <v>9.8707544473486969E-5</v>
      </c>
      <c r="CT121" s="52">
        <f t="shared" si="246"/>
        <v>1.0216230853005903E-4</v>
      </c>
      <c r="CU121" s="52">
        <f t="shared" si="251"/>
        <v>1.0573798932861108E-4</v>
      </c>
      <c r="CV121" s="52">
        <f t="shared" si="254"/>
        <v>1.0943881895511246E-4</v>
      </c>
      <c r="CW121" s="52">
        <f t="shared" si="257"/>
        <v>1.1326917761854139E-4</v>
      </c>
      <c r="CX121" s="52">
        <f t="shared" si="153"/>
        <v>1.1723359883519036E-4</v>
      </c>
      <c r="CY121" s="52">
        <f t="shared" si="156"/>
        <v>1.2133677479442199E-4</v>
      </c>
      <c r="CZ121" s="52">
        <f t="shared" si="159"/>
        <v>1.2558356191222673E-4</v>
      </c>
      <c r="DA121" s="52">
        <f t="shared" si="162"/>
        <v>1.2997898657915466E-4</v>
      </c>
      <c r="DB121" s="52">
        <f t="shared" si="165"/>
        <v>1.3452825110942508E-4</v>
      </c>
      <c r="DC121" s="52">
        <f t="shared" si="168"/>
        <v>1.3923673989825494E-4</v>
      </c>
      <c r="DD121" s="52">
        <f t="shared" si="171"/>
        <v>1.4411002579469386E-4</v>
      </c>
      <c r="DE121" s="52">
        <f t="shared" si="174"/>
        <v>1.4915387669750811E-4</v>
      </c>
      <c r="DF121" s="52">
        <f t="shared" si="177"/>
        <v>1.5437426238192089E-4</v>
      </c>
      <c r="DG121" s="52">
        <f t="shared" si="180"/>
        <v>1.5977736156528812E-4</v>
      </c>
      <c r="DH121" s="52">
        <f t="shared" si="183"/>
        <v>1.6536956922007316E-4</v>
      </c>
      <c r="DI121" s="52">
        <f t="shared" si="186"/>
        <v>1.7115750414277569E-4</v>
      </c>
      <c r="DJ121" s="52">
        <f t="shared" si="189"/>
        <v>1.7714801678777285E-4</v>
      </c>
      <c r="DK121" s="52">
        <f t="shared" si="192"/>
        <v>1.8334819737534486E-4</v>
      </c>
      <c r="DL121" s="52">
        <f t="shared" si="195"/>
        <v>1.8976538428348193E-4</v>
      </c>
      <c r="DM121" s="52">
        <f t="shared" si="198"/>
        <v>1.9640717273340381E-4</v>
      </c>
      <c r="DN121" s="52">
        <f t="shared" si="201"/>
        <v>2.0328142377907293E-4</v>
      </c>
      <c r="DO121" s="52">
        <f t="shared" si="204"/>
        <v>2.1039627361134046E-4</v>
      </c>
      <c r="DP121" s="52">
        <f t="shared" si="207"/>
        <v>2.1776014318773733E-4</v>
      </c>
      <c r="DQ121" s="52">
        <f t="shared" si="210"/>
        <v>2.2538174819930815E-4</v>
      </c>
      <c r="DR121" s="52">
        <f t="shared" si="213"/>
        <v>2.3327010938628393E-4</v>
      </c>
      <c r="DS121" s="52">
        <f t="shared" si="216"/>
        <v>2.4143456321480382E-4</v>
      </c>
      <c r="DT121" s="52">
        <f t="shared" si="219"/>
        <v>2.4988477292732194E-4</v>
      </c>
      <c r="DU121" s="52">
        <f t="shared" si="225"/>
        <v>2.5863073997977817E-4</v>
      </c>
      <c r="DV121" s="52">
        <f t="shared" si="231"/>
        <v>2.676828158790704E-4</v>
      </c>
      <c r="DW121" s="52">
        <f t="shared" si="235"/>
        <v>2.7705171443483784E-4</v>
      </c>
      <c r="DX121" s="52">
        <f t="shared" si="239"/>
        <v>2.8674852444005711E-4</v>
      </c>
      <c r="DY121" s="52">
        <f t="shared" si="243"/>
        <v>2.9678472279545909E-4</v>
      </c>
    </row>
    <row r="122" spans="1:129" ht="15.75" customHeight="1">
      <c r="A122" s="49"/>
      <c r="B122" s="49">
        <v>115</v>
      </c>
      <c r="C122" s="49"/>
      <c r="D122" s="51">
        <f t="shared" si="247"/>
        <v>0.50251256281407031</v>
      </c>
      <c r="E122" s="51">
        <f t="shared" si="0"/>
        <v>0.69818497458990236</v>
      </c>
      <c r="F122" s="52">
        <f t="shared" si="226"/>
        <v>2.3128892386181758E-5</v>
      </c>
      <c r="G122" s="52">
        <f t="shared" si="1"/>
        <v>1.5622315141238392E-5</v>
      </c>
      <c r="H122" s="52">
        <f t="shared" si="2"/>
        <v>1.0376995703166969</v>
      </c>
      <c r="I122" s="49"/>
      <c r="J122" s="51">
        <f t="shared" si="248"/>
        <v>0.46511627906976744</v>
      </c>
      <c r="K122" s="51">
        <f t="shared" si="4"/>
        <v>0.6257058997644126</v>
      </c>
      <c r="L122" s="52">
        <f t="shared" si="227"/>
        <v>4.3579675418848544E-4</v>
      </c>
      <c r="M122" s="52">
        <f t="shared" si="5"/>
        <v>3.0313830354131735E-4</v>
      </c>
      <c r="N122" s="52">
        <f t="shared" si="6"/>
        <v>1.1366653509626434</v>
      </c>
      <c r="O122" s="49"/>
      <c r="P122" s="53">
        <f t="shared" si="7"/>
        <v>0.94960209228050041</v>
      </c>
      <c r="Q122" s="49"/>
      <c r="R122" s="49">
        <v>115</v>
      </c>
      <c r="S122" s="52">
        <f t="shared" si="8"/>
        <v>4.1499915737056974E-4</v>
      </c>
      <c r="T122" s="52">
        <f t="shared" si="9"/>
        <v>2.8905043141207762E-4</v>
      </c>
      <c r="U122" s="54">
        <f t="shared" si="10"/>
        <v>1.1411952880338025</v>
      </c>
      <c r="V122" s="52">
        <f t="shared" si="221"/>
        <v>1.8886555188465151E-4</v>
      </c>
      <c r="W122" s="54">
        <f t="shared" si="12"/>
        <v>0.74565700120128653</v>
      </c>
      <c r="X122" s="49"/>
      <c r="Y122" s="49"/>
      <c r="Z122" s="49">
        <f t="shared" si="13"/>
        <v>1.1316776826822608</v>
      </c>
      <c r="AA122" s="54">
        <f t="shared" si="14"/>
        <v>9.5176053515417802E-3</v>
      </c>
      <c r="AB122" s="49"/>
      <c r="AC122" s="52">
        <f t="shared" si="222"/>
        <v>3.6142028651733489E-6</v>
      </c>
      <c r="AD122" s="52">
        <f t="shared" si="228"/>
        <v>3.7406999654544152E-6</v>
      </c>
      <c r="AE122" s="52">
        <f t="shared" si="232"/>
        <v>3.8716244642453195E-6</v>
      </c>
      <c r="AF122" s="52">
        <f t="shared" si="236"/>
        <v>4.007131320493906E-6</v>
      </c>
      <c r="AG122" s="52">
        <f t="shared" si="240"/>
        <v>4.1473809167111918E-6</v>
      </c>
      <c r="AH122" s="52">
        <f t="shared" si="244"/>
        <v>4.2925392487960823E-6</v>
      </c>
      <c r="AI122" s="52">
        <f t="shared" si="249"/>
        <v>4.4427781225039457E-6</v>
      </c>
      <c r="AJ122" s="52">
        <f t="shared" si="252"/>
        <v>4.5982753567915841E-6</v>
      </c>
      <c r="AK122" s="52">
        <f t="shared" si="255"/>
        <v>4.759214994279288E-6</v>
      </c>
      <c r="AL122" s="52">
        <f t="shared" si="258"/>
        <v>4.9257875190790634E-6</v>
      </c>
      <c r="AM122" s="52">
        <f t="shared" si="260"/>
        <v>5.0981900822468313E-6</v>
      </c>
      <c r="AN122" s="52">
        <f t="shared" si="262"/>
        <v>5.276626735125469E-6</v>
      </c>
      <c r="AO122" s="52">
        <f t="shared" si="264"/>
        <v>5.4613086708548596E-6</v>
      </c>
      <c r="AP122" s="52">
        <f t="shared" si="266"/>
        <v>5.6524544743347782E-6</v>
      </c>
      <c r="AQ122" s="52">
        <f t="shared" si="268"/>
        <v>5.8502903809364965E-6</v>
      </c>
      <c r="AR122" s="52">
        <f t="shared" si="270"/>
        <v>6.0550505442692735E-6</v>
      </c>
      <c r="AS122" s="52">
        <f t="shared" si="272"/>
        <v>6.2669773133186975E-6</v>
      </c>
      <c r="AT122" s="52">
        <f t="shared" si="274"/>
        <v>6.4863215192848511E-6</v>
      </c>
      <c r="AU122" s="52">
        <f t="shared" si="276"/>
        <v>6.7133427724598206E-6</v>
      </c>
      <c r="AV122" s="52">
        <f t="shared" ref="AV122:AV127" si="278">$V122/(1+r_)^($R122-AV$2)</f>
        <v>6.9483097694959134E-6</v>
      </c>
      <c r="AW122" s="52">
        <f t="shared" si="184"/>
        <v>7.1915006114282695E-6</v>
      </c>
      <c r="AX122" s="52">
        <f t="shared" si="187"/>
        <v>7.4432031328282577E-6</v>
      </c>
      <c r="AY122" s="52">
        <f t="shared" si="190"/>
        <v>7.7037152424772468E-6</v>
      </c>
      <c r="AZ122" s="52">
        <f t="shared" si="193"/>
        <v>7.9733452759639493E-6</v>
      </c>
      <c r="BA122" s="52">
        <f t="shared" si="196"/>
        <v>8.2524123606226869E-6</v>
      </c>
      <c r="BB122" s="52">
        <f t="shared" si="199"/>
        <v>8.5412467932444811E-6</v>
      </c>
      <c r="BC122" s="52">
        <f t="shared" si="202"/>
        <v>8.8401904310080377E-6</v>
      </c>
      <c r="BD122" s="52">
        <f t="shared" si="205"/>
        <v>9.1495970960933194E-6</v>
      </c>
      <c r="BE122" s="52">
        <f t="shared" si="208"/>
        <v>9.4698329944565834E-6</v>
      </c>
      <c r="BF122" s="52">
        <f t="shared" si="211"/>
        <v>9.8012771492625629E-6</v>
      </c>
      <c r="BG122" s="52">
        <f t="shared" si="214"/>
        <v>1.0144321849486752E-5</v>
      </c>
      <c r="BH122" s="52">
        <f t="shared" si="217"/>
        <v>1.0499373114218787E-5</v>
      </c>
      <c r="BI122" s="52">
        <f t="shared" si="223"/>
        <v>1.0866851173216444E-5</v>
      </c>
      <c r="BJ122" s="52">
        <f t="shared" si="229"/>
        <v>1.1247190964279016E-5</v>
      </c>
      <c r="BK122" s="52">
        <f t="shared" si="233"/>
        <v>1.1640842648028782E-5</v>
      </c>
      <c r="BL122" s="52">
        <f t="shared" si="237"/>
        <v>1.204827214070979E-5</v>
      </c>
      <c r="BM122" s="52">
        <f t="shared" si="241"/>
        <v>1.246996166563463E-5</v>
      </c>
      <c r="BN122" s="52">
        <f t="shared" si="245"/>
        <v>1.290641032393184E-5</v>
      </c>
      <c r="BO122" s="52">
        <f t="shared" si="250"/>
        <v>1.3358134685269456E-5</v>
      </c>
      <c r="BP122" s="52">
        <f t="shared" si="253"/>
        <v>1.3825669399253885E-5</v>
      </c>
      <c r="BQ122" s="52">
        <f t="shared" si="256"/>
        <v>1.4309567828227768E-5</v>
      </c>
      <c r="BR122" s="52">
        <f t="shared" si="259"/>
        <v>1.4810402702215741E-5</v>
      </c>
      <c r="BS122" s="52">
        <f t="shared" si="261"/>
        <v>1.532876679679329E-5</v>
      </c>
      <c r="BT122" s="52">
        <f t="shared" si="263"/>
        <v>1.5865273634681054E-5</v>
      </c>
      <c r="BU122" s="52">
        <f t="shared" si="265"/>
        <v>1.6420558211894889E-5</v>
      </c>
      <c r="BV122" s="52">
        <f t="shared" si="267"/>
        <v>1.6995277749311207E-5</v>
      </c>
      <c r="BW122" s="52">
        <f t="shared" si="269"/>
        <v>1.7590112470537101E-5</v>
      </c>
      <c r="BX122" s="52">
        <f t="shared" si="271"/>
        <v>1.8205766407005895E-5</v>
      </c>
      <c r="BY122" s="52">
        <f t="shared" si="273"/>
        <v>1.8842968231251102E-5</v>
      </c>
      <c r="BZ122" s="52">
        <f t="shared" si="275"/>
        <v>1.9502472119344891E-5</v>
      </c>
      <c r="CA122" s="52">
        <f t="shared" si="277"/>
        <v>2.0185058643521961E-5</v>
      </c>
      <c r="CB122" s="52">
        <f t="shared" ref="CB122:CB127" si="279">$V122/(1+r_)^($R122-CB$2)</f>
        <v>2.0891535696045225E-5</v>
      </c>
      <c r="CC122" s="52">
        <f t="shared" si="185"/>
        <v>2.1622739445406806E-5</v>
      </c>
      <c r="CD122" s="52">
        <f t="shared" si="188"/>
        <v>2.237953532599604E-5</v>
      </c>
      <c r="CE122" s="52">
        <f t="shared" si="191"/>
        <v>2.3162819062405904E-5</v>
      </c>
      <c r="CF122" s="52">
        <f t="shared" si="194"/>
        <v>2.3973517729590101E-5</v>
      </c>
      <c r="CG122" s="52">
        <f t="shared" si="197"/>
        <v>2.4812590850125755E-5</v>
      </c>
      <c r="CH122" s="52">
        <f t="shared" si="200"/>
        <v>2.5681031529880158E-5</v>
      </c>
      <c r="CI122" s="52">
        <f t="shared" si="203"/>
        <v>2.6579867633425965E-5</v>
      </c>
      <c r="CJ122" s="52">
        <f t="shared" si="206"/>
        <v>2.7510163000595869E-5</v>
      </c>
      <c r="CK122" s="52">
        <f t="shared" si="209"/>
        <v>2.8473018705616717E-5</v>
      </c>
      <c r="CL122" s="52">
        <f t="shared" si="212"/>
        <v>2.9469574360313303E-5</v>
      </c>
      <c r="CM122" s="52">
        <f t="shared" si="215"/>
        <v>3.0501009462924271E-5</v>
      </c>
      <c r="CN122" s="52">
        <f t="shared" si="218"/>
        <v>3.1568544794126614E-5</v>
      </c>
      <c r="CO122" s="52">
        <f t="shared" si="224"/>
        <v>3.2673443861921044E-5</v>
      </c>
      <c r="CP122" s="52">
        <f t="shared" si="230"/>
        <v>3.3817014397088276E-5</v>
      </c>
      <c r="CQ122" s="52">
        <f t="shared" si="234"/>
        <v>3.5000609900986367E-5</v>
      </c>
      <c r="CR122" s="52">
        <f t="shared" si="238"/>
        <v>3.6225631247520882E-5</v>
      </c>
      <c r="CS122" s="52">
        <f t="shared" si="242"/>
        <v>3.7493528341184105E-5</v>
      </c>
      <c r="CT122" s="52">
        <f t="shared" si="246"/>
        <v>3.8805801833125544E-5</v>
      </c>
      <c r="CU122" s="52">
        <f t="shared" si="251"/>
        <v>4.016400489728494E-5</v>
      </c>
      <c r="CV122" s="52">
        <f t="shared" si="254"/>
        <v>4.1569745068689912E-5</v>
      </c>
      <c r="CW122" s="52">
        <f t="shared" si="257"/>
        <v>4.3024686146094051E-5</v>
      </c>
      <c r="CX122" s="52">
        <f t="shared" si="153"/>
        <v>4.4530550161207344E-5</v>
      </c>
      <c r="CY122" s="52">
        <f t="shared" si="156"/>
        <v>4.6089119416849604E-5</v>
      </c>
      <c r="CZ122" s="52">
        <f t="shared" si="159"/>
        <v>4.770223859643933E-5</v>
      </c>
      <c r="DA122" s="52">
        <f t="shared" si="162"/>
        <v>4.93718169473147E-5</v>
      </c>
      <c r="DB122" s="52">
        <f t="shared" si="165"/>
        <v>5.1099830540470701E-5</v>
      </c>
      <c r="DC122" s="52">
        <f t="shared" si="168"/>
        <v>5.288832460938718E-5</v>
      </c>
      <c r="DD122" s="52">
        <f t="shared" si="171"/>
        <v>5.4739415970715723E-5</v>
      </c>
      <c r="DE122" s="52">
        <f t="shared" si="174"/>
        <v>5.6655295529690772E-5</v>
      </c>
      <c r="DF122" s="52">
        <f t="shared" si="177"/>
        <v>5.8638230873229948E-5</v>
      </c>
      <c r="DG122" s="52">
        <f t="shared" si="180"/>
        <v>6.0690568953792991E-5</v>
      </c>
      <c r="DH122" s="52">
        <f t="shared" si="183"/>
        <v>6.2814738867175747E-5</v>
      </c>
      <c r="DI122" s="52">
        <f t="shared" si="186"/>
        <v>6.5013254727526868E-5</v>
      </c>
      <c r="DJ122" s="52">
        <f t="shared" si="189"/>
        <v>6.7288718642990314E-5</v>
      </c>
      <c r="DK122" s="52">
        <f t="shared" si="192"/>
        <v>6.9643823795494979E-5</v>
      </c>
      <c r="DL122" s="52">
        <f t="shared" si="195"/>
        <v>7.208135762833728E-5</v>
      </c>
      <c r="DM122" s="52">
        <f t="shared" si="198"/>
        <v>7.4604205145329088E-5</v>
      </c>
      <c r="DN122" s="52">
        <f t="shared" si="201"/>
        <v>7.7215352325415599E-5</v>
      </c>
      <c r="DO122" s="52">
        <f t="shared" si="204"/>
        <v>7.9917889656805149E-5</v>
      </c>
      <c r="DP122" s="52">
        <f t="shared" si="207"/>
        <v>8.2715015794793326E-5</v>
      </c>
      <c r="DQ122" s="52">
        <f t="shared" si="210"/>
        <v>8.5610041347611074E-5</v>
      </c>
      <c r="DR122" s="52">
        <f t="shared" si="213"/>
        <v>8.8606392794777456E-5</v>
      </c>
      <c r="DS122" s="52">
        <f t="shared" si="216"/>
        <v>9.1707616542594669E-5</v>
      </c>
      <c r="DT122" s="52">
        <f t="shared" si="219"/>
        <v>9.4917383121585468E-5</v>
      </c>
      <c r="DU122" s="52">
        <f t="shared" si="225"/>
        <v>9.8239491530840951E-5</v>
      </c>
      <c r="DV122" s="52">
        <f t="shared" si="231"/>
        <v>1.0167787373442037E-4</v>
      </c>
      <c r="DW122" s="52">
        <f t="shared" si="235"/>
        <v>1.0523659931512507E-4</v>
      </c>
      <c r="DX122" s="52">
        <f t="shared" si="239"/>
        <v>1.0891988029115444E-4</v>
      </c>
      <c r="DY122" s="52">
        <f t="shared" si="243"/>
        <v>1.1273207610134483E-4</v>
      </c>
    </row>
    <row r="123" spans="1:129" ht="15.75" customHeight="1">
      <c r="A123" s="49"/>
      <c r="B123" s="49">
        <v>116</v>
      </c>
      <c r="C123" s="49"/>
      <c r="D123" s="51">
        <f t="shared" si="247"/>
        <v>0.50251256281407031</v>
      </c>
      <c r="E123" s="51">
        <f t="shared" si="0"/>
        <v>0.69818497458990236</v>
      </c>
      <c r="F123" s="52">
        <f t="shared" si="226"/>
        <v>8.115737896295027E-6</v>
      </c>
      <c r="G123" s="52">
        <f t="shared" si="1"/>
        <v>5.4817417497847871E-6</v>
      </c>
      <c r="H123" s="52">
        <f t="shared" si="2"/>
        <v>1.0323801306629778</v>
      </c>
      <c r="I123" s="49"/>
      <c r="J123" s="51">
        <f t="shared" si="248"/>
        <v>0.46511627906976744</v>
      </c>
      <c r="K123" s="51">
        <f t="shared" si="4"/>
        <v>0.6257058997644126</v>
      </c>
      <c r="L123" s="52">
        <f t="shared" si="227"/>
        <v>1.7047985289414923E-4</v>
      </c>
      <c r="M123" s="52">
        <f t="shared" si="5"/>
        <v>1.1858503510550283E-4</v>
      </c>
      <c r="N123" s="52">
        <f t="shared" si="6"/>
        <v>1.1275042988573294</v>
      </c>
      <c r="O123" s="49"/>
      <c r="P123" s="53">
        <f t="shared" si="7"/>
        <v>0.95455801646403649</v>
      </c>
      <c r="Q123" s="49"/>
      <c r="R123" s="49">
        <v>116</v>
      </c>
      <c r="S123" s="52">
        <f t="shared" si="8"/>
        <v>1.6310170545358544E-4</v>
      </c>
      <c r="T123" s="52">
        <f t="shared" si="9"/>
        <v>1.1358871056502255E-4</v>
      </c>
      <c r="U123" s="54">
        <f t="shared" si="10"/>
        <v>1.1314697844758697</v>
      </c>
      <c r="V123" s="52">
        <f t="shared" si="221"/>
        <v>7.4218863483185737E-5</v>
      </c>
      <c r="W123" s="54">
        <f t="shared" si="12"/>
        <v>0.73930235717653314</v>
      </c>
      <c r="X123" s="49"/>
      <c r="Y123" s="49"/>
      <c r="Z123" s="49">
        <f t="shared" si="13"/>
        <v>1.1231816679723694</v>
      </c>
      <c r="AA123" s="54">
        <f t="shared" si="14"/>
        <v>8.2881165035002535E-3</v>
      </c>
      <c r="AB123" s="49"/>
      <c r="AC123" s="52">
        <f t="shared" si="222"/>
        <v>1.3722515301227869E-6</v>
      </c>
      <c r="AD123" s="52">
        <f t="shared" si="228"/>
        <v>1.4202803336770844E-6</v>
      </c>
      <c r="AE123" s="52">
        <f t="shared" si="232"/>
        <v>1.469990145355782E-6</v>
      </c>
      <c r="AF123" s="52">
        <f t="shared" si="236"/>
        <v>1.5214398004432345E-6</v>
      </c>
      <c r="AG123" s="52">
        <f t="shared" si="240"/>
        <v>1.5746901934587476E-6</v>
      </c>
      <c r="AH123" s="52">
        <f t="shared" si="244"/>
        <v>1.6298043502298034E-6</v>
      </c>
      <c r="AI123" s="52">
        <f t="shared" si="249"/>
        <v>1.6868475024878459E-6</v>
      </c>
      <c r="AJ123" s="52">
        <f t="shared" si="252"/>
        <v>1.7458871650749207E-6</v>
      </c>
      <c r="AK123" s="52">
        <f t="shared" si="255"/>
        <v>1.806993215852543E-6</v>
      </c>
      <c r="AL123" s="52">
        <f t="shared" si="258"/>
        <v>1.8702379784073816E-6</v>
      </c>
      <c r="AM123" s="52">
        <f t="shared" si="260"/>
        <v>1.93569630765164E-6</v>
      </c>
      <c r="AN123" s="52">
        <f t="shared" si="262"/>
        <v>2.0034456784194478E-6</v>
      </c>
      <c r="AO123" s="52">
        <f t="shared" si="264"/>
        <v>2.0735662771641282E-6</v>
      </c>
      <c r="AP123" s="52">
        <f t="shared" si="266"/>
        <v>2.146141096864872E-6</v>
      </c>
      <c r="AQ123" s="52">
        <f t="shared" si="268"/>
        <v>2.2212560352551421E-6</v>
      </c>
      <c r="AR123" s="52">
        <f t="shared" si="270"/>
        <v>2.2989999964890725E-6</v>
      </c>
      <c r="AS123" s="52">
        <f t="shared" si="272"/>
        <v>2.3794649963661896E-6</v>
      </c>
      <c r="AT123" s="52">
        <f t="shared" si="274"/>
        <v>2.462746271239006E-6</v>
      </c>
      <c r="AU123" s="52">
        <f t="shared" si="276"/>
        <v>2.548942390732371E-6</v>
      </c>
      <c r="AV123" s="52">
        <f t="shared" si="278"/>
        <v>2.638155374408004E-6</v>
      </c>
      <c r="AW123" s="52">
        <f t="shared" si="184"/>
        <v>2.7304908125122839E-6</v>
      </c>
      <c r="AX123" s="52">
        <f t="shared" si="187"/>
        <v>2.8260579909502132E-6</v>
      </c>
      <c r="AY123" s="52">
        <f t="shared" si="190"/>
        <v>2.9249700206334701E-6</v>
      </c>
      <c r="AZ123" s="52">
        <f t="shared" si="193"/>
        <v>3.0273439713556418E-6</v>
      </c>
      <c r="BA123" s="52">
        <f t="shared" si="196"/>
        <v>3.1333010103530889E-6</v>
      </c>
      <c r="BB123" s="52">
        <f t="shared" si="199"/>
        <v>3.2429665457154466E-6</v>
      </c>
      <c r="BC123" s="52">
        <f t="shared" si="202"/>
        <v>3.3564703748154876E-6</v>
      </c>
      <c r="BD123" s="52">
        <f t="shared" si="205"/>
        <v>3.4739468379340294E-6</v>
      </c>
      <c r="BE123" s="52">
        <f t="shared" si="208"/>
        <v>3.5955349772617203E-6</v>
      </c>
      <c r="BF123" s="52">
        <f t="shared" si="211"/>
        <v>3.7213787014658793E-6</v>
      </c>
      <c r="BG123" s="52">
        <f t="shared" si="214"/>
        <v>3.8516269560171851E-6</v>
      </c>
      <c r="BH123" s="52">
        <f t="shared" si="217"/>
        <v>3.9864338994777866E-6</v>
      </c>
      <c r="BI123" s="52">
        <f t="shared" si="223"/>
        <v>4.1259590859595084E-6</v>
      </c>
      <c r="BJ123" s="52">
        <f t="shared" si="229"/>
        <v>4.270367653968091E-6</v>
      </c>
      <c r="BK123" s="52">
        <f t="shared" si="233"/>
        <v>4.4198305218569734E-6</v>
      </c>
      <c r="BL123" s="52">
        <f t="shared" si="237"/>
        <v>4.5745245901219673E-6</v>
      </c>
      <c r="BM123" s="52">
        <f t="shared" si="241"/>
        <v>4.7346329507762361E-6</v>
      </c>
      <c r="BN123" s="52">
        <f t="shared" si="245"/>
        <v>4.9003451040534034E-6</v>
      </c>
      <c r="BO123" s="52">
        <f t="shared" si="250"/>
        <v>5.0718571826952713E-6</v>
      </c>
      <c r="BP123" s="52">
        <f t="shared" si="253"/>
        <v>5.2493721840896068E-6</v>
      </c>
      <c r="BQ123" s="52">
        <f t="shared" si="256"/>
        <v>5.4331002105327416E-6</v>
      </c>
      <c r="BR123" s="52">
        <f t="shared" si="259"/>
        <v>5.6232587179013871E-6</v>
      </c>
      <c r="BS123" s="52">
        <f t="shared" si="261"/>
        <v>5.8200727730279366E-6</v>
      </c>
      <c r="BT123" s="52">
        <f t="shared" si="263"/>
        <v>6.0237753200839131E-6</v>
      </c>
      <c r="BU123" s="52">
        <f t="shared" si="265"/>
        <v>6.2346074562868498E-6</v>
      </c>
      <c r="BV123" s="52">
        <f t="shared" si="267"/>
        <v>6.4528187172568885E-6</v>
      </c>
      <c r="BW123" s="52">
        <f t="shared" si="269"/>
        <v>6.6786673723608783E-6</v>
      </c>
      <c r="BX123" s="52">
        <f t="shared" si="271"/>
        <v>6.91242073039351E-6</v>
      </c>
      <c r="BY123" s="52">
        <f t="shared" si="273"/>
        <v>7.1543554559572814E-6</v>
      </c>
      <c r="BZ123" s="52">
        <f t="shared" si="275"/>
        <v>7.4047578969157862E-6</v>
      </c>
      <c r="CA123" s="52">
        <f t="shared" si="277"/>
        <v>7.6639244233078378E-6</v>
      </c>
      <c r="CB123" s="52">
        <f t="shared" si="279"/>
        <v>7.9321617781236119E-6</v>
      </c>
      <c r="CC123" s="52">
        <f t="shared" si="185"/>
        <v>8.2097874403579382E-6</v>
      </c>
      <c r="CD123" s="52">
        <f t="shared" si="188"/>
        <v>8.4971300007704636E-6</v>
      </c>
      <c r="CE123" s="52">
        <f t="shared" si="191"/>
        <v>8.7945295507974291E-6</v>
      </c>
      <c r="CF123" s="52">
        <f t="shared" si="194"/>
        <v>9.1023380850753403E-6</v>
      </c>
      <c r="CG123" s="52">
        <f t="shared" si="197"/>
        <v>9.4209199180529738E-6</v>
      </c>
      <c r="CH123" s="52">
        <f t="shared" si="200"/>
        <v>9.7506521151848274E-6</v>
      </c>
      <c r="CI123" s="52">
        <f t="shared" si="203"/>
        <v>1.0091924939216296E-5</v>
      </c>
      <c r="CJ123" s="52">
        <f t="shared" si="206"/>
        <v>1.0445142312088867E-5</v>
      </c>
      <c r="CK123" s="52">
        <f t="shared" si="209"/>
        <v>1.0810722293011976E-5</v>
      </c>
      <c r="CL123" s="52">
        <f t="shared" si="212"/>
        <v>1.1189097573267392E-5</v>
      </c>
      <c r="CM123" s="52">
        <f t="shared" si="215"/>
        <v>1.1580715988331751E-5</v>
      </c>
      <c r="CN123" s="52">
        <f t="shared" si="218"/>
        <v>1.1986041047923365E-5</v>
      </c>
      <c r="CO123" s="52">
        <f t="shared" si="224"/>
        <v>1.2405552484600679E-5</v>
      </c>
      <c r="CP123" s="52">
        <f t="shared" si="230"/>
        <v>1.2839746821561702E-5</v>
      </c>
      <c r="CQ123" s="52">
        <f t="shared" si="234"/>
        <v>1.3289137960316359E-5</v>
      </c>
      <c r="CR123" s="52">
        <f t="shared" si="238"/>
        <v>1.3754257788927433E-5</v>
      </c>
      <c r="CS123" s="52">
        <f t="shared" si="242"/>
        <v>1.423565681153989E-5</v>
      </c>
      <c r="CT123" s="52">
        <f t="shared" si="246"/>
        <v>1.4733904799943784E-5</v>
      </c>
      <c r="CU123" s="52">
        <f t="shared" si="251"/>
        <v>1.5249591467941813E-5</v>
      </c>
      <c r="CV123" s="52">
        <f t="shared" si="254"/>
        <v>1.5783327169319778E-5</v>
      </c>
      <c r="CW123" s="52">
        <f t="shared" si="257"/>
        <v>1.6335743620245969E-5</v>
      </c>
      <c r="CX123" s="52">
        <f t="shared" si="153"/>
        <v>1.6907494646954574E-5</v>
      </c>
      <c r="CY123" s="52">
        <f t="shared" si="156"/>
        <v>1.7499256959597988E-5</v>
      </c>
      <c r="CZ123" s="52">
        <f t="shared" si="159"/>
        <v>1.8111730953183916E-5</v>
      </c>
      <c r="DA123" s="52">
        <f t="shared" si="162"/>
        <v>1.8745641536545351E-5</v>
      </c>
      <c r="DB123" s="52">
        <f t="shared" si="165"/>
        <v>1.9401738990324435E-5</v>
      </c>
      <c r="DC123" s="52">
        <f t="shared" si="168"/>
        <v>2.0080799854985787E-5</v>
      </c>
      <c r="DD123" s="52">
        <f t="shared" si="171"/>
        <v>2.078362784991029E-5</v>
      </c>
      <c r="DE123" s="52">
        <f t="shared" si="174"/>
        <v>2.1511054824657148E-5</v>
      </c>
      <c r="DF123" s="52">
        <f t="shared" si="177"/>
        <v>2.2263941743520145E-5</v>
      </c>
      <c r="DG123" s="52">
        <f t="shared" si="180"/>
        <v>2.304317970454335E-5</v>
      </c>
      <c r="DH123" s="52">
        <f t="shared" si="183"/>
        <v>2.3849690994202366E-5</v>
      </c>
      <c r="DI123" s="52">
        <f t="shared" si="186"/>
        <v>2.4684430178999447E-5</v>
      </c>
      <c r="DJ123" s="52">
        <f t="shared" si="189"/>
        <v>2.5548385235264421E-5</v>
      </c>
      <c r="DK123" s="52">
        <f t="shared" si="192"/>
        <v>2.6442578718498672E-5</v>
      </c>
      <c r="DL123" s="52">
        <f t="shared" si="195"/>
        <v>2.7368068973646127E-5</v>
      </c>
      <c r="DM123" s="52">
        <f t="shared" si="198"/>
        <v>2.8325951387723737E-5</v>
      </c>
      <c r="DN123" s="52">
        <f t="shared" si="201"/>
        <v>2.9317359686294066E-5</v>
      </c>
      <c r="DO123" s="52">
        <f t="shared" si="204"/>
        <v>3.0343467275314359E-5</v>
      </c>
      <c r="DP123" s="52">
        <f t="shared" si="207"/>
        <v>3.140548862995036E-5</v>
      </c>
      <c r="DQ123" s="52">
        <f t="shared" si="210"/>
        <v>3.2504680731998622E-5</v>
      </c>
      <c r="DR123" s="52">
        <f t="shared" si="213"/>
        <v>3.3642344557618562E-5</v>
      </c>
      <c r="DS123" s="52">
        <f t="shared" si="216"/>
        <v>3.4819826617135215E-5</v>
      </c>
      <c r="DT123" s="52">
        <f t="shared" si="219"/>
        <v>3.6038520548734945E-5</v>
      </c>
      <c r="DU123" s="52">
        <f t="shared" si="225"/>
        <v>3.7299868767940667E-5</v>
      </c>
      <c r="DV123" s="52">
        <f t="shared" si="231"/>
        <v>3.8605364174818584E-5</v>
      </c>
      <c r="DW123" s="52">
        <f t="shared" si="235"/>
        <v>3.9956551920937231E-5</v>
      </c>
      <c r="DX123" s="52">
        <f t="shared" si="239"/>
        <v>4.135503123817003E-5</v>
      </c>
      <c r="DY123" s="52">
        <f t="shared" si="243"/>
        <v>4.2802457331505979E-5</v>
      </c>
    </row>
    <row r="124" spans="1:129" ht="15.75" customHeight="1">
      <c r="A124" s="49"/>
      <c r="B124" s="49">
        <v>117</v>
      </c>
      <c r="C124" s="49"/>
      <c r="D124" s="51">
        <f t="shared" si="247"/>
        <v>0.50251256281407031</v>
      </c>
      <c r="E124" s="51">
        <f t="shared" si="0"/>
        <v>0.69818497458990236</v>
      </c>
      <c r="F124" s="52">
        <f t="shared" si="226"/>
        <v>2.8477456032745465E-6</v>
      </c>
      <c r="G124" s="52">
        <f t="shared" si="1"/>
        <v>1.9234980436421747E-6</v>
      </c>
      <c r="H124" s="52">
        <f t="shared" si="2"/>
        <v>1.0172203572846599</v>
      </c>
      <c r="I124" s="49"/>
      <c r="J124" s="51">
        <f t="shared" si="248"/>
        <v>0.46511627906976744</v>
      </c>
      <c r="K124" s="51">
        <f t="shared" si="4"/>
        <v>0.6257058997644126</v>
      </c>
      <c r="L124" s="52">
        <f t="shared" si="227"/>
        <v>6.6690217316856445E-5</v>
      </c>
      <c r="M124" s="52">
        <f t="shared" si="5"/>
        <v>4.6389421550142882E-5</v>
      </c>
      <c r="N124" s="52">
        <f t="shared" si="6"/>
        <v>1.1040859493886308</v>
      </c>
      <c r="O124" s="49"/>
      <c r="P124" s="53">
        <f t="shared" si="7"/>
        <v>0.95904761250275083</v>
      </c>
      <c r="Q124" s="49"/>
      <c r="R124" s="49">
        <v>117</v>
      </c>
      <c r="S124" s="52">
        <f t="shared" si="8"/>
        <v>6.4075715676459663E-5</v>
      </c>
      <c r="T124" s="52">
        <f t="shared" si="9"/>
        <v>4.4619407053605924E-5</v>
      </c>
      <c r="U124" s="54">
        <f t="shared" si="10"/>
        <v>1.1073764873805465</v>
      </c>
      <c r="V124" s="52">
        <f t="shared" si="221"/>
        <v>2.9154320568826112E-5</v>
      </c>
      <c r="W124" s="54">
        <f t="shared" si="12"/>
        <v>0.72355979685444916</v>
      </c>
      <c r="X124" s="49"/>
      <c r="Y124" s="49"/>
      <c r="Z124" s="49">
        <f t="shared" si="13"/>
        <v>1.1005285960006108</v>
      </c>
      <c r="AA124" s="54">
        <f t="shared" si="14"/>
        <v>6.8478913799356889E-3</v>
      </c>
      <c r="AB124" s="49"/>
      <c r="AC124" s="52">
        <f t="shared" si="222"/>
        <v>5.2081321935175218E-7</v>
      </c>
      <c r="AD124" s="52">
        <f t="shared" si="228"/>
        <v>5.3904168202906334E-7</v>
      </c>
      <c r="AE124" s="52">
        <f t="shared" si="232"/>
        <v>5.5790814090008058E-7</v>
      </c>
      <c r="AF124" s="52">
        <f t="shared" si="236"/>
        <v>5.7743492583158331E-7</v>
      </c>
      <c r="AG124" s="52">
        <f t="shared" si="240"/>
        <v>5.976451482356887E-7</v>
      </c>
      <c r="AH124" s="52">
        <f t="shared" si="244"/>
        <v>6.1856272842393776E-7</v>
      </c>
      <c r="AI124" s="52">
        <f t="shared" si="249"/>
        <v>6.4021242391877546E-7</v>
      </c>
      <c r="AJ124" s="52">
        <f t="shared" si="252"/>
        <v>6.6261985875593238E-7</v>
      </c>
      <c r="AK124" s="52">
        <f t="shared" si="255"/>
        <v>6.8581155381239009E-7</v>
      </c>
      <c r="AL124" s="52">
        <f t="shared" si="258"/>
        <v>7.0981495819582376E-7</v>
      </c>
      <c r="AM124" s="52">
        <f t="shared" si="260"/>
        <v>7.3465848173267745E-7</v>
      </c>
      <c r="AN124" s="52">
        <f t="shared" si="262"/>
        <v>7.6037152859332128E-7</v>
      </c>
      <c r="AO124" s="52">
        <f t="shared" si="264"/>
        <v>7.8698453209408752E-7</v>
      </c>
      <c r="AP124" s="52">
        <f t="shared" si="266"/>
        <v>8.1452899071738049E-7</v>
      </c>
      <c r="AQ124" s="52">
        <f t="shared" si="268"/>
        <v>8.4303750539248861E-7</v>
      </c>
      <c r="AR124" s="52">
        <f t="shared" si="270"/>
        <v>8.7254381808122552E-7</v>
      </c>
      <c r="AS124" s="52">
        <f t="shared" si="272"/>
        <v>9.030828517140685E-7</v>
      </c>
      <c r="AT124" s="52">
        <f t="shared" si="274"/>
        <v>9.346907515240608E-7</v>
      </c>
      <c r="AU124" s="52">
        <f t="shared" si="276"/>
        <v>9.6740492782740298E-7</v>
      </c>
      <c r="AV124" s="52">
        <f t="shared" si="278"/>
        <v>1.0012641003013619E-6</v>
      </c>
      <c r="AW124" s="52">
        <f t="shared" si="184"/>
        <v>1.0363083438119095E-6</v>
      </c>
      <c r="AX124" s="52">
        <f t="shared" si="187"/>
        <v>1.0725791358453263E-6</v>
      </c>
      <c r="AY124" s="52">
        <f t="shared" si="190"/>
        <v>1.1101194055999123E-6</v>
      </c>
      <c r="AZ124" s="52">
        <f t="shared" si="193"/>
        <v>1.1489735847959092E-6</v>
      </c>
      <c r="BA124" s="52">
        <f t="shared" si="196"/>
        <v>1.1891876602637662E-6</v>
      </c>
      <c r="BB124" s="52">
        <f t="shared" si="199"/>
        <v>1.2308092283729977E-6</v>
      </c>
      <c r="BC124" s="52">
        <f t="shared" si="202"/>
        <v>1.2738875513660525E-6</v>
      </c>
      <c r="BD124" s="52">
        <f t="shared" si="205"/>
        <v>1.3184736156638645E-6</v>
      </c>
      <c r="BE124" s="52">
        <f t="shared" si="208"/>
        <v>1.3646201922120996E-6</v>
      </c>
      <c r="BF124" s="52">
        <f t="shared" si="211"/>
        <v>1.412381898939523E-6</v>
      </c>
      <c r="BG124" s="52">
        <f t="shared" si="214"/>
        <v>1.461815265402406E-6</v>
      </c>
      <c r="BH124" s="52">
        <f t="shared" si="217"/>
        <v>1.51297879969149E-6</v>
      </c>
      <c r="BI124" s="52">
        <f t="shared" si="223"/>
        <v>1.5659330576806923E-6</v>
      </c>
      <c r="BJ124" s="52">
        <f t="shared" si="229"/>
        <v>1.6207407146995163E-6</v>
      </c>
      <c r="BK124" s="52">
        <f t="shared" si="233"/>
        <v>1.6774666397139993E-6</v>
      </c>
      <c r="BL124" s="52">
        <f t="shared" si="237"/>
        <v>1.7361779721039887E-6</v>
      </c>
      <c r="BM124" s="52">
        <f t="shared" si="241"/>
        <v>1.7969442011276284E-6</v>
      </c>
      <c r="BN124" s="52">
        <f t="shared" si="245"/>
        <v>1.8598372481670954E-6</v>
      </c>
      <c r="BO124" s="52">
        <f t="shared" si="250"/>
        <v>1.9249315518529433E-6</v>
      </c>
      <c r="BP124" s="52">
        <f t="shared" si="253"/>
        <v>1.9923041561677962E-6</v>
      </c>
      <c r="BQ124" s="52">
        <f t="shared" si="256"/>
        <v>2.062034801633669E-6</v>
      </c>
      <c r="BR124" s="52">
        <f t="shared" si="259"/>
        <v>2.134206019690847E-6</v>
      </c>
      <c r="BS124" s="52">
        <f t="shared" si="261"/>
        <v>2.2089032303800266E-6</v>
      </c>
      <c r="BT124" s="52">
        <f t="shared" si="263"/>
        <v>2.2862148434433277E-6</v>
      </c>
      <c r="BU124" s="52">
        <f t="shared" si="265"/>
        <v>2.3662323629638441E-6</v>
      </c>
      <c r="BV124" s="52">
        <f t="shared" si="267"/>
        <v>2.4490504956675781E-6</v>
      </c>
      <c r="BW124" s="52">
        <f t="shared" si="269"/>
        <v>2.5347672630159431E-6</v>
      </c>
      <c r="BX124" s="52">
        <f t="shared" si="271"/>
        <v>2.6234841172215006E-6</v>
      </c>
      <c r="BY124" s="52">
        <f t="shared" si="273"/>
        <v>2.7153060613242535E-6</v>
      </c>
      <c r="BZ124" s="52">
        <f t="shared" si="275"/>
        <v>2.8103417734706016E-6</v>
      </c>
      <c r="CA124" s="52">
        <f t="shared" si="277"/>
        <v>2.9087037355420726E-6</v>
      </c>
      <c r="CB124" s="52">
        <f t="shared" si="279"/>
        <v>3.010508366286045E-6</v>
      </c>
      <c r="CC124" s="52">
        <f t="shared" si="185"/>
        <v>3.1158761591060567E-6</v>
      </c>
      <c r="CD124" s="52">
        <f t="shared" si="188"/>
        <v>3.2249318246747681E-6</v>
      </c>
      <c r="CE124" s="52">
        <f t="shared" si="191"/>
        <v>3.3378044385383841E-6</v>
      </c>
      <c r="CF124" s="52">
        <f t="shared" si="194"/>
        <v>3.4546275938872276E-6</v>
      </c>
      <c r="CG124" s="52">
        <f t="shared" si="197"/>
        <v>3.5755395596732806E-6</v>
      </c>
      <c r="CH124" s="52">
        <f t="shared" si="200"/>
        <v>3.7006834442618442E-6</v>
      </c>
      <c r="CI124" s="52">
        <f t="shared" si="203"/>
        <v>3.8302073648110089E-6</v>
      </c>
      <c r="CJ124" s="52">
        <f t="shared" si="206"/>
        <v>3.9642646225793943E-6</v>
      </c>
      <c r="CK124" s="52">
        <f t="shared" si="209"/>
        <v>4.1030138843696735E-6</v>
      </c>
      <c r="CL124" s="52">
        <f t="shared" si="212"/>
        <v>4.246619370322611E-6</v>
      </c>
      <c r="CM124" s="52">
        <f t="shared" si="215"/>
        <v>4.3952510482839013E-6</v>
      </c>
      <c r="CN124" s="52">
        <f t="shared" si="218"/>
        <v>4.549084834973838E-6</v>
      </c>
      <c r="CO124" s="52">
        <f t="shared" si="224"/>
        <v>4.7083028041979227E-6</v>
      </c>
      <c r="CP124" s="52">
        <f t="shared" si="230"/>
        <v>4.8730934023448487E-6</v>
      </c>
      <c r="CQ124" s="52">
        <f t="shared" si="234"/>
        <v>5.0436516714269184E-6</v>
      </c>
      <c r="CR124" s="52">
        <f t="shared" si="238"/>
        <v>5.2201794799268601E-6</v>
      </c>
      <c r="CS124" s="52">
        <f t="shared" si="242"/>
        <v>5.4028857617242995E-6</v>
      </c>
      <c r="CT124" s="52">
        <f t="shared" si="246"/>
        <v>5.5919867633846499E-6</v>
      </c>
      <c r="CU124" s="52">
        <f t="shared" si="251"/>
        <v>5.7877063001031111E-6</v>
      </c>
      <c r="CV124" s="52">
        <f t="shared" si="254"/>
        <v>5.9902760206067186E-6</v>
      </c>
      <c r="CW124" s="52">
        <f t="shared" si="257"/>
        <v>6.1999356813279549E-6</v>
      </c>
      <c r="CX124" s="52">
        <f t="shared" si="153"/>
        <v>6.4169334301744327E-6</v>
      </c>
      <c r="CY124" s="52">
        <f t="shared" si="156"/>
        <v>6.6415261002305362E-6</v>
      </c>
      <c r="CZ124" s="52">
        <f t="shared" si="159"/>
        <v>6.8739795137386062E-6</v>
      </c>
      <c r="DA124" s="52">
        <f t="shared" si="162"/>
        <v>7.1145687967194574E-6</v>
      </c>
      <c r="DB124" s="52">
        <f t="shared" si="165"/>
        <v>7.3635787046046366E-6</v>
      </c>
      <c r="DC124" s="52">
        <f t="shared" si="168"/>
        <v>7.6213039592657979E-6</v>
      </c>
      <c r="DD124" s="52">
        <f t="shared" si="171"/>
        <v>7.8880495978400999E-6</v>
      </c>
      <c r="DE124" s="52">
        <f t="shared" si="174"/>
        <v>8.1641313337645035E-6</v>
      </c>
      <c r="DF124" s="52">
        <f t="shared" si="177"/>
        <v>8.4498759304462601E-6</v>
      </c>
      <c r="DG124" s="52">
        <f t="shared" si="180"/>
        <v>8.7456215880118785E-6</v>
      </c>
      <c r="DH124" s="52">
        <f t="shared" si="183"/>
        <v>9.051718343592294E-6</v>
      </c>
      <c r="DI124" s="52">
        <f t="shared" si="186"/>
        <v>9.3685284856180241E-6</v>
      </c>
      <c r="DJ124" s="52">
        <f t="shared" si="189"/>
        <v>9.6964269826146536E-6</v>
      </c>
      <c r="DK124" s="52">
        <f t="shared" si="192"/>
        <v>1.0035801927006163E-5</v>
      </c>
      <c r="DL124" s="52">
        <f t="shared" si="195"/>
        <v>1.0387054994451378E-5</v>
      </c>
      <c r="DM124" s="52">
        <f t="shared" si="198"/>
        <v>1.0750601919257178E-5</v>
      </c>
      <c r="DN124" s="52">
        <f t="shared" si="201"/>
        <v>1.1126872986431176E-5</v>
      </c>
      <c r="DO124" s="52">
        <f t="shared" si="204"/>
        <v>1.1516313540956268E-5</v>
      </c>
      <c r="DP124" s="52">
        <f t="shared" si="207"/>
        <v>1.1919384514889737E-5</v>
      </c>
      <c r="DQ124" s="52">
        <f t="shared" si="210"/>
        <v>1.2336562972910877E-5</v>
      </c>
      <c r="DR124" s="52">
        <f t="shared" si="213"/>
        <v>1.2768342676962758E-5</v>
      </c>
      <c r="DS124" s="52">
        <f t="shared" si="216"/>
        <v>1.321523467065645E-5</v>
      </c>
      <c r="DT124" s="52">
        <f t="shared" si="219"/>
        <v>1.3677767884129425E-5</v>
      </c>
      <c r="DU124" s="52">
        <f t="shared" si="225"/>
        <v>1.4156489760073957E-5</v>
      </c>
      <c r="DV124" s="52">
        <f t="shared" si="231"/>
        <v>1.4651966901676542E-5</v>
      </c>
      <c r="DW124" s="52">
        <f t="shared" si="235"/>
        <v>1.5164785743235219E-5</v>
      </c>
      <c r="DX124" s="52">
        <f t="shared" si="239"/>
        <v>1.569555324424845E-5</v>
      </c>
      <c r="DY124" s="52">
        <f t="shared" si="243"/>
        <v>1.6244897607797144E-5</v>
      </c>
    </row>
    <row r="125" spans="1:129" ht="15.75" customHeight="1">
      <c r="A125" s="49"/>
      <c r="B125" s="49">
        <v>118</v>
      </c>
      <c r="C125" s="49"/>
      <c r="D125" s="51">
        <f t="shared" si="247"/>
        <v>0.50251256281407031</v>
      </c>
      <c r="E125" s="51">
        <f t="shared" si="0"/>
        <v>0.69818497458990236</v>
      </c>
      <c r="F125" s="52">
        <f t="shared" si="226"/>
        <v>9.9925048400980341E-7</v>
      </c>
      <c r="G125" s="52">
        <f t="shared" si="1"/>
        <v>6.7493962553791044E-7</v>
      </c>
      <c r="H125" s="52">
        <f t="shared" si="2"/>
        <v>0.9740167975410553</v>
      </c>
      <c r="I125" s="49"/>
      <c r="J125" s="51">
        <f t="shared" si="248"/>
        <v>0.46511627906976744</v>
      </c>
      <c r="K125" s="51">
        <f t="shared" si="4"/>
        <v>0.6257058997644126</v>
      </c>
      <c r="L125" s="52">
        <f t="shared" si="227"/>
        <v>2.6088625783429319E-5</v>
      </c>
      <c r="M125" s="52">
        <f t="shared" si="5"/>
        <v>1.8147133235169907E-5</v>
      </c>
      <c r="N125" s="52">
        <f t="shared" si="6"/>
        <v>1.0442217454158178</v>
      </c>
      <c r="O125" s="49"/>
      <c r="P125" s="53">
        <f t="shared" si="7"/>
        <v>0.96311078527736227</v>
      </c>
      <c r="Q125" s="49"/>
      <c r="R125" s="49">
        <v>118</v>
      </c>
      <c r="S125" s="52">
        <f t="shared" si="8"/>
        <v>2.5163098430752189E-5</v>
      </c>
      <c r="T125" s="52">
        <f t="shared" si="9"/>
        <v>1.7520701385432533E-5</v>
      </c>
      <c r="U125" s="54">
        <f t="shared" si="10"/>
        <v>1.0466331867303091</v>
      </c>
      <c r="V125" s="52">
        <f t="shared" si="221"/>
        <v>1.1448026285241617E-5</v>
      </c>
      <c r="W125" s="54">
        <f t="shared" si="12"/>
        <v>0.68387012420958393</v>
      </c>
      <c r="X125" s="49"/>
      <c r="Y125" s="49"/>
      <c r="Z125" s="49">
        <f t="shared" si="13"/>
        <v>1.0416319400190741</v>
      </c>
      <c r="AA125" s="54">
        <f t="shared" si="14"/>
        <v>5.0012467112350301E-3</v>
      </c>
      <c r="AB125" s="49"/>
      <c r="AC125" s="52">
        <f t="shared" si="222"/>
        <v>1.9759199327783151E-7</v>
      </c>
      <c r="AD125" s="52">
        <f t="shared" si="228"/>
        <v>2.0450771304255558E-7</v>
      </c>
      <c r="AE125" s="52">
        <f t="shared" si="232"/>
        <v>2.1166548299904499E-7</v>
      </c>
      <c r="AF125" s="52">
        <f t="shared" si="236"/>
        <v>2.1907377490401155E-7</v>
      </c>
      <c r="AG125" s="52">
        <f t="shared" si="240"/>
        <v>2.2674135702565192E-7</v>
      </c>
      <c r="AH125" s="52">
        <f t="shared" si="244"/>
        <v>2.3467730452154973E-7</v>
      </c>
      <c r="AI125" s="52">
        <f t="shared" si="249"/>
        <v>2.4289101017980396E-7</v>
      </c>
      <c r="AJ125" s="52">
        <f t="shared" si="252"/>
        <v>2.5139219553609705E-7</v>
      </c>
      <c r="AK125" s="52">
        <f t="shared" si="255"/>
        <v>2.6019092237986035E-7</v>
      </c>
      <c r="AL125" s="52">
        <f t="shared" si="258"/>
        <v>2.6929760466315554E-7</v>
      </c>
      <c r="AM125" s="52">
        <f t="shared" si="260"/>
        <v>2.7872302082636597E-7</v>
      </c>
      <c r="AN125" s="52">
        <f t="shared" si="262"/>
        <v>2.8847832655528872E-7</v>
      </c>
      <c r="AO125" s="52">
        <f t="shared" si="264"/>
        <v>2.9857506798472383E-7</v>
      </c>
      <c r="AP125" s="52">
        <f t="shared" si="266"/>
        <v>3.0902519536418922E-7</v>
      </c>
      <c r="AQ125" s="52">
        <f t="shared" si="268"/>
        <v>3.1984107720193575E-7</v>
      </c>
      <c r="AR125" s="52">
        <f t="shared" si="270"/>
        <v>3.3103551490400344E-7</v>
      </c>
      <c r="AS125" s="52">
        <f t="shared" si="272"/>
        <v>3.4262175792564348E-7</v>
      </c>
      <c r="AT125" s="52">
        <f t="shared" si="274"/>
        <v>3.5461351945304105E-7</v>
      </c>
      <c r="AU125" s="52">
        <f t="shared" si="276"/>
        <v>3.6702499263389745E-7</v>
      </c>
      <c r="AV125" s="52">
        <f t="shared" si="278"/>
        <v>3.7987086737608384E-7</v>
      </c>
      <c r="AW125" s="52">
        <f t="shared" si="184"/>
        <v>3.9316634773424675E-7</v>
      </c>
      <c r="AX125" s="52">
        <f t="shared" si="187"/>
        <v>4.0692716990494534E-7</v>
      </c>
      <c r="AY125" s="52">
        <f t="shared" si="190"/>
        <v>4.2116962085161842E-7</v>
      </c>
      <c r="AZ125" s="52">
        <f t="shared" si="193"/>
        <v>4.3591055758142496E-7</v>
      </c>
      <c r="BA125" s="52">
        <f t="shared" si="196"/>
        <v>4.511674270967748E-7</v>
      </c>
      <c r="BB125" s="52">
        <f t="shared" si="199"/>
        <v>4.6695828704516192E-7</v>
      </c>
      <c r="BC125" s="52">
        <f t="shared" si="202"/>
        <v>4.8330182709174251E-7</v>
      </c>
      <c r="BD125" s="52">
        <f t="shared" si="205"/>
        <v>5.0021739103995346E-7</v>
      </c>
      <c r="BE125" s="52">
        <f t="shared" si="208"/>
        <v>5.1772499972635191E-7</v>
      </c>
      <c r="BF125" s="52">
        <f t="shared" si="211"/>
        <v>5.3584537471677418E-7</v>
      </c>
      <c r="BG125" s="52">
        <f t="shared" si="214"/>
        <v>5.5459996283186123E-7</v>
      </c>
      <c r="BH125" s="52">
        <f t="shared" si="217"/>
        <v>5.7401096153097624E-7</v>
      </c>
      <c r="BI125" s="52">
        <f t="shared" si="223"/>
        <v>5.9410134518456039E-7</v>
      </c>
      <c r="BJ125" s="52">
        <f t="shared" si="229"/>
        <v>6.1489489226601994E-7</v>
      </c>
      <c r="BK125" s="52">
        <f t="shared" si="233"/>
        <v>6.3641621349533058E-7</v>
      </c>
      <c r="BL125" s="52">
        <f t="shared" si="237"/>
        <v>6.5869078096766712E-7</v>
      </c>
      <c r="BM125" s="52">
        <f t="shared" si="241"/>
        <v>6.8174495830153526E-7</v>
      </c>
      <c r="BN125" s="52">
        <f t="shared" si="245"/>
        <v>7.0560603184208906E-7</v>
      </c>
      <c r="BO125" s="52">
        <f t="shared" si="250"/>
        <v>7.3030224295656214E-7</v>
      </c>
      <c r="BP125" s="52">
        <f t="shared" si="253"/>
        <v>7.5586282146004166E-7</v>
      </c>
      <c r="BQ125" s="52">
        <f t="shared" si="256"/>
        <v>7.8231802021114302E-7</v>
      </c>
      <c r="BR125" s="52">
        <f t="shared" si="259"/>
        <v>8.0969915091853305E-7</v>
      </c>
      <c r="BS125" s="52">
        <f t="shared" si="261"/>
        <v>8.3803862120068157E-7</v>
      </c>
      <c r="BT125" s="52">
        <f t="shared" si="263"/>
        <v>8.6736997294270539E-7</v>
      </c>
      <c r="BU125" s="52">
        <f t="shared" si="265"/>
        <v>8.977279219957001E-7</v>
      </c>
      <c r="BV125" s="52">
        <f t="shared" si="267"/>
        <v>9.2914839926554954E-7</v>
      </c>
      <c r="BW125" s="52">
        <f t="shared" si="269"/>
        <v>9.6166859323984367E-7</v>
      </c>
      <c r="BX125" s="52">
        <f t="shared" si="271"/>
        <v>9.9532699400323811E-7</v>
      </c>
      <c r="BY125" s="52">
        <f t="shared" si="273"/>
        <v>1.0301634387933512E-6</v>
      </c>
      <c r="BZ125" s="52">
        <f t="shared" si="275"/>
        <v>1.0662191591511187E-6</v>
      </c>
      <c r="CA125" s="52">
        <f t="shared" si="277"/>
        <v>1.1035368297214076E-6</v>
      </c>
      <c r="CB125" s="52">
        <f t="shared" si="279"/>
        <v>1.1421606187616568E-6</v>
      </c>
      <c r="CC125" s="52">
        <f t="shared" si="185"/>
        <v>1.1821362404183147E-6</v>
      </c>
      <c r="CD125" s="52">
        <f t="shared" si="188"/>
        <v>1.2235110088329556E-6</v>
      </c>
      <c r="CE125" s="52">
        <f t="shared" si="191"/>
        <v>1.266333894142109E-6</v>
      </c>
      <c r="CF125" s="52">
        <f t="shared" si="194"/>
        <v>1.3106555804370826E-6</v>
      </c>
      <c r="CG125" s="52">
        <f t="shared" si="197"/>
        <v>1.3565285257523803E-6</v>
      </c>
      <c r="CH125" s="52">
        <f t="shared" si="200"/>
        <v>1.4040070241537137E-6</v>
      </c>
      <c r="CI125" s="52">
        <f t="shared" si="203"/>
        <v>1.4531472699990931E-6</v>
      </c>
      <c r="CJ125" s="52">
        <f t="shared" si="206"/>
        <v>1.5040074244490615E-6</v>
      </c>
      <c r="CK125" s="52">
        <f t="shared" si="209"/>
        <v>1.5566476843047786E-6</v>
      </c>
      <c r="CL125" s="52">
        <f t="shared" si="212"/>
        <v>1.6111303532554459E-6</v>
      </c>
      <c r="CM125" s="52">
        <f t="shared" si="215"/>
        <v>1.6675199156193863E-6</v>
      </c>
      <c r="CN125" s="52">
        <f t="shared" si="218"/>
        <v>1.7258831126660644E-6</v>
      </c>
      <c r="CO125" s="52">
        <f t="shared" si="224"/>
        <v>1.7862890216093767E-6</v>
      </c>
      <c r="CP125" s="52">
        <f t="shared" si="230"/>
        <v>1.848809137365705E-6</v>
      </c>
      <c r="CQ125" s="52">
        <f t="shared" si="234"/>
        <v>1.9135174571735042E-6</v>
      </c>
      <c r="CR125" s="52">
        <f t="shared" si="238"/>
        <v>1.9804905681745769E-6</v>
      </c>
      <c r="CS125" s="52">
        <f t="shared" si="242"/>
        <v>2.0498077380606867E-6</v>
      </c>
      <c r="CT125" s="52">
        <f t="shared" si="246"/>
        <v>2.1215510088928107E-6</v>
      </c>
      <c r="CU125" s="52">
        <f t="shared" si="251"/>
        <v>2.1958052942040589E-6</v>
      </c>
      <c r="CV125" s="52">
        <f t="shared" si="254"/>
        <v>2.2726584795012005E-6</v>
      </c>
      <c r="CW125" s="52">
        <f t="shared" si="257"/>
        <v>2.352201526283742E-6</v>
      </c>
      <c r="CX125" s="52">
        <f t="shared" si="153"/>
        <v>2.4345285797036732E-6</v>
      </c>
      <c r="CY125" s="52">
        <f t="shared" si="156"/>
        <v>2.5197370799933017E-6</v>
      </c>
      <c r="CZ125" s="52">
        <f t="shared" si="159"/>
        <v>2.6079278777930666E-6</v>
      </c>
      <c r="DA125" s="52">
        <f t="shared" si="162"/>
        <v>2.6992053535158242E-6</v>
      </c>
      <c r="DB125" s="52">
        <f t="shared" si="165"/>
        <v>2.7936775408888779E-6</v>
      </c>
      <c r="DC125" s="52">
        <f t="shared" si="168"/>
        <v>2.8914562548199881E-6</v>
      </c>
      <c r="DD125" s="52">
        <f t="shared" si="171"/>
        <v>2.9926572237386874E-6</v>
      </c>
      <c r="DE125" s="52">
        <f t="shared" si="174"/>
        <v>3.0974002265695407E-6</v>
      </c>
      <c r="DF125" s="52">
        <f t="shared" si="177"/>
        <v>3.2058092344994751E-6</v>
      </c>
      <c r="DG125" s="52">
        <f t="shared" si="180"/>
        <v>3.3180125577069561E-6</v>
      </c>
      <c r="DH125" s="52">
        <f t="shared" si="183"/>
        <v>3.4341429972266994E-6</v>
      </c>
      <c r="DI125" s="52">
        <f t="shared" si="186"/>
        <v>3.5543380021296337E-6</v>
      </c>
      <c r="DJ125" s="52">
        <f t="shared" si="189"/>
        <v>3.6787398322041706E-6</v>
      </c>
      <c r="DK125" s="52">
        <f t="shared" si="192"/>
        <v>3.8074957263313164E-6</v>
      </c>
      <c r="DL125" s="52">
        <f t="shared" si="195"/>
        <v>3.9407580767529111E-6</v>
      </c>
      <c r="DM125" s="52">
        <f t="shared" si="198"/>
        <v>4.0786846094392628E-6</v>
      </c>
      <c r="DN125" s="52">
        <f t="shared" si="201"/>
        <v>4.2214385707696377E-6</v>
      </c>
      <c r="DO125" s="52">
        <f t="shared" si="204"/>
        <v>4.3691889207465741E-6</v>
      </c>
      <c r="DP125" s="52">
        <f t="shared" si="207"/>
        <v>4.5221105329727038E-6</v>
      </c>
      <c r="DQ125" s="52">
        <f t="shared" si="210"/>
        <v>4.6803844016267482E-6</v>
      </c>
      <c r="DR125" s="52">
        <f t="shared" si="213"/>
        <v>4.8441978556836848E-6</v>
      </c>
      <c r="DS125" s="52">
        <f t="shared" si="216"/>
        <v>5.0137447806326127E-6</v>
      </c>
      <c r="DT125" s="52">
        <f t="shared" si="219"/>
        <v>5.1892258479547532E-6</v>
      </c>
      <c r="DU125" s="52">
        <f t="shared" si="225"/>
        <v>5.37084875263317E-6</v>
      </c>
      <c r="DV125" s="52">
        <f t="shared" si="231"/>
        <v>5.5588284589753311E-6</v>
      </c>
      <c r="DW125" s="52">
        <f t="shared" si="235"/>
        <v>5.7533874550394664E-6</v>
      </c>
      <c r="DX125" s="52">
        <f t="shared" si="239"/>
        <v>5.9547560159658475E-6</v>
      </c>
      <c r="DY125" s="52">
        <f t="shared" si="243"/>
        <v>6.1631724765246508E-6</v>
      </c>
    </row>
    <row r="126" spans="1:129" ht="15.75" customHeight="1">
      <c r="A126" s="49"/>
      <c r="B126" s="49">
        <v>119</v>
      </c>
      <c r="C126" s="49"/>
      <c r="D126" s="51">
        <f t="shared" si="247"/>
        <v>0.50251256281407031</v>
      </c>
      <c r="E126" s="51">
        <f t="shared" si="0"/>
        <v>0.69818497458990236</v>
      </c>
      <c r="F126" s="52">
        <f t="shared" si="226"/>
        <v>3.5062876706601752E-7</v>
      </c>
      <c r="G126" s="52">
        <f t="shared" si="1"/>
        <v>2.3683075718583826E-7</v>
      </c>
      <c r="H126" s="52">
        <f t="shared" si="2"/>
        <v>0.85089176605550443</v>
      </c>
      <c r="I126" s="49"/>
      <c r="J126" s="51">
        <f t="shared" si="248"/>
        <v>0.46511627906976744</v>
      </c>
      <c r="K126" s="51">
        <f t="shared" si="4"/>
        <v>0.6257058997644126</v>
      </c>
      <c r="L126" s="52">
        <f t="shared" si="227"/>
        <v>1.0205640686910497E-5</v>
      </c>
      <c r="M126" s="52">
        <f t="shared" si="5"/>
        <v>7.0989987296790062E-6</v>
      </c>
      <c r="N126" s="52">
        <f t="shared" si="6"/>
        <v>0.89119119464670304</v>
      </c>
      <c r="O126" s="49"/>
      <c r="P126" s="53">
        <f t="shared" si="7"/>
        <v>0.96678478428438208</v>
      </c>
      <c r="Q126" s="49"/>
      <c r="R126" s="49">
        <v>119</v>
      </c>
      <c r="S126" s="52">
        <f t="shared" si="8"/>
        <v>9.8783043401128773E-6</v>
      </c>
      <c r="T126" s="52">
        <f t="shared" si="9"/>
        <v>6.8774923416052532E-6</v>
      </c>
      <c r="U126" s="54">
        <f t="shared" si="10"/>
        <v>0.89244390632464876</v>
      </c>
      <c r="V126" s="52">
        <f t="shared" si="221"/>
        <v>4.4937534960048721E-6</v>
      </c>
      <c r="W126" s="54">
        <f t="shared" si="12"/>
        <v>0.58312284839252548</v>
      </c>
      <c r="X126" s="49"/>
      <c r="Y126" s="49"/>
      <c r="Z126" s="49">
        <f t="shared" si="13"/>
        <v>0.8898526404328303</v>
      </c>
      <c r="AA126" s="54">
        <f t="shared" si="14"/>
        <v>2.5912658918184617E-3</v>
      </c>
      <c r="AB126" s="49"/>
      <c r="AC126" s="52">
        <f t="shared" si="222"/>
        <v>7.4938952849072422E-8</v>
      </c>
      <c r="AD126" s="52">
        <f t="shared" si="228"/>
        <v>7.7561816198789961E-8</v>
      </c>
      <c r="AE126" s="52">
        <f t="shared" si="232"/>
        <v>8.0276479765747603E-8</v>
      </c>
      <c r="AF126" s="52">
        <f t="shared" si="236"/>
        <v>8.3086156557548747E-8</v>
      </c>
      <c r="AG126" s="52">
        <f t="shared" si="240"/>
        <v>8.5994172037062956E-8</v>
      </c>
      <c r="AH126" s="52">
        <f t="shared" si="244"/>
        <v>8.9003968058360144E-8</v>
      </c>
      <c r="AI126" s="52">
        <f t="shared" si="249"/>
        <v>9.2119106940402746E-8</v>
      </c>
      <c r="AJ126" s="52">
        <f t="shared" si="252"/>
        <v>9.5343275683316845E-8</v>
      </c>
      <c r="AK126" s="52">
        <f t="shared" si="255"/>
        <v>9.8680290332232911E-8</v>
      </c>
      <c r="AL126" s="52">
        <f t="shared" si="258"/>
        <v>1.0213410049386104E-7</v>
      </c>
      <c r="AM126" s="52">
        <f t="shared" si="260"/>
        <v>1.0570879401114618E-7</v>
      </c>
      <c r="AN126" s="52">
        <f t="shared" si="262"/>
        <v>1.094086018015363E-7</v>
      </c>
      <c r="AO126" s="52">
        <f t="shared" si="264"/>
        <v>1.1323790286459003E-7</v>
      </c>
      <c r="AP126" s="52">
        <f t="shared" si="266"/>
        <v>1.172012294648507E-7</v>
      </c>
      <c r="AQ126" s="52">
        <f t="shared" si="268"/>
        <v>1.2130327249612048E-7</v>
      </c>
      <c r="AR126" s="52">
        <f t="shared" si="270"/>
        <v>1.2554888703348469E-7</v>
      </c>
      <c r="AS126" s="52">
        <f t="shared" si="272"/>
        <v>1.2994309807965662E-7</v>
      </c>
      <c r="AT126" s="52">
        <f t="shared" si="274"/>
        <v>1.3449110651244458E-7</v>
      </c>
      <c r="AU126" s="52">
        <f t="shared" si="276"/>
        <v>1.3919829524038015E-7</v>
      </c>
      <c r="AV126" s="52">
        <f t="shared" si="278"/>
        <v>1.4407023557379343E-7</v>
      </c>
      <c r="AW126" s="52">
        <f t="shared" si="184"/>
        <v>1.4911269381887621E-7</v>
      </c>
      <c r="AX126" s="52">
        <f t="shared" si="187"/>
        <v>1.5433163810253685E-7</v>
      </c>
      <c r="AY126" s="52">
        <f t="shared" si="190"/>
        <v>1.5973324543612562E-7</v>
      </c>
      <c r="AZ126" s="52">
        <f t="shared" si="193"/>
        <v>1.6532390902639002E-7</v>
      </c>
      <c r="BA126" s="52">
        <f t="shared" si="196"/>
        <v>1.7111024584231364E-7</v>
      </c>
      <c r="BB126" s="52">
        <f t="shared" si="199"/>
        <v>1.7709910444679458E-7</v>
      </c>
      <c r="BC126" s="52">
        <f t="shared" si="202"/>
        <v>1.832975731024324E-7</v>
      </c>
      <c r="BD126" s="52">
        <f t="shared" si="205"/>
        <v>1.897129881610175E-7</v>
      </c>
      <c r="BE126" s="52">
        <f t="shared" si="208"/>
        <v>1.963529427466531E-7</v>
      </c>
      <c r="BF126" s="52">
        <f t="shared" si="211"/>
        <v>2.0322529574278599E-7</v>
      </c>
      <c r="BG126" s="52">
        <f t="shared" si="214"/>
        <v>2.1033818109378347E-7</v>
      </c>
      <c r="BH126" s="52">
        <f t="shared" si="217"/>
        <v>2.1770001743206587E-7</v>
      </c>
      <c r="BI126" s="52">
        <f t="shared" si="223"/>
        <v>2.2531951804218815E-7</v>
      </c>
      <c r="BJ126" s="52">
        <f t="shared" si="229"/>
        <v>2.3320570117366471E-7</v>
      </c>
      <c r="BK126" s="52">
        <f t="shared" si="233"/>
        <v>2.4136790071474297E-7</v>
      </c>
      <c r="BL126" s="52">
        <f t="shared" si="237"/>
        <v>2.4981577723975895E-7</v>
      </c>
      <c r="BM126" s="52">
        <f t="shared" si="241"/>
        <v>2.5855932944315049E-7</v>
      </c>
      <c r="BN126" s="52">
        <f t="shared" si="245"/>
        <v>2.6760890597366066E-7</v>
      </c>
      <c r="BO126" s="52">
        <f t="shared" si="250"/>
        <v>2.7697521768273883E-7</v>
      </c>
      <c r="BP126" s="52">
        <f t="shared" si="253"/>
        <v>2.8666935030163466E-7</v>
      </c>
      <c r="BQ126" s="52">
        <f t="shared" si="256"/>
        <v>2.9670277756219183E-7</v>
      </c>
      <c r="BR126" s="52">
        <f t="shared" si="259"/>
        <v>3.0708737477686848E-7</v>
      </c>
      <c r="BS126" s="52">
        <f t="shared" si="261"/>
        <v>3.1783543289405894E-7</v>
      </c>
      <c r="BT126" s="52">
        <f t="shared" si="263"/>
        <v>3.2895967304535092E-7</v>
      </c>
      <c r="BU126" s="52">
        <f t="shared" si="265"/>
        <v>3.4047326160193819E-7</v>
      </c>
      <c r="BV126" s="52">
        <f t="shared" si="267"/>
        <v>3.5238982575800607E-7</v>
      </c>
      <c r="BW126" s="52">
        <f t="shared" si="269"/>
        <v>3.6472346965953621E-7</v>
      </c>
      <c r="BX126" s="52">
        <f t="shared" si="271"/>
        <v>3.7748879109761995E-7</v>
      </c>
      <c r="BY126" s="52">
        <f t="shared" si="273"/>
        <v>3.9070089878603657E-7</v>
      </c>
      <c r="BZ126" s="52">
        <f t="shared" si="275"/>
        <v>4.0437543024354777E-7</v>
      </c>
      <c r="CA126" s="52">
        <f t="shared" si="277"/>
        <v>4.1852857030207204E-7</v>
      </c>
      <c r="CB126" s="52">
        <f t="shared" si="279"/>
        <v>4.3317707026264446E-7</v>
      </c>
      <c r="CC126" s="52">
        <f t="shared" si="185"/>
        <v>4.4833826772183699E-7</v>
      </c>
      <c r="CD126" s="52">
        <f t="shared" si="188"/>
        <v>4.6403010709210125E-7</v>
      </c>
      <c r="CE126" s="52">
        <f t="shared" si="191"/>
        <v>4.8027116084032474E-7</v>
      </c>
      <c r="CF126" s="52">
        <f t="shared" si="194"/>
        <v>4.9708065146973608E-7</v>
      </c>
      <c r="CG126" s="52">
        <f t="shared" si="197"/>
        <v>5.1447847427117671E-7</v>
      </c>
      <c r="CH126" s="52">
        <f t="shared" si="200"/>
        <v>5.3248522087066786E-7</v>
      </c>
      <c r="CI126" s="52">
        <f t="shared" si="203"/>
        <v>5.5112220360114127E-7</v>
      </c>
      <c r="CJ126" s="52">
        <f t="shared" si="206"/>
        <v>5.7041148072718107E-7</v>
      </c>
      <c r="CK126" s="52">
        <f t="shared" si="209"/>
        <v>5.9037588255263231E-7</v>
      </c>
      <c r="CL126" s="52">
        <f t="shared" si="212"/>
        <v>6.1103903844197449E-7</v>
      </c>
      <c r="CM126" s="52">
        <f t="shared" si="215"/>
        <v>6.3242540478744366E-7</v>
      </c>
      <c r="CN126" s="52">
        <f t="shared" si="218"/>
        <v>6.5456029395500414E-7</v>
      </c>
      <c r="CO126" s="52">
        <f t="shared" si="224"/>
        <v>6.7746990424342908E-7</v>
      </c>
      <c r="CP126" s="52">
        <f t="shared" si="230"/>
        <v>7.0118135089194916E-7</v>
      </c>
      <c r="CQ126" s="52">
        <f t="shared" si="234"/>
        <v>7.2572269817316737E-7</v>
      </c>
      <c r="CR126" s="52">
        <f t="shared" si="238"/>
        <v>7.511229926092281E-7</v>
      </c>
      <c r="CS126" s="52">
        <f t="shared" si="242"/>
        <v>7.7741229735055104E-7</v>
      </c>
      <c r="CT126" s="52">
        <f t="shared" si="246"/>
        <v>8.0462172775782019E-7</v>
      </c>
      <c r="CU126" s="52">
        <f t="shared" si="251"/>
        <v>8.3278348822934383E-7</v>
      </c>
      <c r="CV126" s="52">
        <f t="shared" si="254"/>
        <v>8.6193091031737081E-7</v>
      </c>
      <c r="CW126" s="52">
        <f t="shared" si="257"/>
        <v>8.9209849217847867E-7</v>
      </c>
      <c r="CX126" s="52">
        <f t="shared" si="153"/>
        <v>9.2332193940472513E-7</v>
      </c>
      <c r="CY126" s="52">
        <f t="shared" si="156"/>
        <v>9.5563820728389072E-7</v>
      </c>
      <c r="CZ126" s="52">
        <f t="shared" si="159"/>
        <v>9.8908554453882673E-7</v>
      </c>
      <c r="DA126" s="52">
        <f t="shared" si="162"/>
        <v>1.0237035385976855E-6</v>
      </c>
      <c r="DB126" s="52">
        <f t="shared" si="165"/>
        <v>1.0595331624486045E-6</v>
      </c>
      <c r="DC126" s="52">
        <f t="shared" si="168"/>
        <v>1.0966168231343059E-6</v>
      </c>
      <c r="DD126" s="52">
        <f t="shared" si="171"/>
        <v>1.1349984119440064E-6</v>
      </c>
      <c r="DE126" s="52">
        <f t="shared" si="174"/>
        <v>1.1747233563620462E-6</v>
      </c>
      <c r="DF126" s="52">
        <f t="shared" si="177"/>
        <v>1.2158386738347178E-6</v>
      </c>
      <c r="DG126" s="52">
        <f t="shared" si="180"/>
        <v>1.2583930274189329E-6</v>
      </c>
      <c r="DH126" s="52">
        <f t="shared" si="183"/>
        <v>1.3024367833785955E-6</v>
      </c>
      <c r="DI126" s="52">
        <f t="shared" si="186"/>
        <v>1.3480220707968461E-6</v>
      </c>
      <c r="DJ126" s="52">
        <f t="shared" si="189"/>
        <v>1.3952028432747356E-6</v>
      </c>
      <c r="DK126" s="52">
        <f t="shared" si="192"/>
        <v>1.4440349427893512E-6</v>
      </c>
      <c r="DL126" s="52">
        <f t="shared" si="195"/>
        <v>1.4945761657869786E-6</v>
      </c>
      <c r="DM126" s="52">
        <f t="shared" si="198"/>
        <v>1.5468863315895223E-6</v>
      </c>
      <c r="DN126" s="52">
        <f t="shared" si="201"/>
        <v>1.6010273531951556E-6</v>
      </c>
      <c r="DO126" s="52">
        <f t="shared" si="204"/>
        <v>1.6570633105569861E-6</v>
      </c>
      <c r="DP126" s="52">
        <f t="shared" si="207"/>
        <v>1.7150605264264801E-6</v>
      </c>
      <c r="DQ126" s="52">
        <f t="shared" si="210"/>
        <v>1.7750876448514068E-6</v>
      </c>
      <c r="DR126" s="52">
        <f t="shared" si="213"/>
        <v>1.8372157124212062E-6</v>
      </c>
      <c r="DS126" s="52">
        <f t="shared" si="216"/>
        <v>1.9015182623559483E-6</v>
      </c>
      <c r="DT126" s="52">
        <f t="shared" si="219"/>
        <v>1.9680714015384065E-6</v>
      </c>
      <c r="DU126" s="52">
        <f t="shared" si="225"/>
        <v>2.0369539005922503E-6</v>
      </c>
      <c r="DV126" s="52">
        <f t="shared" si="231"/>
        <v>2.1082472871129791E-6</v>
      </c>
      <c r="DW126" s="52">
        <f t="shared" si="235"/>
        <v>2.1820359421619334E-6</v>
      </c>
      <c r="DX126" s="52">
        <f t="shared" si="239"/>
        <v>2.2584072001376006E-6</v>
      </c>
      <c r="DY126" s="52">
        <f t="shared" si="243"/>
        <v>2.3374514521424164E-6</v>
      </c>
    </row>
    <row r="127" spans="1:129" ht="15.75" customHeight="1">
      <c r="A127" s="49"/>
      <c r="B127" s="49">
        <v>120</v>
      </c>
      <c r="C127" s="49"/>
      <c r="D127" s="51">
        <f t="shared" si="247"/>
        <v>0.50251256281407031</v>
      </c>
      <c r="E127" s="51">
        <f t="shared" si="0"/>
        <v>0.69818497458990236</v>
      </c>
      <c r="F127" s="52">
        <f t="shared" si="226"/>
        <v>1.2303274730565898E-7</v>
      </c>
      <c r="G127" s="52">
        <f t="shared" si="1"/>
        <v>6.1516373652829491E-8</v>
      </c>
      <c r="H127" s="52">
        <f t="shared" si="2"/>
        <v>0.5</v>
      </c>
      <c r="I127" s="49"/>
      <c r="J127" s="51">
        <f t="shared" si="248"/>
        <v>0.46511627906976744</v>
      </c>
      <c r="K127" s="51">
        <f t="shared" si="4"/>
        <v>0.6257058997644126</v>
      </c>
      <c r="L127" s="52">
        <f t="shared" si="227"/>
        <v>3.9923567724475167E-6</v>
      </c>
      <c r="M127" s="52">
        <f t="shared" si="5"/>
        <v>1.9961783862237584E-6</v>
      </c>
      <c r="N127" s="52">
        <f t="shared" si="6"/>
        <v>0.5</v>
      </c>
      <c r="O127" s="49"/>
      <c r="P127" s="53">
        <f t="shared" si="7"/>
        <v>0.97010422787074646</v>
      </c>
      <c r="Q127" s="49"/>
      <c r="R127" s="49">
        <v>120</v>
      </c>
      <c r="S127" s="52">
        <f t="shared" si="8"/>
        <v>3.8766803430976299E-6</v>
      </c>
      <c r="T127" s="52">
        <f t="shared" si="9"/>
        <v>1.938340171548815E-6</v>
      </c>
      <c r="U127" s="54">
        <f t="shared" si="10"/>
        <v>0.5</v>
      </c>
      <c r="V127" s="52">
        <f t="shared" si="221"/>
        <v>1.2665114680899957E-6</v>
      </c>
      <c r="W127" s="54">
        <f t="shared" si="12"/>
        <v>0.32669999999999999</v>
      </c>
      <c r="X127" s="49"/>
      <c r="Y127" s="49"/>
      <c r="Z127" s="49">
        <f t="shared" si="13"/>
        <v>0.5</v>
      </c>
      <c r="AA127" s="54">
        <f t="shared" si="14"/>
        <v>0</v>
      </c>
      <c r="AB127" s="49"/>
      <c r="AC127" s="52">
        <f t="shared" si="222"/>
        <v>2.0406435530200479E-8</v>
      </c>
      <c r="AD127" s="52">
        <f t="shared" si="228"/>
        <v>2.1120660773757489E-8</v>
      </c>
      <c r="AE127" s="52">
        <f t="shared" si="232"/>
        <v>2.1859883900839002E-8</v>
      </c>
      <c r="AF127" s="52">
        <f t="shared" si="236"/>
        <v>2.2624979837368367E-8</v>
      </c>
      <c r="AG127" s="52">
        <f t="shared" si="240"/>
        <v>2.3416854131676252E-8</v>
      </c>
      <c r="AH127" s="52">
        <f t="shared" si="244"/>
        <v>2.4236444026284923E-8</v>
      </c>
      <c r="AI127" s="52">
        <f t="shared" si="249"/>
        <v>2.5084719567204889E-8</v>
      </c>
      <c r="AJ127" s="52">
        <f t="shared" si="252"/>
        <v>2.5962684752057059E-8</v>
      </c>
      <c r="AK127" s="52">
        <f t="shared" si="255"/>
        <v>2.6871378718379056E-8</v>
      </c>
      <c r="AL127" s="52">
        <f t="shared" si="258"/>
        <v>2.7811876973522318E-8</v>
      </c>
      <c r="AM127" s="52">
        <f t="shared" si="260"/>
        <v>2.8785292667595588E-8</v>
      </c>
      <c r="AN127" s="52">
        <f t="shared" si="262"/>
        <v>2.9792777910961438E-8</v>
      </c>
      <c r="AO127" s="52">
        <f t="shared" si="264"/>
        <v>3.0835525137845093E-8</v>
      </c>
      <c r="AP127" s="52">
        <f t="shared" si="266"/>
        <v>3.1914768517669662E-8</v>
      </c>
      <c r="AQ127" s="52">
        <f t="shared" si="268"/>
        <v>3.3031785415788101E-8</v>
      </c>
      <c r="AR127" s="52">
        <f t="shared" si="270"/>
        <v>3.4187897905340689E-8</v>
      </c>
      <c r="AS127" s="52">
        <f t="shared" si="272"/>
        <v>3.5384474332027605E-8</v>
      </c>
      <c r="AT127" s="52">
        <f t="shared" si="274"/>
        <v>3.6622930933648565E-8</v>
      </c>
      <c r="AU127" s="52">
        <f t="shared" si="276"/>
        <v>3.7904733516326256E-8</v>
      </c>
      <c r="AV127" s="52">
        <f t="shared" si="278"/>
        <v>3.9231399189397679E-8</v>
      </c>
      <c r="AW127" s="52">
        <f t="shared" si="184"/>
        <v>4.0604498161026592E-8</v>
      </c>
      <c r="AX127" s="52">
        <f t="shared" si="187"/>
        <v>4.2025655596662523E-8</v>
      </c>
      <c r="AY127" s="52">
        <f t="shared" si="190"/>
        <v>4.3496553542545708E-8</v>
      </c>
      <c r="AZ127" s="52">
        <f t="shared" si="193"/>
        <v>4.5018932916534806E-8</v>
      </c>
      <c r="BA127" s="52">
        <f t="shared" si="196"/>
        <v>4.6594595568613517E-8</v>
      </c>
      <c r="BB127" s="52">
        <f t="shared" si="199"/>
        <v>4.822540641351498E-8</v>
      </c>
      <c r="BC127" s="52">
        <f t="shared" si="202"/>
        <v>4.9913295637987998E-8</v>
      </c>
      <c r="BD127" s="52">
        <f t="shared" si="205"/>
        <v>5.1660260985317578E-8</v>
      </c>
      <c r="BE127" s="52">
        <f t="shared" si="208"/>
        <v>5.346837011980369E-8</v>
      </c>
      <c r="BF127" s="52">
        <f t="shared" si="211"/>
        <v>5.533976307399681E-8</v>
      </c>
      <c r="BG127" s="52">
        <f t="shared" si="214"/>
        <v>5.7276654781586708E-8</v>
      </c>
      <c r="BH127" s="52">
        <f t="shared" si="217"/>
        <v>5.9281337698942238E-8</v>
      </c>
      <c r="BI127" s="52">
        <f t="shared" si="223"/>
        <v>6.135618451840521E-8</v>
      </c>
      <c r="BJ127" s="52">
        <f t="shared" si="229"/>
        <v>6.3503650976549379E-8</v>
      </c>
      <c r="BK127" s="52">
        <f t="shared" si="233"/>
        <v>6.5726278760728606E-8</v>
      </c>
      <c r="BL127" s="52">
        <f t="shared" si="237"/>
        <v>6.8026698517354099E-8</v>
      </c>
      <c r="BM127" s="52">
        <f t="shared" si="241"/>
        <v>7.0407632965461487E-8</v>
      </c>
      <c r="BN127" s="52">
        <f t="shared" si="245"/>
        <v>7.2871900119252631E-8</v>
      </c>
      <c r="BO127" s="52">
        <f t="shared" si="250"/>
        <v>7.5422416623426452E-8</v>
      </c>
      <c r="BP127" s="52">
        <f t="shared" si="253"/>
        <v>7.8062201205246382E-8</v>
      </c>
      <c r="BQ127" s="52">
        <f t="shared" si="256"/>
        <v>8.0794378247430007E-8</v>
      </c>
      <c r="BR127" s="52">
        <f t="shared" si="259"/>
        <v>8.3622181486090041E-8</v>
      </c>
      <c r="BS127" s="52">
        <f t="shared" si="261"/>
        <v>8.6548957838103174E-8</v>
      </c>
      <c r="BT127" s="52">
        <f t="shared" si="263"/>
        <v>8.9578171362436803E-8</v>
      </c>
      <c r="BU127" s="52">
        <f t="shared" si="265"/>
        <v>9.2713407360122078E-8</v>
      </c>
      <c r="BV127" s="52">
        <f t="shared" si="267"/>
        <v>9.5958376617726337E-8</v>
      </c>
      <c r="BW127" s="52">
        <f t="shared" si="269"/>
        <v>9.9316919799346765E-8</v>
      </c>
      <c r="BX127" s="52">
        <f t="shared" si="271"/>
        <v>1.0279301199232389E-7</v>
      </c>
      <c r="BY127" s="52">
        <f t="shared" si="273"/>
        <v>1.0639076741205521E-7</v>
      </c>
      <c r="BZ127" s="52">
        <f t="shared" si="275"/>
        <v>1.1011444427147713E-7</v>
      </c>
      <c r="CA127" s="52">
        <f t="shared" si="277"/>
        <v>1.1396844982097882E-7</v>
      </c>
      <c r="CB127" s="52">
        <f t="shared" si="279"/>
        <v>1.1795734556471309E-7</v>
      </c>
      <c r="CC127" s="52">
        <f t="shared" si="185"/>
        <v>1.2208585265947801E-7</v>
      </c>
      <c r="CD127" s="52">
        <f t="shared" si="188"/>
        <v>1.2635885750255975E-7</v>
      </c>
      <c r="CE127" s="52">
        <f t="shared" si="191"/>
        <v>1.3078141751514933E-7</v>
      </c>
      <c r="CF127" s="52">
        <f t="shared" si="194"/>
        <v>1.3535876712817955E-7</v>
      </c>
      <c r="CG127" s="52">
        <f t="shared" si="197"/>
        <v>1.400963239776658E-7</v>
      </c>
      <c r="CH127" s="52">
        <f t="shared" si="200"/>
        <v>1.449996953168841E-7</v>
      </c>
      <c r="CI127" s="52">
        <f t="shared" si="203"/>
        <v>1.5007468465297502E-7</v>
      </c>
      <c r="CJ127" s="52">
        <f t="shared" si="206"/>
        <v>1.5532729861582916E-7</v>
      </c>
      <c r="CK127" s="52">
        <f t="shared" si="209"/>
        <v>1.6076375406738312E-7</v>
      </c>
      <c r="CL127" s="52">
        <f t="shared" si="212"/>
        <v>1.6639048545974151E-7</v>
      </c>
      <c r="CM127" s="52">
        <f t="shared" si="215"/>
        <v>1.722141524508325E-7</v>
      </c>
      <c r="CN127" s="52">
        <f t="shared" si="218"/>
        <v>1.7824164778661163E-7</v>
      </c>
      <c r="CO127" s="52">
        <f t="shared" si="224"/>
        <v>1.8448010545914303E-7</v>
      </c>
      <c r="CP127" s="52">
        <f t="shared" si="230"/>
        <v>1.9093690915021295E-7</v>
      </c>
      <c r="CQ127" s="52">
        <f t="shared" si="234"/>
        <v>1.9761970097047044E-7</v>
      </c>
      <c r="CR127" s="52">
        <f t="shared" si="238"/>
        <v>2.045363905044369E-7</v>
      </c>
      <c r="CS127" s="52">
        <f t="shared" si="242"/>
        <v>2.1169516417209214E-7</v>
      </c>
      <c r="CT127" s="52">
        <f t="shared" si="246"/>
        <v>2.1910449491811536E-7</v>
      </c>
      <c r="CU127" s="52">
        <f t="shared" si="251"/>
        <v>2.2677315224024937E-7</v>
      </c>
      <c r="CV127" s="52">
        <f t="shared" si="254"/>
        <v>2.347102125686581E-7</v>
      </c>
      <c r="CW127" s="52">
        <f t="shared" si="257"/>
        <v>2.429250700085611E-7</v>
      </c>
      <c r="CX127" s="52">
        <f t="shared" si="153"/>
        <v>2.514274474588607E-7</v>
      </c>
      <c r="CY127" s="52">
        <f t="shared" si="156"/>
        <v>2.6022740811992077E-7</v>
      </c>
      <c r="CZ127" s="52">
        <f t="shared" si="159"/>
        <v>2.6933536740411802E-7</v>
      </c>
      <c r="DA127" s="52">
        <f t="shared" si="162"/>
        <v>2.7876210526326213E-7</v>
      </c>
      <c r="DB127" s="52">
        <f t="shared" si="165"/>
        <v>2.8851877894747624E-7</v>
      </c>
      <c r="DC127" s="52">
        <f t="shared" si="168"/>
        <v>2.9861693621063794E-7</v>
      </c>
      <c r="DD127" s="52">
        <f t="shared" si="171"/>
        <v>3.090685289780103E-7</v>
      </c>
      <c r="DE127" s="52">
        <f t="shared" si="174"/>
        <v>3.1988592749224058E-7</v>
      </c>
      <c r="DF127" s="52">
        <f t="shared" si="177"/>
        <v>3.3108193495446896E-7</v>
      </c>
      <c r="DG127" s="52">
        <f t="shared" si="180"/>
        <v>3.4266980267787529E-7</v>
      </c>
      <c r="DH127" s="52">
        <f t="shared" si="183"/>
        <v>3.5466324577160095E-7</v>
      </c>
      <c r="DI127" s="52">
        <f t="shared" si="186"/>
        <v>3.6707645937360696E-7</v>
      </c>
      <c r="DJ127" s="52">
        <f t="shared" si="189"/>
        <v>3.7992413545168317E-7</v>
      </c>
      <c r="DK127" s="52">
        <f t="shared" si="192"/>
        <v>3.9322148019249204E-7</v>
      </c>
      <c r="DL127" s="52">
        <f t="shared" si="195"/>
        <v>4.0698423199922926E-7</v>
      </c>
      <c r="DM127" s="52">
        <f t="shared" si="198"/>
        <v>4.2122868011920226E-7</v>
      </c>
      <c r="DN127" s="52">
        <f t="shared" si="201"/>
        <v>4.359716839233742E-7</v>
      </c>
      <c r="DO127" s="52">
        <f t="shared" si="204"/>
        <v>4.5123069286069227E-7</v>
      </c>
      <c r="DP127" s="52">
        <f t="shared" si="207"/>
        <v>4.6702376711081649E-7</v>
      </c>
      <c r="DQ127" s="52">
        <f t="shared" si="210"/>
        <v>4.8336959895969494E-7</v>
      </c>
      <c r="DR127" s="52">
        <f t="shared" si="213"/>
        <v>5.0028753492328433E-7</v>
      </c>
      <c r="DS127" s="52">
        <f t="shared" si="216"/>
        <v>5.1779759864559921E-7</v>
      </c>
      <c r="DT127" s="52">
        <f t="shared" si="219"/>
        <v>5.3592051459819522E-7</v>
      </c>
      <c r="DU127" s="52">
        <f t="shared" si="225"/>
        <v>5.5467773260913196E-7</v>
      </c>
      <c r="DV127" s="52">
        <f t="shared" si="231"/>
        <v>5.740914532504515E-7</v>
      </c>
      <c r="DW127" s="52">
        <f t="shared" si="235"/>
        <v>5.941846541142173E-7</v>
      </c>
      <c r="DX127" s="52">
        <f t="shared" si="239"/>
        <v>6.1498111700821489E-7</v>
      </c>
      <c r="DY127" s="52">
        <f t="shared" si="243"/>
        <v>6.365054561035023E-7</v>
      </c>
    </row>
    <row r="128" spans="1:12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5:H5"/>
    <mergeCell ref="J5:N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Y1000"/>
  <sheetViews>
    <sheetView workbookViewId="0"/>
  </sheetViews>
  <sheetFormatPr baseColWidth="10" defaultColWidth="11.28515625" defaultRowHeight="15" customHeight="1"/>
  <cols>
    <col min="1" max="1" width="10.5703125" customWidth="1"/>
    <col min="2" max="2" width="11" customWidth="1"/>
    <col min="3" max="3" width="3.28515625" customWidth="1"/>
    <col min="4" max="5" width="11" customWidth="1"/>
    <col min="6" max="8" width="12.7109375" customWidth="1"/>
    <col min="9" max="9" width="3.28515625" customWidth="1"/>
    <col min="10" max="14" width="11" customWidth="1"/>
    <col min="15" max="15" width="3.7109375" customWidth="1"/>
    <col min="16" max="16" width="10.5703125" customWidth="1"/>
    <col min="17" max="17" width="5.28515625" customWidth="1"/>
    <col min="18" max="24" width="10.5703125" customWidth="1"/>
    <col min="25" max="25" width="3.42578125" customWidth="1"/>
    <col min="26" max="28" width="10.5703125" customWidth="1"/>
    <col min="29" max="29" width="11.7109375" customWidth="1"/>
    <col min="30" max="129" width="10.5703125" customWidth="1"/>
  </cols>
  <sheetData>
    <row r="1" spans="1:129" ht="15.75" customHeight="1">
      <c r="A1" s="1" t="s">
        <v>123</v>
      </c>
    </row>
    <row r="2" spans="1:129" ht="15.75" customHeight="1">
      <c r="D2" s="1" t="s">
        <v>104</v>
      </c>
      <c r="E2" s="1">
        <f>SMRb</f>
        <v>2</v>
      </c>
      <c r="AC2" s="1">
        <v>0</v>
      </c>
      <c r="AD2" s="1">
        <v>1</v>
      </c>
      <c r="AE2" s="1">
        <v>2</v>
      </c>
      <c r="AF2" s="1">
        <v>3</v>
      </c>
      <c r="AG2" s="1">
        <v>4</v>
      </c>
      <c r="AH2" s="1">
        <v>5</v>
      </c>
      <c r="AI2" s="1">
        <v>6</v>
      </c>
      <c r="AJ2" s="1">
        <v>7</v>
      </c>
      <c r="AK2" s="1">
        <v>8</v>
      </c>
      <c r="AL2" s="1">
        <v>9</v>
      </c>
      <c r="AM2" s="1">
        <v>10</v>
      </c>
      <c r="AN2" s="1">
        <v>11</v>
      </c>
      <c r="AO2" s="1">
        <v>12</v>
      </c>
      <c r="AP2" s="1">
        <v>13</v>
      </c>
      <c r="AQ2" s="1">
        <v>14</v>
      </c>
      <c r="AR2" s="1">
        <v>15</v>
      </c>
      <c r="AS2" s="1">
        <v>16</v>
      </c>
      <c r="AT2" s="1">
        <v>17</v>
      </c>
      <c r="AU2" s="1">
        <v>18</v>
      </c>
      <c r="AV2" s="1">
        <v>19</v>
      </c>
      <c r="AW2" s="1">
        <v>20</v>
      </c>
      <c r="AX2" s="1">
        <v>21</v>
      </c>
      <c r="AY2" s="1">
        <v>22</v>
      </c>
      <c r="AZ2" s="1">
        <v>23</v>
      </c>
      <c r="BA2" s="1">
        <v>24</v>
      </c>
      <c r="BB2" s="1">
        <v>25</v>
      </c>
      <c r="BC2" s="1">
        <v>26</v>
      </c>
      <c r="BD2" s="1">
        <v>27</v>
      </c>
      <c r="BE2" s="1">
        <v>28</v>
      </c>
      <c r="BF2" s="1">
        <v>29</v>
      </c>
      <c r="BG2" s="1">
        <v>30</v>
      </c>
      <c r="BH2" s="1">
        <v>31</v>
      </c>
      <c r="BI2" s="1">
        <v>32</v>
      </c>
      <c r="BJ2" s="1">
        <v>33</v>
      </c>
      <c r="BK2" s="1">
        <v>34</v>
      </c>
      <c r="BL2" s="1">
        <v>35</v>
      </c>
      <c r="BM2" s="1">
        <v>36</v>
      </c>
      <c r="BN2" s="1">
        <v>37</v>
      </c>
      <c r="BO2" s="1">
        <v>38</v>
      </c>
      <c r="BP2" s="1">
        <v>39</v>
      </c>
      <c r="BQ2" s="1">
        <v>40</v>
      </c>
      <c r="BR2" s="1">
        <v>41</v>
      </c>
      <c r="BS2" s="1">
        <v>42</v>
      </c>
      <c r="BT2" s="1">
        <v>43</v>
      </c>
      <c r="BU2" s="1">
        <v>44</v>
      </c>
      <c r="BV2" s="1">
        <v>45</v>
      </c>
      <c r="BW2" s="1">
        <v>46</v>
      </c>
      <c r="BX2" s="1">
        <v>47</v>
      </c>
      <c r="BY2" s="1">
        <v>48</v>
      </c>
      <c r="BZ2" s="1">
        <v>49</v>
      </c>
      <c r="CA2" s="1">
        <v>50</v>
      </c>
      <c r="CB2" s="1">
        <v>51</v>
      </c>
      <c r="CC2" s="1">
        <v>52</v>
      </c>
      <c r="CD2" s="1">
        <v>53</v>
      </c>
      <c r="CE2" s="1">
        <v>54</v>
      </c>
      <c r="CF2" s="1">
        <v>55</v>
      </c>
      <c r="CG2" s="1">
        <v>56</v>
      </c>
      <c r="CH2" s="1">
        <v>57</v>
      </c>
      <c r="CI2" s="1">
        <v>58</v>
      </c>
      <c r="CJ2" s="1">
        <v>59</v>
      </c>
      <c r="CK2" s="1">
        <v>60</v>
      </c>
      <c r="CL2" s="1">
        <v>61</v>
      </c>
      <c r="CM2" s="1">
        <v>62</v>
      </c>
      <c r="CN2" s="1">
        <v>63</v>
      </c>
      <c r="CO2" s="1">
        <v>64</v>
      </c>
      <c r="CP2" s="1">
        <v>65</v>
      </c>
      <c r="CQ2" s="1">
        <v>66</v>
      </c>
      <c r="CR2" s="1">
        <v>67</v>
      </c>
      <c r="CS2" s="1">
        <v>68</v>
      </c>
      <c r="CT2" s="1">
        <v>69</v>
      </c>
      <c r="CU2" s="1">
        <v>70</v>
      </c>
      <c r="CV2" s="1">
        <v>71</v>
      </c>
      <c r="CW2" s="1">
        <v>72</v>
      </c>
      <c r="CX2" s="1">
        <v>73</v>
      </c>
      <c r="CY2" s="1">
        <v>74</v>
      </c>
      <c r="CZ2" s="1">
        <v>75</v>
      </c>
      <c r="DA2" s="1">
        <v>76</v>
      </c>
      <c r="DB2" s="1">
        <v>77</v>
      </c>
      <c r="DC2" s="1">
        <v>78</v>
      </c>
      <c r="DD2" s="1">
        <v>79</v>
      </c>
      <c r="DE2" s="1">
        <v>80</v>
      </c>
      <c r="DF2" s="1">
        <v>81</v>
      </c>
      <c r="DG2" s="1">
        <v>82</v>
      </c>
      <c r="DH2" s="1">
        <v>83</v>
      </c>
      <c r="DI2" s="1">
        <v>84</v>
      </c>
      <c r="DJ2" s="1">
        <v>85</v>
      </c>
      <c r="DK2" s="1">
        <v>86</v>
      </c>
      <c r="DL2" s="1">
        <v>87</v>
      </c>
      <c r="DM2" s="1">
        <v>88</v>
      </c>
      <c r="DN2" s="1">
        <v>89</v>
      </c>
      <c r="DO2" s="1">
        <v>90</v>
      </c>
      <c r="DP2" s="1">
        <v>91</v>
      </c>
      <c r="DQ2" s="1">
        <v>92</v>
      </c>
      <c r="DR2" s="1">
        <v>93</v>
      </c>
      <c r="DS2" s="1">
        <v>94</v>
      </c>
      <c r="DT2" s="1">
        <v>95</v>
      </c>
      <c r="DU2" s="1">
        <v>96</v>
      </c>
      <c r="DV2" s="1">
        <v>97</v>
      </c>
      <c r="DW2" s="1">
        <v>98</v>
      </c>
      <c r="DX2" s="1">
        <v>99</v>
      </c>
      <c r="DY2" s="1">
        <v>100</v>
      </c>
    </row>
    <row r="3" spans="1:129" ht="15.75" customHeight="1">
      <c r="D3" s="1" t="s">
        <v>105</v>
      </c>
      <c r="E3" s="39">
        <f>qCMb</f>
        <v>0.8</v>
      </c>
    </row>
    <row r="4" spans="1:129" ht="15.75" customHeight="1">
      <c r="S4" s="8"/>
      <c r="W4" s="8"/>
      <c r="X4" s="8"/>
    </row>
    <row r="5" spans="1:129" ht="15.75" customHeight="1">
      <c r="B5" s="40" t="s">
        <v>40</v>
      </c>
      <c r="C5" s="40"/>
      <c r="D5" s="220" t="s">
        <v>106</v>
      </c>
      <c r="E5" s="218"/>
      <c r="F5" s="218"/>
      <c r="G5" s="218"/>
      <c r="H5" s="218"/>
      <c r="I5" s="40"/>
      <c r="J5" s="220" t="s">
        <v>107</v>
      </c>
      <c r="K5" s="218"/>
      <c r="L5" s="218"/>
      <c r="M5" s="218"/>
      <c r="N5" s="218"/>
      <c r="R5" s="41" t="s">
        <v>56</v>
      </c>
      <c r="T5" s="41"/>
      <c r="U5" s="41"/>
      <c r="V5" s="41"/>
    </row>
    <row r="6" spans="1:129" ht="15.75" customHeight="1">
      <c r="B6" s="40" t="s">
        <v>108</v>
      </c>
      <c r="C6" s="40"/>
      <c r="D6" s="40" t="s">
        <v>109</v>
      </c>
      <c r="E6" s="40" t="s">
        <v>110</v>
      </c>
      <c r="F6" s="40" t="s">
        <v>111</v>
      </c>
      <c r="G6" s="40" t="s">
        <v>112</v>
      </c>
      <c r="H6" s="40" t="s">
        <v>113</v>
      </c>
      <c r="I6" s="40"/>
      <c r="J6" s="40" t="s">
        <v>109</v>
      </c>
      <c r="K6" s="40" t="s">
        <v>110</v>
      </c>
      <c r="L6" s="40" t="s">
        <v>111</v>
      </c>
      <c r="M6" s="40" t="s">
        <v>112</v>
      </c>
      <c r="N6" s="40" t="s">
        <v>113</v>
      </c>
      <c r="P6" s="42" t="s">
        <v>114</v>
      </c>
      <c r="R6" s="40" t="s">
        <v>40</v>
      </c>
      <c r="S6" s="40" t="s">
        <v>111</v>
      </c>
      <c r="T6" s="40" t="s">
        <v>112</v>
      </c>
      <c r="U6" s="40" t="s">
        <v>113</v>
      </c>
      <c r="V6" s="40" t="s">
        <v>115</v>
      </c>
      <c r="W6" s="40" t="s">
        <v>42</v>
      </c>
      <c r="X6" s="40" t="s">
        <v>43</v>
      </c>
      <c r="Z6" s="42" t="s">
        <v>116</v>
      </c>
      <c r="AC6" s="1" t="s">
        <v>117</v>
      </c>
    </row>
    <row r="7" spans="1:129" ht="15.75" customHeight="1">
      <c r="B7" s="1">
        <v>0</v>
      </c>
      <c r="D7" s="43">
        <f>VLOOKUP($B7,MaleLT,nat,1)</f>
        <v>4.1999999999999997E-3</v>
      </c>
      <c r="E7" s="43">
        <f t="shared" ref="E7:E127" si="0">-LN(1-D7)</f>
        <v>4.2088447740546821E-3</v>
      </c>
      <c r="F7" s="44">
        <v>100000</v>
      </c>
      <c r="G7" s="44">
        <f t="shared" ref="G7:G127" si="1">(F7+F8)/2</f>
        <v>99580.882000000012</v>
      </c>
      <c r="H7" s="44">
        <f t="shared" ref="H7:H127" si="2">SUM(G7:G$127)/F7</f>
        <v>71.718420360611503</v>
      </c>
      <c r="J7" s="43">
        <f t="shared" ref="J7:J38" si="3">VLOOKUP($B7,FemaleLT,nat,1)</f>
        <v>3.5479999999999999E-3</v>
      </c>
      <c r="K7" s="43">
        <f t="shared" ref="K7:K127" si="4">-LN(1-J7)</f>
        <v>3.5543090794966561E-3</v>
      </c>
      <c r="L7" s="1">
        <v>100000</v>
      </c>
      <c r="M7" s="44">
        <f t="shared" ref="M7:M127" si="5">(L7+L8)/2</f>
        <v>99645.829415200002</v>
      </c>
      <c r="N7" s="44">
        <f t="shared" ref="N7:N127" si="6">SUM(M7:M$127)/L7</f>
        <v>76.096349268793219</v>
      </c>
      <c r="P7" s="5">
        <f t="shared" ref="P7:P127" si="7">L7/(F7+L7)</f>
        <v>0.5</v>
      </c>
      <c r="R7" s="1">
        <v>0</v>
      </c>
      <c r="S7" s="44">
        <f t="shared" ref="S7:S127" si="8">(1-P7)*F7+P7*L7</f>
        <v>100000</v>
      </c>
      <c r="T7" s="44">
        <f t="shared" ref="T7:T127" si="9">(S7+S8)/2</f>
        <v>99613.376962797731</v>
      </c>
      <c r="U7" s="45">
        <f t="shared" ref="U7:U127" si="10">SUM(T7:T127)/S7</f>
        <v>74.204722766516923</v>
      </c>
      <c r="V7" s="44">
        <f t="shared" ref="V7:V38" si="11">T7*VLOOKUP($B7,qol,nat,1)*qCMb</f>
        <v>79690.70157023819</v>
      </c>
      <c r="W7" s="45">
        <f t="shared" ref="W7:W127" si="12">SUM(V7:V$127)/S7</f>
        <v>52.880604015212583</v>
      </c>
      <c r="X7" s="45">
        <f>SUM(AC7:AC127)/S7</f>
        <v>20.266451084991377</v>
      </c>
      <c r="Z7" s="1">
        <f t="shared" ref="Z7:Z127" si="13">(1-P7)*H7+P7*N7</f>
        <v>73.907384814702368</v>
      </c>
      <c r="AA7" s="45">
        <f t="shared" ref="AA7:AA127" si="14">U7-Z7</f>
        <v>0.29733795181455491</v>
      </c>
      <c r="AC7" s="44">
        <f t="shared" ref="AC7:AC38" si="15">$V7/(1+r_)^($R7-AC$2)</f>
        <v>79690.70157023819</v>
      </c>
      <c r="AD7" s="44"/>
      <c r="AE7" s="44"/>
      <c r="AF7" s="44"/>
    </row>
    <row r="8" spans="1:129" ht="15.75" customHeight="1">
      <c r="B8" s="1">
        <v>1</v>
      </c>
      <c r="D8" s="43">
        <f t="shared" ref="D8:D39" si="16">VLOOKUP(B8,MaleLT,nat,1)</f>
        <v>2.5700000000000001E-4</v>
      </c>
      <c r="E8" s="43">
        <f t="shared" si="0"/>
        <v>2.5703303015924022E-4</v>
      </c>
      <c r="F8" s="44">
        <f t="shared" ref="F8:F39" si="17">F7*EXP(-E7*SMRb)</f>
        <v>99161.76400000001</v>
      </c>
      <c r="G8" s="44">
        <f t="shared" si="1"/>
        <v>99136.282701419696</v>
      </c>
      <c r="H8" s="44">
        <f t="shared" si="2"/>
        <v>71.320445187533679</v>
      </c>
      <c r="J8" s="43">
        <f t="shared" si="3"/>
        <v>2.24E-4</v>
      </c>
      <c r="K8" s="43">
        <f t="shared" si="4"/>
        <v>2.2402509174710615E-4</v>
      </c>
      <c r="L8" s="44">
        <f t="shared" ref="L8:L39" si="18">L7*EXP(-K7*SMRb)</f>
        <v>99291.658830400003</v>
      </c>
      <c r="M8" s="44">
        <f t="shared" si="5"/>
        <v>99269.419989851129</v>
      </c>
      <c r="N8" s="44">
        <f t="shared" si="6"/>
        <v>75.635649418365816</v>
      </c>
      <c r="P8" s="5">
        <f t="shared" si="7"/>
        <v>0.50032726780054337</v>
      </c>
      <c r="R8" s="1">
        <v>1</v>
      </c>
      <c r="S8" s="44">
        <f t="shared" si="8"/>
        <v>99226.753925595462</v>
      </c>
      <c r="T8" s="44">
        <f t="shared" si="9"/>
        <v>99202.896042586028</v>
      </c>
      <c r="U8" s="45">
        <f t="shared" si="10"/>
        <v>73.779082858826484</v>
      </c>
      <c r="V8" s="44">
        <f t="shared" si="11"/>
        <v>79362.316834068828</v>
      </c>
      <c r="W8" s="45">
        <f t="shared" si="12"/>
        <v>52.48957054320735</v>
      </c>
      <c r="X8" s="45">
        <f>SUM(AD8:AD127)/S8</f>
        <v>20.308008994050347</v>
      </c>
      <c r="Z8" s="1">
        <f t="shared" si="13"/>
        <v>73.47945953034727</v>
      </c>
      <c r="AA8" s="45">
        <f t="shared" si="14"/>
        <v>0.29962332847921402</v>
      </c>
      <c r="AC8" s="44">
        <f t="shared" si="15"/>
        <v>76678.566989438492</v>
      </c>
      <c r="AD8" s="44">
        <f t="shared" ref="AD8:AD39" si="19">$V8/(1+r_)^($R8-AD$2)</f>
        <v>79362.316834068828</v>
      </c>
      <c r="AE8" s="44"/>
      <c r="AF8" s="44"/>
    </row>
    <row r="9" spans="1:129" ht="15.75" customHeight="1">
      <c r="B9" s="1">
        <v>2</v>
      </c>
      <c r="D9" s="43">
        <f t="shared" si="16"/>
        <v>1.3899999999999999E-4</v>
      </c>
      <c r="E9" s="43">
        <f t="shared" si="0"/>
        <v>1.3900966139529991E-4</v>
      </c>
      <c r="F9" s="44">
        <f t="shared" si="17"/>
        <v>99110.801402839381</v>
      </c>
      <c r="G9" s="44">
        <f t="shared" si="1"/>
        <v>99097.025958904283</v>
      </c>
      <c r="H9" s="44">
        <f t="shared" si="2"/>
        <v>70.356860934028958</v>
      </c>
      <c r="J9" s="43">
        <f t="shared" si="3"/>
        <v>1.27E-4</v>
      </c>
      <c r="K9" s="43">
        <f t="shared" si="4"/>
        <v>1.2700806518284761E-4</v>
      </c>
      <c r="L9" s="44">
        <f t="shared" si="18"/>
        <v>99247.181149302254</v>
      </c>
      <c r="M9" s="44">
        <f t="shared" si="5"/>
        <v>99234.577557675191</v>
      </c>
      <c r="N9" s="44">
        <f t="shared" si="6"/>
        <v>74.669321502703156</v>
      </c>
      <c r="P9" s="5">
        <f t="shared" si="7"/>
        <v>0.50034377176231615</v>
      </c>
      <c r="R9" s="1">
        <v>2</v>
      </c>
      <c r="S9" s="44">
        <f t="shared" si="8"/>
        <v>99179.038159576594</v>
      </c>
      <c r="T9" s="44">
        <f t="shared" si="9"/>
        <v>99165.849460870755</v>
      </c>
      <c r="U9" s="45">
        <f t="shared" si="10"/>
        <v>72.814337965516913</v>
      </c>
      <c r="V9" s="44">
        <f t="shared" si="11"/>
        <v>79332.679568696607</v>
      </c>
      <c r="W9" s="45">
        <f t="shared" si="12"/>
        <v>51.714631219396445</v>
      </c>
      <c r="X9" s="45">
        <f>SUM(AE9:AE127)/S9</f>
        <v>20.200702424796564</v>
      </c>
      <c r="Z9" s="1">
        <f t="shared" si="13"/>
        <v>72.514573720535665</v>
      </c>
      <c r="AA9" s="45">
        <f t="shared" si="14"/>
        <v>0.29976424498124743</v>
      </c>
      <c r="AC9" s="44">
        <f t="shared" si="15"/>
        <v>74057.905266117406</v>
      </c>
      <c r="AD9" s="44">
        <f t="shared" si="19"/>
        <v>76649.931950431506</v>
      </c>
      <c r="AE9" s="44">
        <f t="shared" ref="AE9:AE40" si="20">$V9/(1+r_)^($R9-AE$2)</f>
        <v>79332.679568696607</v>
      </c>
      <c r="AF9" s="44"/>
    </row>
    <row r="10" spans="1:129" ht="15.75" customHeight="1">
      <c r="B10" s="1">
        <v>3</v>
      </c>
      <c r="D10" s="43">
        <f t="shared" si="16"/>
        <v>1.1400000000000001E-4</v>
      </c>
      <c r="E10" s="43">
        <f t="shared" si="0"/>
        <v>1.140064984938377E-4</v>
      </c>
      <c r="F10" s="44">
        <f t="shared" si="17"/>
        <v>99083.250514969186</v>
      </c>
      <c r="G10" s="44">
        <f t="shared" si="1"/>
        <v>99071.955668253446</v>
      </c>
      <c r="H10" s="44">
        <f t="shared" si="2"/>
        <v>69.376285191232412</v>
      </c>
      <c r="J10" s="43">
        <f t="shared" si="3"/>
        <v>9.7999999999999997E-5</v>
      </c>
      <c r="K10" s="43">
        <f t="shared" si="4"/>
        <v>9.800480231379623E-5</v>
      </c>
      <c r="L10" s="44">
        <f t="shared" si="18"/>
        <v>99221.973966048128</v>
      </c>
      <c r="M10" s="44">
        <f t="shared" si="5"/>
        <v>99212.250689063367</v>
      </c>
      <c r="N10" s="44">
        <f t="shared" si="6"/>
        <v>73.6881640998036</v>
      </c>
      <c r="P10" s="5">
        <f t="shared" si="7"/>
        <v>0.50034977255753599</v>
      </c>
      <c r="R10" s="1">
        <v>3</v>
      </c>
      <c r="S10" s="44">
        <f t="shared" si="8"/>
        <v>99152.660762164931</v>
      </c>
      <c r="T10" s="44">
        <f t="shared" si="9"/>
        <v>99142.152817532886</v>
      </c>
      <c r="U10" s="45">
        <f t="shared" si="10"/>
        <v>71.833575613971476</v>
      </c>
      <c r="V10" s="44">
        <f t="shared" si="11"/>
        <v>79313.722254026317</v>
      </c>
      <c r="W10" s="45">
        <f t="shared" si="12"/>
        <v>50.928282355032167</v>
      </c>
      <c r="X10" s="45">
        <f>SUM(AF10:AF127)/S10</f>
        <v>20.085178917637723</v>
      </c>
      <c r="Z10" s="1">
        <f t="shared" si="13"/>
        <v>71.533732822431645</v>
      </c>
      <c r="AA10" s="45">
        <f t="shared" si="14"/>
        <v>0.29984279153983096</v>
      </c>
      <c r="AC10" s="44">
        <f t="shared" si="15"/>
        <v>71536.433246398534</v>
      </c>
      <c r="AD10" s="44">
        <f t="shared" si="19"/>
        <v>74040.208410022475</v>
      </c>
      <c r="AE10" s="44">
        <f t="shared" si="20"/>
        <v>76631.615704373253</v>
      </c>
      <c r="AF10" s="44">
        <f t="shared" ref="AF10:AF41" si="21">$V10/(1+r_)^($R10-AF$2)</f>
        <v>79313.722254026317</v>
      </c>
      <c r="AG10" s="44"/>
      <c r="AH10" s="44"/>
      <c r="AI10" s="44"/>
      <c r="AJ10" s="44"/>
      <c r="AK10" s="44"/>
      <c r="AL10" s="44"/>
      <c r="AM10" s="44"/>
    </row>
    <row r="11" spans="1:129" ht="15.75" customHeight="1">
      <c r="B11" s="1">
        <v>4</v>
      </c>
      <c r="D11" s="43">
        <f t="shared" si="16"/>
        <v>9.8999999999999994E-5</v>
      </c>
      <c r="E11" s="43">
        <f t="shared" si="0"/>
        <v>9.9004900823417247E-5</v>
      </c>
      <c r="F11" s="44">
        <f t="shared" si="17"/>
        <v>99060.660821537705</v>
      </c>
      <c r="G11" s="44">
        <f t="shared" si="1"/>
        <v>99050.854301563144</v>
      </c>
      <c r="H11" s="44">
        <f t="shared" si="2"/>
        <v>68.391991670012843</v>
      </c>
      <c r="J11" s="43">
        <f t="shared" si="3"/>
        <v>7.2999999999999999E-5</v>
      </c>
      <c r="K11" s="43">
        <f t="shared" si="4"/>
        <v>7.3002664629669175E-5</v>
      </c>
      <c r="L11" s="44">
        <f t="shared" si="18"/>
        <v>99202.52741207862</v>
      </c>
      <c r="M11" s="44">
        <f t="shared" si="5"/>
        <v>99195.285891902677</v>
      </c>
      <c r="N11" s="44">
        <f t="shared" si="6"/>
        <v>72.702511088940113</v>
      </c>
      <c r="P11" s="5">
        <f t="shared" si="7"/>
        <v>0.50035777340162046</v>
      </c>
      <c r="R11" s="1">
        <v>4</v>
      </c>
      <c r="S11" s="44">
        <f t="shared" si="8"/>
        <v>99131.644872900841</v>
      </c>
      <c r="T11" s="44">
        <f t="shared" si="9"/>
        <v>99123.122726073794</v>
      </c>
      <c r="U11" s="45">
        <f t="shared" si="10"/>
        <v>70.84869831800647</v>
      </c>
      <c r="V11" s="44">
        <f t="shared" si="11"/>
        <v>79298.498180859038</v>
      </c>
      <c r="W11" s="45">
        <f t="shared" si="12"/>
        <v>50.138994340978115</v>
      </c>
      <c r="X11" s="45">
        <f>SUM(AG11:AG127)/S11</f>
        <v>19.964479497715885</v>
      </c>
      <c r="Z11" s="1">
        <f t="shared" si="13"/>
        <v>70.548793568671741</v>
      </c>
      <c r="AA11" s="45">
        <f t="shared" si="14"/>
        <v>0.2999047493347291</v>
      </c>
      <c r="AC11" s="44">
        <f t="shared" si="15"/>
        <v>69104.059907878996</v>
      </c>
      <c r="AD11" s="44">
        <f t="shared" si="19"/>
        <v>71522.702004654755</v>
      </c>
      <c r="AE11" s="44">
        <f t="shared" si="20"/>
        <v>74025.996574817662</v>
      </c>
      <c r="AF11" s="44">
        <f t="shared" si="21"/>
        <v>76616.906454936281</v>
      </c>
      <c r="AG11" s="44">
        <f t="shared" ref="AG11:AG42" si="22">$V11/(1+r_)^($R11-AG$2)</f>
        <v>79298.498180859038</v>
      </c>
      <c r="AH11" s="44"/>
      <c r="AI11" s="44"/>
      <c r="AJ11" s="44"/>
      <c r="AK11" s="44"/>
      <c r="AL11" s="44"/>
      <c r="AM11" s="44"/>
    </row>
    <row r="12" spans="1:129" ht="15.75" customHeight="1">
      <c r="B12" s="1">
        <v>5</v>
      </c>
      <c r="D12" s="43">
        <f t="shared" si="16"/>
        <v>9.2999999999999997E-5</v>
      </c>
      <c r="E12" s="43">
        <f t="shared" si="0"/>
        <v>9.300432476814744E-5</v>
      </c>
      <c r="F12" s="44">
        <f t="shared" si="17"/>
        <v>99041.047781588582</v>
      </c>
      <c r="G12" s="44">
        <f t="shared" si="1"/>
        <v>99031.837392447895</v>
      </c>
      <c r="H12" s="44">
        <f t="shared" si="2"/>
        <v>67.40543628085527</v>
      </c>
      <c r="J12" s="43">
        <f t="shared" si="3"/>
        <v>8.1000000000000004E-5</v>
      </c>
      <c r="K12" s="43">
        <f t="shared" si="4"/>
        <v>8.1003280677155505E-5</v>
      </c>
      <c r="L12" s="44">
        <f t="shared" si="18"/>
        <v>99188.044371726734</v>
      </c>
      <c r="M12" s="44">
        <f t="shared" si="5"/>
        <v>99180.010465519008</v>
      </c>
      <c r="N12" s="44">
        <f t="shared" si="6"/>
        <v>71.71305380997299</v>
      </c>
      <c r="P12" s="5">
        <f t="shared" si="7"/>
        <v>0.50037077451281586</v>
      </c>
      <c r="R12" s="1">
        <v>5</v>
      </c>
      <c r="S12" s="44">
        <f t="shared" si="8"/>
        <v>99114.600579246748</v>
      </c>
      <c r="T12" s="44">
        <f t="shared" si="9"/>
        <v>99105.97931586983</v>
      </c>
      <c r="U12" s="45">
        <f t="shared" si="10"/>
        <v>69.860795868370474</v>
      </c>
      <c r="V12" s="44">
        <f t="shared" si="11"/>
        <v>79284.783452695876</v>
      </c>
      <c r="W12" s="45">
        <f t="shared" si="12"/>
        <v>49.347547732916873</v>
      </c>
      <c r="X12" s="45">
        <f>SUM(AH12:AH127)/S12</f>
        <v>19.838718450546864</v>
      </c>
      <c r="Z12" s="1">
        <f t="shared" si="13"/>
        <v>69.560842200204888</v>
      </c>
      <c r="AA12" s="45">
        <f t="shared" si="14"/>
        <v>0.29995366816558544</v>
      </c>
      <c r="AC12" s="44">
        <f t="shared" si="15"/>
        <v>66755.660207358655</v>
      </c>
      <c r="AD12" s="44">
        <f t="shared" si="19"/>
        <v>69092.108314616198</v>
      </c>
      <c r="AE12" s="44">
        <f t="shared" si="20"/>
        <v>71510.332105627764</v>
      </c>
      <c r="AF12" s="44">
        <f t="shared" si="21"/>
        <v>74013.193729324732</v>
      </c>
      <c r="AG12" s="44">
        <f t="shared" si="22"/>
        <v>76603.655509851087</v>
      </c>
      <c r="AH12" s="44">
        <f t="shared" ref="AH12:AH43" si="23">$V12/(1+r_)^($R12-AH$2)</f>
        <v>79284.783452695876</v>
      </c>
      <c r="AI12" s="44"/>
      <c r="AJ12" s="44"/>
      <c r="AK12" s="44"/>
      <c r="AL12" s="44"/>
      <c r="AM12" s="44"/>
    </row>
    <row r="13" spans="1:129" ht="15.75" customHeight="1">
      <c r="B13" s="1">
        <v>6</v>
      </c>
      <c r="D13" s="43">
        <f t="shared" si="16"/>
        <v>8.0000000000000007E-5</v>
      </c>
      <c r="E13" s="43">
        <f t="shared" si="0"/>
        <v>8.0003200170645887E-5</v>
      </c>
      <c r="F13" s="44">
        <f t="shared" si="17"/>
        <v>99022.627003307221</v>
      </c>
      <c r="G13" s="44">
        <f t="shared" si="1"/>
        <v>99014.705510019368</v>
      </c>
      <c r="H13" s="44">
        <f t="shared" si="2"/>
        <v>66.417882428214156</v>
      </c>
      <c r="J13" s="43">
        <f t="shared" si="3"/>
        <v>7.4999999999999993E-5</v>
      </c>
      <c r="K13" s="43">
        <f t="shared" si="4"/>
        <v>7.5002812640680169E-5</v>
      </c>
      <c r="L13" s="44">
        <f t="shared" si="18"/>
        <v>99171.976559311268</v>
      </c>
      <c r="M13" s="44">
        <f t="shared" si="5"/>
        <v>99164.538939990511</v>
      </c>
      <c r="N13" s="44">
        <f t="shared" si="6"/>
        <v>70.724591726528146</v>
      </c>
      <c r="P13" s="5">
        <f t="shared" si="7"/>
        <v>0.50037677503150801</v>
      </c>
      <c r="R13" s="1">
        <v>6</v>
      </c>
      <c r="S13" s="44">
        <f t="shared" si="8"/>
        <v>99097.358052492913</v>
      </c>
      <c r="T13" s="44">
        <f t="shared" si="9"/>
        <v>99089.678866411326</v>
      </c>
      <c r="U13" s="45">
        <f t="shared" si="10"/>
        <v>68.872864357399152</v>
      </c>
      <c r="V13" s="44">
        <f t="shared" si="11"/>
        <v>79271.743093129073</v>
      </c>
      <c r="W13" s="45">
        <f t="shared" si="12"/>
        <v>48.556064401957343</v>
      </c>
      <c r="X13" s="45">
        <f>SUM(AI13:AI127)/S13</f>
        <v>19.708574231162025</v>
      </c>
      <c r="Z13" s="1">
        <f t="shared" si="13"/>
        <v>68.572859737902718</v>
      </c>
      <c r="AA13" s="45">
        <f t="shared" si="14"/>
        <v>0.30000461949643409</v>
      </c>
      <c r="AC13" s="44">
        <f t="shared" si="15"/>
        <v>64487.614081659151</v>
      </c>
      <c r="AD13" s="44">
        <f t="shared" si="19"/>
        <v>66744.680574517231</v>
      </c>
      <c r="AE13" s="44">
        <f t="shared" si="20"/>
        <v>69080.744394625319</v>
      </c>
      <c r="AF13" s="44">
        <f t="shared" si="21"/>
        <v>71498.570448437196</v>
      </c>
      <c r="AG13" s="44">
        <f t="shared" si="22"/>
        <v>74001.020414132494</v>
      </c>
      <c r="AH13" s="44">
        <f t="shared" si="23"/>
        <v>76591.056128627126</v>
      </c>
      <c r="AI13" s="44">
        <f t="shared" ref="AI13:AI44" si="24">$V13/(1+r_)^($R13-AI$2)</f>
        <v>79271.743093129073</v>
      </c>
      <c r="AJ13" s="44"/>
      <c r="AK13" s="44"/>
      <c r="AL13" s="44"/>
      <c r="AM13" s="44"/>
      <c r="AN13" s="44"/>
    </row>
    <row r="14" spans="1:129" ht="15.75" customHeight="1">
      <c r="B14" s="1">
        <v>7</v>
      </c>
      <c r="D14" s="43">
        <f t="shared" si="16"/>
        <v>7.7000000000000001E-5</v>
      </c>
      <c r="E14" s="43">
        <f t="shared" si="0"/>
        <v>7.700296465218019E-5</v>
      </c>
      <c r="F14" s="44">
        <f t="shared" si="17"/>
        <v>99006.784016731515</v>
      </c>
      <c r="G14" s="44">
        <f t="shared" si="1"/>
        <v>98999.160787867833</v>
      </c>
      <c r="H14" s="44">
        <f t="shared" si="2"/>
        <v>65.428430555161015</v>
      </c>
      <c r="J14" s="43">
        <f t="shared" si="3"/>
        <v>6.0000000000000002E-5</v>
      </c>
      <c r="K14" s="43">
        <f t="shared" si="4"/>
        <v>6.0001800071952222E-5</v>
      </c>
      <c r="L14" s="44">
        <f t="shared" si="18"/>
        <v>99157.101320669739</v>
      </c>
      <c r="M14" s="44">
        <f t="shared" si="5"/>
        <v>99151.152073073288</v>
      </c>
      <c r="N14" s="44">
        <f t="shared" si="6"/>
        <v>69.735126600445625</v>
      </c>
      <c r="P14" s="5">
        <f t="shared" si="7"/>
        <v>0.50037927522384384</v>
      </c>
      <c r="R14" s="1">
        <v>7</v>
      </c>
      <c r="S14" s="44">
        <f t="shared" si="8"/>
        <v>99081.999680329725</v>
      </c>
      <c r="T14" s="44">
        <f t="shared" si="9"/>
        <v>99075.214730121021</v>
      </c>
      <c r="U14" s="45">
        <f t="shared" si="10"/>
        <v>67.883462608343336</v>
      </c>
      <c r="V14" s="44">
        <f t="shared" si="11"/>
        <v>79260.171784096819</v>
      </c>
      <c r="W14" s="45">
        <f t="shared" si="12"/>
        <v>47.76352891378982</v>
      </c>
      <c r="X14" s="45">
        <f>SUM(AJ14:AJ127)/S14</f>
        <v>19.573472040838933</v>
      </c>
      <c r="Z14" s="1">
        <f t="shared" si="13"/>
        <v>67.583412000909931</v>
      </c>
      <c r="AA14" s="45">
        <f t="shared" si="14"/>
        <v>0.3000506074334055</v>
      </c>
      <c r="AC14" s="44">
        <f t="shared" si="15"/>
        <v>62297.778564546796</v>
      </c>
      <c r="AD14" s="44">
        <f t="shared" si="19"/>
        <v>64478.200814305928</v>
      </c>
      <c r="AE14" s="44">
        <f t="shared" si="20"/>
        <v>66734.937842806641</v>
      </c>
      <c r="AF14" s="44">
        <f t="shared" si="21"/>
        <v>69070.660667304866</v>
      </c>
      <c r="AG14" s="44">
        <f t="shared" si="22"/>
        <v>71488.133790660533</v>
      </c>
      <c r="AH14" s="44">
        <f t="shared" si="23"/>
        <v>73990.218473333647</v>
      </c>
      <c r="AI14" s="44">
        <f t="shared" si="24"/>
        <v>76579.87611990032</v>
      </c>
      <c r="AJ14" s="44">
        <f t="shared" ref="AJ14:AJ45" si="25">$V14/(1+r_)^($R14-AJ$2)</f>
        <v>79260.171784096819</v>
      </c>
      <c r="AK14" s="44"/>
      <c r="AL14" s="44"/>
      <c r="AM14" s="44"/>
    </row>
    <row r="15" spans="1:129" ht="15.75" customHeight="1">
      <c r="B15" s="1">
        <v>8</v>
      </c>
      <c r="D15" s="43">
        <f t="shared" si="16"/>
        <v>7.1000000000000005E-5</v>
      </c>
      <c r="E15" s="43">
        <f t="shared" si="0"/>
        <v>7.1002520619353274E-5</v>
      </c>
      <c r="F15" s="44">
        <f t="shared" si="17"/>
        <v>98991.537559004151</v>
      </c>
      <c r="G15" s="44">
        <f t="shared" si="1"/>
        <v>98984.509409345628</v>
      </c>
      <c r="H15" s="44">
        <f t="shared" si="2"/>
        <v>64.438430688467093</v>
      </c>
      <c r="J15" s="43">
        <f t="shared" si="3"/>
        <v>6.0000000000000002E-5</v>
      </c>
      <c r="K15" s="43">
        <f t="shared" si="4"/>
        <v>6.0001800071952222E-5</v>
      </c>
      <c r="L15" s="44">
        <f t="shared" si="18"/>
        <v>99145.202825476823</v>
      </c>
      <c r="M15" s="44">
        <f t="shared" si="5"/>
        <v>99139.254291768666</v>
      </c>
      <c r="N15" s="44">
        <f t="shared" si="6"/>
        <v>68.74343556343689</v>
      </c>
      <c r="P15" s="5">
        <f t="shared" si="7"/>
        <v>0.50038777580113225</v>
      </c>
      <c r="R15" s="1">
        <v>8</v>
      </c>
      <c r="S15" s="44">
        <f t="shared" si="8"/>
        <v>99068.429779912301</v>
      </c>
      <c r="T15" s="44">
        <f t="shared" si="9"/>
        <v>99061.94228542308</v>
      </c>
      <c r="U15" s="45">
        <f t="shared" si="10"/>
        <v>66.892692459663365</v>
      </c>
      <c r="V15" s="44">
        <f t="shared" si="11"/>
        <v>79249.553828338467</v>
      </c>
      <c r="W15" s="45">
        <f t="shared" si="12"/>
        <v>46.970016534237701</v>
      </c>
      <c r="X15" s="45">
        <f>SUM(AK15:AK127)/S15</f>
        <v>19.433261769073088</v>
      </c>
      <c r="Z15" s="1">
        <f t="shared" si="13"/>
        <v>66.592602502666267</v>
      </c>
      <c r="AA15" s="45">
        <f t="shared" si="14"/>
        <v>0.30008995699709828</v>
      </c>
      <c r="AC15" s="44">
        <f t="shared" si="15"/>
        <v>60183.027002222036</v>
      </c>
      <c r="AD15" s="44">
        <f t="shared" si="19"/>
        <v>62289.432947299792</v>
      </c>
      <c r="AE15" s="44">
        <f t="shared" si="20"/>
        <v>64469.563100455278</v>
      </c>
      <c r="AF15" s="44">
        <f t="shared" si="21"/>
        <v>66725.997808971224</v>
      </c>
      <c r="AG15" s="44">
        <f t="shared" si="22"/>
        <v>69061.407732285195</v>
      </c>
      <c r="AH15" s="44">
        <f t="shared" si="23"/>
        <v>71478.557002915171</v>
      </c>
      <c r="AI15" s="44">
        <f t="shared" si="24"/>
        <v>73980.306498017206</v>
      </c>
      <c r="AJ15" s="44">
        <f t="shared" si="25"/>
        <v>76569.617225447801</v>
      </c>
      <c r="AK15" s="44">
        <f t="shared" ref="AK15:AK46" si="26">$V15/(1+r_)^($R15-AK$2)</f>
        <v>79249.553828338467</v>
      </c>
      <c r="AL15" s="44"/>
      <c r="AM15" s="44"/>
    </row>
    <row r="16" spans="1:129" ht="15.75" customHeight="1">
      <c r="B16" s="1">
        <v>9</v>
      </c>
      <c r="D16" s="43">
        <f t="shared" si="16"/>
        <v>6.4999999999999994E-5</v>
      </c>
      <c r="E16" s="43">
        <f t="shared" si="0"/>
        <v>6.5002112591527869E-5</v>
      </c>
      <c r="F16" s="44">
        <f t="shared" si="17"/>
        <v>98977.481259687105</v>
      </c>
      <c r="G16" s="44">
        <f t="shared" si="1"/>
        <v>98971.047932495159</v>
      </c>
      <c r="H16" s="44">
        <f t="shared" si="2"/>
        <v>63.447510912657286</v>
      </c>
      <c r="J16" s="43">
        <f t="shared" si="3"/>
        <v>6.2000000000000003E-5</v>
      </c>
      <c r="K16" s="43">
        <f t="shared" si="4"/>
        <v>6.2001922079452849E-5</v>
      </c>
      <c r="L16" s="44">
        <f t="shared" si="18"/>
        <v>99133.305758060509</v>
      </c>
      <c r="M16" s="44">
        <f t="shared" si="5"/>
        <v>99127.159683637728</v>
      </c>
      <c r="N16" s="44">
        <f t="shared" si="6"/>
        <v>67.751625512792529</v>
      </c>
      <c r="P16" s="5">
        <f t="shared" si="7"/>
        <v>0.50039327615805052</v>
      </c>
      <c r="R16" s="1">
        <v>9</v>
      </c>
      <c r="S16" s="44">
        <f t="shared" si="8"/>
        <v>99055.454790933858</v>
      </c>
      <c r="T16" s="44">
        <f t="shared" si="9"/>
        <v>99049.165320402797</v>
      </c>
      <c r="U16" s="45">
        <f t="shared" si="10"/>
        <v>65.90138904739527</v>
      </c>
      <c r="V16" s="44">
        <f t="shared" si="11"/>
        <v>79239.332256322246</v>
      </c>
      <c r="W16" s="45">
        <f t="shared" si="12"/>
        <v>46.176116606692389</v>
      </c>
      <c r="X16" s="45">
        <f>SUM(AL16:AL133)/S16</f>
        <v>19.288006302105764</v>
      </c>
      <c r="Z16" s="1">
        <f t="shared" si="13"/>
        <v>65.601260918378657</v>
      </c>
      <c r="AA16" s="45">
        <f t="shared" si="14"/>
        <v>0.30012812901661334</v>
      </c>
      <c r="AC16" s="44">
        <f t="shared" si="15"/>
        <v>58140.352292087176</v>
      </c>
      <c r="AD16" s="44">
        <f t="shared" si="19"/>
        <v>60175.26462231022</v>
      </c>
      <c r="AE16" s="44">
        <f t="shared" si="20"/>
        <v>62281.398884091061</v>
      </c>
      <c r="AF16" s="44">
        <f t="shared" si="21"/>
        <v>64461.247845034246</v>
      </c>
      <c r="AG16" s="44">
        <f t="shared" si="22"/>
        <v>66717.39151961045</v>
      </c>
      <c r="AH16" s="44">
        <f t="shared" si="23"/>
        <v>69052.500222796807</v>
      </c>
      <c r="AI16" s="44">
        <f t="shared" si="24"/>
        <v>71469.337730594692</v>
      </c>
      <c r="AJ16" s="44">
        <f t="shared" si="25"/>
        <v>73970.764551165499</v>
      </c>
      <c r="AK16" s="44">
        <f t="shared" si="26"/>
        <v>76559.741310456287</v>
      </c>
      <c r="AL16" s="44">
        <f t="shared" ref="AL16:AL47" si="27">$V16/(1+r_)^($R16-AL$2)</f>
        <v>79239.332256322246</v>
      </c>
      <c r="AM16" s="44"/>
    </row>
    <row r="17" spans="2:59" ht="15.75" customHeight="1">
      <c r="B17" s="1">
        <v>10</v>
      </c>
      <c r="D17" s="43">
        <f t="shared" si="16"/>
        <v>7.6000000000000004E-5</v>
      </c>
      <c r="E17" s="43">
        <f t="shared" si="0"/>
        <v>7.6002888146298661E-5</v>
      </c>
      <c r="F17" s="44">
        <f t="shared" si="17"/>
        <v>98964.614605303213</v>
      </c>
      <c r="G17" s="44">
        <f t="shared" si="1"/>
        <v>98957.093580403016</v>
      </c>
      <c r="H17" s="44">
        <f t="shared" si="2"/>
        <v>62.455694887004782</v>
      </c>
      <c r="J17" s="43">
        <f t="shared" si="3"/>
        <v>5.8999999999999998E-5</v>
      </c>
      <c r="K17" s="43">
        <f t="shared" si="4"/>
        <v>5.9001740568493946E-5</v>
      </c>
      <c r="L17" s="44">
        <f t="shared" si="18"/>
        <v>99121.013609214933</v>
      </c>
      <c r="M17" s="44">
        <f t="shared" si="5"/>
        <v>99115.165641932108</v>
      </c>
      <c r="N17" s="44">
        <f t="shared" si="6"/>
        <v>66.759965489965992</v>
      </c>
      <c r="P17" s="5">
        <f t="shared" si="7"/>
        <v>0.50039477625237494</v>
      </c>
      <c r="R17" s="1">
        <v>10</v>
      </c>
      <c r="S17" s="44">
        <f t="shared" si="8"/>
        <v>99042.875849871722</v>
      </c>
      <c r="T17" s="44">
        <f t="shared" si="9"/>
        <v>99036.192693225777</v>
      </c>
      <c r="U17" s="45">
        <f t="shared" si="10"/>
        <v>64.909695351217223</v>
      </c>
      <c r="V17" s="44">
        <f t="shared" si="11"/>
        <v>79228.954154580628</v>
      </c>
      <c r="W17" s="45">
        <f t="shared" si="12"/>
        <v>45.381930402666185</v>
      </c>
      <c r="X17" s="45">
        <f>SUM(AM17:AM127)/S17</f>
        <v>19.13756935453463</v>
      </c>
      <c r="Z17" s="1">
        <f t="shared" si="13"/>
        <v>64.609529412303232</v>
      </c>
      <c r="AA17" s="45">
        <f t="shared" si="14"/>
        <v>0.30016593891399168</v>
      </c>
      <c r="AC17" s="44">
        <f t="shared" si="15"/>
        <v>56166.896190731226</v>
      </c>
      <c r="AD17" s="44">
        <f t="shared" si="19"/>
        <v>58132.737557406814</v>
      </c>
      <c r="AE17" s="44">
        <f t="shared" si="20"/>
        <v>60167.383371916047</v>
      </c>
      <c r="AF17" s="44">
        <f t="shared" si="21"/>
        <v>62273.24178993309</v>
      </c>
      <c r="AG17" s="44">
        <f t="shared" si="22"/>
        <v>64452.805252580743</v>
      </c>
      <c r="AH17" s="44">
        <f t="shared" si="23"/>
        <v>66708.653436421082</v>
      </c>
      <c r="AI17" s="44">
        <f t="shared" si="24"/>
        <v>69043.456306695807</v>
      </c>
      <c r="AJ17" s="44">
        <f t="shared" si="25"/>
        <v>71459.977277430153</v>
      </c>
      <c r="AK17" s="44">
        <f t="shared" si="26"/>
        <v>73961.076482140197</v>
      </c>
      <c r="AL17" s="44">
        <f t="shared" si="27"/>
        <v>76549.7141590151</v>
      </c>
      <c r="AM17" s="44">
        <f t="shared" ref="AM17:AM48" si="28">$V17/(1+r_)^($R17-AM$2)</f>
        <v>79228.954154580628</v>
      </c>
      <c r="AN17" s="44"/>
      <c r="AO17" s="44"/>
      <c r="AP17" s="44"/>
      <c r="AQ17" s="44"/>
      <c r="AR17" s="44"/>
      <c r="AS17" s="44"/>
      <c r="AT17" s="44"/>
      <c r="AU17" s="44"/>
      <c r="AV17" s="44"/>
      <c r="AW17" s="44"/>
    </row>
    <row r="18" spans="2:59" ht="15.75" customHeight="1">
      <c r="B18" s="1">
        <v>11</v>
      </c>
      <c r="D18" s="43">
        <f t="shared" si="16"/>
        <v>8.6000000000000003E-5</v>
      </c>
      <c r="E18" s="43">
        <f t="shared" si="0"/>
        <v>8.6003698212062842E-5</v>
      </c>
      <c r="F18" s="44">
        <f t="shared" si="17"/>
        <v>98949.572555502833</v>
      </c>
      <c r="G18" s="44">
        <f t="shared" si="1"/>
        <v>98941.063258178576</v>
      </c>
      <c r="H18" s="44">
        <f t="shared" si="2"/>
        <v>61.465113226304695</v>
      </c>
      <c r="J18" s="43">
        <f t="shared" si="3"/>
        <v>7.6000000000000004E-5</v>
      </c>
      <c r="K18" s="43">
        <f t="shared" si="4"/>
        <v>7.6002888146298661E-5</v>
      </c>
      <c r="L18" s="44">
        <f t="shared" si="18"/>
        <v>99109.317674649297</v>
      </c>
      <c r="M18" s="44">
        <f t="shared" si="5"/>
        <v>99101.785652733728</v>
      </c>
      <c r="N18" s="44">
        <f t="shared" si="6"/>
        <v>65.767784857901063</v>
      </c>
      <c r="P18" s="5">
        <f t="shared" si="7"/>
        <v>0.5004032768207497</v>
      </c>
      <c r="R18" s="1">
        <v>11</v>
      </c>
      <c r="S18" s="44">
        <f t="shared" si="8"/>
        <v>99029.509536579848</v>
      </c>
      <c r="T18" s="44">
        <f t="shared" si="9"/>
        <v>99021.489675354125</v>
      </c>
      <c r="U18" s="45">
        <f t="shared" si="10"/>
        <v>63.918388923174987</v>
      </c>
      <c r="V18" s="44">
        <f t="shared" si="11"/>
        <v>79217.191740283306</v>
      </c>
      <c r="W18" s="45">
        <f t="shared" si="12"/>
        <v>44.588001750257916</v>
      </c>
      <c r="X18" s="45">
        <f>SUM(AN18:AN135)/S18</f>
        <v>18.982001865846524</v>
      </c>
      <c r="Z18" s="1">
        <f t="shared" si="13"/>
        <v>63.6181842098392</v>
      </c>
      <c r="AA18" s="45">
        <f t="shared" si="14"/>
        <v>0.30020471333578769</v>
      </c>
      <c r="AC18" s="44">
        <f t="shared" si="15"/>
        <v>54259.475936175077</v>
      </c>
      <c r="AD18" s="44">
        <f t="shared" si="19"/>
        <v>56158.557593941201</v>
      </c>
      <c r="AE18" s="44">
        <f t="shared" si="20"/>
        <v>58124.107109729142</v>
      </c>
      <c r="AF18" s="44">
        <f t="shared" si="21"/>
        <v>60158.450858569653</v>
      </c>
      <c r="AG18" s="44">
        <f t="shared" si="22"/>
        <v>62263.996638619581</v>
      </c>
      <c r="AH18" s="44">
        <f t="shared" si="23"/>
        <v>64443.236520971259</v>
      </c>
      <c r="AI18" s="44">
        <f t="shared" si="24"/>
        <v>66698.749799205252</v>
      </c>
      <c r="AJ18" s="44">
        <f t="shared" si="25"/>
        <v>69033.206042177437</v>
      </c>
      <c r="AK18" s="44">
        <f t="shared" si="26"/>
        <v>71449.368253653636</v>
      </c>
      <c r="AL18" s="44">
        <f t="shared" si="27"/>
        <v>73950.096142531504</v>
      </c>
      <c r="AM18" s="44">
        <f t="shared" si="28"/>
        <v>76538.349507520106</v>
      </c>
      <c r="AN18" s="44">
        <f t="shared" ref="AN18:AN49" si="29">$V18/(1+r_)^($R18-AN$2)</f>
        <v>79217.191740283306</v>
      </c>
      <c r="AO18" s="44"/>
      <c r="AP18" s="44"/>
      <c r="AQ18" s="44"/>
      <c r="AR18" s="44"/>
      <c r="AS18" s="44"/>
      <c r="AT18" s="44"/>
      <c r="AU18" s="44"/>
      <c r="AV18" s="44"/>
      <c r="AW18" s="44"/>
    </row>
    <row r="19" spans="2:59" ht="15.75" customHeight="1">
      <c r="B19" s="1">
        <v>12</v>
      </c>
      <c r="D19" s="43">
        <f t="shared" si="16"/>
        <v>9.8999999999999994E-5</v>
      </c>
      <c r="E19" s="43">
        <f t="shared" si="0"/>
        <v>9.9004900823417247E-5</v>
      </c>
      <c r="F19" s="44">
        <f t="shared" si="17"/>
        <v>98932.553960854319</v>
      </c>
      <c r="G19" s="44">
        <f t="shared" si="1"/>
        <v>98922.760122831183</v>
      </c>
      <c r="H19" s="44">
        <f t="shared" si="2"/>
        <v>60.475600578628679</v>
      </c>
      <c r="J19" s="43">
        <f t="shared" si="3"/>
        <v>6.8999999999999997E-5</v>
      </c>
      <c r="K19" s="43">
        <f t="shared" si="4"/>
        <v>6.9002380609494403E-5</v>
      </c>
      <c r="L19" s="44">
        <f t="shared" si="18"/>
        <v>99094.253630818173</v>
      </c>
      <c r="M19" s="44">
        <f t="shared" si="5"/>
        <v>99087.416363211523</v>
      </c>
      <c r="N19" s="44">
        <f t="shared" si="6"/>
        <v>64.777706692274251</v>
      </c>
      <c r="P19" s="5">
        <f t="shared" si="7"/>
        <v>0.50040827722248915</v>
      </c>
      <c r="R19" s="1">
        <v>12</v>
      </c>
      <c r="S19" s="44">
        <f t="shared" si="8"/>
        <v>99013.469814128388</v>
      </c>
      <c r="T19" s="44">
        <f t="shared" si="9"/>
        <v>99005.156725614652</v>
      </c>
      <c r="U19" s="45">
        <f t="shared" si="10"/>
        <v>62.928662407768101</v>
      </c>
      <c r="V19" s="44">
        <f t="shared" si="11"/>
        <v>79204.125380491721</v>
      </c>
      <c r="W19" s="45">
        <f t="shared" si="12"/>
        <v>43.795160001403836</v>
      </c>
      <c r="X19" s="45">
        <f>SUM(AO19:AO127)/S19</f>
        <v>18.821487486119956</v>
      </c>
      <c r="Z19" s="1">
        <f t="shared" si="13"/>
        <v>62.628410087386399</v>
      </c>
      <c r="AA19" s="45">
        <f t="shared" si="14"/>
        <v>0.30025232038170202</v>
      </c>
      <c r="AC19" s="44">
        <f t="shared" si="15"/>
        <v>52415.967332407527</v>
      </c>
      <c r="AD19" s="44">
        <f t="shared" si="19"/>
        <v>54250.526189041782</v>
      </c>
      <c r="AE19" s="44">
        <f t="shared" si="20"/>
        <v>56149.294605658251</v>
      </c>
      <c r="AF19" s="44">
        <f t="shared" si="21"/>
        <v>58114.519916856283</v>
      </c>
      <c r="AG19" s="44">
        <f t="shared" si="22"/>
        <v>60148.528113946246</v>
      </c>
      <c r="AH19" s="44">
        <f t="shared" si="23"/>
        <v>62253.72659793435</v>
      </c>
      <c r="AI19" s="44">
        <f t="shared" si="24"/>
        <v>64432.607028862047</v>
      </c>
      <c r="AJ19" s="44">
        <f t="shared" si="25"/>
        <v>66687.748274872225</v>
      </c>
      <c r="AK19" s="44">
        <f t="shared" si="26"/>
        <v>69021.819464492743</v>
      </c>
      <c r="AL19" s="44">
        <f t="shared" si="27"/>
        <v>71437.583145749988</v>
      </c>
      <c r="AM19" s="44">
        <f t="shared" si="28"/>
        <v>73937.898555851221</v>
      </c>
      <c r="AN19" s="44">
        <f t="shared" si="29"/>
        <v>76525.725005306012</v>
      </c>
      <c r="AO19" s="44">
        <f t="shared" ref="AO19:AO50" si="30">$V19/(1+r_)^($R19-AO$2)</f>
        <v>79204.125380491721</v>
      </c>
      <c r="AP19" s="44"/>
      <c r="AQ19" s="44"/>
      <c r="AR19" s="44"/>
      <c r="AS19" s="44"/>
      <c r="AT19" s="44"/>
      <c r="AU19" s="44"/>
      <c r="AV19" s="44"/>
      <c r="AW19" s="44"/>
    </row>
    <row r="20" spans="2:59" ht="15.75" customHeight="1">
      <c r="B20" s="1">
        <v>13</v>
      </c>
      <c r="D20" s="43">
        <f t="shared" si="16"/>
        <v>1.1E-4</v>
      </c>
      <c r="E20" s="43">
        <f t="shared" si="0"/>
        <v>1.1000605044375778E-4</v>
      </c>
      <c r="F20" s="44">
        <f t="shared" si="17"/>
        <v>98912.966284808033</v>
      </c>
      <c r="G20" s="44">
        <f t="shared" si="1"/>
        <v>98902.086456940146</v>
      </c>
      <c r="H20" s="44">
        <f t="shared" si="2"/>
        <v>59.487477511238637</v>
      </c>
      <c r="J20" s="43">
        <f t="shared" si="3"/>
        <v>7.7999999999999999E-5</v>
      </c>
      <c r="K20" s="43">
        <f t="shared" si="4"/>
        <v>7.8003042158215753E-5</v>
      </c>
      <c r="L20" s="44">
        <f t="shared" si="18"/>
        <v>99080.579095604873</v>
      </c>
      <c r="M20" s="44">
        <f t="shared" si="5"/>
        <v>99072.851111838536</v>
      </c>
      <c r="N20" s="44">
        <f t="shared" si="6"/>
        <v>63.786577933960729</v>
      </c>
      <c r="P20" s="5">
        <f t="shared" si="7"/>
        <v>0.5004232784722219</v>
      </c>
      <c r="R20" s="1">
        <v>13</v>
      </c>
      <c r="S20" s="44">
        <f t="shared" si="8"/>
        <v>98996.84363710093</v>
      </c>
      <c r="T20" s="44">
        <f t="shared" si="9"/>
        <v>98987.54245685332</v>
      </c>
      <c r="U20" s="45">
        <f t="shared" si="10"/>
        <v>61.939147085406752</v>
      </c>
      <c r="V20" s="44">
        <f t="shared" si="11"/>
        <v>79190.033965482668</v>
      </c>
      <c r="W20" s="45">
        <f t="shared" si="12"/>
        <v>43.002448068233157</v>
      </c>
      <c r="X20" s="45">
        <f>SUM(AP20:AP127)/S20</f>
        <v>18.655441657033077</v>
      </c>
      <c r="Z20" s="1">
        <f t="shared" si="13"/>
        <v>61.638847439258541</v>
      </c>
      <c r="AA20" s="45">
        <f t="shared" si="14"/>
        <v>0.30029964614821125</v>
      </c>
      <c r="AC20" s="44">
        <f t="shared" si="15"/>
        <v>50634.436588700759</v>
      </c>
      <c r="AD20" s="44">
        <f t="shared" si="19"/>
        <v>52406.641869305269</v>
      </c>
      <c r="AE20" s="44">
        <f t="shared" si="20"/>
        <v>54240.87433473095</v>
      </c>
      <c r="AF20" s="44">
        <f t="shared" si="21"/>
        <v>56139.304936446541</v>
      </c>
      <c r="AG20" s="44">
        <f t="shared" si="22"/>
        <v>58104.180609222167</v>
      </c>
      <c r="AH20" s="44">
        <f t="shared" si="23"/>
        <v>60137.826930544928</v>
      </c>
      <c r="AI20" s="44">
        <f t="shared" si="24"/>
        <v>62242.650873113991</v>
      </c>
      <c r="AJ20" s="44">
        <f t="shared" si="25"/>
        <v>64421.143653672974</v>
      </c>
      <c r="AK20" s="44">
        <f t="shared" si="26"/>
        <v>66675.883681551539</v>
      </c>
      <c r="AL20" s="44">
        <f t="shared" si="27"/>
        <v>69009.539610405831</v>
      </c>
      <c r="AM20" s="44">
        <f t="shared" si="28"/>
        <v>71424.873496770029</v>
      </c>
      <c r="AN20" s="44">
        <f t="shared" si="29"/>
        <v>73924.744069156965</v>
      </c>
      <c r="AO20" s="44">
        <f t="shared" si="30"/>
        <v>76512.110111577465</v>
      </c>
      <c r="AP20" s="44">
        <f t="shared" ref="AP20:AP51" si="31">$V20/(1+r_)^($R20-AP$2)</f>
        <v>79190.033965482668</v>
      </c>
      <c r="AQ20" s="44"/>
      <c r="AR20" s="44"/>
      <c r="AS20" s="44"/>
      <c r="AT20" s="44"/>
      <c r="AU20" s="44"/>
      <c r="AV20" s="44"/>
      <c r="AW20" s="44"/>
    </row>
    <row r="21" spans="2:59" ht="15.75" customHeight="1">
      <c r="B21" s="1">
        <v>14</v>
      </c>
      <c r="D21" s="43">
        <f t="shared" si="16"/>
        <v>1.3300000000000001E-4</v>
      </c>
      <c r="E21" s="43">
        <f t="shared" si="0"/>
        <v>1.3300884528434032E-4</v>
      </c>
      <c r="F21" s="44">
        <f t="shared" si="17"/>
        <v>98891.206629072258</v>
      </c>
      <c r="G21" s="44">
        <f t="shared" si="1"/>
        <v>98878.05497323387</v>
      </c>
      <c r="H21" s="44">
        <f t="shared" si="2"/>
        <v>58.50045689785064</v>
      </c>
      <c r="J21" s="43">
        <f t="shared" si="3"/>
        <v>1.01E-4</v>
      </c>
      <c r="K21" s="43">
        <f t="shared" si="4"/>
        <v>1.0100510084347743E-4</v>
      </c>
      <c r="L21" s="44">
        <f t="shared" si="18"/>
        <v>99065.123128072199</v>
      </c>
      <c r="M21" s="44">
        <f t="shared" si="5"/>
        <v>99055.118055917934</v>
      </c>
      <c r="N21" s="44">
        <f t="shared" si="6"/>
        <v>62.796451795345192</v>
      </c>
      <c r="P21" s="5">
        <f t="shared" si="7"/>
        <v>0.50043927996445814</v>
      </c>
      <c r="R21" s="1">
        <v>14</v>
      </c>
      <c r="S21" s="44">
        <f t="shared" si="8"/>
        <v>98978.241276605724</v>
      </c>
      <c r="T21" s="44">
        <f t="shared" si="9"/>
        <v>98966.665736685434</v>
      </c>
      <c r="U21" s="45">
        <f t="shared" si="10"/>
        <v>60.950694200690478</v>
      </c>
      <c r="V21" s="44">
        <f t="shared" si="11"/>
        <v>79173.332589348356</v>
      </c>
      <c r="W21" s="45">
        <f t="shared" si="12"/>
        <v>42.210454940114531</v>
      </c>
      <c r="X21" s="45">
        <f>SUM(AQ21:AQ138)/S21</f>
        <v>18.483933199620189</v>
      </c>
      <c r="Z21" s="1">
        <f t="shared" si="13"/>
        <v>60.650341491083793</v>
      </c>
      <c r="AA21" s="45">
        <f t="shared" si="14"/>
        <v>0.3003527096066847</v>
      </c>
      <c r="AC21" s="44">
        <f t="shared" si="15"/>
        <v>48911.84314921809</v>
      </c>
      <c r="AD21" s="44">
        <f t="shared" si="19"/>
        <v>50623.757659440729</v>
      </c>
      <c r="AE21" s="44">
        <f t="shared" si="20"/>
        <v>52395.589177521142</v>
      </c>
      <c r="AF21" s="44">
        <f t="shared" si="21"/>
        <v>54229.434798734379</v>
      </c>
      <c r="AG21" s="44">
        <f t="shared" si="22"/>
        <v>56127.465016690083</v>
      </c>
      <c r="AH21" s="44">
        <f t="shared" si="23"/>
        <v>58091.926292274235</v>
      </c>
      <c r="AI21" s="44">
        <f t="shared" si="24"/>
        <v>60125.143712503821</v>
      </c>
      <c r="AJ21" s="44">
        <f t="shared" si="25"/>
        <v>62229.523742441444</v>
      </c>
      <c r="AK21" s="44">
        <f t="shared" si="26"/>
        <v>64407.557073426891</v>
      </c>
      <c r="AL21" s="44">
        <f t="shared" si="27"/>
        <v>66661.821570996835</v>
      </c>
      <c r="AM21" s="44">
        <f t="shared" si="28"/>
        <v>68994.985325981717</v>
      </c>
      <c r="AN21" s="44">
        <f t="shared" si="29"/>
        <v>71409.809812391075</v>
      </c>
      <c r="AO21" s="44">
        <f t="shared" si="30"/>
        <v>73909.153155824752</v>
      </c>
      <c r="AP21" s="44">
        <f t="shared" si="31"/>
        <v>76495.973516278609</v>
      </c>
      <c r="AQ21" s="44">
        <f t="shared" ref="AQ21:AQ52" si="32">$V21/(1+r_)^($R21-AQ$2)</f>
        <v>79173.332589348356</v>
      </c>
      <c r="AR21" s="44"/>
      <c r="AS21" s="44"/>
      <c r="AT21" s="44"/>
      <c r="AU21" s="44"/>
      <c r="AV21" s="44"/>
      <c r="AW21" s="44"/>
    </row>
    <row r="22" spans="2:59" ht="15.75" customHeight="1">
      <c r="B22" s="1">
        <v>15</v>
      </c>
      <c r="D22" s="43">
        <f t="shared" si="16"/>
        <v>1.7899999999999999E-4</v>
      </c>
      <c r="E22" s="43">
        <f t="shared" si="0"/>
        <v>1.7901602241207661E-4</v>
      </c>
      <c r="F22" s="44">
        <f t="shared" si="17"/>
        <v>98864.903317395467</v>
      </c>
      <c r="G22" s="44">
        <f t="shared" si="1"/>
        <v>98847.208083566831</v>
      </c>
      <c r="H22" s="44">
        <f t="shared" si="2"/>
        <v>57.515888097841618</v>
      </c>
      <c r="J22" s="43">
        <f t="shared" si="3"/>
        <v>1.1900000000000001E-4</v>
      </c>
      <c r="K22" s="43">
        <f t="shared" si="4"/>
        <v>1.1900708106175004E-4</v>
      </c>
      <c r="L22" s="44">
        <f t="shared" si="18"/>
        <v>99045.112983763654</v>
      </c>
      <c r="M22" s="44">
        <f t="shared" si="5"/>
        <v>99033.327316607523</v>
      </c>
      <c r="N22" s="44">
        <f t="shared" si="6"/>
        <v>61.80903758532294</v>
      </c>
      <c r="P22" s="5">
        <f t="shared" si="7"/>
        <v>0.50045528182387189</v>
      </c>
      <c r="R22" s="1">
        <v>15</v>
      </c>
      <c r="S22" s="44">
        <f t="shared" si="8"/>
        <v>98955.090196765144</v>
      </c>
      <c r="T22" s="44">
        <f t="shared" si="9"/>
        <v>98940.355317649752</v>
      </c>
      <c r="U22" s="45">
        <f t="shared" si="10"/>
        <v>59.964836968334616</v>
      </c>
      <c r="V22" s="44">
        <f t="shared" si="11"/>
        <v>79152.284254119804</v>
      </c>
      <c r="W22" s="45">
        <f t="shared" si="12"/>
        <v>41.420236722724859</v>
      </c>
      <c r="X22" s="45">
        <f>SUM(AR22:AR127)/S22</f>
        <v>18.307249775019251</v>
      </c>
      <c r="Z22" s="1">
        <f t="shared" si="13"/>
        <v>59.664417434511094</v>
      </c>
      <c r="AA22" s="45">
        <f t="shared" si="14"/>
        <v>0.30041953382352204</v>
      </c>
      <c r="AC22" s="44">
        <f t="shared" si="15"/>
        <v>47245.255914007976</v>
      </c>
      <c r="AD22" s="44">
        <f t="shared" si="19"/>
        <v>48898.83987099825</v>
      </c>
      <c r="AE22" s="44">
        <f t="shared" si="20"/>
        <v>50610.299266483191</v>
      </c>
      <c r="AF22" s="44">
        <f t="shared" si="21"/>
        <v>52381.659740810093</v>
      </c>
      <c r="AG22" s="44">
        <f t="shared" si="22"/>
        <v>54215.017831738442</v>
      </c>
      <c r="AH22" s="44">
        <f t="shared" si="23"/>
        <v>56112.543455849293</v>
      </c>
      <c r="AI22" s="44">
        <f t="shared" si="24"/>
        <v>58076.482476804013</v>
      </c>
      <c r="AJ22" s="44">
        <f t="shared" si="25"/>
        <v>60109.159363492145</v>
      </c>
      <c r="AK22" s="44">
        <f t="shared" si="26"/>
        <v>62212.979941214355</v>
      </c>
      <c r="AL22" s="44">
        <f t="shared" si="27"/>
        <v>64390.434239156857</v>
      </c>
      <c r="AM22" s="44">
        <f t="shared" si="28"/>
        <v>66644.099437527344</v>
      </c>
      <c r="AN22" s="44">
        <f t="shared" si="29"/>
        <v>68976.6429178408</v>
      </c>
      <c r="AO22" s="44">
        <f t="shared" si="30"/>
        <v>71390.825419965215</v>
      </c>
      <c r="AP22" s="44">
        <f t="shared" si="31"/>
        <v>73889.504309664</v>
      </c>
      <c r="AQ22" s="44">
        <f t="shared" si="32"/>
        <v>76475.636960502234</v>
      </c>
      <c r="AR22" s="44">
        <f t="shared" ref="AR22:AR53" si="33">$V22/(1+r_)^($R22-AR$2)</f>
        <v>79152.284254119804</v>
      </c>
      <c r="AS22" s="44"/>
      <c r="AT22" s="44"/>
      <c r="AU22" s="44"/>
      <c r="AV22" s="44"/>
      <c r="AW22" s="44"/>
    </row>
    <row r="23" spans="2:59" ht="15.75" customHeight="1">
      <c r="B23" s="1">
        <v>16</v>
      </c>
      <c r="D23" s="43">
        <f t="shared" si="16"/>
        <v>2.33E-4</v>
      </c>
      <c r="E23" s="43">
        <f t="shared" si="0"/>
        <v>2.3302714871722136E-4</v>
      </c>
      <c r="F23" s="44">
        <f t="shared" si="17"/>
        <v>98829.512849738196</v>
      </c>
      <c r="G23" s="44">
        <f t="shared" si="1"/>
        <v>98806.488255921911</v>
      </c>
      <c r="H23" s="44">
        <f t="shared" si="2"/>
        <v>56.536305267627178</v>
      </c>
      <c r="J23" s="43">
        <f t="shared" si="3"/>
        <v>1.5300000000000001E-4</v>
      </c>
      <c r="K23" s="43">
        <f t="shared" si="4"/>
        <v>1.5301170569395473E-4</v>
      </c>
      <c r="L23" s="44">
        <f t="shared" si="18"/>
        <v>99021.541649451377</v>
      </c>
      <c r="M23" s="44">
        <f t="shared" si="5"/>
        <v>99006.392512576655</v>
      </c>
      <c r="N23" s="44">
        <f t="shared" si="6"/>
        <v>60.823631741273395</v>
      </c>
      <c r="P23" s="5">
        <f t="shared" si="7"/>
        <v>0.50048528626799405</v>
      </c>
      <c r="R23" s="1">
        <v>16</v>
      </c>
      <c r="S23" s="44">
        <f t="shared" si="8"/>
        <v>98925.620438534359</v>
      </c>
      <c r="T23" s="44">
        <f t="shared" si="9"/>
        <v>98906.541551432165</v>
      </c>
      <c r="U23" s="45">
        <f t="shared" si="10"/>
        <v>58.982551432605078</v>
      </c>
      <c r="V23" s="44">
        <f t="shared" si="11"/>
        <v>79125.233241145732</v>
      </c>
      <c r="W23" s="45">
        <f t="shared" si="12"/>
        <v>40.632456574907025</v>
      </c>
      <c r="X23" s="45">
        <f>SUM(AS23:AS$127)/S23</f>
        <v>18.125524762301399</v>
      </c>
      <c r="Z23" s="1">
        <f t="shared" si="13"/>
        <v>58.682049085114357</v>
      </c>
      <c r="AA23" s="45">
        <f t="shared" si="14"/>
        <v>0.30050234749072047</v>
      </c>
      <c r="AC23" s="44">
        <f t="shared" si="15"/>
        <v>45631.989775980161</v>
      </c>
      <c r="AD23" s="44">
        <f t="shared" si="19"/>
        <v>47229.109418139451</v>
      </c>
      <c r="AE23" s="44">
        <f t="shared" si="20"/>
        <v>48882.12824777433</v>
      </c>
      <c r="AF23" s="44">
        <f t="shared" si="21"/>
        <v>50593.00273644644</v>
      </c>
      <c r="AG23" s="44">
        <f t="shared" si="22"/>
        <v>52363.757832222051</v>
      </c>
      <c r="AH23" s="44">
        <f t="shared" si="23"/>
        <v>54196.489356349819</v>
      </c>
      <c r="AI23" s="44">
        <f t="shared" si="24"/>
        <v>56093.366483822065</v>
      </c>
      <c r="AJ23" s="44">
        <f t="shared" si="25"/>
        <v>58056.634310755835</v>
      </c>
      <c r="AK23" s="44">
        <f t="shared" si="26"/>
        <v>60088.616511632281</v>
      </c>
      <c r="AL23" s="44">
        <f t="shared" si="27"/>
        <v>62191.718089539398</v>
      </c>
      <c r="AM23" s="44">
        <f t="shared" si="28"/>
        <v>64368.428222673268</v>
      </c>
      <c r="AN23" s="44">
        <f t="shared" si="29"/>
        <v>66621.323210466842</v>
      </c>
      <c r="AO23" s="44">
        <f t="shared" si="30"/>
        <v>68953.069522833175</v>
      </c>
      <c r="AP23" s="44">
        <f t="shared" si="31"/>
        <v>71366.426956132331</v>
      </c>
      <c r="AQ23" s="44">
        <f t="shared" si="32"/>
        <v>73864.251899596944</v>
      </c>
      <c r="AR23" s="44">
        <f t="shared" si="33"/>
        <v>76449.500716082839</v>
      </c>
      <c r="AS23" s="44">
        <f t="shared" ref="AS23:AS54" si="34">$V23/(1+r_)^($R23-AS$2)</f>
        <v>79125.233241145732</v>
      </c>
      <c r="AT23" s="44"/>
      <c r="AU23" s="44"/>
      <c r="AV23" s="44"/>
      <c r="AW23" s="44"/>
    </row>
    <row r="24" spans="2:59" ht="15.75" customHeight="1">
      <c r="B24" s="1">
        <v>17</v>
      </c>
      <c r="D24" s="43">
        <f t="shared" si="16"/>
        <v>3.1700000000000001E-4</v>
      </c>
      <c r="E24" s="43">
        <f t="shared" si="0"/>
        <v>3.1705025512087455E-4</v>
      </c>
      <c r="F24" s="44">
        <f t="shared" si="17"/>
        <v>98783.463662105627</v>
      </c>
      <c r="G24" s="44">
        <f t="shared" si="1"/>
        <v>98752.154267450474</v>
      </c>
      <c r="H24" s="44">
        <f t="shared" si="2"/>
        <v>55.562427315182944</v>
      </c>
      <c r="J24" s="43">
        <f t="shared" si="3"/>
        <v>1.5200000000000001E-4</v>
      </c>
      <c r="K24" s="43">
        <f t="shared" si="4"/>
        <v>1.5201155317077713E-4</v>
      </c>
      <c r="L24" s="44">
        <f t="shared" si="18"/>
        <v>98991.243375701917</v>
      </c>
      <c r="M24" s="44">
        <f t="shared" si="5"/>
        <v>98976.197850255645</v>
      </c>
      <c r="N24" s="44">
        <f t="shared" si="6"/>
        <v>59.842095009798307</v>
      </c>
      <c r="P24" s="5">
        <f t="shared" si="7"/>
        <v>0.50052529394862544</v>
      </c>
      <c r="R24" s="1">
        <v>17</v>
      </c>
      <c r="S24" s="44">
        <f t="shared" si="8"/>
        <v>98887.462664329971</v>
      </c>
      <c r="T24" s="44">
        <f t="shared" si="9"/>
        <v>98864.303662586084</v>
      </c>
      <c r="U24" s="45">
        <f t="shared" si="10"/>
        <v>58.005118135525116</v>
      </c>
      <c r="V24" s="44">
        <f t="shared" si="11"/>
        <v>79091.442930068879</v>
      </c>
      <c r="W24" s="45">
        <f t="shared" si="12"/>
        <v>39.847981100992648</v>
      </c>
      <c r="X24" s="45">
        <f>SUM(AT24:AT$127)/S24</f>
        <v>17.938997281208902</v>
      </c>
      <c r="Z24" s="1">
        <f t="shared" si="13"/>
        <v>57.704509246032735</v>
      </c>
      <c r="AA24" s="45">
        <f t="shared" si="14"/>
        <v>0.30060888949238063</v>
      </c>
      <c r="AC24" s="44">
        <f t="shared" si="15"/>
        <v>44070.05092156856</v>
      </c>
      <c r="AD24" s="44">
        <f t="shared" si="19"/>
        <v>45612.502703823455</v>
      </c>
      <c r="AE24" s="44">
        <f t="shared" si="20"/>
        <v>47208.940298457266</v>
      </c>
      <c r="AF24" s="44">
        <f t="shared" si="21"/>
        <v>48861.253208903268</v>
      </c>
      <c r="AG24" s="44">
        <f t="shared" si="22"/>
        <v>50571.397071214888</v>
      </c>
      <c r="AH24" s="44">
        <f t="shared" si="23"/>
        <v>52341.395968707395</v>
      </c>
      <c r="AI24" s="44">
        <f t="shared" si="24"/>
        <v>54173.344827612149</v>
      </c>
      <c r="AJ24" s="44">
        <f t="shared" si="25"/>
        <v>56069.411896578575</v>
      </c>
      <c r="AK24" s="44">
        <f t="shared" si="26"/>
        <v>58031.841312958823</v>
      </c>
      <c r="AL24" s="44">
        <f t="shared" si="27"/>
        <v>60062.955758912372</v>
      </c>
      <c r="AM24" s="44">
        <f t="shared" si="28"/>
        <v>62165.159210474296</v>
      </c>
      <c r="AN24" s="44">
        <f t="shared" si="29"/>
        <v>64340.939782840891</v>
      </c>
      <c r="AO24" s="44">
        <f t="shared" si="30"/>
        <v>66592.872675240331</v>
      </c>
      <c r="AP24" s="44">
        <f t="shared" si="31"/>
        <v>68923.623218873734</v>
      </c>
      <c r="AQ24" s="44">
        <f t="shared" si="32"/>
        <v>71335.950031534303</v>
      </c>
      <c r="AR24" s="44">
        <f t="shared" si="33"/>
        <v>73832.708282637992</v>
      </c>
      <c r="AS24" s="44">
        <f t="shared" si="34"/>
        <v>76416.853072530328</v>
      </c>
      <c r="AT24" s="44">
        <f t="shared" ref="AT24:AT55" si="35">$V24/(1+r_)^($R24-AT$2)</f>
        <v>79091.442930068879</v>
      </c>
      <c r="AU24" s="44"/>
      <c r="AV24" s="44"/>
      <c r="AW24" s="44"/>
    </row>
    <row r="25" spans="2:59" ht="15.75" customHeight="1">
      <c r="B25" s="1">
        <v>18</v>
      </c>
      <c r="D25" s="43">
        <f t="shared" si="16"/>
        <v>4.06E-4</v>
      </c>
      <c r="E25" s="43">
        <f t="shared" si="0"/>
        <v>4.0608244031461771E-4</v>
      </c>
      <c r="F25" s="44">
        <f t="shared" si="17"/>
        <v>98720.844872795336</v>
      </c>
      <c r="G25" s="44">
        <f t="shared" si="1"/>
        <v>98680.772346151571</v>
      </c>
      <c r="H25" s="44">
        <f t="shared" si="2"/>
        <v>54.597353500624401</v>
      </c>
      <c r="J25" s="43">
        <f t="shared" si="3"/>
        <v>2.1800000000000001E-4</v>
      </c>
      <c r="K25" s="43">
        <f t="shared" si="4"/>
        <v>2.180237654540269E-4</v>
      </c>
      <c r="L25" s="44">
        <f t="shared" si="18"/>
        <v>98961.152324809387</v>
      </c>
      <c r="M25" s="44">
        <f t="shared" si="5"/>
        <v>98939.581145117467</v>
      </c>
      <c r="N25" s="44">
        <f t="shared" si="6"/>
        <v>58.860139120634315</v>
      </c>
      <c r="P25" s="5">
        <f t="shared" si="7"/>
        <v>0.50060781319346404</v>
      </c>
      <c r="R25" s="1">
        <v>18</v>
      </c>
      <c r="S25" s="44">
        <f t="shared" si="8"/>
        <v>98841.144660842183</v>
      </c>
      <c r="T25" s="44">
        <f t="shared" si="9"/>
        <v>98810.347090659372</v>
      </c>
      <c r="U25" s="45">
        <f t="shared" si="10"/>
        <v>57.032065640751867</v>
      </c>
      <c r="V25" s="44">
        <f t="shared" si="11"/>
        <v>74305.381012175858</v>
      </c>
      <c r="W25" s="45">
        <f t="shared" si="12"/>
        <v>39.066466841242736</v>
      </c>
      <c r="X25" s="45">
        <f>SUM(AU25:AU$127)/S25</f>
        <v>17.747368808844108</v>
      </c>
      <c r="Z25" s="1">
        <f t="shared" si="13"/>
        <v>56.731337287970106</v>
      </c>
      <c r="AA25" s="45">
        <f t="shared" si="14"/>
        <v>0.30072835278176058</v>
      </c>
      <c r="AC25" s="44">
        <f t="shared" si="15"/>
        <v>40003.129596435429</v>
      </c>
      <c r="AD25" s="44">
        <f t="shared" si="19"/>
        <v>41403.239132310664</v>
      </c>
      <c r="AE25" s="44">
        <f t="shared" si="20"/>
        <v>42852.352501941539</v>
      </c>
      <c r="AF25" s="44">
        <f t="shared" si="21"/>
        <v>44352.184839509478</v>
      </c>
      <c r="AG25" s="44">
        <f t="shared" si="22"/>
        <v>45904.51130889231</v>
      </c>
      <c r="AH25" s="44">
        <f t="shared" si="23"/>
        <v>47511.169204703547</v>
      </c>
      <c r="AI25" s="44">
        <f t="shared" si="24"/>
        <v>49174.060126868157</v>
      </c>
      <c r="AJ25" s="44">
        <f t="shared" si="25"/>
        <v>50895.152231308537</v>
      </c>
      <c r="AK25" s="44">
        <f t="shared" si="26"/>
        <v>52676.482559404343</v>
      </c>
      <c r="AL25" s="44">
        <f t="shared" si="27"/>
        <v>54520.15944898349</v>
      </c>
      <c r="AM25" s="44">
        <f t="shared" si="28"/>
        <v>56428.365029697903</v>
      </c>
      <c r="AN25" s="44">
        <f t="shared" si="29"/>
        <v>58403.357805737316</v>
      </c>
      <c r="AO25" s="44">
        <f t="shared" si="30"/>
        <v>60447.475328938119</v>
      </c>
      <c r="AP25" s="44">
        <f t="shared" si="31"/>
        <v>62563.136965450954</v>
      </c>
      <c r="AQ25" s="44">
        <f t="shared" si="32"/>
        <v>64752.846759241729</v>
      </c>
      <c r="AR25" s="44">
        <f t="shared" si="33"/>
        <v>67019.19639581519</v>
      </c>
      <c r="AS25" s="44">
        <f t="shared" si="34"/>
        <v>69364.868269668717</v>
      </c>
      <c r="AT25" s="44">
        <f t="shared" si="35"/>
        <v>71792.63865910712</v>
      </c>
      <c r="AU25" s="44">
        <f t="shared" ref="AU25:AU56" si="36">$V25/(1+r_)^($R25-AU$2)</f>
        <v>74305.381012175858</v>
      </c>
      <c r="AV25" s="44"/>
      <c r="AW25" s="44"/>
    </row>
    <row r="26" spans="2:59" ht="15.75" customHeight="1">
      <c r="B26" s="1">
        <v>19</v>
      </c>
      <c r="D26" s="43">
        <f t="shared" si="16"/>
        <v>4.4999999999999999E-4</v>
      </c>
      <c r="E26" s="43">
        <f t="shared" si="0"/>
        <v>4.5010128038520567E-4</v>
      </c>
      <c r="F26" s="44">
        <f t="shared" si="17"/>
        <v>98640.699819507805</v>
      </c>
      <c r="G26" s="44">
        <f t="shared" si="1"/>
        <v>98596.321491959883</v>
      </c>
      <c r="H26" s="44">
        <f t="shared" si="2"/>
        <v>53.641307317729861</v>
      </c>
      <c r="J26" s="43">
        <f t="shared" si="3"/>
        <v>1.9599999999999999E-4</v>
      </c>
      <c r="K26" s="43">
        <f t="shared" si="4"/>
        <v>1.960192105101883E-4</v>
      </c>
      <c r="L26" s="44">
        <f t="shared" si="18"/>
        <v>98918.009965425561</v>
      </c>
      <c r="M26" s="44">
        <f t="shared" si="5"/>
        <v>98898.623935489479</v>
      </c>
      <c r="N26" s="44">
        <f t="shared" si="6"/>
        <v>57.885592464231834</v>
      </c>
      <c r="P26" s="5">
        <f t="shared" si="7"/>
        <v>0.50070184236933835</v>
      </c>
      <c r="R26" s="1">
        <v>19</v>
      </c>
      <c r="S26" s="44">
        <f t="shared" si="8"/>
        <v>98779.549520476547</v>
      </c>
      <c r="T26" s="44">
        <f t="shared" si="9"/>
        <v>98747.705672270415</v>
      </c>
      <c r="U26" s="45">
        <f t="shared" si="10"/>
        <v>56.067316869727954</v>
      </c>
      <c r="V26" s="44">
        <f t="shared" si="11"/>
        <v>74258.274665547346</v>
      </c>
      <c r="W26" s="45">
        <f t="shared" si="12"/>
        <v>38.338592733165378</v>
      </c>
      <c r="X26" s="45">
        <f>SUM(AV26:AV$127)/S26</f>
        <v>17.601417960999214</v>
      </c>
      <c r="Z26" s="1">
        <f t="shared" si="13"/>
        <v>55.766428710124217</v>
      </c>
      <c r="AA26" s="45">
        <f t="shared" si="14"/>
        <v>0.30088815960373694</v>
      </c>
      <c r="AC26" s="44">
        <f t="shared" si="15"/>
        <v>38625.864125588843</v>
      </c>
      <c r="AD26" s="44">
        <f t="shared" si="19"/>
        <v>39977.769369984453</v>
      </c>
      <c r="AE26" s="44">
        <f t="shared" si="20"/>
        <v>41376.991297933906</v>
      </c>
      <c r="AF26" s="44">
        <f t="shared" si="21"/>
        <v>42825.185993361585</v>
      </c>
      <c r="AG26" s="44">
        <f t="shared" si="22"/>
        <v>44324.067503129234</v>
      </c>
      <c r="AH26" s="44">
        <f t="shared" si="23"/>
        <v>45875.409865738751</v>
      </c>
      <c r="AI26" s="44">
        <f t="shared" si="24"/>
        <v>47481.049211039615</v>
      </c>
      <c r="AJ26" s="44">
        <f t="shared" si="25"/>
        <v>49142.885933425991</v>
      </c>
      <c r="AK26" s="44">
        <f t="shared" si="26"/>
        <v>50862.886941095894</v>
      </c>
      <c r="AL26" s="44">
        <f t="shared" si="27"/>
        <v>52643.087984034253</v>
      </c>
      <c r="AM26" s="44">
        <f t="shared" si="28"/>
        <v>54485.596063475452</v>
      </c>
      <c r="AN26" s="44">
        <f t="shared" si="29"/>
        <v>56392.591925697081</v>
      </c>
      <c r="AO26" s="44">
        <f t="shared" si="30"/>
        <v>58366.332643096466</v>
      </c>
      <c r="AP26" s="44">
        <f t="shared" si="31"/>
        <v>60409.15428560484</v>
      </c>
      <c r="AQ26" s="44">
        <f t="shared" si="32"/>
        <v>62523.474685601017</v>
      </c>
      <c r="AR26" s="44">
        <f t="shared" si="33"/>
        <v>64711.796299597037</v>
      </c>
      <c r="AS26" s="44">
        <f t="shared" si="34"/>
        <v>66976.709170082933</v>
      </c>
      <c r="AT26" s="44">
        <f t="shared" si="35"/>
        <v>69320.893991035831</v>
      </c>
      <c r="AU26" s="44">
        <f t="shared" si="36"/>
        <v>71747.125280722074</v>
      </c>
      <c r="AV26" s="44">
        <f t="shared" ref="AV26:AV57" si="37">$V26/(1+r_)^($R26-AV$2)</f>
        <v>74258.274665547346</v>
      </c>
      <c r="AW26" s="44"/>
    </row>
    <row r="27" spans="2:59" ht="15.75" customHeight="1">
      <c r="B27" s="1">
        <v>20</v>
      </c>
      <c r="D27" s="43">
        <f t="shared" si="16"/>
        <v>4.8099999999999998E-4</v>
      </c>
      <c r="E27" s="43">
        <f t="shared" si="0"/>
        <v>4.8111571760822111E-4</v>
      </c>
      <c r="F27" s="44">
        <f t="shared" si="17"/>
        <v>98551.943164411976</v>
      </c>
      <c r="G27" s="44">
        <f t="shared" si="1"/>
        <v>98504.551080287958</v>
      </c>
      <c r="H27" s="44">
        <f t="shared" si="2"/>
        <v>52.689166797040912</v>
      </c>
      <c r="J27" s="43">
        <f t="shared" si="3"/>
        <v>1.9699999999999999E-4</v>
      </c>
      <c r="K27" s="43">
        <f t="shared" si="4"/>
        <v>1.9701940704883698E-4</v>
      </c>
      <c r="L27" s="44">
        <f t="shared" si="18"/>
        <v>98879.237905553397</v>
      </c>
      <c r="M27" s="44">
        <f t="shared" si="5"/>
        <v>98859.760614388186</v>
      </c>
      <c r="N27" s="44">
        <f t="shared" si="6"/>
        <v>56.908094231781341</v>
      </c>
      <c r="P27" s="5">
        <f t="shared" si="7"/>
        <v>0.50082888310592</v>
      </c>
      <c r="R27" s="1">
        <v>20</v>
      </c>
      <c r="S27" s="44">
        <f t="shared" si="8"/>
        <v>98715.861824064283</v>
      </c>
      <c r="T27" s="44">
        <f t="shared" si="9"/>
        <v>98682.47748548357</v>
      </c>
      <c r="U27" s="45">
        <f t="shared" si="10"/>
        <v>55.1031667761346</v>
      </c>
      <c r="V27" s="44">
        <f t="shared" si="11"/>
        <v>74209.223069083644</v>
      </c>
      <c r="W27" s="45">
        <f t="shared" si="12"/>
        <v>37.611084745252768</v>
      </c>
      <c r="X27" s="45">
        <f>SUM(AW27:AW$127)/S27</f>
        <v>17.450649731441306</v>
      </c>
      <c r="Z27" s="1">
        <f t="shared" si="13"/>
        <v>54.802127512086884</v>
      </c>
      <c r="AA27" s="45">
        <f t="shared" si="14"/>
        <v>0.30103926404771642</v>
      </c>
      <c r="AC27" s="44">
        <f t="shared" si="15"/>
        <v>37295.023824701158</v>
      </c>
      <c r="AD27" s="44">
        <f t="shared" si="19"/>
        <v>38600.349658565698</v>
      </c>
      <c r="AE27" s="44">
        <f t="shared" si="20"/>
        <v>39951.36189661549</v>
      </c>
      <c r="AF27" s="44">
        <f t="shared" si="21"/>
        <v>41349.659562997025</v>
      </c>
      <c r="AG27" s="44">
        <f t="shared" si="22"/>
        <v>42796.897647701924</v>
      </c>
      <c r="AH27" s="44">
        <f t="shared" si="23"/>
        <v>44294.789065371479</v>
      </c>
      <c r="AI27" s="44">
        <f t="shared" si="24"/>
        <v>45845.106682659476</v>
      </c>
      <c r="AJ27" s="44">
        <f t="shared" si="25"/>
        <v>47449.685416552566</v>
      </c>
      <c r="AK27" s="44">
        <f t="shared" si="26"/>
        <v>49110.42440613189</v>
      </c>
      <c r="AL27" s="44">
        <f t="shared" si="27"/>
        <v>50829.289260346508</v>
      </c>
      <c r="AM27" s="44">
        <f t="shared" si="28"/>
        <v>52608.314384458638</v>
      </c>
      <c r="AN27" s="44">
        <f t="shared" si="29"/>
        <v>54449.605387914686</v>
      </c>
      <c r="AO27" s="44">
        <f t="shared" si="30"/>
        <v>56355.341576491694</v>
      </c>
      <c r="AP27" s="44">
        <f t="shared" si="31"/>
        <v>58327.77853166889</v>
      </c>
      <c r="AQ27" s="44">
        <f t="shared" si="32"/>
        <v>60369.250780277296</v>
      </c>
      <c r="AR27" s="44">
        <f t="shared" si="33"/>
        <v>62482.174557587001</v>
      </c>
      <c r="AS27" s="44">
        <f t="shared" si="34"/>
        <v>64669.050667102543</v>
      </c>
      <c r="AT27" s="44">
        <f t="shared" si="35"/>
        <v>66932.467440451132</v>
      </c>
      <c r="AU27" s="44">
        <f t="shared" si="36"/>
        <v>69275.103800866913</v>
      </c>
      <c r="AV27" s="44">
        <f t="shared" si="37"/>
        <v>71699.732433897239</v>
      </c>
      <c r="AW27" s="44">
        <f t="shared" ref="AW27:AW58" si="38">$V27/(1+r_)^($R27-AW$2)</f>
        <v>74209.223069083644</v>
      </c>
      <c r="AX27" s="44"/>
      <c r="AY27" s="44"/>
      <c r="AZ27" s="44"/>
      <c r="BA27" s="44"/>
      <c r="BB27" s="44"/>
      <c r="BC27" s="44"/>
      <c r="BD27" s="44"/>
      <c r="BE27" s="44"/>
      <c r="BF27" s="44"/>
      <c r="BG27" s="44"/>
    </row>
    <row r="28" spans="2:59" ht="15.75" customHeight="1">
      <c r="B28" s="1">
        <v>21</v>
      </c>
      <c r="D28" s="43">
        <f t="shared" si="16"/>
        <v>5.0799999999999999E-4</v>
      </c>
      <c r="E28" s="43">
        <f t="shared" si="0"/>
        <v>5.0812907571544624E-4</v>
      </c>
      <c r="F28" s="44">
        <f t="shared" si="17"/>
        <v>98457.15899616394</v>
      </c>
      <c r="G28" s="44">
        <f t="shared" si="1"/>
        <v>98407.155463518022</v>
      </c>
      <c r="H28" s="44">
        <f t="shared" si="2"/>
        <v>51.739409022358501</v>
      </c>
      <c r="J28" s="43">
        <f t="shared" si="3"/>
        <v>2.24E-4</v>
      </c>
      <c r="K28" s="43">
        <f t="shared" si="4"/>
        <v>2.2402509174710615E-4</v>
      </c>
      <c r="L28" s="44">
        <f t="shared" si="18"/>
        <v>98840.28332322296</v>
      </c>
      <c r="M28" s="44">
        <f t="shared" si="5"/>
        <v>98818.145579463584</v>
      </c>
      <c r="N28" s="44">
        <f t="shared" si="6"/>
        <v>55.930325590059304</v>
      </c>
      <c r="P28" s="5">
        <f t="shared" si="7"/>
        <v>0.50097093080010335</v>
      </c>
      <c r="R28" s="1">
        <v>21</v>
      </c>
      <c r="S28" s="44">
        <f t="shared" si="8"/>
        <v>98649.093146902858</v>
      </c>
      <c r="T28" s="44">
        <f t="shared" si="9"/>
        <v>98613.080734495074</v>
      </c>
      <c r="U28" s="45">
        <f t="shared" si="10"/>
        <v>54.140123843839589</v>
      </c>
      <c r="V28" s="44">
        <f t="shared" si="11"/>
        <v>74157.036712340298</v>
      </c>
      <c r="W28" s="45">
        <f t="shared" si="12"/>
        <v>36.884286571981498</v>
      </c>
      <c r="X28" s="45">
        <f>SUM(AX28:AX$127)/S28</f>
        <v>17.295063591501307</v>
      </c>
      <c r="Z28" s="1">
        <f t="shared" si="13"/>
        <v>53.838936396185147</v>
      </c>
      <c r="AA28" s="45">
        <f t="shared" si="14"/>
        <v>0.30118744765444205</v>
      </c>
      <c r="AC28" s="44">
        <f t="shared" si="15"/>
        <v>36008.499267796309</v>
      </c>
      <c r="AD28" s="44">
        <f t="shared" si="19"/>
        <v>37268.796742169172</v>
      </c>
      <c r="AE28" s="44">
        <f t="shared" si="20"/>
        <v>38573.204628145089</v>
      </c>
      <c r="AF28" s="44">
        <f t="shared" si="21"/>
        <v>39923.266790130161</v>
      </c>
      <c r="AG28" s="44">
        <f t="shared" si="22"/>
        <v>41320.581127784717</v>
      </c>
      <c r="AH28" s="44">
        <f t="shared" si="23"/>
        <v>42766.801467257181</v>
      </c>
      <c r="AI28" s="44">
        <f t="shared" si="24"/>
        <v>44263.639518611169</v>
      </c>
      <c r="AJ28" s="44">
        <f t="shared" si="25"/>
        <v>45812.866901762558</v>
      </c>
      <c r="AK28" s="44">
        <f t="shared" si="26"/>
        <v>47416.317243324251</v>
      </c>
      <c r="AL28" s="44">
        <f t="shared" si="27"/>
        <v>49075.888346840591</v>
      </c>
      <c r="AM28" s="44">
        <f t="shared" si="28"/>
        <v>50793.544438980003</v>
      </c>
      <c r="AN28" s="44">
        <f t="shared" si="29"/>
        <v>52571.318494344305</v>
      </c>
      <c r="AO28" s="44">
        <f t="shared" si="30"/>
        <v>54411.314641646357</v>
      </c>
      <c r="AP28" s="44">
        <f t="shared" si="31"/>
        <v>56315.710654103968</v>
      </c>
      <c r="AQ28" s="44">
        <f t="shared" si="32"/>
        <v>58286.760526997597</v>
      </c>
      <c r="AR28" s="44">
        <f t="shared" si="33"/>
        <v>60326.797145442506</v>
      </c>
      <c r="AS28" s="44">
        <f t="shared" si="34"/>
        <v>62438.235045533002</v>
      </c>
      <c r="AT28" s="44">
        <f t="shared" si="35"/>
        <v>64623.573272126647</v>
      </c>
      <c r="AU28" s="44">
        <f t="shared" si="36"/>
        <v>66885.39833665108</v>
      </c>
      <c r="AV28" s="44">
        <f t="shared" si="37"/>
        <v>69226.38727843386</v>
      </c>
      <c r="AW28" s="44">
        <f t="shared" si="38"/>
        <v>71649.310833179043</v>
      </c>
      <c r="AX28" s="44">
        <f t="shared" ref="AX28:AX59" si="39">$V28/(1+r_)^($R28-AX$2)</f>
        <v>74157.036712340298</v>
      </c>
      <c r="AY28" s="44"/>
      <c r="AZ28" s="44"/>
      <c r="BA28" s="44"/>
      <c r="BB28" s="44"/>
      <c r="BC28" s="44"/>
      <c r="BD28" s="44"/>
      <c r="BE28" s="44"/>
      <c r="BF28" s="44"/>
      <c r="BG28" s="44"/>
    </row>
    <row r="29" spans="2:59" ht="15.75" customHeight="1">
      <c r="B29" s="1">
        <v>22</v>
      </c>
      <c r="D29" s="43">
        <f t="shared" si="16"/>
        <v>4.9399999999999997E-4</v>
      </c>
      <c r="E29" s="43">
        <f t="shared" si="0"/>
        <v>4.9412205819948337E-4</v>
      </c>
      <c r="F29" s="44">
        <f t="shared" si="17"/>
        <v>98357.151930872118</v>
      </c>
      <c r="G29" s="44">
        <f t="shared" si="1"/>
        <v>98308.575499161234</v>
      </c>
      <c r="H29" s="44">
        <f t="shared" si="2"/>
        <v>50.791507957952064</v>
      </c>
      <c r="J29" s="43">
        <f t="shared" si="3"/>
        <v>2.1900000000000001E-4</v>
      </c>
      <c r="K29" s="43">
        <f t="shared" si="4"/>
        <v>2.1902398400169736E-4</v>
      </c>
      <c r="L29" s="44">
        <f t="shared" si="18"/>
        <v>98796.007835704208</v>
      </c>
      <c r="M29" s="44">
        <f t="shared" si="5"/>
        <v>98774.373879165854</v>
      </c>
      <c r="N29" s="44">
        <f t="shared" si="6"/>
        <v>54.955166722232427</v>
      </c>
      <c r="P29" s="5">
        <f t="shared" si="7"/>
        <v>0.50111298217424383</v>
      </c>
      <c r="R29" s="1">
        <v>22</v>
      </c>
      <c r="S29" s="44">
        <f t="shared" si="8"/>
        <v>98577.068322087303</v>
      </c>
      <c r="T29" s="44">
        <f t="shared" si="9"/>
        <v>98542.027002282848</v>
      </c>
      <c r="U29" s="45">
        <f t="shared" si="10"/>
        <v>53.179315722728838</v>
      </c>
      <c r="V29" s="44">
        <f t="shared" si="11"/>
        <v>74103.604305716697</v>
      </c>
      <c r="W29" s="45">
        <f t="shared" si="12"/>
        <v>36.158961162628394</v>
      </c>
      <c r="X29" s="45">
        <f>SUM(AY29:AY$127)/S29</f>
        <v>17.134865307376689</v>
      </c>
      <c r="Z29" s="1">
        <f t="shared" si="13"/>
        <v>52.877971418076527</v>
      </c>
      <c r="AA29" s="45">
        <f t="shared" si="14"/>
        <v>0.30134430465231077</v>
      </c>
      <c r="AC29" s="44">
        <f t="shared" si="15"/>
        <v>34765.752701325189</v>
      </c>
      <c r="AD29" s="44">
        <f t="shared" si="19"/>
        <v>35982.55404587157</v>
      </c>
      <c r="AE29" s="44">
        <f t="shared" si="20"/>
        <v>37241.943437477072</v>
      </c>
      <c r="AF29" s="44">
        <f t="shared" si="21"/>
        <v>38545.411457788759</v>
      </c>
      <c r="AG29" s="44">
        <f t="shared" si="22"/>
        <v>39894.500858811363</v>
      </c>
      <c r="AH29" s="44">
        <f t="shared" si="23"/>
        <v>41290.808388869758</v>
      </c>
      <c r="AI29" s="44">
        <f t="shared" si="24"/>
        <v>42735.986682480201</v>
      </c>
      <c r="AJ29" s="44">
        <f t="shared" si="25"/>
        <v>44231.746216366999</v>
      </c>
      <c r="AK29" s="44">
        <f t="shared" si="26"/>
        <v>45779.857333939835</v>
      </c>
      <c r="AL29" s="44">
        <f t="shared" si="27"/>
        <v>47382.152340627734</v>
      </c>
      <c r="AM29" s="44">
        <f t="shared" si="28"/>
        <v>49040.527672549695</v>
      </c>
      <c r="AN29" s="44">
        <f t="shared" si="29"/>
        <v>50756.946141088934</v>
      </c>
      <c r="AO29" s="44">
        <f t="shared" si="30"/>
        <v>52533.43925602705</v>
      </c>
      <c r="AP29" s="44">
        <f t="shared" si="31"/>
        <v>54372.109629987994</v>
      </c>
      <c r="AQ29" s="44">
        <f t="shared" si="32"/>
        <v>56275.133467037565</v>
      </c>
      <c r="AR29" s="44">
        <f t="shared" si="33"/>
        <v>58244.763138383867</v>
      </c>
      <c r="AS29" s="44">
        <f t="shared" si="34"/>
        <v>60283.329848227295</v>
      </c>
      <c r="AT29" s="44">
        <f t="shared" si="35"/>
        <v>62393.246392915258</v>
      </c>
      <c r="AU29" s="44">
        <f t="shared" si="36"/>
        <v>64577.010016667278</v>
      </c>
      <c r="AV29" s="44">
        <f t="shared" si="37"/>
        <v>66837.20536725063</v>
      </c>
      <c r="AW29" s="44">
        <f t="shared" si="38"/>
        <v>69176.507555104399</v>
      </c>
      <c r="AX29" s="44">
        <f t="shared" si="39"/>
        <v>71597.685319533048</v>
      </c>
      <c r="AY29" s="44">
        <f t="shared" ref="AY29:AY60" si="40">$V29/(1+r_)^($R29-AY$2)</f>
        <v>74103.604305716697</v>
      </c>
      <c r="AZ29" s="44"/>
      <c r="BA29" s="44"/>
      <c r="BB29" s="44"/>
      <c r="BC29" s="44"/>
      <c r="BD29" s="44"/>
      <c r="BE29" s="44"/>
      <c r="BF29" s="44"/>
      <c r="BG29" s="44"/>
    </row>
    <row r="30" spans="2:59" ht="15.75" customHeight="1">
      <c r="B30" s="1">
        <v>23</v>
      </c>
      <c r="D30" s="43">
        <f t="shared" si="16"/>
        <v>5.2400000000000005E-4</v>
      </c>
      <c r="E30" s="43">
        <f t="shared" si="0"/>
        <v>5.2413733597809944E-4</v>
      </c>
      <c r="F30" s="44">
        <f t="shared" si="17"/>
        <v>98259.99906745035</v>
      </c>
      <c r="G30" s="44">
        <f t="shared" si="1"/>
        <v>98208.524317857766</v>
      </c>
      <c r="H30" s="44">
        <f t="shared" si="2"/>
        <v>49.841232810896138</v>
      </c>
      <c r="J30" s="43">
        <f t="shared" si="3"/>
        <v>2.2000000000000001E-4</v>
      </c>
      <c r="K30" s="43">
        <f t="shared" si="4"/>
        <v>2.2002420354991705E-4</v>
      </c>
      <c r="L30" s="44">
        <f t="shared" si="18"/>
        <v>98752.739922627501</v>
      </c>
      <c r="M30" s="44">
        <f t="shared" si="5"/>
        <v>98731.01670966082</v>
      </c>
      <c r="N30" s="44">
        <f t="shared" si="6"/>
        <v>53.979025922718009</v>
      </c>
      <c r="P30" s="5">
        <f t="shared" si="7"/>
        <v>0.50125053044209988</v>
      </c>
      <c r="R30" s="1">
        <v>23</v>
      </c>
      <c r="S30" s="44">
        <f t="shared" si="8"/>
        <v>98506.985682478393</v>
      </c>
      <c r="T30" s="44">
        <f t="shared" si="9"/>
        <v>98470.465892262873</v>
      </c>
      <c r="U30" s="45">
        <f t="shared" si="10"/>
        <v>52.216794338819476</v>
      </c>
      <c r="V30" s="44">
        <f t="shared" si="11"/>
        <v>74049.790350981682</v>
      </c>
      <c r="W30" s="45">
        <f t="shared" si="12"/>
        <v>35.432418893914402</v>
      </c>
      <c r="X30" s="45">
        <f>SUM(AZ30:AZ$127)/S30</f>
        <v>16.968605968817716</v>
      </c>
      <c r="Z30" s="1">
        <f t="shared" si="13"/>
        <v>51.915303803056517</v>
      </c>
      <c r="AA30" s="45">
        <f t="shared" si="14"/>
        <v>0.3014905357629587</v>
      </c>
      <c r="AC30" s="44">
        <f t="shared" si="15"/>
        <v>33565.70613576597</v>
      </c>
      <c r="AD30" s="44">
        <f t="shared" si="19"/>
        <v>34740.50585051778</v>
      </c>
      <c r="AE30" s="44">
        <f t="shared" si="20"/>
        <v>35956.423555285903</v>
      </c>
      <c r="AF30" s="44">
        <f t="shared" si="21"/>
        <v>37214.8983797209</v>
      </c>
      <c r="AG30" s="44">
        <f t="shared" si="22"/>
        <v>38517.419823011129</v>
      </c>
      <c r="AH30" s="44">
        <f t="shared" si="23"/>
        <v>39865.52951681651</v>
      </c>
      <c r="AI30" s="44">
        <f t="shared" si="24"/>
        <v>41260.823049905091</v>
      </c>
      <c r="AJ30" s="44">
        <f t="shared" si="25"/>
        <v>42704.951856651765</v>
      </c>
      <c r="AK30" s="44">
        <f t="shared" si="26"/>
        <v>44199.625171634565</v>
      </c>
      <c r="AL30" s="44">
        <f t="shared" si="27"/>
        <v>45746.612052641773</v>
      </c>
      <c r="AM30" s="44">
        <f t="shared" si="28"/>
        <v>47347.743474484239</v>
      </c>
      <c r="AN30" s="44">
        <f t="shared" si="29"/>
        <v>49004.914496091173</v>
      </c>
      <c r="AO30" s="44">
        <f t="shared" si="30"/>
        <v>50720.086503454368</v>
      </c>
      <c r="AP30" s="44">
        <f t="shared" si="31"/>
        <v>52495.289531075272</v>
      </c>
      <c r="AQ30" s="44">
        <f t="shared" si="32"/>
        <v>54332.624664662901</v>
      </c>
      <c r="AR30" s="44">
        <f t="shared" si="33"/>
        <v>56234.266527926091</v>
      </c>
      <c r="AS30" s="44">
        <f t="shared" si="34"/>
        <v>58202.465856403498</v>
      </c>
      <c r="AT30" s="44">
        <f t="shared" si="35"/>
        <v>60239.552161377615</v>
      </c>
      <c r="AU30" s="44">
        <f t="shared" si="36"/>
        <v>62347.936487025836</v>
      </c>
      <c r="AV30" s="44">
        <f t="shared" si="37"/>
        <v>64530.11426407173</v>
      </c>
      <c r="AW30" s="44">
        <f t="shared" si="38"/>
        <v>66788.668263314234</v>
      </c>
      <c r="AX30" s="44">
        <f t="shared" si="39"/>
        <v>69126.271652530224</v>
      </c>
      <c r="AY30" s="44">
        <f t="shared" si="40"/>
        <v>71545.691160368777</v>
      </c>
      <c r="AZ30" s="44">
        <f t="shared" ref="AZ30:AZ61" si="41">$V30/(1+r_)^($R30-AZ$2)</f>
        <v>74049.790350981682</v>
      </c>
      <c r="BA30" s="44"/>
      <c r="BB30" s="44"/>
      <c r="BC30" s="44"/>
      <c r="BD30" s="44"/>
      <c r="BE30" s="44"/>
      <c r="BF30" s="44"/>
      <c r="BG30" s="44"/>
    </row>
    <row r="31" spans="2:59" ht="15.75" customHeight="1">
      <c r="B31" s="1">
        <v>24</v>
      </c>
      <c r="D31" s="43">
        <f t="shared" si="16"/>
        <v>5.44E-4</v>
      </c>
      <c r="E31" s="43">
        <f t="shared" si="0"/>
        <v>5.4414802168495434E-4</v>
      </c>
      <c r="F31" s="44">
        <f t="shared" si="17"/>
        <v>98157.049568265182</v>
      </c>
      <c r="G31" s="44">
        <f t="shared" si="1"/>
        <v>98103.666657402355</v>
      </c>
      <c r="H31" s="44">
        <f t="shared" si="2"/>
        <v>48.892983095052017</v>
      </c>
      <c r="J31" s="43">
        <f t="shared" si="3"/>
        <v>2.2599999999999999E-4</v>
      </c>
      <c r="K31" s="43">
        <f t="shared" si="4"/>
        <v>2.2602554184832609E-4</v>
      </c>
      <c r="L31" s="44">
        <f t="shared" si="18"/>
        <v>98709.293496694154</v>
      </c>
      <c r="M31" s="44">
        <f t="shared" si="5"/>
        <v>98686.987717201846</v>
      </c>
      <c r="N31" s="44">
        <f t="shared" si="6"/>
        <v>53.002564461556993</v>
      </c>
      <c r="P31" s="5">
        <f t="shared" si="7"/>
        <v>0.50140258593681186</v>
      </c>
      <c r="R31" s="1">
        <v>24</v>
      </c>
      <c r="S31" s="44">
        <f t="shared" si="8"/>
        <v>98433.946102047368</v>
      </c>
      <c r="T31" s="44">
        <f t="shared" si="9"/>
        <v>98396.194208256507</v>
      </c>
      <c r="U31" s="45">
        <f t="shared" si="10"/>
        <v>51.2551690368716</v>
      </c>
      <c r="V31" s="44">
        <f t="shared" si="11"/>
        <v>73993.938044608891</v>
      </c>
      <c r="W31" s="45">
        <f t="shared" si="12"/>
        <v>34.706431323861814</v>
      </c>
      <c r="X31" s="45">
        <f>SUM(BA31:BA$127)/S31</f>
        <v>16.796930079155459</v>
      </c>
      <c r="Z31" s="1">
        <f t="shared" si="13"/>
        <v>50.953537819335352</v>
      </c>
      <c r="AA31" s="45">
        <f t="shared" si="14"/>
        <v>0.30163121753624722</v>
      </c>
      <c r="AC31" s="44">
        <f t="shared" si="15"/>
        <v>32406.173031579554</v>
      </c>
      <c r="AD31" s="44">
        <f t="shared" si="19"/>
        <v>33540.389087684831</v>
      </c>
      <c r="AE31" s="44">
        <f t="shared" si="20"/>
        <v>34714.302705753798</v>
      </c>
      <c r="AF31" s="44">
        <f t="shared" si="21"/>
        <v>35929.303300455183</v>
      </c>
      <c r="AG31" s="44">
        <f t="shared" si="22"/>
        <v>37186.828915971113</v>
      </c>
      <c r="AH31" s="44">
        <f t="shared" si="23"/>
        <v>38488.367928030093</v>
      </c>
      <c r="AI31" s="44">
        <f t="shared" si="24"/>
        <v>39835.460805511146</v>
      </c>
      <c r="AJ31" s="44">
        <f t="shared" si="25"/>
        <v>41229.701933704033</v>
      </c>
      <c r="AK31" s="44">
        <f t="shared" si="26"/>
        <v>42672.741501383673</v>
      </c>
      <c r="AL31" s="44">
        <f t="shared" si="27"/>
        <v>44166.287453932091</v>
      </c>
      <c r="AM31" s="44">
        <f t="shared" si="28"/>
        <v>45712.107514819705</v>
      </c>
      <c r="AN31" s="44">
        <f t="shared" si="29"/>
        <v>47312.031277838403</v>
      </c>
      <c r="AO31" s="44">
        <f t="shared" si="30"/>
        <v>48967.952372562737</v>
      </c>
      <c r="AP31" s="44">
        <f t="shared" si="31"/>
        <v>50681.830705602428</v>
      </c>
      <c r="AQ31" s="44">
        <f t="shared" si="32"/>
        <v>52455.694780298516</v>
      </c>
      <c r="AR31" s="44">
        <f t="shared" si="33"/>
        <v>54291.644097608958</v>
      </c>
      <c r="AS31" s="44">
        <f t="shared" si="34"/>
        <v>56191.851641025263</v>
      </c>
      <c r="AT31" s="44">
        <f t="shared" si="35"/>
        <v>58158.566448461141</v>
      </c>
      <c r="AU31" s="44">
        <f t="shared" si="36"/>
        <v>60194.11627415727</v>
      </c>
      <c r="AV31" s="44">
        <f t="shared" si="37"/>
        <v>62300.910343752781</v>
      </c>
      <c r="AW31" s="44">
        <f t="shared" si="38"/>
        <v>64481.442205784122</v>
      </c>
      <c r="AX31" s="44">
        <f t="shared" si="39"/>
        <v>66738.292682986561</v>
      </c>
      <c r="AY31" s="44">
        <f t="shared" si="40"/>
        <v>69074.132926891078</v>
      </c>
      <c r="AZ31" s="44">
        <f t="shared" si="41"/>
        <v>71491.727579332262</v>
      </c>
      <c r="BA31" s="44">
        <f t="shared" ref="BA31:BA62" si="42">$V31/(1+r_)^($R31-BA$2)</f>
        <v>73993.938044608891</v>
      </c>
      <c r="BB31" s="44"/>
      <c r="BC31" s="44"/>
      <c r="BD31" s="44"/>
      <c r="BE31" s="44"/>
      <c r="BF31" s="44"/>
      <c r="BG31" s="44"/>
    </row>
    <row r="32" spans="2:59" ht="15.75" customHeight="1">
      <c r="B32" s="1">
        <v>25</v>
      </c>
      <c r="D32" s="43">
        <f t="shared" si="16"/>
        <v>5.9900000000000003E-4</v>
      </c>
      <c r="E32" s="43">
        <f t="shared" si="0"/>
        <v>5.9917947217281585E-4</v>
      </c>
      <c r="F32" s="44">
        <f t="shared" si="17"/>
        <v>98050.283746539542</v>
      </c>
      <c r="G32" s="44">
        <f t="shared" si="1"/>
        <v>97991.569216845295</v>
      </c>
      <c r="H32" s="44">
        <f t="shared" si="2"/>
        <v>47.945677655521145</v>
      </c>
      <c r="J32" s="43">
        <f t="shared" si="3"/>
        <v>2.5999999999999998E-4</v>
      </c>
      <c r="K32" s="43">
        <f t="shared" si="4"/>
        <v>2.6003380585984734E-4</v>
      </c>
      <c r="L32" s="44">
        <f t="shared" si="18"/>
        <v>98664.681937709538</v>
      </c>
      <c r="M32" s="44">
        <f t="shared" si="5"/>
        <v>98639.032455271983</v>
      </c>
      <c r="N32" s="44">
        <f t="shared" si="6"/>
        <v>52.026303667981423</v>
      </c>
      <c r="P32" s="5">
        <f t="shared" si="7"/>
        <v>0.50156164577777018</v>
      </c>
      <c r="R32" s="1">
        <v>25</v>
      </c>
      <c r="S32" s="44">
        <f t="shared" si="8"/>
        <v>98358.442314465647</v>
      </c>
      <c r="T32" s="44">
        <f t="shared" si="9"/>
        <v>98316.369643219718</v>
      </c>
      <c r="U32" s="45">
        <f t="shared" si="10"/>
        <v>50.294130689897607</v>
      </c>
      <c r="V32" s="44">
        <f t="shared" si="11"/>
        <v>72911.419727411747</v>
      </c>
      <c r="W32" s="45">
        <f t="shared" si="12"/>
        <v>33.980784705770581</v>
      </c>
      <c r="X32" s="45">
        <f>SUM(BB32:BB$127)/S32</f>
        <v>16.619549167342427</v>
      </c>
      <c r="Z32" s="1">
        <f t="shared" si="13"/>
        <v>49.992363154134296</v>
      </c>
      <c r="AA32" s="45">
        <f t="shared" si="14"/>
        <v>0.30176753576331095</v>
      </c>
      <c r="AC32" s="44">
        <f t="shared" si="15"/>
        <v>30852.247741054751</v>
      </c>
      <c r="AD32" s="44">
        <f t="shared" si="19"/>
        <v>31932.076411991664</v>
      </c>
      <c r="AE32" s="44">
        <f t="shared" si="20"/>
        <v>33049.699086411361</v>
      </c>
      <c r="AF32" s="44">
        <f t="shared" si="21"/>
        <v>34206.438554435765</v>
      </c>
      <c r="AG32" s="44">
        <f t="shared" si="22"/>
        <v>35403.663903841014</v>
      </c>
      <c r="AH32" s="44">
        <f t="shared" si="23"/>
        <v>36642.792140475445</v>
      </c>
      <c r="AI32" s="44">
        <f t="shared" si="24"/>
        <v>37925.289865392078</v>
      </c>
      <c r="AJ32" s="44">
        <f t="shared" si="25"/>
        <v>39252.675010680796</v>
      </c>
      <c r="AK32" s="44">
        <f t="shared" si="26"/>
        <v>40626.518636054621</v>
      </c>
      <c r="AL32" s="44">
        <f t="shared" si="27"/>
        <v>42048.446788316534</v>
      </c>
      <c r="AM32" s="44">
        <f t="shared" si="28"/>
        <v>43520.142425907601</v>
      </c>
      <c r="AN32" s="44">
        <f t="shared" si="29"/>
        <v>45043.347410814364</v>
      </c>
      <c r="AO32" s="44">
        <f t="shared" si="30"/>
        <v>46619.864570192869</v>
      </c>
      <c r="AP32" s="44">
        <f t="shared" si="31"/>
        <v>48251.559830149614</v>
      </c>
      <c r="AQ32" s="44">
        <f t="shared" si="32"/>
        <v>49940.364424204847</v>
      </c>
      <c r="AR32" s="44">
        <f t="shared" si="33"/>
        <v>51688.27717905202</v>
      </c>
      <c r="AS32" s="44">
        <f t="shared" si="34"/>
        <v>53497.366880318834</v>
      </c>
      <c r="AT32" s="44">
        <f t="shared" si="35"/>
        <v>55369.774721129987</v>
      </c>
      <c r="AU32" s="44">
        <f t="shared" si="36"/>
        <v>57307.716836369524</v>
      </c>
      <c r="AV32" s="44">
        <f t="shared" si="37"/>
        <v>59313.48692564245</v>
      </c>
      <c r="AW32" s="44">
        <f t="shared" si="38"/>
        <v>61389.458968039944</v>
      </c>
      <c r="AX32" s="44">
        <f t="shared" si="39"/>
        <v>63538.090031921332</v>
      </c>
      <c r="AY32" s="44">
        <f t="shared" si="40"/>
        <v>65761.923183038569</v>
      </c>
      <c r="AZ32" s="44">
        <f t="shared" si="41"/>
        <v>68063.590494444914</v>
      </c>
      <c r="BA32" s="44">
        <f t="shared" si="42"/>
        <v>70445.816161750481</v>
      </c>
      <c r="BB32" s="44">
        <f t="shared" ref="BB32:BB63" si="43">$V32/(1+r_)^($R32-BB$2)</f>
        <v>72911.419727411747</v>
      </c>
      <c r="BC32" s="44"/>
      <c r="BD32" s="44"/>
      <c r="BE32" s="44"/>
      <c r="BF32" s="44"/>
      <c r="BG32" s="44"/>
    </row>
    <row r="33" spans="2:79" ht="15.75" customHeight="1">
      <c r="B33" s="1">
        <v>26</v>
      </c>
      <c r="D33" s="43">
        <f t="shared" si="16"/>
        <v>5.9699999999999998E-4</v>
      </c>
      <c r="E33" s="43">
        <f t="shared" si="0"/>
        <v>5.9717827545712171E-4</v>
      </c>
      <c r="F33" s="44">
        <f t="shared" si="17"/>
        <v>97932.854687151048</v>
      </c>
      <c r="G33" s="44">
        <f t="shared" si="1"/>
        <v>97874.406224978215</v>
      </c>
      <c r="H33" s="44">
        <f t="shared" si="2"/>
        <v>47.00256868884123</v>
      </c>
      <c r="J33" s="43">
        <f t="shared" si="3"/>
        <v>2.52E-4</v>
      </c>
      <c r="K33" s="43">
        <f t="shared" si="4"/>
        <v>2.5203175733537437E-4</v>
      </c>
      <c r="L33" s="44">
        <f t="shared" si="18"/>
        <v>98613.382972834428</v>
      </c>
      <c r="M33" s="44">
        <f t="shared" si="5"/>
        <v>98588.535531497415</v>
      </c>
      <c r="N33" s="44">
        <f t="shared" si="6"/>
        <v>51.053107799046835</v>
      </c>
      <c r="P33" s="5">
        <f t="shared" si="7"/>
        <v>0.50173121677063248</v>
      </c>
      <c r="R33" s="1">
        <v>26</v>
      </c>
      <c r="S33" s="44">
        <f t="shared" si="8"/>
        <v>98274.296971973803</v>
      </c>
      <c r="T33" s="44">
        <f t="shared" si="9"/>
        <v>98232.771709146269</v>
      </c>
      <c r="U33" s="45">
        <f t="shared" si="10"/>
        <v>49.336765888622864</v>
      </c>
      <c r="V33" s="44">
        <f t="shared" si="11"/>
        <v>72849.423499502882</v>
      </c>
      <c r="W33" s="45">
        <f t="shared" si="12"/>
        <v>33.267962562863978</v>
      </c>
      <c r="X33" s="45">
        <f>SUM(BC33:BC$127)/S33</f>
        <v>16.448076987963383</v>
      </c>
      <c r="Z33" s="1">
        <f t="shared" si="13"/>
        <v>49.034850605181717</v>
      </c>
      <c r="AA33" s="45">
        <f t="shared" si="14"/>
        <v>0.30191528344114715</v>
      </c>
      <c r="AC33" s="44">
        <f t="shared" si="15"/>
        <v>29783.588622095671</v>
      </c>
      <c r="AD33" s="44">
        <f t="shared" si="19"/>
        <v>30826.014223869017</v>
      </c>
      <c r="AE33" s="44">
        <f t="shared" si="20"/>
        <v>31904.924721704432</v>
      </c>
      <c r="AF33" s="44">
        <f t="shared" si="21"/>
        <v>33021.597086964081</v>
      </c>
      <c r="AG33" s="44">
        <f t="shared" si="22"/>
        <v>34177.352985007819</v>
      </c>
      <c r="AH33" s="44">
        <f t="shared" si="23"/>
        <v>35373.560339483098</v>
      </c>
      <c r="AI33" s="44">
        <f t="shared" si="24"/>
        <v>36611.634951364998</v>
      </c>
      <c r="AJ33" s="44">
        <f t="shared" si="25"/>
        <v>37893.042174662769</v>
      </c>
      <c r="AK33" s="44">
        <f t="shared" si="26"/>
        <v>39219.298650775963</v>
      </c>
      <c r="AL33" s="44">
        <f t="shared" si="27"/>
        <v>40591.974103553119</v>
      </c>
      <c r="AM33" s="44">
        <f t="shared" si="28"/>
        <v>42012.693197177476</v>
      </c>
      <c r="AN33" s="44">
        <f t="shared" si="29"/>
        <v>43483.13745907868</v>
      </c>
      <c r="AO33" s="44">
        <f t="shared" si="30"/>
        <v>45005.047270146424</v>
      </c>
      <c r="AP33" s="44">
        <f t="shared" si="31"/>
        <v>46580.223924601552</v>
      </c>
      <c r="AQ33" s="44">
        <f t="shared" si="32"/>
        <v>48210.5317619626</v>
      </c>
      <c r="AR33" s="44">
        <f t="shared" si="33"/>
        <v>49897.900373631288</v>
      </c>
      <c r="AS33" s="44">
        <f t="shared" si="34"/>
        <v>51644.326886708383</v>
      </c>
      <c r="AT33" s="44">
        <f t="shared" si="35"/>
        <v>53451.878327743172</v>
      </c>
      <c r="AU33" s="44">
        <f t="shared" si="36"/>
        <v>55322.69406921418</v>
      </c>
      <c r="AV33" s="44">
        <f t="shared" si="37"/>
        <v>57258.988361636664</v>
      </c>
      <c r="AW33" s="44">
        <f t="shared" si="38"/>
        <v>59263.05295429394</v>
      </c>
      <c r="AX33" s="44">
        <f t="shared" si="39"/>
        <v>61337.25980769423</v>
      </c>
      <c r="AY33" s="44">
        <f t="shared" si="40"/>
        <v>63484.06390096352</v>
      </c>
      <c r="AZ33" s="44">
        <f t="shared" si="41"/>
        <v>65706.006137497243</v>
      </c>
      <c r="BA33" s="44">
        <f t="shared" si="42"/>
        <v>68005.716352309639</v>
      </c>
      <c r="BB33" s="44">
        <f t="shared" si="43"/>
        <v>70385.916424640469</v>
      </c>
      <c r="BC33" s="44">
        <f t="shared" ref="BC33:BC64" si="44">$V33/(1+r_)^($R33-BC$2)</f>
        <v>72849.423499502882</v>
      </c>
      <c r="BD33" s="44"/>
      <c r="BE33" s="44"/>
      <c r="BF33" s="44"/>
      <c r="BG33" s="44"/>
    </row>
    <row r="34" spans="2:79" ht="15.75" customHeight="1">
      <c r="B34" s="1">
        <v>27</v>
      </c>
      <c r="D34" s="43">
        <f t="shared" si="16"/>
        <v>6.0400000000000004E-4</v>
      </c>
      <c r="E34" s="43">
        <f t="shared" si="0"/>
        <v>6.0418248148295906E-4</v>
      </c>
      <c r="F34" s="44">
        <f t="shared" si="17"/>
        <v>97815.957762805396</v>
      </c>
      <c r="G34" s="44">
        <f t="shared" si="1"/>
        <v>97756.894766729878</v>
      </c>
      <c r="H34" s="44">
        <f t="shared" si="2"/>
        <v>46.058142517265814</v>
      </c>
      <c r="J34" s="43">
        <f t="shared" si="3"/>
        <v>2.8600000000000001E-4</v>
      </c>
      <c r="K34" s="43">
        <f t="shared" si="4"/>
        <v>2.8604090579956686E-4</v>
      </c>
      <c r="L34" s="44">
        <f t="shared" si="18"/>
        <v>98563.688090160387</v>
      </c>
      <c r="M34" s="44">
        <f t="shared" si="5"/>
        <v>98535.502906424314</v>
      </c>
      <c r="N34" s="44">
        <f t="shared" si="6"/>
        <v>50.078596199588262</v>
      </c>
      <c r="P34" s="5">
        <f t="shared" si="7"/>
        <v>0.50190378774772526</v>
      </c>
      <c r="R34" s="1">
        <v>27</v>
      </c>
      <c r="S34" s="44">
        <f t="shared" si="8"/>
        <v>98191.246446318721</v>
      </c>
      <c r="T34" s="44">
        <f t="shared" si="9"/>
        <v>98147.745522984245</v>
      </c>
      <c r="U34" s="45">
        <f t="shared" si="10"/>
        <v>48.378072208942996</v>
      </c>
      <c r="V34" s="44">
        <f t="shared" si="11"/>
        <v>72786.368079845124</v>
      </c>
      <c r="W34" s="45">
        <f t="shared" si="12"/>
        <v>32.554187106723894</v>
      </c>
      <c r="X34" s="45">
        <f>SUM(BD34:BD$127)/S34</f>
        <v>16.270277841651396</v>
      </c>
      <c r="Z34" s="1">
        <f t="shared" si="13"/>
        <v>48.076023448887739</v>
      </c>
      <c r="AA34" s="45">
        <f t="shared" si="14"/>
        <v>0.30204876005525705</v>
      </c>
      <c r="AC34" s="44">
        <f t="shared" si="15"/>
        <v>28751.50646491977</v>
      </c>
      <c r="AD34" s="44">
        <f t="shared" si="19"/>
        <v>29757.809191191966</v>
      </c>
      <c r="AE34" s="44">
        <f t="shared" si="20"/>
        <v>30799.33251288368</v>
      </c>
      <c r="AF34" s="44">
        <f t="shared" si="21"/>
        <v>31877.309150834608</v>
      </c>
      <c r="AG34" s="44">
        <f t="shared" si="22"/>
        <v>32993.014971113815</v>
      </c>
      <c r="AH34" s="44">
        <f t="shared" si="23"/>
        <v>34147.770495102792</v>
      </c>
      <c r="AI34" s="44">
        <f t="shared" si="24"/>
        <v>35342.942462431391</v>
      </c>
      <c r="AJ34" s="44">
        <f t="shared" si="25"/>
        <v>36579.945448616483</v>
      </c>
      <c r="AK34" s="44">
        <f t="shared" si="26"/>
        <v>37860.243539318057</v>
      </c>
      <c r="AL34" s="44">
        <f t="shared" si="27"/>
        <v>39185.352063194186</v>
      </c>
      <c r="AM34" s="44">
        <f t="shared" si="28"/>
        <v>40556.839385405983</v>
      </c>
      <c r="AN34" s="44">
        <f t="shared" si="29"/>
        <v>41976.328763895188</v>
      </c>
      <c r="AO34" s="44">
        <f t="shared" si="30"/>
        <v>43445.500270631514</v>
      </c>
      <c r="AP34" s="44">
        <f t="shared" si="31"/>
        <v>44966.092780103609</v>
      </c>
      <c r="AQ34" s="44">
        <f t="shared" si="32"/>
        <v>46539.90602740724</v>
      </c>
      <c r="AR34" s="44">
        <f t="shared" si="33"/>
        <v>48168.802738366481</v>
      </c>
      <c r="AS34" s="44">
        <f t="shared" si="34"/>
        <v>49854.710834209305</v>
      </c>
      <c r="AT34" s="44">
        <f t="shared" si="35"/>
        <v>51599.625713406633</v>
      </c>
      <c r="AU34" s="44">
        <f t="shared" si="36"/>
        <v>53405.612613375866</v>
      </c>
      <c r="AV34" s="44">
        <f t="shared" si="37"/>
        <v>55274.809054844009</v>
      </c>
      <c r="AW34" s="44">
        <f t="shared" si="38"/>
        <v>57209.427371763537</v>
      </c>
      <c r="AX34" s="44">
        <f t="shared" si="39"/>
        <v>59211.757329775261</v>
      </c>
      <c r="AY34" s="44">
        <f t="shared" si="40"/>
        <v>61284.168836317396</v>
      </c>
      <c r="AZ34" s="44">
        <f t="shared" si="41"/>
        <v>63429.114745588493</v>
      </c>
      <c r="BA34" s="44">
        <f t="shared" si="42"/>
        <v>65649.13376168409</v>
      </c>
      <c r="BB34" s="44">
        <f t="shared" si="43"/>
        <v>67946.853443343032</v>
      </c>
      <c r="BC34" s="44">
        <f t="shared" si="44"/>
        <v>70324.993313860032</v>
      </c>
      <c r="BD34" s="44">
        <f t="shared" ref="BD34:BD65" si="45">$V34/(1+r_)^($R34-BD$2)</f>
        <v>72786.368079845124</v>
      </c>
      <c r="BE34" s="44"/>
      <c r="BF34" s="44"/>
      <c r="BG34" s="44"/>
    </row>
    <row r="35" spans="2:79" ht="15.75" customHeight="1">
      <c r="B35" s="1">
        <v>28</v>
      </c>
      <c r="D35" s="43">
        <f t="shared" si="16"/>
        <v>6.96E-4</v>
      </c>
      <c r="E35" s="43">
        <f t="shared" si="0"/>
        <v>6.9624232044323935E-4</v>
      </c>
      <c r="F35" s="44">
        <f t="shared" si="17"/>
        <v>97697.83177065436</v>
      </c>
      <c r="G35" s="44">
        <f t="shared" si="1"/>
        <v>97629.857742938417</v>
      </c>
      <c r="H35" s="44">
        <f t="shared" si="2"/>
        <v>45.113226654629727</v>
      </c>
      <c r="J35" s="43">
        <f t="shared" si="3"/>
        <v>3.3E-4</v>
      </c>
      <c r="K35" s="43">
        <f t="shared" si="4"/>
        <v>3.3005446198201805E-4</v>
      </c>
      <c r="L35" s="44">
        <f t="shared" si="18"/>
        <v>98507.31772268824</v>
      </c>
      <c r="M35" s="44">
        <f t="shared" si="5"/>
        <v>98474.815671563207</v>
      </c>
      <c r="N35" s="44">
        <f t="shared" si="6"/>
        <v>49.106967327247943</v>
      </c>
      <c r="P35" s="5">
        <f t="shared" si="7"/>
        <v>0.50206285603136358</v>
      </c>
      <c r="R35" s="1">
        <v>28</v>
      </c>
      <c r="S35" s="44">
        <f t="shared" si="8"/>
        <v>98104.244599649755</v>
      </c>
      <c r="T35" s="44">
        <f t="shared" si="9"/>
        <v>98054.160332998174</v>
      </c>
      <c r="U35" s="45">
        <f t="shared" si="10"/>
        <v>47.420531948724161</v>
      </c>
      <c r="V35" s="44">
        <f t="shared" si="11"/>
        <v>72716.965302951445</v>
      </c>
      <c r="W35" s="45">
        <f t="shared" si="12"/>
        <v>31.841128319408156</v>
      </c>
      <c r="X35" s="45">
        <f>SUM(BE35:BE$127)/S35</f>
        <v>16.086775214700076</v>
      </c>
      <c r="Z35" s="1">
        <f t="shared" si="13"/>
        <v>47.118335502973046</v>
      </c>
      <c r="AA35" s="45">
        <f t="shared" si="14"/>
        <v>0.3021964457511146</v>
      </c>
      <c r="AC35" s="44">
        <f t="shared" si="15"/>
        <v>27752.745428402286</v>
      </c>
      <c r="AD35" s="44">
        <f t="shared" si="19"/>
        <v>28724.091518396363</v>
      </c>
      <c r="AE35" s="44">
        <f t="shared" si="20"/>
        <v>29729.434721540238</v>
      </c>
      <c r="AF35" s="44">
        <f t="shared" si="21"/>
        <v>30769.964936794146</v>
      </c>
      <c r="AG35" s="44">
        <f t="shared" si="22"/>
        <v>31846.913709581935</v>
      </c>
      <c r="AH35" s="44">
        <f t="shared" si="23"/>
        <v>32961.555689417299</v>
      </c>
      <c r="AI35" s="44">
        <f t="shared" si="24"/>
        <v>34115.2101385469</v>
      </c>
      <c r="AJ35" s="44">
        <f t="shared" si="25"/>
        <v>35309.242493396043</v>
      </c>
      <c r="AK35" s="44">
        <f t="shared" si="26"/>
        <v>36545.065980664898</v>
      </c>
      <c r="AL35" s="44">
        <f t="shared" si="27"/>
        <v>37824.143289988169</v>
      </c>
      <c r="AM35" s="44">
        <f t="shared" si="28"/>
        <v>39147.988305137747</v>
      </c>
      <c r="AN35" s="44">
        <f t="shared" si="29"/>
        <v>40518.167895817569</v>
      </c>
      <c r="AO35" s="44">
        <f t="shared" si="30"/>
        <v>41936.303772171181</v>
      </c>
      <c r="AP35" s="44">
        <f t="shared" si="31"/>
        <v>43404.074404197163</v>
      </c>
      <c r="AQ35" s="44">
        <f t="shared" si="32"/>
        <v>44923.217008344058</v>
      </c>
      <c r="AR35" s="44">
        <f t="shared" si="33"/>
        <v>46495.529603636103</v>
      </c>
      <c r="AS35" s="44">
        <f t="shared" si="34"/>
        <v>48122.87313976336</v>
      </c>
      <c r="AT35" s="44">
        <f t="shared" si="35"/>
        <v>49807.173699655075</v>
      </c>
      <c r="AU35" s="44">
        <f t="shared" si="36"/>
        <v>51550.424779143003</v>
      </c>
      <c r="AV35" s="44">
        <f t="shared" si="37"/>
        <v>53354.689646413004</v>
      </c>
      <c r="AW35" s="44">
        <f t="shared" si="38"/>
        <v>55222.103784037456</v>
      </c>
      <c r="AX35" s="44">
        <f t="shared" si="39"/>
        <v>57154.877416478754</v>
      </c>
      <c r="AY35" s="44">
        <f t="shared" si="40"/>
        <v>59155.298126055503</v>
      </c>
      <c r="AZ35" s="44">
        <f t="shared" si="41"/>
        <v>61225.733560467452</v>
      </c>
      <c r="BA35" s="44">
        <f t="shared" si="42"/>
        <v>63368.634235083802</v>
      </c>
      <c r="BB35" s="44">
        <f t="shared" si="43"/>
        <v>65586.536433311732</v>
      </c>
      <c r="BC35" s="44">
        <f t="shared" si="44"/>
        <v>67882.065208477637</v>
      </c>
      <c r="BD35" s="44">
        <f t="shared" si="45"/>
        <v>70257.937490774348</v>
      </c>
      <c r="BE35" s="44">
        <f t="shared" ref="BE35:BE66" si="46">$V35/(1+r_)^($R35-BE$2)</f>
        <v>72716.965302951445</v>
      </c>
      <c r="BF35" s="44"/>
      <c r="BG35" s="44"/>
    </row>
    <row r="36" spans="2:79" ht="15.75" customHeight="1">
      <c r="B36" s="1">
        <v>29</v>
      </c>
      <c r="D36" s="43">
        <f t="shared" si="16"/>
        <v>7.2999999999999996E-4</v>
      </c>
      <c r="E36" s="43">
        <f t="shared" si="0"/>
        <v>7.3026657974337888E-4</v>
      </c>
      <c r="F36" s="44">
        <f t="shared" si="17"/>
        <v>97561.883715222473</v>
      </c>
      <c r="G36" s="44">
        <f t="shared" si="1"/>
        <v>97490.689535474274</v>
      </c>
      <c r="H36" s="44">
        <f t="shared" si="2"/>
        <v>44.175393160433806</v>
      </c>
      <c r="J36" s="43">
        <f t="shared" si="3"/>
        <v>3.1399999999999999E-4</v>
      </c>
      <c r="K36" s="43">
        <f t="shared" si="4"/>
        <v>3.1404930832218208E-4</v>
      </c>
      <c r="L36" s="44">
        <f t="shared" si="18"/>
        <v>98442.313620438159</v>
      </c>
      <c r="M36" s="44">
        <f t="shared" si="5"/>
        <v>98411.407586970512</v>
      </c>
      <c r="N36" s="44">
        <f t="shared" si="6"/>
        <v>48.1390638125702</v>
      </c>
      <c r="P36" s="5">
        <f t="shared" si="7"/>
        <v>0.50224594655926658</v>
      </c>
      <c r="R36" s="1">
        <v>29</v>
      </c>
      <c r="S36" s="44">
        <f t="shared" si="8"/>
        <v>98004.076066346606</v>
      </c>
      <c r="T36" s="44">
        <f t="shared" si="9"/>
        <v>97953.216439396201</v>
      </c>
      <c r="U36" s="45">
        <f t="shared" si="10"/>
        <v>46.468488738438971</v>
      </c>
      <c r="V36" s="44">
        <f t="shared" si="11"/>
        <v>72642.105311456238</v>
      </c>
      <c r="W36" s="45">
        <f t="shared" si="12"/>
        <v>31.131693681879298</v>
      </c>
      <c r="X36" s="45">
        <f>SUM(BF36:BF$127)/S36</f>
        <v>15.898881623107352</v>
      </c>
      <c r="Z36" s="1">
        <f t="shared" si="13"/>
        <v>46.166130678965231</v>
      </c>
      <c r="AA36" s="45">
        <f t="shared" si="14"/>
        <v>0.30235805947373962</v>
      </c>
      <c r="AC36" s="44">
        <f t="shared" si="15"/>
        <v>26786.64230698167</v>
      </c>
      <c r="AD36" s="44">
        <f t="shared" si="19"/>
        <v>27724.174787726024</v>
      </c>
      <c r="AE36" s="44">
        <f t="shared" si="20"/>
        <v>28694.520905296431</v>
      </c>
      <c r="AF36" s="44">
        <f t="shared" si="21"/>
        <v>29698.829136981807</v>
      </c>
      <c r="AG36" s="44">
        <f t="shared" si="22"/>
        <v>30738.288156776172</v>
      </c>
      <c r="AH36" s="44">
        <f t="shared" si="23"/>
        <v>31814.128242263334</v>
      </c>
      <c r="AI36" s="44">
        <f t="shared" si="24"/>
        <v>32927.622730742543</v>
      </c>
      <c r="AJ36" s="44">
        <f t="shared" si="25"/>
        <v>34080.08952631853</v>
      </c>
      <c r="AK36" s="44">
        <f t="shared" si="26"/>
        <v>35272.892659739678</v>
      </c>
      <c r="AL36" s="44">
        <f t="shared" si="27"/>
        <v>36507.443902830564</v>
      </c>
      <c r="AM36" s="44">
        <f t="shared" si="28"/>
        <v>37785.204439429632</v>
      </c>
      <c r="AN36" s="44">
        <f t="shared" si="29"/>
        <v>39107.68659480966</v>
      </c>
      <c r="AO36" s="44">
        <f t="shared" si="30"/>
        <v>40476.455625627998</v>
      </c>
      <c r="AP36" s="44">
        <f t="shared" si="31"/>
        <v>41893.131572524981</v>
      </c>
      <c r="AQ36" s="44">
        <f t="shared" si="32"/>
        <v>43359.391177563339</v>
      </c>
      <c r="AR36" s="44">
        <f t="shared" si="33"/>
        <v>44876.969868778055</v>
      </c>
      <c r="AS36" s="44">
        <f t="shared" si="34"/>
        <v>46447.663814185289</v>
      </c>
      <c r="AT36" s="44">
        <f t="shared" si="35"/>
        <v>48073.332047681768</v>
      </c>
      <c r="AU36" s="44">
        <f t="shared" si="36"/>
        <v>49755.898669350623</v>
      </c>
      <c r="AV36" s="44">
        <f t="shared" si="37"/>
        <v>51497.355122777895</v>
      </c>
      <c r="AW36" s="44">
        <f t="shared" si="38"/>
        <v>53299.762552075124</v>
      </c>
      <c r="AX36" s="44">
        <f t="shared" si="39"/>
        <v>55165.254241397743</v>
      </c>
      <c r="AY36" s="44">
        <f t="shared" si="40"/>
        <v>57096.038139846649</v>
      </c>
      <c r="AZ36" s="44">
        <f t="shared" si="41"/>
        <v>59094.39947474128</v>
      </c>
      <c r="BA36" s="44">
        <f t="shared" si="42"/>
        <v>61162.703456357231</v>
      </c>
      <c r="BB36" s="44">
        <f t="shared" si="43"/>
        <v>63303.398077329723</v>
      </c>
      <c r="BC36" s="44">
        <f t="shared" si="44"/>
        <v>65519.017010036259</v>
      </c>
      <c r="BD36" s="44">
        <f t="shared" si="45"/>
        <v>67812.182605387527</v>
      </c>
      <c r="BE36" s="44">
        <f t="shared" si="46"/>
        <v>70185.608996576077</v>
      </c>
      <c r="BF36" s="44">
        <f t="shared" ref="BF36:BF67" si="47">$V36/(1+r_)^($R36-BF$2)</f>
        <v>72642.105311456238</v>
      </c>
      <c r="BG36" s="44"/>
    </row>
    <row r="37" spans="2:79" ht="15.75" customHeight="1">
      <c r="B37" s="1">
        <v>30</v>
      </c>
      <c r="D37" s="43">
        <f t="shared" si="16"/>
        <v>7.5000000000000002E-4</v>
      </c>
      <c r="E37" s="43">
        <f t="shared" si="0"/>
        <v>7.5028139070417745E-4</v>
      </c>
      <c r="F37" s="44">
        <f t="shared" si="17"/>
        <v>97419.495355726074</v>
      </c>
      <c r="G37" s="44">
        <f t="shared" si="1"/>
        <v>97346.458133442356</v>
      </c>
      <c r="H37" s="44">
        <f t="shared" si="2"/>
        <v>43.239229126323039</v>
      </c>
      <c r="J37" s="43">
        <f t="shared" si="3"/>
        <v>3.7399999999999998E-4</v>
      </c>
      <c r="K37" s="43">
        <f t="shared" si="4"/>
        <v>3.740699554427529E-4</v>
      </c>
      <c r="L37" s="44">
        <f t="shared" si="18"/>
        <v>98380.50155350288</v>
      </c>
      <c r="M37" s="44">
        <f t="shared" si="5"/>
        <v>98343.714126457387</v>
      </c>
      <c r="N37" s="44">
        <f t="shared" si="6"/>
        <v>47.168995241609686</v>
      </c>
      <c r="P37" s="5">
        <f t="shared" si="7"/>
        <v>0.50245405059485859</v>
      </c>
      <c r="R37" s="1">
        <v>30</v>
      </c>
      <c r="S37" s="44">
        <f t="shared" si="8"/>
        <v>97902.356812445796</v>
      </c>
      <c r="T37" s="44">
        <f t="shared" si="9"/>
        <v>97847.630648261082</v>
      </c>
      <c r="U37" s="45">
        <f t="shared" si="10"/>
        <v>45.516249390272712</v>
      </c>
      <c r="V37" s="44">
        <f t="shared" si="11"/>
        <v>72563.802888750433</v>
      </c>
      <c r="W37" s="45">
        <f t="shared" si="12"/>
        <v>30.422053843580382</v>
      </c>
      <c r="X37" s="45">
        <f>SUM(BG37:BG$127)/S37</f>
        <v>15.704484622853029</v>
      </c>
      <c r="Z37" s="1">
        <f t="shared" si="13"/>
        <v>45.213756028839235</v>
      </c>
      <c r="AA37" s="45">
        <f t="shared" si="14"/>
        <v>0.30249336143347705</v>
      </c>
      <c r="AC37" s="44">
        <f t="shared" si="15"/>
        <v>25852.916360462761</v>
      </c>
      <c r="AD37" s="44">
        <f t="shared" si="19"/>
        <v>26757.76843307896</v>
      </c>
      <c r="AE37" s="44">
        <f t="shared" si="20"/>
        <v>27694.290328236715</v>
      </c>
      <c r="AF37" s="44">
        <f t="shared" si="21"/>
        <v>28663.590489725</v>
      </c>
      <c r="AG37" s="44">
        <f t="shared" si="22"/>
        <v>29666.816156865378</v>
      </c>
      <c r="AH37" s="44">
        <f t="shared" si="23"/>
        <v>30705.154722355663</v>
      </c>
      <c r="AI37" s="44">
        <f t="shared" si="24"/>
        <v>31779.835137638111</v>
      </c>
      <c r="AJ37" s="44">
        <f t="shared" si="25"/>
        <v>32892.129367455433</v>
      </c>
      <c r="AK37" s="44">
        <f t="shared" si="26"/>
        <v>34043.353895316373</v>
      </c>
      <c r="AL37" s="44">
        <f t="shared" si="27"/>
        <v>35234.871281652449</v>
      </c>
      <c r="AM37" s="44">
        <f t="shared" si="28"/>
        <v>36468.091776510279</v>
      </c>
      <c r="AN37" s="44">
        <f t="shared" si="29"/>
        <v>37744.474988688133</v>
      </c>
      <c r="AO37" s="44">
        <f t="shared" si="30"/>
        <v>39065.531613292216</v>
      </c>
      <c r="AP37" s="44">
        <f t="shared" si="31"/>
        <v>40432.82521975744</v>
      </c>
      <c r="AQ37" s="44">
        <f t="shared" si="32"/>
        <v>41847.974102448949</v>
      </c>
      <c r="AR37" s="44">
        <f t="shared" si="33"/>
        <v>43312.653196034655</v>
      </c>
      <c r="AS37" s="44">
        <f t="shared" si="34"/>
        <v>44828.596057895862</v>
      </c>
      <c r="AT37" s="44">
        <f t="shared" si="35"/>
        <v>46397.596919922224</v>
      </c>
      <c r="AU37" s="44">
        <f t="shared" si="36"/>
        <v>48021.512812119487</v>
      </c>
      <c r="AV37" s="44">
        <f t="shared" si="37"/>
        <v>49702.265760543669</v>
      </c>
      <c r="AW37" s="44">
        <f t="shared" si="38"/>
        <v>51441.845062162698</v>
      </c>
      <c r="AX37" s="44">
        <f t="shared" si="39"/>
        <v>53242.309639338389</v>
      </c>
      <c r="AY37" s="44">
        <f t="shared" si="40"/>
        <v>55105.790476715221</v>
      </c>
      <c r="AZ37" s="44">
        <f t="shared" si="41"/>
        <v>57034.493143400243</v>
      </c>
      <c r="BA37" s="44">
        <f t="shared" si="42"/>
        <v>59030.700403419251</v>
      </c>
      <c r="BB37" s="44">
        <f t="shared" si="43"/>
        <v>61096.774917538925</v>
      </c>
      <c r="BC37" s="44">
        <f t="shared" si="44"/>
        <v>63235.16203965278</v>
      </c>
      <c r="BD37" s="44">
        <f t="shared" si="45"/>
        <v>65448.392711040622</v>
      </c>
      <c r="BE37" s="44">
        <f t="shared" si="46"/>
        <v>67739.086455927041</v>
      </c>
      <c r="BF37" s="44">
        <f t="shared" si="47"/>
        <v>70109.954481884488</v>
      </c>
      <c r="BG37" s="44">
        <f t="shared" ref="BG37:BG68" si="48">$V37/(1+r_)^($R37-BG$2)</f>
        <v>72563.802888750433</v>
      </c>
      <c r="BH37" s="44"/>
      <c r="BI37" s="44"/>
      <c r="BJ37" s="44"/>
      <c r="BK37" s="44"/>
      <c r="BL37" s="44"/>
      <c r="BM37" s="44"/>
      <c r="BN37" s="44"/>
      <c r="BO37" s="44"/>
      <c r="BP37" s="44"/>
      <c r="BQ37" s="44"/>
    </row>
    <row r="38" spans="2:79" ht="15.75" customHeight="1">
      <c r="B38" s="1">
        <v>31</v>
      </c>
      <c r="D38" s="43">
        <f t="shared" si="16"/>
        <v>8.2899999999999998E-4</v>
      </c>
      <c r="E38" s="43">
        <f t="shared" si="0"/>
        <v>8.2934381052571834E-4</v>
      </c>
      <c r="F38" s="44">
        <f t="shared" si="17"/>
        <v>97273.420911158624</v>
      </c>
      <c r="G38" s="44">
        <f t="shared" si="1"/>
        <v>97192.814670364809</v>
      </c>
      <c r="H38" s="44">
        <f t="shared" si="2"/>
        <v>42.303410164651794</v>
      </c>
      <c r="J38" s="43">
        <f t="shared" si="3"/>
        <v>3.9399999999999998E-4</v>
      </c>
      <c r="K38" s="43">
        <f t="shared" si="4"/>
        <v>3.9407763839369327E-4</v>
      </c>
      <c r="L38" s="44">
        <f t="shared" si="18"/>
        <v>98306.926699411895</v>
      </c>
      <c r="M38" s="44">
        <f t="shared" si="5"/>
        <v>98268.201400679362</v>
      </c>
      <c r="N38" s="44">
        <f t="shared" si="6"/>
        <v>46.203923243437799</v>
      </c>
      <c r="P38" s="5">
        <f t="shared" si="7"/>
        <v>0.50264215142492519</v>
      </c>
      <c r="R38" s="1">
        <v>31</v>
      </c>
      <c r="S38" s="44">
        <f t="shared" si="8"/>
        <v>97792.904484076367</v>
      </c>
      <c r="T38" s="44">
        <f t="shared" si="9"/>
        <v>97733.470943627472</v>
      </c>
      <c r="U38" s="45">
        <f t="shared" si="10"/>
        <v>44.566632731847619</v>
      </c>
      <c r="V38" s="44">
        <f t="shared" si="11"/>
        <v>72479.142051794144</v>
      </c>
      <c r="W38" s="45">
        <f t="shared" si="12"/>
        <v>29.714087978090987</v>
      </c>
      <c r="X38" s="45">
        <f>SUM(BH38:BH$127)/S38</f>
        <v>15.504348102859854</v>
      </c>
      <c r="Z38" s="1">
        <f t="shared" si="13"/>
        <v>44.263972450233851</v>
      </c>
      <c r="AA38" s="45">
        <f t="shared" si="14"/>
        <v>0.30266028161376823</v>
      </c>
      <c r="AC38" s="44">
        <f t="shared" si="15"/>
        <v>24949.520320803589</v>
      </c>
      <c r="AD38" s="44">
        <f t="shared" si="19"/>
        <v>25822.753532031715</v>
      </c>
      <c r="AE38" s="44">
        <f t="shared" si="20"/>
        <v>26726.549905652824</v>
      </c>
      <c r="AF38" s="44">
        <f t="shared" si="21"/>
        <v>27661.979152350668</v>
      </c>
      <c r="AG38" s="44">
        <f t="shared" si="22"/>
        <v>28630.148422682942</v>
      </c>
      <c r="AH38" s="44">
        <f t="shared" si="23"/>
        <v>29632.203617476844</v>
      </c>
      <c r="AI38" s="44">
        <f t="shared" si="24"/>
        <v>30669.330744088533</v>
      </c>
      <c r="AJ38" s="44">
        <f t="shared" si="25"/>
        <v>31742.75732013163</v>
      </c>
      <c r="AK38" s="44">
        <f t="shared" si="26"/>
        <v>32853.753826336229</v>
      </c>
      <c r="AL38" s="44">
        <f t="shared" si="27"/>
        <v>34003.635210257999</v>
      </c>
      <c r="AM38" s="44">
        <f t="shared" si="28"/>
        <v>35193.76244261703</v>
      </c>
      <c r="AN38" s="44">
        <f t="shared" si="29"/>
        <v>36425.544128108617</v>
      </c>
      <c r="AO38" s="44">
        <f t="shared" si="30"/>
        <v>37700.438172592418</v>
      </c>
      <c r="AP38" s="44">
        <f t="shared" si="31"/>
        <v>39019.953508633145</v>
      </c>
      <c r="AQ38" s="44">
        <f t="shared" si="32"/>
        <v>40385.651881435304</v>
      </c>
      <c r="AR38" s="44">
        <f t="shared" si="33"/>
        <v>41799.149697285538</v>
      </c>
      <c r="AS38" s="44">
        <f t="shared" si="34"/>
        <v>43262.11993669052</v>
      </c>
      <c r="AT38" s="44">
        <f t="shared" si="35"/>
        <v>44776.29413447468</v>
      </c>
      <c r="AU38" s="44">
        <f t="shared" si="36"/>
        <v>46343.464429181302</v>
      </c>
      <c r="AV38" s="44">
        <f t="shared" si="37"/>
        <v>47965.485684202635</v>
      </c>
      <c r="AW38" s="44">
        <f t="shared" si="38"/>
        <v>49644.277683149725</v>
      </c>
      <c r="AX38" s="44">
        <f t="shared" si="39"/>
        <v>51381.827402059971</v>
      </c>
      <c r="AY38" s="44">
        <f t="shared" si="40"/>
        <v>53180.191361132063</v>
      </c>
      <c r="AZ38" s="44">
        <f t="shared" si="41"/>
        <v>55041.498058771678</v>
      </c>
      <c r="BA38" s="44">
        <f t="shared" si="42"/>
        <v>56967.950490828676</v>
      </c>
      <c r="BB38" s="44">
        <f t="shared" si="43"/>
        <v>58961.828758007672</v>
      </c>
      <c r="BC38" s="44">
        <f t="shared" si="44"/>
        <v>61025.49276453795</v>
      </c>
      <c r="BD38" s="44">
        <f t="shared" si="45"/>
        <v>63161.385011296763</v>
      </c>
      <c r="BE38" s="44">
        <f t="shared" si="46"/>
        <v>65372.033486692148</v>
      </c>
      <c r="BF38" s="44">
        <f t="shared" si="47"/>
        <v>67660.054658726367</v>
      </c>
      <c r="BG38" s="44">
        <f t="shared" si="48"/>
        <v>70028.156571781787</v>
      </c>
      <c r="BH38" s="44">
        <f t="shared" ref="BH38:BH69" si="49">$V38/(1+r_)^($R38-BH$2)</f>
        <v>72479.142051794144</v>
      </c>
      <c r="BI38" s="44"/>
      <c r="BJ38" s="44"/>
      <c r="BK38" s="44"/>
      <c r="BL38" s="44"/>
      <c r="BM38" s="44"/>
      <c r="BN38" s="44"/>
      <c r="BO38" s="44"/>
      <c r="BP38" s="44"/>
      <c r="BQ38" s="44"/>
    </row>
    <row r="39" spans="2:79" ht="15.75" customHeight="1">
      <c r="B39" s="1">
        <v>32</v>
      </c>
      <c r="D39" s="43">
        <f t="shared" si="16"/>
        <v>8.5800000000000004E-4</v>
      </c>
      <c r="E39" s="43">
        <f t="shared" si="0"/>
        <v>8.5836829267850684E-4</v>
      </c>
      <c r="F39" s="44">
        <f t="shared" si="17"/>
        <v>97112.208429570994</v>
      </c>
      <c r="G39" s="44">
        <f t="shared" si="1"/>
        <v>97028.921899994311</v>
      </c>
      <c r="H39" s="44">
        <f t="shared" si="2"/>
        <v>41.372806501121225</v>
      </c>
      <c r="J39" s="43">
        <f t="shared" ref="J39:J70" si="50">VLOOKUP($B39,FemaleLT,nat,1)</f>
        <v>4.8200000000000001E-4</v>
      </c>
      <c r="K39" s="43">
        <f t="shared" si="4"/>
        <v>4.8211619934020389E-4</v>
      </c>
      <c r="L39" s="44">
        <f t="shared" si="18"/>
        <v>98229.476101946842</v>
      </c>
      <c r="M39" s="44">
        <f t="shared" si="5"/>
        <v>98182.140904998116</v>
      </c>
      <c r="N39" s="44">
        <f t="shared" si="6"/>
        <v>45.239959230823374</v>
      </c>
      <c r="P39" s="5">
        <f t="shared" si="7"/>
        <v>0.50285977791953451</v>
      </c>
      <c r="R39" s="1">
        <v>32</v>
      </c>
      <c r="S39" s="44">
        <f t="shared" si="8"/>
        <v>97674.03740317859</v>
      </c>
      <c r="T39" s="44">
        <f t="shared" si="9"/>
        <v>97608.941205795127</v>
      </c>
      <c r="U39" s="45">
        <f t="shared" si="10"/>
        <v>43.620260821123864</v>
      </c>
      <c r="V39" s="44">
        <f t="shared" ref="V39:V70" si="51">T39*VLOOKUP($B39,qol,nat,1)*qCMb</f>
        <v>72386.790798217684</v>
      </c>
      <c r="W39" s="45">
        <f t="shared" si="12"/>
        <v>29.008198091839038</v>
      </c>
      <c r="X39" s="45">
        <f>SUM(BI39:BI$127)/S39</f>
        <v>15.298506071558048</v>
      </c>
      <c r="Z39" s="1">
        <f t="shared" si="13"/>
        <v>43.317442063960172</v>
      </c>
      <c r="AA39" s="45">
        <f t="shared" si="14"/>
        <v>0.302818757163692</v>
      </c>
      <c r="AC39" s="44">
        <f t="shared" ref="AC39:AC70" si="52">$V39/(1+r_)^($R39-AC$2)</f>
        <v>24075.101658559473</v>
      </c>
      <c r="AD39" s="44">
        <f t="shared" si="19"/>
        <v>24917.730216609049</v>
      </c>
      <c r="AE39" s="44">
        <f t="shared" si="20"/>
        <v>25789.850774190363</v>
      </c>
      <c r="AF39" s="44">
        <f t="shared" si="21"/>
        <v>26692.495551287026</v>
      </c>
      <c r="AG39" s="44">
        <f t="shared" si="22"/>
        <v>27626.732895582067</v>
      </c>
      <c r="AH39" s="44">
        <f t="shared" si="23"/>
        <v>28593.668546927438</v>
      </c>
      <c r="AI39" s="44">
        <f t="shared" si="24"/>
        <v>29594.4469460699</v>
      </c>
      <c r="AJ39" s="44">
        <f t="shared" si="25"/>
        <v>30630.252589182346</v>
      </c>
      <c r="AK39" s="44">
        <f t="shared" si="26"/>
        <v>31702.311429803722</v>
      </c>
      <c r="AL39" s="44">
        <f t="shared" si="27"/>
        <v>32811.892329846843</v>
      </c>
      <c r="AM39" s="44">
        <f t="shared" si="28"/>
        <v>33960.308561391488</v>
      </c>
      <c r="AN39" s="44">
        <f t="shared" si="29"/>
        <v>35148.919361040185</v>
      </c>
      <c r="AO39" s="44">
        <f t="shared" si="30"/>
        <v>36379.131538676585</v>
      </c>
      <c r="AP39" s="44">
        <f t="shared" si="31"/>
        <v>37652.401142530267</v>
      </c>
      <c r="AQ39" s="44">
        <f t="shared" si="32"/>
        <v>38970.235182518823</v>
      </c>
      <c r="AR39" s="44">
        <f t="shared" si="33"/>
        <v>40334.193413906978</v>
      </c>
      <c r="AS39" s="44">
        <f t="shared" si="34"/>
        <v>41745.89018339372</v>
      </c>
      <c r="AT39" s="44">
        <f t="shared" si="35"/>
        <v>43206.996339812489</v>
      </c>
      <c r="AU39" s="44">
        <f t="shared" si="36"/>
        <v>44719.241211705921</v>
      </c>
      <c r="AV39" s="44">
        <f t="shared" si="37"/>
        <v>46284.414654115637</v>
      </c>
      <c r="AW39" s="44">
        <f t="shared" si="38"/>
        <v>47904.369167009674</v>
      </c>
      <c r="AX39" s="44">
        <f t="shared" si="39"/>
        <v>49581.02208785501</v>
      </c>
      <c r="AY39" s="44">
        <f t="shared" si="40"/>
        <v>51316.357860929937</v>
      </c>
      <c r="AZ39" s="44">
        <f t="shared" si="41"/>
        <v>53112.430386062479</v>
      </c>
      <c r="BA39" s="44">
        <f t="shared" si="42"/>
        <v>54971.36544957466</v>
      </c>
      <c r="BB39" s="44">
        <f t="shared" si="43"/>
        <v>56895.363240309758</v>
      </c>
      <c r="BC39" s="44">
        <f t="shared" si="44"/>
        <v>58886.700953720596</v>
      </c>
      <c r="BD39" s="44">
        <f t="shared" si="45"/>
        <v>60947.735487100821</v>
      </c>
      <c r="BE39" s="44">
        <f t="shared" si="46"/>
        <v>63080.906229149339</v>
      </c>
      <c r="BF39" s="44">
        <f t="shared" si="47"/>
        <v>65288.73794716956</v>
      </c>
      <c r="BG39" s="44">
        <f t="shared" si="48"/>
        <v>67573.843775320493</v>
      </c>
      <c r="BH39" s="44">
        <f t="shared" si="49"/>
        <v>69938.928307456707</v>
      </c>
      <c r="BI39" s="44">
        <f t="shared" ref="BI39:BI70" si="53">$V39/(1+r_)^($R39-BI$2)</f>
        <v>72386.790798217684</v>
      </c>
      <c r="BJ39" s="44"/>
      <c r="BK39" s="44"/>
      <c r="BL39" s="44"/>
      <c r="BM39" s="44"/>
      <c r="BN39" s="44"/>
      <c r="BO39" s="44"/>
      <c r="BP39" s="44"/>
      <c r="BQ39" s="44"/>
    </row>
    <row r="40" spans="2:79" ht="15.75" customHeight="1">
      <c r="B40" s="1">
        <v>33</v>
      </c>
      <c r="D40" s="43">
        <f t="shared" ref="D40:D71" si="54">VLOOKUP(B40,MaleLT,nat,1)</f>
        <v>9.1399999999999999E-4</v>
      </c>
      <c r="E40" s="43">
        <f t="shared" si="0"/>
        <v>9.1441795269188431E-4</v>
      </c>
      <c r="F40" s="44">
        <f t="shared" ref="F40:F71" si="55">F39*EXP(-E39*SMRb)</f>
        <v>96945.635370417644</v>
      </c>
      <c r="G40" s="44">
        <f t="shared" si="1"/>
        <v>96857.067553687084</v>
      </c>
      <c r="H40" s="44">
        <f t="shared" si="2"/>
        <v>40.443034607719959</v>
      </c>
      <c r="J40" s="43">
        <f t="shared" si="50"/>
        <v>5.0000000000000001E-4</v>
      </c>
      <c r="K40" s="43">
        <f t="shared" si="4"/>
        <v>5.0012504168224286E-4</v>
      </c>
      <c r="L40" s="44">
        <f t="shared" ref="L40:L71" si="56">L39*EXP(-K39*SMRb)</f>
        <v>98134.805708049375</v>
      </c>
      <c r="M40" s="44">
        <f t="shared" si="5"/>
        <v>98085.750572046061</v>
      </c>
      <c r="N40" s="44">
        <f t="shared" si="6"/>
        <v>44.283119754072786</v>
      </c>
      <c r="P40" s="5">
        <f t="shared" si="7"/>
        <v>0.50304789739826716</v>
      </c>
      <c r="R40" s="1">
        <v>33</v>
      </c>
      <c r="S40" s="44">
        <f t="shared" si="8"/>
        <v>97543.845008411678</v>
      </c>
      <c r="T40" s="44">
        <f t="shared" si="9"/>
        <v>97475.285308543447</v>
      </c>
      <c r="U40" s="45">
        <f t="shared" si="10"/>
        <v>42.67781370945621</v>
      </c>
      <c r="V40" s="44">
        <f t="shared" si="51"/>
        <v>72287.67158481582</v>
      </c>
      <c r="W40" s="45">
        <f t="shared" si="12"/>
        <v>28.304820610514092</v>
      </c>
      <c r="X40" s="45">
        <f>SUM(BJ40:BJ$127)/S40</f>
        <v>15.087019232650375</v>
      </c>
      <c r="Z40" s="1">
        <f t="shared" si="13"/>
        <v>42.374781366423065</v>
      </c>
      <c r="AA40" s="45">
        <f t="shared" si="14"/>
        <v>0.30303234303314497</v>
      </c>
      <c r="AC40" s="44">
        <f t="shared" si="52"/>
        <v>23229.116549040402</v>
      </c>
      <c r="AD40" s="44">
        <f t="shared" ref="AD40:AD71" si="57">$V40/(1+r_)^($R40-AD$2)</f>
        <v>24042.135628256812</v>
      </c>
      <c r="AE40" s="44">
        <f t="shared" si="20"/>
        <v>24883.610375245793</v>
      </c>
      <c r="AF40" s="44">
        <f t="shared" si="21"/>
        <v>25754.536738379396</v>
      </c>
      <c r="AG40" s="44">
        <f t="shared" si="22"/>
        <v>26655.945524222676</v>
      </c>
      <c r="AH40" s="44">
        <f t="shared" si="23"/>
        <v>27588.903617570464</v>
      </c>
      <c r="AI40" s="44">
        <f t="shared" si="24"/>
        <v>28554.51524418543</v>
      </c>
      <c r="AJ40" s="44">
        <f t="shared" si="25"/>
        <v>29553.923277731919</v>
      </c>
      <c r="AK40" s="44">
        <f t="shared" si="26"/>
        <v>30588.310592452537</v>
      </c>
      <c r="AL40" s="44">
        <f t="shared" si="27"/>
        <v>31658.901463188373</v>
      </c>
      <c r="AM40" s="44">
        <f t="shared" si="28"/>
        <v>32766.963014399957</v>
      </c>
      <c r="AN40" s="44">
        <f t="shared" si="29"/>
        <v>33913.806719903958</v>
      </c>
      <c r="AO40" s="44">
        <f t="shared" si="30"/>
        <v>35100.789955100598</v>
      </c>
      <c r="AP40" s="44">
        <f t="shared" si="31"/>
        <v>36329.317603529111</v>
      </c>
      <c r="AQ40" s="44">
        <f t="shared" si="32"/>
        <v>37600.843719652628</v>
      </c>
      <c r="AR40" s="44">
        <f t="shared" si="33"/>
        <v>38916.873249840464</v>
      </c>
      <c r="AS40" s="44">
        <f t="shared" si="34"/>
        <v>40278.963813584873</v>
      </c>
      <c r="AT40" s="44">
        <f t="shared" si="35"/>
        <v>41688.727547060342</v>
      </c>
      <c r="AU40" s="44">
        <f t="shared" si="36"/>
        <v>43147.833011207447</v>
      </c>
      <c r="AV40" s="44">
        <f t="shared" si="37"/>
        <v>44658.007166599702</v>
      </c>
      <c r="AW40" s="44">
        <f t="shared" si="38"/>
        <v>46221.0374174307</v>
      </c>
      <c r="AX40" s="44">
        <f t="shared" si="39"/>
        <v>47838.77372704076</v>
      </c>
      <c r="AY40" s="44">
        <f t="shared" si="40"/>
        <v>49513.130807487185</v>
      </c>
      <c r="AZ40" s="44">
        <f t="shared" si="41"/>
        <v>51246.090385749238</v>
      </c>
      <c r="BA40" s="44">
        <f t="shared" si="42"/>
        <v>53039.703549250458</v>
      </c>
      <c r="BB40" s="44">
        <f t="shared" si="43"/>
        <v>54896.093173474219</v>
      </c>
      <c r="BC40" s="44">
        <f t="shared" si="44"/>
        <v>56817.456434545806</v>
      </c>
      <c r="BD40" s="44">
        <f t="shared" si="45"/>
        <v>58806.067409754905</v>
      </c>
      <c r="BE40" s="44">
        <f t="shared" si="46"/>
        <v>60864.279769096327</v>
      </c>
      <c r="BF40" s="44">
        <f t="shared" si="47"/>
        <v>62994.529561014686</v>
      </c>
      <c r="BG40" s="44">
        <f t="shared" si="48"/>
        <v>65199.338095650201</v>
      </c>
      <c r="BH40" s="44">
        <f t="shared" si="49"/>
        <v>67481.314928997948</v>
      </c>
      <c r="BI40" s="44">
        <f t="shared" si="53"/>
        <v>69843.16095151288</v>
      </c>
      <c r="BJ40" s="44">
        <f t="shared" ref="BJ40:BJ71" si="58">$V40/(1+r_)^($R40-BJ$2)</f>
        <v>72287.67158481582</v>
      </c>
      <c r="BK40" s="44"/>
      <c r="BL40" s="44"/>
      <c r="BM40" s="44"/>
      <c r="BN40" s="44"/>
      <c r="BO40" s="44"/>
      <c r="BP40" s="44"/>
      <c r="BQ40" s="44"/>
    </row>
    <row r="41" spans="2:79" ht="15.75" customHeight="1">
      <c r="B41" s="1">
        <v>34</v>
      </c>
      <c r="D41" s="43">
        <f t="shared" si="54"/>
        <v>9.8200000000000002E-4</v>
      </c>
      <c r="E41" s="43">
        <f t="shared" si="0"/>
        <v>9.8248247788809066E-4</v>
      </c>
      <c r="F41" s="44">
        <f t="shared" si="55"/>
        <v>96768.499736956539</v>
      </c>
      <c r="G41" s="44">
        <f t="shared" si="1"/>
        <v>96673.519728308223</v>
      </c>
      <c r="H41" s="44">
        <f t="shared" si="2"/>
        <v>39.516150701870728</v>
      </c>
      <c r="J41" s="43">
        <f t="shared" si="50"/>
        <v>5.4500000000000002E-4</v>
      </c>
      <c r="K41" s="43">
        <f t="shared" si="4"/>
        <v>5.4514856648162492E-4</v>
      </c>
      <c r="L41" s="44">
        <f t="shared" si="56"/>
        <v>98036.695436042763</v>
      </c>
      <c r="M41" s="44">
        <f t="shared" si="5"/>
        <v>97983.279996704849</v>
      </c>
      <c r="N41" s="44">
        <f t="shared" si="6"/>
        <v>43.32693573307192</v>
      </c>
      <c r="P41" s="5">
        <f t="shared" si="7"/>
        <v>0.50325503562150897</v>
      </c>
      <c r="R41" s="1">
        <v>34</v>
      </c>
      <c r="S41" s="44">
        <f t="shared" si="8"/>
        <v>97406.725608675217</v>
      </c>
      <c r="T41" s="44">
        <f t="shared" si="9"/>
        <v>97332.810917188384</v>
      </c>
      <c r="U41" s="45">
        <f t="shared" si="10"/>
        <v>41.737187397072724</v>
      </c>
      <c r="V41" s="44">
        <f t="shared" si="51"/>
        <v>72182.012576186913</v>
      </c>
      <c r="W41" s="45">
        <f t="shared" si="12"/>
        <v>27.602543317590055</v>
      </c>
      <c r="X41" s="45">
        <f>SUM(BK41:BK$127)/S41</f>
        <v>14.868949980879947</v>
      </c>
      <c r="Z41" s="1">
        <f t="shared" si="13"/>
        <v>41.433947458493797</v>
      </c>
      <c r="AA41" s="45">
        <f t="shared" si="14"/>
        <v>0.30323993857892617</v>
      </c>
      <c r="AC41" s="44">
        <f t="shared" si="52"/>
        <v>22410.786276800154</v>
      </c>
      <c r="AD41" s="44">
        <f t="shared" si="57"/>
        <v>23195.163796488159</v>
      </c>
      <c r="AE41" s="44">
        <f t="shared" ref="AE41:AE72" si="59">$V41/(1+r_)^($R41-AE$2)</f>
        <v>24006.994529365242</v>
      </c>
      <c r="AF41" s="44">
        <f t="shared" si="21"/>
        <v>24847.239337893021</v>
      </c>
      <c r="AG41" s="44">
        <f t="shared" si="22"/>
        <v>25716.892714719273</v>
      </c>
      <c r="AH41" s="44">
        <f t="shared" si="23"/>
        <v>26616.983959734451</v>
      </c>
      <c r="AI41" s="44">
        <f t="shared" si="24"/>
        <v>27548.578398325149</v>
      </c>
      <c r="AJ41" s="44">
        <f t="shared" si="25"/>
        <v>28512.77864226653</v>
      </c>
      <c r="AK41" s="44">
        <f t="shared" si="26"/>
        <v>29510.725894745858</v>
      </c>
      <c r="AL41" s="44">
        <f t="shared" si="27"/>
        <v>30543.601301061961</v>
      </c>
      <c r="AM41" s="44">
        <f t="shared" si="28"/>
        <v>31612.627346599129</v>
      </c>
      <c r="AN41" s="44">
        <f t="shared" si="29"/>
        <v>32719.069303730092</v>
      </c>
      <c r="AO41" s="44">
        <f t="shared" si="30"/>
        <v>33864.236729360644</v>
      </c>
      <c r="AP41" s="44">
        <f t="shared" si="31"/>
        <v>35049.485014888269</v>
      </c>
      <c r="AQ41" s="44">
        <f t="shared" si="32"/>
        <v>36276.216990409346</v>
      </c>
      <c r="AR41" s="44">
        <f t="shared" si="33"/>
        <v>37545.884585073676</v>
      </c>
      <c r="AS41" s="44">
        <f t="shared" si="34"/>
        <v>38859.990545551249</v>
      </c>
      <c r="AT41" s="44">
        <f t="shared" si="35"/>
        <v>40220.090214645541</v>
      </c>
      <c r="AU41" s="44">
        <f t="shared" si="36"/>
        <v>41627.793372158128</v>
      </c>
      <c r="AV41" s="44">
        <f t="shared" si="37"/>
        <v>43084.766140183652</v>
      </c>
      <c r="AW41" s="44">
        <f t="shared" si="38"/>
        <v>44592.732955090076</v>
      </c>
      <c r="AX41" s="44">
        <f t="shared" si="39"/>
        <v>46153.478608518235</v>
      </c>
      <c r="AY41" s="44">
        <f t="shared" si="40"/>
        <v>47768.850359816366</v>
      </c>
      <c r="AZ41" s="44">
        <f t="shared" si="41"/>
        <v>49440.760122409934</v>
      </c>
      <c r="BA41" s="44">
        <f t="shared" si="42"/>
        <v>51171.186726694286</v>
      </c>
      <c r="BB41" s="44">
        <f t="shared" si="43"/>
        <v>52962.178262128582</v>
      </c>
      <c r="BC41" s="44">
        <f t="shared" si="44"/>
        <v>54815.854501303074</v>
      </c>
      <c r="BD41" s="44">
        <f t="shared" si="45"/>
        <v>56734.409408848667</v>
      </c>
      <c r="BE41" s="44">
        <f t="shared" si="46"/>
        <v>58720.113738158369</v>
      </c>
      <c r="BF41" s="44">
        <f t="shared" si="47"/>
        <v>60775.317718993916</v>
      </c>
      <c r="BG41" s="44">
        <f t="shared" si="48"/>
        <v>62902.45383915869</v>
      </c>
      <c r="BH41" s="44">
        <f t="shared" si="49"/>
        <v>65104.03972352924</v>
      </c>
      <c r="BI41" s="44">
        <f t="shared" si="53"/>
        <v>67382.681113852756</v>
      </c>
      <c r="BJ41" s="44">
        <f t="shared" si="58"/>
        <v>69741.074952837604</v>
      </c>
      <c r="BK41" s="44">
        <f t="shared" ref="BK41:BK72" si="60">$V41/(1+r_)^($R41-BK$2)</f>
        <v>72182.012576186913</v>
      </c>
      <c r="BL41" s="44"/>
      <c r="BM41" s="44"/>
      <c r="BN41" s="44"/>
      <c r="BO41" s="44"/>
      <c r="BP41" s="44"/>
      <c r="BQ41" s="44"/>
    </row>
    <row r="42" spans="2:79" ht="15.75" customHeight="1">
      <c r="B42" s="1">
        <v>35</v>
      </c>
      <c r="D42" s="43">
        <f t="shared" si="54"/>
        <v>1.0430000000000001E-3</v>
      </c>
      <c r="E42" s="43">
        <f t="shared" si="0"/>
        <v>1.0435443030049527E-3</v>
      </c>
      <c r="F42" s="44">
        <f t="shared" si="55"/>
        <v>96578.539719659893</v>
      </c>
      <c r="G42" s="44">
        <f t="shared" si="1"/>
        <v>96477.860834166204</v>
      </c>
      <c r="H42" s="44">
        <f t="shared" si="2"/>
        <v>38.592891442450266</v>
      </c>
      <c r="J42" s="43">
        <f t="shared" si="50"/>
        <v>5.8600000000000004E-4</v>
      </c>
      <c r="K42" s="43">
        <f t="shared" si="4"/>
        <v>5.8617176510615478E-4</v>
      </c>
      <c r="L42" s="44">
        <f t="shared" si="56"/>
        <v>97929.864557366935</v>
      </c>
      <c r="M42" s="44">
        <f t="shared" si="5"/>
        <v>97872.494471098209</v>
      </c>
      <c r="N42" s="44">
        <f t="shared" si="6"/>
        <v>42.3736552827827</v>
      </c>
      <c r="P42" s="5">
        <f t="shared" si="7"/>
        <v>0.50347369267340869</v>
      </c>
      <c r="R42" s="1">
        <v>35</v>
      </c>
      <c r="S42" s="44">
        <f t="shared" si="8"/>
        <v>97258.896225701552</v>
      </c>
      <c r="T42" s="44">
        <f t="shared" si="9"/>
        <v>97180.186591654492</v>
      </c>
      <c r="U42" s="45">
        <f t="shared" si="10"/>
        <v>40.799866166882452</v>
      </c>
      <c r="V42" s="44">
        <f t="shared" si="51"/>
        <v>70824.919987997797</v>
      </c>
      <c r="W42" s="45">
        <f t="shared" si="12"/>
        <v>26.902334408463577</v>
      </c>
      <c r="X42" s="45">
        <f>SUM(BL42:BL$127)/S42</f>
        <v>14.644615081130548</v>
      </c>
      <c r="Z42" s="1">
        <f t="shared" si="13"/>
        <v>40.496406574268534</v>
      </c>
      <c r="AA42" s="45">
        <f t="shared" si="14"/>
        <v>0.30345959261391897</v>
      </c>
      <c r="AC42" s="44">
        <f t="shared" si="52"/>
        <v>21245.837225188603</v>
      </c>
      <c r="AD42" s="44">
        <f t="shared" si="57"/>
        <v>21989.441528070201</v>
      </c>
      <c r="AE42" s="44">
        <f t="shared" si="59"/>
        <v>22759.071981552657</v>
      </c>
      <c r="AF42" s="44">
        <f t="shared" ref="AF42:AF73" si="61">$V42/(1+r_)^($R42-AF$2)</f>
        <v>23555.639500907</v>
      </c>
      <c r="AG42" s="44">
        <f t="shared" si="22"/>
        <v>24380.086883438737</v>
      </c>
      <c r="AH42" s="44">
        <f t="shared" si="23"/>
        <v>25233.389924359089</v>
      </c>
      <c r="AI42" s="44">
        <f t="shared" si="24"/>
        <v>26116.558571711659</v>
      </c>
      <c r="AJ42" s="44">
        <f t="shared" si="25"/>
        <v>27030.63812172156</v>
      </c>
      <c r="AK42" s="44">
        <f t="shared" si="26"/>
        <v>27976.710455981814</v>
      </c>
      <c r="AL42" s="44">
        <f t="shared" si="27"/>
        <v>28955.895321941181</v>
      </c>
      <c r="AM42" s="44">
        <f t="shared" si="28"/>
        <v>29969.351658209122</v>
      </c>
      <c r="AN42" s="44">
        <f t="shared" si="29"/>
        <v>31018.278966246438</v>
      </c>
      <c r="AO42" s="44">
        <f t="shared" si="30"/>
        <v>32103.918730065056</v>
      </c>
      <c r="AP42" s="44">
        <f t="shared" si="31"/>
        <v>33227.55588561733</v>
      </c>
      <c r="AQ42" s="44">
        <f t="shared" si="32"/>
        <v>34390.520341613941</v>
      </c>
      <c r="AR42" s="44">
        <f t="shared" si="33"/>
        <v>35594.18855357042</v>
      </c>
      <c r="AS42" s="44">
        <f t="shared" si="34"/>
        <v>36839.985152945381</v>
      </c>
      <c r="AT42" s="44">
        <f t="shared" si="35"/>
        <v>38129.384633298469</v>
      </c>
      <c r="AU42" s="44">
        <f t="shared" si="36"/>
        <v>39463.913095463911</v>
      </c>
      <c r="AV42" s="44">
        <f t="shared" si="37"/>
        <v>40845.150053805148</v>
      </c>
      <c r="AW42" s="44">
        <f t="shared" si="38"/>
        <v>42274.730305688317</v>
      </c>
      <c r="AX42" s="44">
        <f t="shared" si="39"/>
        <v>43754.345866387404</v>
      </c>
      <c r="AY42" s="44">
        <f t="shared" si="40"/>
        <v>45285.747971710967</v>
      </c>
      <c r="AZ42" s="44">
        <f t="shared" si="41"/>
        <v>46870.74915072084</v>
      </c>
      <c r="BA42" s="44">
        <f t="shared" si="42"/>
        <v>48511.225370996064</v>
      </c>
      <c r="BB42" s="44">
        <f t="shared" si="43"/>
        <v>50209.118258980932</v>
      </c>
      <c r="BC42" s="44">
        <f t="shared" si="44"/>
        <v>51966.437398045258</v>
      </c>
      <c r="BD42" s="44">
        <f t="shared" si="45"/>
        <v>53785.262706976835</v>
      </c>
      <c r="BE42" s="44">
        <f t="shared" si="46"/>
        <v>55667.746901721017</v>
      </c>
      <c r="BF42" s="44">
        <f t="shared" si="47"/>
        <v>57616.118043281247</v>
      </c>
      <c r="BG42" s="44">
        <f t="shared" si="48"/>
        <v>59632.682174796093</v>
      </c>
      <c r="BH42" s="44">
        <f t="shared" si="49"/>
        <v>61719.826050913944</v>
      </c>
      <c r="BI42" s="44">
        <f t="shared" si="53"/>
        <v>63880.019962695929</v>
      </c>
      <c r="BJ42" s="44">
        <f t="shared" si="58"/>
        <v>66115.820661390288</v>
      </c>
      <c r="BK42" s="44">
        <f t="shared" si="60"/>
        <v>68429.87438453894</v>
      </c>
      <c r="BL42" s="44">
        <f t="shared" ref="BL42:BL73" si="62">$V42/(1+r_)^($R42-BL$2)</f>
        <v>70824.919987997797</v>
      </c>
      <c r="BM42" s="44"/>
      <c r="BN42" s="44"/>
      <c r="BO42" s="44"/>
      <c r="BP42" s="44"/>
      <c r="BQ42" s="44"/>
    </row>
    <row r="43" spans="2:79" ht="15.75" customHeight="1">
      <c r="B43" s="1">
        <v>36</v>
      </c>
      <c r="D43" s="43">
        <f t="shared" si="54"/>
        <v>1.163E-3</v>
      </c>
      <c r="E43" s="43">
        <f t="shared" si="0"/>
        <v>1.1636768093037275E-3</v>
      </c>
      <c r="F43" s="44">
        <f t="shared" si="55"/>
        <v>96377.181948672529</v>
      </c>
      <c r="G43" s="44">
        <f t="shared" si="1"/>
        <v>96265.160464460525</v>
      </c>
      <c r="H43" s="44">
        <f t="shared" si="2"/>
        <v>37.6724777050513</v>
      </c>
      <c r="J43" s="43">
        <f t="shared" si="50"/>
        <v>6.5399999999999996E-4</v>
      </c>
      <c r="K43" s="43">
        <f t="shared" si="4"/>
        <v>6.5421395128789064E-4</v>
      </c>
      <c r="L43" s="44">
        <f t="shared" si="56"/>
        <v>97815.124384829469</v>
      </c>
      <c r="M43" s="44">
        <f t="shared" si="5"/>
        <v>97751.174212028651</v>
      </c>
      <c r="N43" s="44">
        <f t="shared" si="6"/>
        <v>41.422774378240952</v>
      </c>
      <c r="P43" s="5">
        <f t="shared" si="7"/>
        <v>0.5037023671619808</v>
      </c>
      <c r="R43" s="1">
        <v>36</v>
      </c>
      <c r="S43" s="44">
        <f t="shared" si="8"/>
        <v>97101.476957607447</v>
      </c>
      <c r="T43" s="44">
        <f t="shared" si="9"/>
        <v>97013.864485118276</v>
      </c>
      <c r="U43" s="45">
        <f t="shared" si="10"/>
        <v>39.865199626630449</v>
      </c>
      <c r="V43" s="44">
        <f t="shared" si="51"/>
        <v>70703.704436754211</v>
      </c>
      <c r="W43" s="45">
        <f t="shared" si="12"/>
        <v>26.216557257777531</v>
      </c>
      <c r="X43" s="45">
        <f>SUM(BM43:BM$127)/S43</f>
        <v>14.426829731029416</v>
      </c>
      <c r="Z43" s="1">
        <f t="shared" si="13"/>
        <v>39.561511016896631</v>
      </c>
      <c r="AA43" s="45">
        <f t="shared" si="14"/>
        <v>0.30368860973381828</v>
      </c>
      <c r="AC43" s="44">
        <f t="shared" si="52"/>
        <v>20492.246729026465</v>
      </c>
      <c r="AD43" s="44">
        <f t="shared" si="57"/>
        <v>21209.475364542392</v>
      </c>
      <c r="AE43" s="44">
        <f t="shared" si="59"/>
        <v>21951.807002301372</v>
      </c>
      <c r="AF43" s="44">
        <f t="shared" si="61"/>
        <v>22720.120247381918</v>
      </c>
      <c r="AG43" s="44">
        <f t="shared" ref="AG43:AG74" si="63">$V43/(1+r_)^($R43-AG$2)</f>
        <v>23515.324456040282</v>
      </c>
      <c r="AH43" s="44">
        <f t="shared" si="23"/>
        <v>24338.360812001687</v>
      </c>
      <c r="AI43" s="44">
        <f t="shared" si="24"/>
        <v>25190.203440421745</v>
      </c>
      <c r="AJ43" s="44">
        <f t="shared" si="25"/>
        <v>26071.860560836507</v>
      </c>
      <c r="AK43" s="44">
        <f t="shared" si="26"/>
        <v>26984.375680465779</v>
      </c>
      <c r="AL43" s="44">
        <f t="shared" si="27"/>
        <v>27928.82882928208</v>
      </c>
      <c r="AM43" s="44">
        <f t="shared" si="28"/>
        <v>28906.337838306954</v>
      </c>
      <c r="AN43" s="44">
        <f t="shared" si="29"/>
        <v>29918.059662647694</v>
      </c>
      <c r="AO43" s="44">
        <f t="shared" si="30"/>
        <v>30965.19175084036</v>
      </c>
      <c r="AP43" s="44">
        <f t="shared" si="31"/>
        <v>32048.973462119768</v>
      </c>
      <c r="AQ43" s="44">
        <f t="shared" si="32"/>
        <v>33170.68753329396</v>
      </c>
      <c r="AR43" s="44">
        <f t="shared" si="33"/>
        <v>34331.661596959246</v>
      </c>
      <c r="AS43" s="44">
        <f t="shared" si="34"/>
        <v>35533.269752852815</v>
      </c>
      <c r="AT43" s="44">
        <f t="shared" si="35"/>
        <v>36776.934194202659</v>
      </c>
      <c r="AU43" s="44">
        <f t="shared" si="36"/>
        <v>38064.126890999753</v>
      </c>
      <c r="AV43" s="44">
        <f t="shared" si="37"/>
        <v>39396.371332184739</v>
      </c>
      <c r="AW43" s="44">
        <f t="shared" si="38"/>
        <v>40775.244328811204</v>
      </c>
      <c r="AX43" s="44">
        <f t="shared" si="39"/>
        <v>42202.377880319589</v>
      </c>
      <c r="AY43" s="44">
        <f t="shared" si="40"/>
        <v>43679.461106130766</v>
      </c>
      <c r="AZ43" s="44">
        <f t="shared" si="41"/>
        <v>45208.242244845351</v>
      </c>
      <c r="BA43" s="44">
        <f t="shared" si="42"/>
        <v>46790.530723414922</v>
      </c>
      <c r="BB43" s="44">
        <f t="shared" si="43"/>
        <v>48428.199298734442</v>
      </c>
      <c r="BC43" s="44">
        <f t="shared" si="44"/>
        <v>50123.18627419015</v>
      </c>
      <c r="BD43" s="44">
        <f t="shared" si="45"/>
        <v>51877.497793786803</v>
      </c>
      <c r="BE43" s="44">
        <f t="shared" si="46"/>
        <v>53693.210216569336</v>
      </c>
      <c r="BF43" s="44">
        <f t="shared" si="47"/>
        <v>55572.472574149251</v>
      </c>
      <c r="BG43" s="44">
        <f t="shared" si="48"/>
        <v>57517.509114244473</v>
      </c>
      <c r="BH43" s="44">
        <f t="shared" si="49"/>
        <v>59530.621933243026</v>
      </c>
      <c r="BI43" s="44">
        <f t="shared" si="53"/>
        <v>61614.19370090653</v>
      </c>
      <c r="BJ43" s="44">
        <f t="shared" si="58"/>
        <v>63770.69048043825</v>
      </c>
      <c r="BK43" s="44">
        <f t="shared" si="60"/>
        <v>66002.664647253579</v>
      </c>
      <c r="BL43" s="44">
        <f t="shared" si="62"/>
        <v>68312.75790990745</v>
      </c>
      <c r="BM43" s="44">
        <f t="shared" ref="BM43:BM74" si="64">$V43/(1+r_)^($R43-BM$2)</f>
        <v>70703.704436754211</v>
      </c>
      <c r="BN43" s="44"/>
      <c r="BO43" s="44"/>
      <c r="BP43" s="44"/>
      <c r="BQ43" s="44"/>
    </row>
    <row r="44" spans="2:79" ht="15.75" customHeight="1">
      <c r="B44" s="1">
        <v>37</v>
      </c>
      <c r="D44" s="43">
        <f t="shared" si="54"/>
        <v>1.2470000000000001E-3</v>
      </c>
      <c r="E44" s="43">
        <f t="shared" si="0"/>
        <v>1.2477781514705227E-3</v>
      </c>
      <c r="F44" s="44">
        <f t="shared" si="55"/>
        <v>96153.138980248521</v>
      </c>
      <c r="G44" s="44">
        <f t="shared" si="1"/>
        <v>96033.310775438396</v>
      </c>
      <c r="H44" s="44">
        <f t="shared" si="2"/>
        <v>36.759091957451595</v>
      </c>
      <c r="J44" s="43">
        <f t="shared" si="50"/>
        <v>7.3800000000000005E-4</v>
      </c>
      <c r="K44" s="43">
        <f t="shared" si="4"/>
        <v>7.3827245605664351E-4</v>
      </c>
      <c r="L44" s="44">
        <f t="shared" si="56"/>
        <v>97687.224039227847</v>
      </c>
      <c r="M44" s="44">
        <f t="shared" si="5"/>
        <v>97615.157470267121</v>
      </c>
      <c r="N44" s="44">
        <f t="shared" si="6"/>
        <v>40.47635392292996</v>
      </c>
      <c r="P44" s="5">
        <f t="shared" si="7"/>
        <v>0.50395708364110214</v>
      </c>
      <c r="R44" s="1">
        <v>37</v>
      </c>
      <c r="S44" s="44">
        <f t="shared" si="8"/>
        <v>96926.25201262912</v>
      </c>
      <c r="T44" s="44">
        <f t="shared" si="9"/>
        <v>96830.701182356948</v>
      </c>
      <c r="U44" s="45">
        <f t="shared" si="10"/>
        <v>38.936364711376932</v>
      </c>
      <c r="V44" s="44">
        <f t="shared" si="51"/>
        <v>70570.215021701748</v>
      </c>
      <c r="W44" s="45">
        <f t="shared" si="12"/>
        <v>25.534493232180786</v>
      </c>
      <c r="X44" s="45">
        <f>SUM(BN44:BN$127)/S44</f>
        <v>14.203772854457611</v>
      </c>
      <c r="Z44" s="1">
        <f t="shared" si="13"/>
        <v>38.632432456704066</v>
      </c>
      <c r="AA44" s="45">
        <f t="shared" si="14"/>
        <v>0.30393225467286555</v>
      </c>
      <c r="AC44" s="44">
        <f t="shared" si="52"/>
        <v>19761.890946113443</v>
      </c>
      <c r="AD44" s="44">
        <f t="shared" si="57"/>
        <v>20453.557129227411</v>
      </c>
      <c r="AE44" s="44">
        <f t="shared" si="59"/>
        <v>21169.431628750372</v>
      </c>
      <c r="AF44" s="44">
        <f t="shared" si="61"/>
        <v>21910.361735756633</v>
      </c>
      <c r="AG44" s="44">
        <f t="shared" si="63"/>
        <v>22677.224396508111</v>
      </c>
      <c r="AH44" s="44">
        <f t="shared" ref="AH44:AH75" si="65">$V44/(1+r_)^($R44-AH$2)</f>
        <v>23470.927250385896</v>
      </c>
      <c r="AI44" s="44">
        <f t="shared" si="24"/>
        <v>24292.409704149395</v>
      </c>
      <c r="AJ44" s="44">
        <f t="shared" si="25"/>
        <v>25142.644043794622</v>
      </c>
      <c r="AK44" s="44">
        <f t="shared" si="26"/>
        <v>26022.636585327433</v>
      </c>
      <c r="AL44" s="44">
        <f t="shared" si="27"/>
        <v>26933.428865813887</v>
      </c>
      <c r="AM44" s="44">
        <f t="shared" si="28"/>
        <v>27876.098876117372</v>
      </c>
      <c r="AN44" s="44">
        <f t="shared" si="29"/>
        <v>28851.762336781481</v>
      </c>
      <c r="AO44" s="44">
        <f t="shared" si="30"/>
        <v>29861.574018568834</v>
      </c>
      <c r="AP44" s="44">
        <f t="shared" si="31"/>
        <v>30906.729109218741</v>
      </c>
      <c r="AQ44" s="44">
        <f t="shared" si="32"/>
        <v>31988.464628041387</v>
      </c>
      <c r="AR44" s="44">
        <f t="shared" si="33"/>
        <v>33108.06089002284</v>
      </c>
      <c r="AS44" s="44">
        <f t="shared" si="34"/>
        <v>34266.843021173634</v>
      </c>
      <c r="AT44" s="44">
        <f t="shared" si="35"/>
        <v>35466.182526914708</v>
      </c>
      <c r="AU44" s="44">
        <f t="shared" si="36"/>
        <v>36707.498915356722</v>
      </c>
      <c r="AV44" s="44">
        <f t="shared" si="37"/>
        <v>37992.261377394199</v>
      </c>
      <c r="AW44" s="44">
        <f t="shared" si="38"/>
        <v>39321.990525602996</v>
      </c>
      <c r="AX44" s="44">
        <f t="shared" si="39"/>
        <v>40698.2601939991</v>
      </c>
      <c r="AY44" s="44">
        <f t="shared" si="40"/>
        <v>42122.699300789056</v>
      </c>
      <c r="AZ44" s="44">
        <f t="shared" si="41"/>
        <v>43596.993776316667</v>
      </c>
      <c r="BA44" s="44">
        <f t="shared" si="42"/>
        <v>45122.888558487757</v>
      </c>
      <c r="BB44" s="44">
        <f t="shared" si="43"/>
        <v>46702.189658034818</v>
      </c>
      <c r="BC44" s="44">
        <f t="shared" si="44"/>
        <v>48336.766296066038</v>
      </c>
      <c r="BD44" s="44">
        <f t="shared" si="45"/>
        <v>50028.553116428346</v>
      </c>
      <c r="BE44" s="44">
        <f t="shared" si="46"/>
        <v>51779.55247550334</v>
      </c>
      <c r="BF44" s="44">
        <f t="shared" si="47"/>
        <v>53591.83681214595</v>
      </c>
      <c r="BG44" s="44">
        <f t="shared" si="48"/>
        <v>55467.551100571043</v>
      </c>
      <c r="BH44" s="44">
        <f t="shared" si="49"/>
        <v>57408.915389091024</v>
      </c>
      <c r="BI44" s="44">
        <f t="shared" si="53"/>
        <v>59418.227427709215</v>
      </c>
      <c r="BJ44" s="44">
        <f t="shared" si="58"/>
        <v>61497.865387679027</v>
      </c>
      <c r="BK44" s="44">
        <f t="shared" si="60"/>
        <v>63650.290676247794</v>
      </c>
      <c r="BL44" s="44">
        <f t="shared" si="62"/>
        <v>65878.050849916457</v>
      </c>
      <c r="BM44" s="44">
        <f t="shared" si="64"/>
        <v>68183.782629663532</v>
      </c>
      <c r="BN44" s="44">
        <f t="shared" ref="BN44:BN75" si="66">$V44/(1+r_)^($R44-BN$2)</f>
        <v>70570.215021701748</v>
      </c>
      <c r="BO44" s="44"/>
      <c r="BP44" s="44"/>
      <c r="BQ44" s="44"/>
    </row>
    <row r="45" spans="2:79" ht="15.75" customHeight="1">
      <c r="B45" s="1">
        <v>38</v>
      </c>
      <c r="D45" s="43">
        <f t="shared" si="54"/>
        <v>1.2310000000000001E-3</v>
      </c>
      <c r="E45" s="43">
        <f t="shared" si="0"/>
        <v>1.2317583028777581E-3</v>
      </c>
      <c r="F45" s="44">
        <f t="shared" si="55"/>
        <v>95913.482570628272</v>
      </c>
      <c r="G45" s="44">
        <f t="shared" si="1"/>
        <v>95795.48574535927</v>
      </c>
      <c r="H45" s="44">
        <f t="shared" si="2"/>
        <v>35.849691564114963</v>
      </c>
      <c r="J45" s="43">
        <f t="shared" si="50"/>
        <v>7.2000000000000005E-4</v>
      </c>
      <c r="K45" s="43">
        <f t="shared" si="4"/>
        <v>7.2025932448327738E-4</v>
      </c>
      <c r="L45" s="44">
        <f t="shared" si="56"/>
        <v>97543.090901306394</v>
      </c>
      <c r="M45" s="44">
        <f t="shared" si="5"/>
        <v>97472.885159026613</v>
      </c>
      <c r="N45" s="44">
        <f t="shared" si="6"/>
        <v>39.535424404297011</v>
      </c>
      <c r="P45" s="5">
        <f t="shared" si="7"/>
        <v>0.50421181948339056</v>
      </c>
      <c r="R45" s="1">
        <v>38</v>
      </c>
      <c r="S45" s="44">
        <f t="shared" si="8"/>
        <v>96735.150352084776</v>
      </c>
      <c r="T45" s="44">
        <f t="shared" si="9"/>
        <v>96641.470947395443</v>
      </c>
      <c r="U45" s="45">
        <f t="shared" si="10"/>
        <v>38.012296294621464</v>
      </c>
      <c r="V45" s="44">
        <f t="shared" si="51"/>
        <v>70432.304026461803</v>
      </c>
      <c r="W45" s="45">
        <f t="shared" si="12"/>
        <v>24.855417108095786</v>
      </c>
      <c r="X45" s="45">
        <f>SUM(BO45:BO$127)/S45</f>
        <v>13.974893677285186</v>
      </c>
      <c r="Z45" s="1">
        <f t="shared" si="13"/>
        <v>37.70808162559284</v>
      </c>
      <c r="AA45" s="45">
        <f t="shared" si="14"/>
        <v>0.30421466902862448</v>
      </c>
      <c r="AC45" s="44">
        <f t="shared" si="52"/>
        <v>19056.300973960704</v>
      </c>
      <c r="AD45" s="44">
        <f t="shared" si="57"/>
        <v>19723.271508049329</v>
      </c>
      <c r="AE45" s="44">
        <f t="shared" si="59"/>
        <v>20413.586010831055</v>
      </c>
      <c r="AF45" s="44">
        <f t="shared" si="61"/>
        <v>21128.06152121014</v>
      </c>
      <c r="AG45" s="44">
        <f t="shared" si="63"/>
        <v>21867.543674452492</v>
      </c>
      <c r="AH45" s="44">
        <f t="shared" si="65"/>
        <v>22632.907703058328</v>
      </c>
      <c r="AI45" s="44">
        <f t="shared" ref="AI45:AI76" si="67">$V45/(1+r_)^($R45-AI$2)</f>
        <v>23425.059472665369</v>
      </c>
      <c r="AJ45" s="44">
        <f t="shared" si="25"/>
        <v>24244.936554208653</v>
      </c>
      <c r="AK45" s="44">
        <f t="shared" si="26"/>
        <v>25093.509333605951</v>
      </c>
      <c r="AL45" s="44">
        <f t="shared" si="27"/>
        <v>25971.78216028216</v>
      </c>
      <c r="AM45" s="44">
        <f t="shared" si="28"/>
        <v>26880.79453589203</v>
      </c>
      <c r="AN45" s="44">
        <f t="shared" si="29"/>
        <v>27821.622344648251</v>
      </c>
      <c r="AO45" s="44">
        <f t="shared" si="30"/>
        <v>28795.379126710941</v>
      </c>
      <c r="AP45" s="44">
        <f t="shared" si="31"/>
        <v>29803.217396145825</v>
      </c>
      <c r="AQ45" s="44">
        <f t="shared" si="32"/>
        <v>30846.330005010925</v>
      </c>
      <c r="AR45" s="44">
        <f t="shared" si="33"/>
        <v>31925.951555186301</v>
      </c>
      <c r="AS45" s="44">
        <f t="shared" si="34"/>
        <v>33043.35985961782</v>
      </c>
      <c r="AT45" s="44">
        <f t="shared" si="35"/>
        <v>34199.877454704445</v>
      </c>
      <c r="AU45" s="44">
        <f t="shared" si="36"/>
        <v>35396.873165619094</v>
      </c>
      <c r="AV45" s="44">
        <f t="shared" si="37"/>
        <v>36635.76372641576</v>
      </c>
      <c r="AW45" s="44">
        <f t="shared" si="38"/>
        <v>37918.015456840309</v>
      </c>
      <c r="AX45" s="44">
        <f t="shared" si="39"/>
        <v>39245.145997829713</v>
      </c>
      <c r="AY45" s="44">
        <f t="shared" si="40"/>
        <v>40618.726107753755</v>
      </c>
      <c r="AZ45" s="44">
        <f t="shared" si="41"/>
        <v>42040.381521525123</v>
      </c>
      <c r="BA45" s="44">
        <f t="shared" si="42"/>
        <v>43511.794874778498</v>
      </c>
      <c r="BB45" s="44">
        <f t="shared" si="43"/>
        <v>45034.707695395751</v>
      </c>
      <c r="BC45" s="44">
        <f t="shared" si="44"/>
        <v>46610.922464734591</v>
      </c>
      <c r="BD45" s="44">
        <f t="shared" si="45"/>
        <v>48242.304751000302</v>
      </c>
      <c r="BE45" s="44">
        <f t="shared" si="46"/>
        <v>49930.785417285311</v>
      </c>
      <c r="BF45" s="44">
        <f t="shared" si="47"/>
        <v>51678.362906890296</v>
      </c>
      <c r="BG45" s="44">
        <f t="shared" si="48"/>
        <v>53487.105608631449</v>
      </c>
      <c r="BH45" s="44">
        <f t="shared" si="49"/>
        <v>55359.154304933538</v>
      </c>
      <c r="BI45" s="44">
        <f t="shared" si="53"/>
        <v>57296.724705606204</v>
      </c>
      <c r="BJ45" s="44">
        <f t="shared" si="58"/>
        <v>59302.110070302428</v>
      </c>
      <c r="BK45" s="44">
        <f t="shared" si="60"/>
        <v>61377.683922763004</v>
      </c>
      <c r="BL45" s="44">
        <f t="shared" si="62"/>
        <v>63525.902860059708</v>
      </c>
      <c r="BM45" s="44">
        <f t="shared" si="64"/>
        <v>65749.309460161792</v>
      </c>
      <c r="BN45" s="44">
        <f t="shared" si="66"/>
        <v>68050.535291267443</v>
      </c>
      <c r="BO45" s="44">
        <f t="shared" ref="BO45:BO76" si="68">$V45/(1+r_)^($R45-BO$2)</f>
        <v>70432.304026461803</v>
      </c>
      <c r="BP45" s="44"/>
      <c r="BQ45" s="44"/>
    </row>
    <row r="46" spans="2:79" ht="15.75" customHeight="1">
      <c r="B46" s="1">
        <v>39</v>
      </c>
      <c r="D46" s="43">
        <f t="shared" si="54"/>
        <v>1.3940000000000001E-3</v>
      </c>
      <c r="E46" s="43">
        <f t="shared" si="0"/>
        <v>1.3949725219020966E-3</v>
      </c>
      <c r="F46" s="44">
        <f t="shared" si="55"/>
        <v>95677.488920090254</v>
      </c>
      <c r="G46" s="44">
        <f t="shared" si="1"/>
        <v>95544.207462506078</v>
      </c>
      <c r="H46" s="44">
        <f t="shared" si="2"/>
        <v>34.936883471550736</v>
      </c>
      <c r="J46" s="43">
        <f t="shared" si="50"/>
        <v>8.4599999999999996E-4</v>
      </c>
      <c r="K46" s="43">
        <f t="shared" si="4"/>
        <v>8.4635805996007452E-4</v>
      </c>
      <c r="L46" s="44">
        <f t="shared" si="56"/>
        <v>97402.679416746832</v>
      </c>
      <c r="M46" s="44">
        <f t="shared" si="5"/>
        <v>97320.311606288305</v>
      </c>
      <c r="N46" s="44">
        <f t="shared" si="6"/>
        <v>38.591696181663302</v>
      </c>
      <c r="P46" s="5">
        <f t="shared" si="7"/>
        <v>0.50446754970103125</v>
      </c>
      <c r="R46" s="1">
        <v>39</v>
      </c>
      <c r="S46" s="44">
        <f t="shared" si="8"/>
        <v>96547.791542706109</v>
      </c>
      <c r="T46" s="44">
        <f t="shared" si="9"/>
        <v>96440.444928770492</v>
      </c>
      <c r="U46" s="45">
        <f t="shared" si="10"/>
        <v>37.085091943890262</v>
      </c>
      <c r="V46" s="44">
        <f t="shared" si="51"/>
        <v>70285.796264087941</v>
      </c>
      <c r="W46" s="45">
        <f t="shared" si="12"/>
        <v>24.174143910444396</v>
      </c>
      <c r="X46" s="45">
        <f>SUM(BP46:BP$127)/S46</f>
        <v>13.737043650640819</v>
      </c>
      <c r="Z46" s="1">
        <f t="shared" si="13"/>
        <v>36.780617884037412</v>
      </c>
      <c r="AA46" s="45">
        <f t="shared" si="14"/>
        <v>0.30447405985285059</v>
      </c>
      <c r="AC46" s="44">
        <f t="shared" si="52"/>
        <v>18373.586037893085</v>
      </c>
      <c r="AD46" s="44">
        <f t="shared" si="57"/>
        <v>19016.661549219341</v>
      </c>
      <c r="AE46" s="44">
        <f t="shared" si="59"/>
        <v>19682.244703442018</v>
      </c>
      <c r="AF46" s="44">
        <f t="shared" si="61"/>
        <v>20371.123268062485</v>
      </c>
      <c r="AG46" s="44">
        <f t="shared" si="63"/>
        <v>21084.112582444672</v>
      </c>
      <c r="AH46" s="44">
        <f t="shared" si="65"/>
        <v>21822.056522830233</v>
      </c>
      <c r="AI46" s="44">
        <f t="shared" si="67"/>
        <v>22585.82850112929</v>
      </c>
      <c r="AJ46" s="44">
        <f t="shared" ref="AJ46:AJ77" si="69">$V46/(1+r_)^($R46-AJ$2)</f>
        <v>23376.332498668817</v>
      </c>
      <c r="AK46" s="44">
        <f t="shared" si="26"/>
        <v>24194.504136122217</v>
      </c>
      <c r="AL46" s="44">
        <f t="shared" si="27"/>
        <v>25041.311780886492</v>
      </c>
      <c r="AM46" s="44">
        <f t="shared" si="28"/>
        <v>25917.757693217522</v>
      </c>
      <c r="AN46" s="44">
        <f t="shared" si="29"/>
        <v>26824.879212480129</v>
      </c>
      <c r="AO46" s="44">
        <f t="shared" si="30"/>
        <v>27763.749984916933</v>
      </c>
      <c r="AP46" s="44">
        <f t="shared" si="31"/>
        <v>28735.481234389026</v>
      </c>
      <c r="AQ46" s="44">
        <f t="shared" si="32"/>
        <v>29741.22307759264</v>
      </c>
      <c r="AR46" s="44">
        <f t="shared" si="33"/>
        <v>30782.165885308379</v>
      </c>
      <c r="AS46" s="44">
        <f t="shared" si="34"/>
        <v>31859.541691294166</v>
      </c>
      <c r="AT46" s="44">
        <f t="shared" si="35"/>
        <v>32974.625650489463</v>
      </c>
      <c r="AU46" s="44">
        <f t="shared" si="36"/>
        <v>34128.737548256591</v>
      </c>
      <c r="AV46" s="44">
        <f t="shared" si="37"/>
        <v>35323.243362445566</v>
      </c>
      <c r="AW46" s="44">
        <f t="shared" si="38"/>
        <v>36559.55688013116</v>
      </c>
      <c r="AX46" s="44">
        <f t="shared" si="39"/>
        <v>37839.141370935744</v>
      </c>
      <c r="AY46" s="44">
        <f t="shared" si="40"/>
        <v>39163.511318918492</v>
      </c>
      <c r="AZ46" s="44">
        <f t="shared" si="41"/>
        <v>40534.234215080643</v>
      </c>
      <c r="BA46" s="44">
        <f t="shared" si="42"/>
        <v>41952.932412608454</v>
      </c>
      <c r="BB46" s="44">
        <f t="shared" si="43"/>
        <v>43421.285047049743</v>
      </c>
      <c r="BC46" s="44">
        <f t="shared" si="44"/>
        <v>44941.03002369649</v>
      </c>
      <c r="BD46" s="44">
        <f t="shared" si="45"/>
        <v>46513.966074525859</v>
      </c>
      <c r="BE46" s="44">
        <f t="shared" si="46"/>
        <v>48141.954887134263</v>
      </c>
      <c r="BF46" s="44">
        <f t="shared" si="47"/>
        <v>49826.923308183963</v>
      </c>
      <c r="BG46" s="44">
        <f t="shared" si="48"/>
        <v>51570.8656239704</v>
      </c>
      <c r="BH46" s="44">
        <f t="shared" si="49"/>
        <v>53375.845920809355</v>
      </c>
      <c r="BI46" s="44">
        <f t="shared" si="53"/>
        <v>55244.000528037672</v>
      </c>
      <c r="BJ46" s="44">
        <f t="shared" si="58"/>
        <v>57177.540546518983</v>
      </c>
      <c r="BK46" s="44">
        <f t="shared" si="60"/>
        <v>59178.754465647151</v>
      </c>
      <c r="BL46" s="44">
        <f t="shared" si="62"/>
        <v>61250.010871944796</v>
      </c>
      <c r="BM46" s="44">
        <f t="shared" si="64"/>
        <v>63393.761252462857</v>
      </c>
      <c r="BN46" s="44">
        <f t="shared" si="66"/>
        <v>65612.542896299055</v>
      </c>
      <c r="BO46" s="44">
        <f t="shared" si="68"/>
        <v>67908.98189766951</v>
      </c>
      <c r="BP46" s="44">
        <f t="shared" ref="BP46:BP77" si="70">$V46/(1+r_)^($R46-BP$2)</f>
        <v>70285.796264087941</v>
      </c>
      <c r="BQ46" s="44"/>
    </row>
    <row r="47" spans="2:79" ht="15.75" customHeight="1">
      <c r="B47" s="1">
        <v>40</v>
      </c>
      <c r="D47" s="43">
        <f t="shared" si="54"/>
        <v>1.5280000000000001E-3</v>
      </c>
      <c r="E47" s="43">
        <f t="shared" si="0"/>
        <v>1.5291685825477633E-3</v>
      </c>
      <c r="F47" s="44">
        <f t="shared" si="55"/>
        <v>95410.926004921901</v>
      </c>
      <c r="G47" s="44">
        <f t="shared" si="1"/>
        <v>95265.249491938113</v>
      </c>
      <c r="H47" s="44">
        <f t="shared" si="2"/>
        <v>34.033094633436086</v>
      </c>
      <c r="J47" s="43">
        <f t="shared" si="50"/>
        <v>8.8199999999999997E-4</v>
      </c>
      <c r="K47" s="43">
        <f t="shared" si="4"/>
        <v>8.8238919086110375E-4</v>
      </c>
      <c r="L47" s="44">
        <f t="shared" si="56"/>
        <v>97237.943795829793</v>
      </c>
      <c r="M47" s="44">
        <f t="shared" si="5"/>
        <v>97152.217751266959</v>
      </c>
      <c r="N47" s="44">
        <f t="shared" si="6"/>
        <v>37.656229212467061</v>
      </c>
      <c r="P47" s="5">
        <f t="shared" si="7"/>
        <v>0.50474183366037262</v>
      </c>
      <c r="R47" s="1">
        <v>40</v>
      </c>
      <c r="S47" s="44">
        <f t="shared" si="8"/>
        <v>96333.098314834875</v>
      </c>
      <c r="T47" s="44">
        <f t="shared" si="9"/>
        <v>96217.996087649895</v>
      </c>
      <c r="U47" s="45">
        <f t="shared" si="10"/>
        <v>36.166627486905078</v>
      </c>
      <c r="V47" s="44">
        <f t="shared" si="51"/>
        <v>70123.675548679239</v>
      </c>
      <c r="W47" s="45">
        <f t="shared" si="12"/>
        <v>23.49840761195864</v>
      </c>
      <c r="X47" s="45">
        <f>SUM(BQ47:BQ$127)/S47</f>
        <v>13.494378290949621</v>
      </c>
      <c r="Z47" s="1">
        <f t="shared" si="13"/>
        <v>35.861842224454477</v>
      </c>
      <c r="AA47" s="45">
        <f t="shared" si="14"/>
        <v>0.30478526245060067</v>
      </c>
      <c r="AC47" s="44">
        <f t="shared" si="52"/>
        <v>17711.309812206349</v>
      </c>
      <c r="AD47" s="44">
        <f t="shared" si="57"/>
        <v>18331.20565563357</v>
      </c>
      <c r="AE47" s="44">
        <f t="shared" si="59"/>
        <v>18972.797853580742</v>
      </c>
      <c r="AF47" s="44">
        <f t="shared" si="61"/>
        <v>19636.845778456067</v>
      </c>
      <c r="AG47" s="44">
        <f t="shared" si="63"/>
        <v>20324.135380702028</v>
      </c>
      <c r="AH47" s="44">
        <f t="shared" si="65"/>
        <v>21035.480119026597</v>
      </c>
      <c r="AI47" s="44">
        <f t="shared" si="67"/>
        <v>21771.721923192526</v>
      </c>
      <c r="AJ47" s="44">
        <f t="shared" si="69"/>
        <v>22533.732190504263</v>
      </c>
      <c r="AK47" s="44">
        <f t="shared" ref="AK47:AK78" si="71">$V47/(1+r_)^($R47-AK$2)</f>
        <v>23322.412817171913</v>
      </c>
      <c r="AL47" s="44">
        <f t="shared" si="27"/>
        <v>24138.69726577292</v>
      </c>
      <c r="AM47" s="44">
        <f t="shared" si="28"/>
        <v>24983.551670074972</v>
      </c>
      <c r="AN47" s="44">
        <f t="shared" si="29"/>
        <v>25857.975978527596</v>
      </c>
      <c r="AO47" s="44">
        <f t="shared" si="30"/>
        <v>26763.005137776057</v>
      </c>
      <c r="AP47" s="44">
        <f t="shared" si="31"/>
        <v>27699.710317598219</v>
      </c>
      <c r="AQ47" s="44">
        <f t="shared" si="32"/>
        <v>28669.200178714156</v>
      </c>
      <c r="AR47" s="44">
        <f t="shared" si="33"/>
        <v>29672.622184969154</v>
      </c>
      <c r="AS47" s="44">
        <f t="shared" si="34"/>
        <v>30711.163961443068</v>
      </c>
      <c r="AT47" s="44">
        <f t="shared" si="35"/>
        <v>31786.054700093569</v>
      </c>
      <c r="AU47" s="44">
        <f t="shared" si="36"/>
        <v>32898.566614596843</v>
      </c>
      <c r="AV47" s="44">
        <f t="shared" si="37"/>
        <v>34050.016446107737</v>
      </c>
      <c r="AW47" s="44">
        <f t="shared" si="38"/>
        <v>35241.767021721498</v>
      </c>
      <c r="AX47" s="44">
        <f t="shared" si="39"/>
        <v>36475.228867481746</v>
      </c>
      <c r="AY47" s="44">
        <f t="shared" si="40"/>
        <v>37751.861877843607</v>
      </c>
      <c r="AZ47" s="44">
        <f t="shared" si="41"/>
        <v>39073.177043568125</v>
      </c>
      <c r="BA47" s="44">
        <f t="shared" si="42"/>
        <v>40440.738240093015</v>
      </c>
      <c r="BB47" s="44">
        <f t="shared" si="43"/>
        <v>41856.164078496258</v>
      </c>
      <c r="BC47" s="44">
        <f t="shared" si="44"/>
        <v>43321.129821243623</v>
      </c>
      <c r="BD47" s="44">
        <f t="shared" si="45"/>
        <v>44837.369364987157</v>
      </c>
      <c r="BE47" s="44">
        <f t="shared" si="46"/>
        <v>46406.677292761691</v>
      </c>
      <c r="BF47" s="44">
        <f t="shared" si="47"/>
        <v>48030.910998008352</v>
      </c>
      <c r="BG47" s="44">
        <f t="shared" si="48"/>
        <v>49711.992882938641</v>
      </c>
      <c r="BH47" s="44">
        <f t="shared" si="49"/>
        <v>51451.912633841494</v>
      </c>
      <c r="BI47" s="44">
        <f t="shared" si="53"/>
        <v>53252.729576025937</v>
      </c>
      <c r="BJ47" s="44">
        <f t="shared" si="58"/>
        <v>55116.575111186838</v>
      </c>
      <c r="BK47" s="44">
        <f t="shared" si="60"/>
        <v>57045.655240078369</v>
      </c>
      <c r="BL47" s="44">
        <f t="shared" si="62"/>
        <v>59042.25317348112</v>
      </c>
      <c r="BM47" s="44">
        <f t="shared" si="64"/>
        <v>61108.732034552944</v>
      </c>
      <c r="BN47" s="44">
        <f t="shared" si="66"/>
        <v>63247.537655762295</v>
      </c>
      <c r="BO47" s="44">
        <f t="shared" si="68"/>
        <v>65461.201473713969</v>
      </c>
      <c r="BP47" s="44">
        <f t="shared" si="70"/>
        <v>67752.343525293953</v>
      </c>
      <c r="BQ47" s="44">
        <f t="shared" ref="BQ47:BQ78" si="72">$V47/(1+r_)^($R47-BQ$2)</f>
        <v>70123.675548679239</v>
      </c>
    </row>
    <row r="48" spans="2:79" ht="15.75" customHeight="1">
      <c r="B48" s="1">
        <v>41</v>
      </c>
      <c r="D48" s="43">
        <f t="shared" si="54"/>
        <v>1.732E-3</v>
      </c>
      <c r="E48" s="43">
        <f t="shared" si="0"/>
        <v>1.7335016461512028E-3</v>
      </c>
      <c r="F48" s="44">
        <f t="shared" si="55"/>
        <v>95119.572978954326</v>
      </c>
      <c r="G48" s="44">
        <f t="shared" si="1"/>
        <v>94954.96854954373</v>
      </c>
      <c r="H48" s="44">
        <f t="shared" si="2"/>
        <v>33.135807127673949</v>
      </c>
      <c r="J48" s="43">
        <f t="shared" si="50"/>
        <v>9.9299999999999996E-4</v>
      </c>
      <c r="K48" s="43">
        <f t="shared" si="4"/>
        <v>9.9349335112550717E-4</v>
      </c>
      <c r="L48" s="44">
        <f t="shared" si="56"/>
        <v>97066.491706704124</v>
      </c>
      <c r="M48" s="44">
        <f t="shared" si="5"/>
        <v>96970.152536597903</v>
      </c>
      <c r="N48" s="44">
        <f t="shared" si="6"/>
        <v>36.721859617053624</v>
      </c>
      <c r="P48" s="5">
        <f t="shared" si="7"/>
        <v>0.50506519224204471</v>
      </c>
      <c r="R48" s="1">
        <v>41</v>
      </c>
      <c r="S48" s="44">
        <f t="shared" si="8"/>
        <v>96102.893860464916</v>
      </c>
      <c r="T48" s="44">
        <f t="shared" si="9"/>
        <v>95973.153237284045</v>
      </c>
      <c r="U48" s="45">
        <f t="shared" si="10"/>
        <v>35.252063171409652</v>
      </c>
      <c r="V48" s="44">
        <f t="shared" si="51"/>
        <v>69945.234079332615</v>
      </c>
      <c r="W48" s="45">
        <f t="shared" si="12"/>
        <v>22.825022713271135</v>
      </c>
      <c r="X48" s="45">
        <f>SUM(BR48:BR$127)/S48</f>
        <v>13.244925826332132</v>
      </c>
      <c r="Z48" s="1">
        <f t="shared" si="13"/>
        <v>34.946997417612565</v>
      </c>
      <c r="AA48" s="45">
        <f t="shared" si="14"/>
        <v>0.30506575379708778</v>
      </c>
      <c r="AC48" s="44">
        <f t="shared" si="52"/>
        <v>17068.831313879429</v>
      </c>
      <c r="AD48" s="44">
        <f t="shared" si="57"/>
        <v>17666.240409865204</v>
      </c>
      <c r="AE48" s="44">
        <f t="shared" si="59"/>
        <v>18284.558824210482</v>
      </c>
      <c r="AF48" s="44">
        <f t="shared" si="61"/>
        <v>18924.518383057846</v>
      </c>
      <c r="AG48" s="44">
        <f t="shared" si="63"/>
        <v>19586.876526464872</v>
      </c>
      <c r="AH48" s="44">
        <f t="shared" si="65"/>
        <v>20272.417204891142</v>
      </c>
      <c r="AI48" s="44">
        <f t="shared" si="67"/>
        <v>20981.951807062331</v>
      </c>
      <c r="AJ48" s="44">
        <f t="shared" si="69"/>
        <v>21716.320120309509</v>
      </c>
      <c r="AK48" s="44">
        <f t="shared" si="71"/>
        <v>22476.39132452034</v>
      </c>
      <c r="AL48" s="44">
        <f t="shared" ref="AL48:AL79" si="73">$V48/(1+r_)^($R48-AL$2)</f>
        <v>23263.065020878552</v>
      </c>
      <c r="AM48" s="44">
        <f t="shared" si="28"/>
        <v>24077.272296609295</v>
      </c>
      <c r="AN48" s="44">
        <f t="shared" si="29"/>
        <v>24919.976826990616</v>
      </c>
      <c r="AO48" s="44">
        <f t="shared" si="30"/>
        <v>25792.176015935289</v>
      </c>
      <c r="AP48" s="44">
        <f t="shared" si="31"/>
        <v>26694.902176493018</v>
      </c>
      <c r="AQ48" s="44">
        <f t="shared" si="32"/>
        <v>27629.223752670274</v>
      </c>
      <c r="AR48" s="44">
        <f t="shared" si="33"/>
        <v>28596.246584013734</v>
      </c>
      <c r="AS48" s="44">
        <f t="shared" si="34"/>
        <v>29597.115214454214</v>
      </c>
      <c r="AT48" s="44">
        <f t="shared" si="35"/>
        <v>30633.014246960109</v>
      </c>
      <c r="AU48" s="44">
        <f t="shared" si="36"/>
        <v>31705.169745603707</v>
      </c>
      <c r="AV48" s="44">
        <f t="shared" si="37"/>
        <v>32814.850686699836</v>
      </c>
      <c r="AW48" s="44">
        <f t="shared" si="38"/>
        <v>33963.370460734332</v>
      </c>
      <c r="AX48" s="44">
        <f t="shared" si="39"/>
        <v>35152.088426860028</v>
      </c>
      <c r="AY48" s="44">
        <f t="shared" si="40"/>
        <v>36382.411521800124</v>
      </c>
      <c r="AZ48" s="44">
        <f t="shared" si="41"/>
        <v>37655.795925063125</v>
      </c>
      <c r="BA48" s="44">
        <f t="shared" si="42"/>
        <v>38973.748782440329</v>
      </c>
      <c r="BB48" s="44">
        <f t="shared" si="43"/>
        <v>40337.829989825739</v>
      </c>
      <c r="BC48" s="44">
        <f t="shared" si="44"/>
        <v>41749.654039469635</v>
      </c>
      <c r="BD48" s="44">
        <f t="shared" si="45"/>
        <v>43210.891930851067</v>
      </c>
      <c r="BE48" s="44">
        <f t="shared" si="46"/>
        <v>44723.273148430853</v>
      </c>
      <c r="BF48" s="44">
        <f t="shared" si="47"/>
        <v>46288.587708625928</v>
      </c>
      <c r="BG48" s="44">
        <f t="shared" si="48"/>
        <v>47908.688278427828</v>
      </c>
      <c r="BH48" s="44">
        <f t="shared" si="49"/>
        <v>49585.492368172803</v>
      </c>
      <c r="BI48" s="44">
        <f t="shared" si="53"/>
        <v>51320.984601058852</v>
      </c>
      <c r="BJ48" s="44">
        <f t="shared" si="58"/>
        <v>53117.219062095901</v>
      </c>
      <c r="BK48" s="44">
        <f t="shared" si="60"/>
        <v>54976.32172926925</v>
      </c>
      <c r="BL48" s="44">
        <f t="shared" si="62"/>
        <v>56900.492989793667</v>
      </c>
      <c r="BM48" s="44">
        <f t="shared" si="64"/>
        <v>58892.010244436453</v>
      </c>
      <c r="BN48" s="44">
        <f t="shared" si="66"/>
        <v>60953.230602991716</v>
      </c>
      <c r="BO48" s="44">
        <f t="shared" si="68"/>
        <v>63086.593674096424</v>
      </c>
      <c r="BP48" s="44">
        <f t="shared" si="70"/>
        <v>65294.624452689794</v>
      </c>
      <c r="BQ48" s="44">
        <f t="shared" si="72"/>
        <v>67579.936308533928</v>
      </c>
      <c r="BR48" s="44">
        <f t="shared" ref="BR48:BR79" si="74">$V48/(1+r_)^($R48-BR$2)</f>
        <v>69945.234079332615</v>
      </c>
      <c r="BS48" s="44"/>
      <c r="BT48" s="44"/>
      <c r="BU48" s="44"/>
      <c r="BV48" s="44"/>
      <c r="BW48" s="44"/>
      <c r="BX48" s="44"/>
      <c r="BY48" s="44"/>
      <c r="BZ48" s="44"/>
      <c r="CA48" s="44"/>
    </row>
    <row r="49" spans="2:89" ht="15.75" customHeight="1">
      <c r="B49" s="1">
        <v>42</v>
      </c>
      <c r="D49" s="43">
        <f t="shared" si="54"/>
        <v>1.843E-3</v>
      </c>
      <c r="E49" s="43">
        <f t="shared" si="0"/>
        <v>1.8447004140633068E-3</v>
      </c>
      <c r="F49" s="44">
        <f t="shared" si="55"/>
        <v>94790.364120133134</v>
      </c>
      <c r="G49" s="44">
        <f t="shared" si="1"/>
        <v>94615.826463857462</v>
      </c>
      <c r="H49" s="44">
        <f t="shared" si="2"/>
        <v>32.249151948330969</v>
      </c>
      <c r="J49" s="43">
        <f t="shared" si="50"/>
        <v>1.0510000000000001E-3</v>
      </c>
      <c r="K49" s="43">
        <f t="shared" si="4"/>
        <v>1.0515526877838671E-3</v>
      </c>
      <c r="L49" s="44">
        <f t="shared" si="56"/>
        <v>96873.813366491682</v>
      </c>
      <c r="M49" s="44">
        <f t="shared" si="5"/>
        <v>96772.052492099057</v>
      </c>
      <c r="N49" s="44">
        <f t="shared" si="6"/>
        <v>35.793903521880807</v>
      </c>
      <c r="P49" s="5">
        <f t="shared" si="7"/>
        <v>0.50543515557700902</v>
      </c>
      <c r="R49" s="1">
        <v>42</v>
      </c>
      <c r="S49" s="44">
        <f t="shared" si="8"/>
        <v>95843.412614103174</v>
      </c>
      <c r="T49" s="44">
        <f t="shared" si="9"/>
        <v>95706.100827899558</v>
      </c>
      <c r="U49" s="45">
        <f t="shared" si="10"/>
        <v>34.34614901851598</v>
      </c>
      <c r="V49" s="44">
        <f t="shared" si="51"/>
        <v>69750.606283373199</v>
      </c>
      <c r="W49" s="45">
        <f t="shared" si="12"/>
        <v>22.157031382502957</v>
      </c>
      <c r="X49" s="45">
        <f>SUM(BS49:BS$127)/S49</f>
        <v>12.99028278708362</v>
      </c>
      <c r="Z49" s="1">
        <f t="shared" si="13"/>
        <v>34.040794011389977</v>
      </c>
      <c r="AA49" s="45">
        <f t="shared" si="14"/>
        <v>0.30535500712600339</v>
      </c>
      <c r="AC49" s="44">
        <f t="shared" si="52"/>
        <v>16445.735290961715</v>
      </c>
      <c r="AD49" s="44">
        <f t="shared" si="57"/>
        <v>17021.336026145378</v>
      </c>
      <c r="AE49" s="44">
        <f t="shared" si="59"/>
        <v>17617.082787060463</v>
      </c>
      <c r="AF49" s="44">
        <f t="shared" si="61"/>
        <v>18233.680684607574</v>
      </c>
      <c r="AG49" s="44">
        <f t="shared" si="63"/>
        <v>18871.859508568836</v>
      </c>
      <c r="AH49" s="44">
        <f t="shared" si="65"/>
        <v>19532.374591368749</v>
      </c>
      <c r="AI49" s="44">
        <f t="shared" si="67"/>
        <v>20216.00770206665</v>
      </c>
      <c r="AJ49" s="44">
        <f t="shared" si="69"/>
        <v>20923.567971638982</v>
      </c>
      <c r="AK49" s="44">
        <f t="shared" si="71"/>
        <v>21655.892850646345</v>
      </c>
      <c r="AL49" s="44">
        <f t="shared" si="73"/>
        <v>22413.849100418967</v>
      </c>
      <c r="AM49" s="44">
        <f t="shared" ref="AM49:AM80" si="75">$V49/(1+r_)^($R49-AM$2)</f>
        <v>23198.333818933628</v>
      </c>
      <c r="AN49" s="44">
        <f t="shared" si="29"/>
        <v>24010.275502596298</v>
      </c>
      <c r="AO49" s="44">
        <f t="shared" si="30"/>
        <v>24850.635145187167</v>
      </c>
      <c r="AP49" s="44">
        <f t="shared" si="31"/>
        <v>25720.407375268718</v>
      </c>
      <c r="AQ49" s="44">
        <f t="shared" si="32"/>
        <v>26620.62163340312</v>
      </c>
      <c r="AR49" s="44">
        <f t="shared" si="33"/>
        <v>27552.343390572227</v>
      </c>
      <c r="AS49" s="44">
        <f t="shared" si="34"/>
        <v>28516.675409242256</v>
      </c>
      <c r="AT49" s="44">
        <f t="shared" si="35"/>
        <v>29514.759048565735</v>
      </c>
      <c r="AU49" s="44">
        <f t="shared" si="36"/>
        <v>30547.775615265531</v>
      </c>
      <c r="AV49" s="44">
        <f t="shared" si="37"/>
        <v>31616.94776179982</v>
      </c>
      <c r="AW49" s="44">
        <f t="shared" si="38"/>
        <v>32723.540933462813</v>
      </c>
      <c r="AX49" s="44">
        <f t="shared" si="39"/>
        <v>33868.864866134012</v>
      </c>
      <c r="AY49" s="44">
        <f t="shared" si="40"/>
        <v>35054.275136448698</v>
      </c>
      <c r="AZ49" s="44">
        <f t="shared" si="41"/>
        <v>36281.174766224394</v>
      </c>
      <c r="BA49" s="44">
        <f t="shared" si="42"/>
        <v>37551.015883042244</v>
      </c>
      <c r="BB49" s="44">
        <f t="shared" si="43"/>
        <v>38865.301438948722</v>
      </c>
      <c r="BC49" s="44">
        <f t="shared" si="44"/>
        <v>40225.586989311923</v>
      </c>
      <c r="BD49" s="44">
        <f t="shared" si="45"/>
        <v>41633.482533937837</v>
      </c>
      <c r="BE49" s="44">
        <f t="shared" si="46"/>
        <v>43090.654422625652</v>
      </c>
      <c r="BF49" s="44">
        <f t="shared" si="47"/>
        <v>44598.827327417559</v>
      </c>
      <c r="BG49" s="44">
        <f t="shared" si="48"/>
        <v>46159.786283877162</v>
      </c>
      <c r="BH49" s="44">
        <f t="shared" si="49"/>
        <v>47775.378803812855</v>
      </c>
      <c r="BI49" s="44">
        <f t="shared" si="53"/>
        <v>49447.51706194631</v>
      </c>
      <c r="BJ49" s="44">
        <f t="shared" si="58"/>
        <v>51178.180159114432</v>
      </c>
      <c r="BK49" s="44">
        <f t="shared" si="60"/>
        <v>52969.416464683425</v>
      </c>
      <c r="BL49" s="44">
        <f t="shared" si="62"/>
        <v>54823.346040947334</v>
      </c>
      <c r="BM49" s="44">
        <f t="shared" si="64"/>
        <v>56742.16315238049</v>
      </c>
      <c r="BN49" s="44">
        <f t="shared" si="66"/>
        <v>58728.138862713808</v>
      </c>
      <c r="BO49" s="44">
        <f t="shared" si="68"/>
        <v>60783.623722908778</v>
      </c>
      <c r="BP49" s="44">
        <f t="shared" si="70"/>
        <v>62911.050553210589</v>
      </c>
      <c r="BQ49" s="44">
        <f t="shared" si="72"/>
        <v>65112.937322572951</v>
      </c>
      <c r="BR49" s="44">
        <f t="shared" si="74"/>
        <v>67391.890128863</v>
      </c>
      <c r="BS49" s="44">
        <f t="shared" ref="BS49:BS80" si="76">$V49/(1+r_)^($R49-BS$2)</f>
        <v>69750.606283373199</v>
      </c>
      <c r="BT49" s="44"/>
      <c r="BU49" s="44"/>
      <c r="BV49" s="44"/>
      <c r="BW49" s="44"/>
      <c r="BX49" s="44"/>
      <c r="BY49" s="44"/>
      <c r="BZ49" s="44"/>
      <c r="CA49" s="44"/>
    </row>
    <row r="50" spans="2:89" ht="15.75" customHeight="1">
      <c r="B50" s="1">
        <v>43</v>
      </c>
      <c r="D50" s="43">
        <f t="shared" si="54"/>
        <v>2.068E-3</v>
      </c>
      <c r="E50" s="43">
        <f t="shared" si="0"/>
        <v>2.0701412645993916E-3</v>
      </c>
      <c r="F50" s="44">
        <f t="shared" si="55"/>
        <v>94441.288807581805</v>
      </c>
      <c r="G50" s="44">
        <f t="shared" si="1"/>
        <v>94246.186167268883</v>
      </c>
      <c r="H50" s="44">
        <f t="shared" si="2"/>
        <v>31.366503641425545</v>
      </c>
      <c r="J50" s="43">
        <f t="shared" si="50"/>
        <v>1.183E-3</v>
      </c>
      <c r="K50" s="43">
        <f t="shared" si="4"/>
        <v>1.1837002968553138E-3</v>
      </c>
      <c r="L50" s="44">
        <f t="shared" si="56"/>
        <v>96670.291617706433</v>
      </c>
      <c r="M50" s="44">
        <f t="shared" si="5"/>
        <v>96555.998307227565</v>
      </c>
      <c r="N50" s="44">
        <f t="shared" si="6"/>
        <v>34.868208428238567</v>
      </c>
      <c r="P50" s="5">
        <f t="shared" si="7"/>
        <v>0.50583167907764759</v>
      </c>
      <c r="R50" s="1">
        <v>43</v>
      </c>
      <c r="S50" s="44">
        <f t="shared" si="8"/>
        <v>95568.789041695942</v>
      </c>
      <c r="T50" s="44">
        <f t="shared" si="9"/>
        <v>95415.092028896179</v>
      </c>
      <c r="U50" s="45">
        <f t="shared" si="10"/>
        <v>33.443408285363418</v>
      </c>
      <c r="V50" s="44">
        <f t="shared" si="51"/>
        <v>69538.519070659546</v>
      </c>
      <c r="W50" s="45">
        <f t="shared" si="12"/>
        <v>21.490854026803767</v>
      </c>
      <c r="X50" s="45">
        <f>SUM(BT50:BT$127)/S50</f>
        <v>12.7281858856881</v>
      </c>
      <c r="Z50" s="1">
        <f t="shared" si="13"/>
        <v>33.13777685337341</v>
      </c>
      <c r="AA50" s="45">
        <f t="shared" si="14"/>
        <v>0.3056314319900082</v>
      </c>
      <c r="AC50" s="44">
        <f t="shared" si="52"/>
        <v>15841.284597556312</v>
      </c>
      <c r="AD50" s="44">
        <f t="shared" si="57"/>
        <v>16395.729558470786</v>
      </c>
      <c r="AE50" s="44">
        <f t="shared" si="59"/>
        <v>16969.580093017263</v>
      </c>
      <c r="AF50" s="44">
        <f t="shared" si="61"/>
        <v>17563.515396272865</v>
      </c>
      <c r="AG50" s="44">
        <f t="shared" si="63"/>
        <v>18178.238435142412</v>
      </c>
      <c r="AH50" s="44">
        <f t="shared" si="65"/>
        <v>18814.476780372392</v>
      </c>
      <c r="AI50" s="44">
        <f t="shared" si="67"/>
        <v>19472.983467685426</v>
      </c>
      <c r="AJ50" s="44">
        <f t="shared" si="69"/>
        <v>20154.537889054416</v>
      </c>
      <c r="AK50" s="44">
        <f t="shared" si="71"/>
        <v>20859.946715171318</v>
      </c>
      <c r="AL50" s="44">
        <f t="shared" si="73"/>
        <v>21590.044850202314</v>
      </c>
      <c r="AM50" s="44">
        <f t="shared" si="75"/>
        <v>22345.696419959393</v>
      </c>
      <c r="AN50" s="44">
        <f t="shared" ref="AN50:AN81" si="77">$V50/(1+r_)^($R50-AN$2)</f>
        <v>23127.79579465797</v>
      </c>
      <c r="AO50" s="44">
        <f t="shared" si="30"/>
        <v>23937.268647470992</v>
      </c>
      <c r="AP50" s="44">
        <f t="shared" si="31"/>
        <v>24775.073050132472</v>
      </c>
      <c r="AQ50" s="44">
        <f t="shared" si="32"/>
        <v>25642.200606887112</v>
      </c>
      <c r="AR50" s="44">
        <f t="shared" si="33"/>
        <v>26539.677628128156</v>
      </c>
      <c r="AS50" s="44">
        <f t="shared" si="34"/>
        <v>27468.566345112642</v>
      </c>
      <c r="AT50" s="44">
        <f t="shared" si="35"/>
        <v>28429.966167191582</v>
      </c>
      <c r="AU50" s="44">
        <f t="shared" si="36"/>
        <v>29425.014983043289</v>
      </c>
      <c r="AV50" s="44">
        <f t="shared" si="37"/>
        <v>30454.8905074498</v>
      </c>
      <c r="AW50" s="44">
        <f t="shared" si="38"/>
        <v>31520.811675210538</v>
      </c>
      <c r="AX50" s="44">
        <f t="shared" si="39"/>
        <v>32624.040083842905</v>
      </c>
      <c r="AY50" s="44">
        <f t="shared" si="40"/>
        <v>33765.881486777405</v>
      </c>
      <c r="AZ50" s="44">
        <f t="shared" si="41"/>
        <v>34947.687338814612</v>
      </c>
      <c r="BA50" s="44">
        <f t="shared" si="42"/>
        <v>36170.856395673116</v>
      </c>
      <c r="BB50" s="44">
        <f t="shared" si="43"/>
        <v>37436.836369521676</v>
      </c>
      <c r="BC50" s="44">
        <f t="shared" si="44"/>
        <v>38747.125642454928</v>
      </c>
      <c r="BD50" s="44">
        <f t="shared" si="45"/>
        <v>40103.275039940854</v>
      </c>
      <c r="BE50" s="44">
        <f t="shared" si="46"/>
        <v>41506.889666338771</v>
      </c>
      <c r="BF50" s="44">
        <f t="shared" si="47"/>
        <v>42959.630804660621</v>
      </c>
      <c r="BG50" s="44">
        <f t="shared" si="48"/>
        <v>44463.217882823752</v>
      </c>
      <c r="BH50" s="44">
        <f t="shared" si="49"/>
        <v>46019.430508722573</v>
      </c>
      <c r="BI50" s="44">
        <f t="shared" si="53"/>
        <v>47630.110576527855</v>
      </c>
      <c r="BJ50" s="44">
        <f t="shared" si="58"/>
        <v>49297.164446706338</v>
      </c>
      <c r="BK50" s="44">
        <f t="shared" si="60"/>
        <v>51022.565202341051</v>
      </c>
      <c r="BL50" s="44">
        <f t="shared" si="62"/>
        <v>52808.354984422986</v>
      </c>
      <c r="BM50" s="44">
        <f t="shared" si="64"/>
        <v>54656.647408877776</v>
      </c>
      <c r="BN50" s="44">
        <f t="shared" si="66"/>
        <v>56569.630068188497</v>
      </c>
      <c r="BO50" s="44">
        <f t="shared" si="68"/>
        <v>58549.567120575099</v>
      </c>
      <c r="BP50" s="44">
        <f t="shared" si="70"/>
        <v>60598.801969795211</v>
      </c>
      <c r="BQ50" s="44">
        <f t="shared" si="72"/>
        <v>62719.760038738044</v>
      </c>
      <c r="BR50" s="44">
        <f t="shared" si="74"/>
        <v>64914.951640093866</v>
      </c>
      <c r="BS50" s="44">
        <f t="shared" si="76"/>
        <v>67186.974947497147</v>
      </c>
      <c r="BT50" s="44">
        <f t="shared" ref="BT50:BT81" si="78">$V50/(1+r_)^($R50-BT$2)</f>
        <v>69538.519070659546</v>
      </c>
      <c r="BU50" s="44"/>
      <c r="BV50" s="44"/>
      <c r="BW50" s="44"/>
      <c r="BX50" s="44"/>
      <c r="BY50" s="44"/>
      <c r="BZ50" s="44"/>
      <c r="CA50" s="44"/>
    </row>
    <row r="51" spans="2:89" ht="15.75" customHeight="1">
      <c r="B51" s="1">
        <v>44</v>
      </c>
      <c r="D51" s="43">
        <f t="shared" si="54"/>
        <v>2.1310000000000001E-3</v>
      </c>
      <c r="E51" s="43">
        <f t="shared" si="0"/>
        <v>2.1332738114023648E-3</v>
      </c>
      <c r="F51" s="44">
        <f t="shared" si="55"/>
        <v>94051.083526955961</v>
      </c>
      <c r="G51" s="44">
        <f t="shared" si="1"/>
        <v>93850.874218516285</v>
      </c>
      <c r="H51" s="44">
        <f t="shared" si="2"/>
        <v>30.494564608547613</v>
      </c>
      <c r="J51" s="43">
        <f t="shared" si="50"/>
        <v>1.328E-3</v>
      </c>
      <c r="K51" s="43">
        <f t="shared" si="4"/>
        <v>1.3288825734582305E-3</v>
      </c>
      <c r="L51" s="44">
        <f t="shared" si="56"/>
        <v>96441.704996748682</v>
      </c>
      <c r="M51" s="44">
        <f t="shared" si="5"/>
        <v>96313.715454036923</v>
      </c>
      <c r="N51" s="44">
        <f t="shared" si="6"/>
        <v>33.949668131105156</v>
      </c>
      <c r="P51" s="5">
        <f t="shared" si="7"/>
        <v>0.50627483457069355</v>
      </c>
      <c r="R51" s="1">
        <v>44</v>
      </c>
      <c r="S51" s="44">
        <f t="shared" si="8"/>
        <v>95261.395016096416</v>
      </c>
      <c r="T51" s="44">
        <f t="shared" si="9"/>
        <v>95098.258467272477</v>
      </c>
      <c r="U51" s="45">
        <f t="shared" si="10"/>
        <v>32.549711650835818</v>
      </c>
      <c r="V51" s="44">
        <f t="shared" si="51"/>
        <v>69307.610770948188</v>
      </c>
      <c r="W51" s="45">
        <f t="shared" si="12"/>
        <v>20.830225879093408</v>
      </c>
      <c r="X51" s="45">
        <f>SUM(BU51:BU$127)/S51</f>
        <v>12.460656809265306</v>
      </c>
      <c r="Z51" s="1">
        <f t="shared" si="13"/>
        <v>32.243796572855054</v>
      </c>
      <c r="AA51" s="45">
        <f t="shared" si="14"/>
        <v>0.30591507798076378</v>
      </c>
      <c r="AC51" s="44">
        <f t="shared" si="52"/>
        <v>15254.765531979687</v>
      </c>
      <c r="AD51" s="44">
        <f t="shared" si="57"/>
        <v>15788.682325598973</v>
      </c>
      <c r="AE51" s="44">
        <f t="shared" si="59"/>
        <v>16341.286206994939</v>
      </c>
      <c r="AF51" s="44">
        <f t="shared" si="61"/>
        <v>16913.231224239764</v>
      </c>
      <c r="AG51" s="44">
        <f t="shared" si="63"/>
        <v>17505.19431708815</v>
      </c>
      <c r="AH51" s="44">
        <f t="shared" si="65"/>
        <v>18117.876118186232</v>
      </c>
      <c r="AI51" s="44">
        <f t="shared" si="67"/>
        <v>18752.001782322746</v>
      </c>
      <c r="AJ51" s="44">
        <f t="shared" si="69"/>
        <v>19408.321844704045</v>
      </c>
      <c r="AK51" s="44">
        <f t="shared" si="71"/>
        <v>20087.613109268685</v>
      </c>
      <c r="AL51" s="44">
        <f t="shared" si="73"/>
        <v>20790.679568093088</v>
      </c>
      <c r="AM51" s="44">
        <f t="shared" si="75"/>
        <v>21518.353352976344</v>
      </c>
      <c r="AN51" s="44">
        <f t="shared" si="77"/>
        <v>22271.495720330513</v>
      </c>
      <c r="AO51" s="44">
        <f t="shared" ref="AO51:AO82" si="79">$V51/(1+r_)^($R51-AO$2)</f>
        <v>23050.998070542082</v>
      </c>
      <c r="AP51" s="44">
        <f t="shared" si="31"/>
        <v>23857.783003011045</v>
      </c>
      <c r="AQ51" s="44">
        <f t="shared" si="32"/>
        <v>24692.80540811643</v>
      </c>
      <c r="AR51" s="44">
        <f t="shared" si="33"/>
        <v>25557.053597400507</v>
      </c>
      <c r="AS51" s="44">
        <f t="shared" si="34"/>
        <v>26451.550473309519</v>
      </c>
      <c r="AT51" s="44">
        <f t="shared" si="35"/>
        <v>27377.354739875354</v>
      </c>
      <c r="AU51" s="44">
        <f t="shared" si="36"/>
        <v>28335.562155770989</v>
      </c>
      <c r="AV51" s="44">
        <f t="shared" si="37"/>
        <v>29327.306831222973</v>
      </c>
      <c r="AW51" s="44">
        <f t="shared" si="38"/>
        <v>30353.762570315776</v>
      </c>
      <c r="AX51" s="44">
        <f t="shared" si="39"/>
        <v>31416.144260276822</v>
      </c>
      <c r="AY51" s="44">
        <f t="shared" si="40"/>
        <v>32515.709309386511</v>
      </c>
      <c r="AZ51" s="44">
        <f t="shared" si="41"/>
        <v>33653.759135215041</v>
      </c>
      <c r="BA51" s="44">
        <f t="shared" si="42"/>
        <v>34831.64070494756</v>
      </c>
      <c r="BB51" s="44">
        <f t="shared" si="43"/>
        <v>36050.748129620719</v>
      </c>
      <c r="BC51" s="44">
        <f t="shared" si="44"/>
        <v>37312.524314157439</v>
      </c>
      <c r="BD51" s="44">
        <f t="shared" si="45"/>
        <v>38618.462665152947</v>
      </c>
      <c r="BE51" s="44">
        <f t="shared" si="46"/>
        <v>39970.108858433297</v>
      </c>
      <c r="BF51" s="44">
        <f t="shared" si="47"/>
        <v>41369.062668478458</v>
      </c>
      <c r="BG51" s="44">
        <f t="shared" si="48"/>
        <v>42816.979861875196</v>
      </c>
      <c r="BH51" s="44">
        <f t="shared" si="49"/>
        <v>44315.574157040835</v>
      </c>
      <c r="BI51" s="44">
        <f t="shared" si="53"/>
        <v>45866.619252537253</v>
      </c>
      <c r="BJ51" s="44">
        <f t="shared" si="58"/>
        <v>47471.950926376056</v>
      </c>
      <c r="BK51" s="44">
        <f t="shared" si="60"/>
        <v>49133.469208799215</v>
      </c>
      <c r="BL51" s="44">
        <f t="shared" si="62"/>
        <v>50853.140631107191</v>
      </c>
      <c r="BM51" s="44">
        <f t="shared" si="64"/>
        <v>52633.000553195932</v>
      </c>
      <c r="BN51" s="44">
        <f t="shared" si="66"/>
        <v>54475.155572557778</v>
      </c>
      <c r="BO51" s="44">
        <f t="shared" si="68"/>
        <v>56381.786017597296</v>
      </c>
      <c r="BP51" s="44">
        <f t="shared" si="70"/>
        <v>58355.148528213205</v>
      </c>
      <c r="BQ51" s="44">
        <f t="shared" si="72"/>
        <v>60397.57872670066</v>
      </c>
      <c r="BR51" s="44">
        <f t="shared" si="74"/>
        <v>62511.49398213518</v>
      </c>
      <c r="BS51" s="44">
        <f t="shared" si="76"/>
        <v>64699.396271509904</v>
      </c>
      <c r="BT51" s="44">
        <f t="shared" si="78"/>
        <v>66963.875141012744</v>
      </c>
      <c r="BU51" s="44">
        <f t="shared" ref="BU51:BU82" si="80">$V51/(1+r_)^($R51-BU$2)</f>
        <v>69307.610770948188</v>
      </c>
      <c r="BV51" s="44"/>
      <c r="BW51" s="44"/>
      <c r="BX51" s="44"/>
      <c r="BY51" s="44"/>
      <c r="BZ51" s="44"/>
      <c r="CA51" s="44"/>
    </row>
    <row r="52" spans="2:89" ht="15.75" customHeight="1">
      <c r="B52" s="1">
        <v>45</v>
      </c>
      <c r="D52" s="43">
        <f t="shared" si="54"/>
        <v>2.294E-3</v>
      </c>
      <c r="E52" s="43">
        <f t="shared" si="0"/>
        <v>2.2966352489454511E-3</v>
      </c>
      <c r="F52" s="44">
        <f t="shared" si="55"/>
        <v>93650.664910076594</v>
      </c>
      <c r="G52" s="44">
        <f t="shared" si="1"/>
        <v>93436.076700088102</v>
      </c>
      <c r="H52" s="44">
        <f t="shared" si="2"/>
        <v>29.622811237506262</v>
      </c>
      <c r="J52" s="43">
        <f t="shared" si="50"/>
        <v>1.436E-3</v>
      </c>
      <c r="K52" s="43">
        <f t="shared" si="4"/>
        <v>1.4370320361208942E-3</v>
      </c>
      <c r="L52" s="44">
        <f t="shared" si="56"/>
        <v>96185.725911325178</v>
      </c>
      <c r="M52" s="44">
        <f t="shared" si="5"/>
        <v>96047.702381016847</v>
      </c>
      <c r="N52" s="44">
        <f t="shared" si="6"/>
        <v>33.038687737442721</v>
      </c>
      <c r="P52" s="5">
        <f t="shared" si="7"/>
        <v>0.5066769627000377</v>
      </c>
      <c r="R52" s="1">
        <v>45</v>
      </c>
      <c r="S52" s="44">
        <f t="shared" si="8"/>
        <v>94935.121918448538</v>
      </c>
      <c r="T52" s="44">
        <f t="shared" si="9"/>
        <v>94759.904852287087</v>
      </c>
      <c r="U52" s="45">
        <f t="shared" si="10"/>
        <v>31.659860123684695</v>
      </c>
      <c r="V52" s="44">
        <f t="shared" si="51"/>
        <v>64209.311527909726</v>
      </c>
      <c r="W52" s="45">
        <f t="shared" si="12"/>
        <v>20.171762844702723</v>
      </c>
      <c r="X52" s="45">
        <f>SUM(BV52:BV$127)/S52</f>
        <v>12.185499256846256</v>
      </c>
      <c r="Z52" s="1">
        <f t="shared" si="13"/>
        <v>31.3535571674525</v>
      </c>
      <c r="AA52" s="45">
        <f t="shared" si="14"/>
        <v>0.30630295623219439</v>
      </c>
      <c r="AC52" s="44">
        <f t="shared" si="52"/>
        <v>13654.703448690898</v>
      </c>
      <c r="AD52" s="44">
        <f t="shared" si="57"/>
        <v>14132.618069395077</v>
      </c>
      <c r="AE52" s="44">
        <f t="shared" si="59"/>
        <v>14627.259701823903</v>
      </c>
      <c r="AF52" s="44">
        <f t="shared" si="61"/>
        <v>15139.213791387741</v>
      </c>
      <c r="AG52" s="44">
        <f t="shared" si="63"/>
        <v>15669.086274086312</v>
      </c>
      <c r="AH52" s="44">
        <f t="shared" si="65"/>
        <v>16217.504293679331</v>
      </c>
      <c r="AI52" s="44">
        <f t="shared" si="67"/>
        <v>16785.116943958103</v>
      </c>
      <c r="AJ52" s="44">
        <f t="shared" si="69"/>
        <v>17372.596036996634</v>
      </c>
      <c r="AK52" s="44">
        <f t="shared" si="71"/>
        <v>17980.636898291519</v>
      </c>
      <c r="AL52" s="44">
        <f t="shared" si="73"/>
        <v>18609.959189731719</v>
      </c>
      <c r="AM52" s="44">
        <f t="shared" si="75"/>
        <v>19261.307761372329</v>
      </c>
      <c r="AN52" s="44">
        <f t="shared" si="77"/>
        <v>19935.453533020358</v>
      </c>
      <c r="AO52" s="44">
        <f t="shared" si="79"/>
        <v>20633.19440667607</v>
      </c>
      <c r="AP52" s="44">
        <f t="shared" ref="AP52:AP83" si="81">$V52/(1+r_)^($R52-AP$2)</f>
        <v>21355.356210909729</v>
      </c>
      <c r="AQ52" s="44">
        <f t="shared" si="32"/>
        <v>22102.793678291564</v>
      </c>
      <c r="AR52" s="44">
        <f t="shared" si="33"/>
        <v>22876.391457031768</v>
      </c>
      <c r="AS52" s="44">
        <f t="shared" si="34"/>
        <v>23677.065158027879</v>
      </c>
      <c r="AT52" s="44">
        <f t="shared" si="35"/>
        <v>24505.76243855885</v>
      </c>
      <c r="AU52" s="44">
        <f t="shared" si="36"/>
        <v>25363.464123908409</v>
      </c>
      <c r="AV52" s="44">
        <f t="shared" si="37"/>
        <v>26251.185368245206</v>
      </c>
      <c r="AW52" s="44">
        <f t="shared" si="38"/>
        <v>27169.976856133788</v>
      </c>
      <c r="AX52" s="44">
        <f t="shared" si="39"/>
        <v>28120.926046098466</v>
      </c>
      <c r="AY52" s="44">
        <f t="shared" si="40"/>
        <v>29105.158457711907</v>
      </c>
      <c r="AZ52" s="44">
        <f t="shared" si="41"/>
        <v>30123.839003731824</v>
      </c>
      <c r="BA52" s="44">
        <f t="shared" si="42"/>
        <v>31178.173368862437</v>
      </c>
      <c r="BB52" s="44">
        <f t="shared" si="43"/>
        <v>32269.409436772617</v>
      </c>
      <c r="BC52" s="44">
        <f t="shared" si="44"/>
        <v>33398.838767059657</v>
      </c>
      <c r="BD52" s="44">
        <f t="shared" si="45"/>
        <v>34567.798123906738</v>
      </c>
      <c r="BE52" s="44">
        <f t="shared" si="46"/>
        <v>35777.671058243475</v>
      </c>
      <c r="BF52" s="44">
        <f t="shared" si="47"/>
        <v>37029.889545281992</v>
      </c>
      <c r="BG52" s="44">
        <f t="shared" si="48"/>
        <v>38325.935679366856</v>
      </c>
      <c r="BH52" s="44">
        <f t="shared" si="49"/>
        <v>39667.34342814469</v>
      </c>
      <c r="BI52" s="44">
        <f t="shared" si="53"/>
        <v>41055.700448129755</v>
      </c>
      <c r="BJ52" s="44">
        <f t="shared" si="58"/>
        <v>42492.649963814292</v>
      </c>
      <c r="BK52" s="44">
        <f t="shared" si="60"/>
        <v>43979.892712547786</v>
      </c>
      <c r="BL52" s="44">
        <f t="shared" si="62"/>
        <v>45519.188957486964</v>
      </c>
      <c r="BM52" s="44">
        <f t="shared" si="64"/>
        <v>47112.360570999001</v>
      </c>
      <c r="BN52" s="44">
        <f t="shared" si="66"/>
        <v>48761.293190983961</v>
      </c>
      <c r="BO52" s="44">
        <f t="shared" si="68"/>
        <v>50467.938452668393</v>
      </c>
      <c r="BP52" s="44">
        <f t="shared" si="70"/>
        <v>52234.316298511781</v>
      </c>
      <c r="BQ52" s="44">
        <f t="shared" si="72"/>
        <v>54062.517368959692</v>
      </c>
      <c r="BR52" s="44">
        <f t="shared" si="74"/>
        <v>55954.705476873278</v>
      </c>
      <c r="BS52" s="44">
        <f t="shared" si="76"/>
        <v>57913.120168563837</v>
      </c>
      <c r="BT52" s="44">
        <f t="shared" si="78"/>
        <v>59940.079374463567</v>
      </c>
      <c r="BU52" s="44">
        <f t="shared" si="80"/>
        <v>62037.982152569784</v>
      </c>
      <c r="BV52" s="44">
        <f t="shared" ref="BV52:BV83" si="82">$V52/(1+r_)^($R52-BV$2)</f>
        <v>64209.311527909726</v>
      </c>
      <c r="BW52" s="44"/>
      <c r="BX52" s="44"/>
      <c r="BY52" s="44"/>
      <c r="BZ52" s="44"/>
      <c r="CA52" s="44"/>
    </row>
    <row r="53" spans="2:89" ht="15.75" customHeight="1">
      <c r="B53" s="1">
        <v>46</v>
      </c>
      <c r="D53" s="43">
        <f t="shared" si="54"/>
        <v>2.4520000000000002E-3</v>
      </c>
      <c r="E53" s="43">
        <f t="shared" si="0"/>
        <v>2.455011075111192E-3</v>
      </c>
      <c r="F53" s="44">
        <f t="shared" si="55"/>
        <v>93221.488490099597</v>
      </c>
      <c r="G53" s="44">
        <f t="shared" si="1"/>
        <v>92993.189638285941</v>
      </c>
      <c r="H53" s="44">
        <f t="shared" si="2"/>
        <v>28.75688787658402</v>
      </c>
      <c r="J53" s="43">
        <f t="shared" si="50"/>
        <v>1.5399999999999999E-3</v>
      </c>
      <c r="K53" s="43">
        <f t="shared" si="4"/>
        <v>1.5411870188291753E-3</v>
      </c>
      <c r="L53" s="44">
        <f t="shared" si="56"/>
        <v>95909.678850708515</v>
      </c>
      <c r="M53" s="44">
        <f t="shared" si="5"/>
        <v>95762.091674975614</v>
      </c>
      <c r="N53" s="44">
        <f t="shared" si="6"/>
        <v>32.132340528421487</v>
      </c>
      <c r="P53" s="5">
        <f t="shared" si="7"/>
        <v>0.50710668262244918</v>
      </c>
      <c r="R53" s="1">
        <v>46</v>
      </c>
      <c r="S53" s="44">
        <f t="shared" si="8"/>
        <v>94584.687786125636</v>
      </c>
      <c r="T53" s="44">
        <f t="shared" si="9"/>
        <v>94397.969235856464</v>
      </c>
      <c r="U53" s="45">
        <f t="shared" si="10"/>
        <v>30.775306701786608</v>
      </c>
      <c r="V53" s="44">
        <f t="shared" si="51"/>
        <v>63964.063954216341</v>
      </c>
      <c r="W53" s="45">
        <f t="shared" si="12"/>
        <v>19.567643524171597</v>
      </c>
      <c r="X53" s="45">
        <f>SUM(BW53:BW$127)/S53</f>
        <v>11.956103695421465</v>
      </c>
      <c r="Z53" s="1">
        <f t="shared" si="13"/>
        <v>30.468602473206467</v>
      </c>
      <c r="AA53" s="45">
        <f t="shared" si="14"/>
        <v>0.30670422858014135</v>
      </c>
      <c r="AC53" s="44">
        <f t="shared" si="52"/>
        <v>13142.559696458899</v>
      </c>
      <c r="AD53" s="44">
        <f t="shared" si="57"/>
        <v>13602.549285834961</v>
      </c>
      <c r="AE53" s="44">
        <f t="shared" si="59"/>
        <v>14078.638510839184</v>
      </c>
      <c r="AF53" s="44">
        <f t="shared" si="61"/>
        <v>14571.390858718552</v>
      </c>
      <c r="AG53" s="44">
        <f t="shared" si="63"/>
        <v>15081.389538773703</v>
      </c>
      <c r="AH53" s="44">
        <f t="shared" si="65"/>
        <v>15609.238172630785</v>
      </c>
      <c r="AI53" s="44">
        <f t="shared" si="67"/>
        <v>16155.561508672858</v>
      </c>
      <c r="AJ53" s="44">
        <f t="shared" si="69"/>
        <v>16721.006161476405</v>
      </c>
      <c r="AK53" s="44">
        <f t="shared" si="71"/>
        <v>17306.241377128077</v>
      </c>
      <c r="AL53" s="44">
        <f t="shared" si="73"/>
        <v>17911.959825327558</v>
      </c>
      <c r="AM53" s="44">
        <f t="shared" si="75"/>
        <v>18538.878419214023</v>
      </c>
      <c r="AN53" s="44">
        <f t="shared" si="77"/>
        <v>19187.739163886512</v>
      </c>
      <c r="AO53" s="44">
        <f t="shared" si="79"/>
        <v>19859.31003462254</v>
      </c>
      <c r="AP53" s="44">
        <f t="shared" si="81"/>
        <v>20554.385885834326</v>
      </c>
      <c r="AQ53" s="44">
        <f t="shared" ref="AQ53:AQ84" si="83">$V53/(1+r_)^($R53-AQ$2)</f>
        <v>21273.789391838527</v>
      </c>
      <c r="AR53" s="44">
        <f t="shared" si="33"/>
        <v>22018.37202055287</v>
      </c>
      <c r="AS53" s="44">
        <f t="shared" si="34"/>
        <v>22789.015041272218</v>
      </c>
      <c r="AT53" s="44">
        <f t="shared" si="35"/>
        <v>23586.630567716747</v>
      </c>
      <c r="AU53" s="44">
        <f t="shared" si="36"/>
        <v>24412.162637586825</v>
      </c>
      <c r="AV53" s="44">
        <f t="shared" si="37"/>
        <v>25266.588329902366</v>
      </c>
      <c r="AW53" s="44">
        <f t="shared" si="38"/>
        <v>26150.918921448949</v>
      </c>
      <c r="AX53" s="44">
        <f t="shared" si="39"/>
        <v>27066.20108369966</v>
      </c>
      <c r="AY53" s="44">
        <f t="shared" si="40"/>
        <v>28013.518121629146</v>
      </c>
      <c r="AZ53" s="44">
        <f t="shared" si="41"/>
        <v>28993.991255886162</v>
      </c>
      <c r="BA53" s="44">
        <f t="shared" si="42"/>
        <v>30008.780949842174</v>
      </c>
      <c r="BB53" s="44">
        <f t="shared" si="43"/>
        <v>31059.088283086654</v>
      </c>
      <c r="BC53" s="44">
        <f t="shared" si="44"/>
        <v>32146.156372994679</v>
      </c>
      <c r="BD53" s="44">
        <f t="shared" si="45"/>
        <v>33271.271846049487</v>
      </c>
      <c r="BE53" s="44">
        <f t="shared" si="46"/>
        <v>34435.766360661219</v>
      </c>
      <c r="BF53" s="44">
        <f t="shared" si="47"/>
        <v>35641.018183284359</v>
      </c>
      <c r="BG53" s="44">
        <f t="shared" si="48"/>
        <v>36888.453819699309</v>
      </c>
      <c r="BH53" s="44">
        <f t="shared" si="49"/>
        <v>38179.54970338878</v>
      </c>
      <c r="BI53" s="44">
        <f t="shared" si="53"/>
        <v>39515.833943007383</v>
      </c>
      <c r="BJ53" s="44">
        <f t="shared" si="58"/>
        <v>40898.888131012645</v>
      </c>
      <c r="BK53" s="44">
        <f t="shared" si="60"/>
        <v>42330.349215598078</v>
      </c>
      <c r="BL53" s="44">
        <f t="shared" si="62"/>
        <v>43811.911438144009</v>
      </c>
      <c r="BM53" s="44">
        <f t="shared" si="64"/>
        <v>45345.328338479048</v>
      </c>
      <c r="BN53" s="44">
        <f t="shared" si="66"/>
        <v>46932.414830325812</v>
      </c>
      <c r="BO53" s="44">
        <f t="shared" si="68"/>
        <v>48575.049349387205</v>
      </c>
      <c r="BP53" s="44">
        <f t="shared" si="70"/>
        <v>50275.176076615753</v>
      </c>
      <c r="BQ53" s="44">
        <f t="shared" si="72"/>
        <v>52034.807239297297</v>
      </c>
      <c r="BR53" s="44">
        <f t="shared" si="74"/>
        <v>53856.025492672707</v>
      </c>
      <c r="BS53" s="44">
        <f t="shared" si="76"/>
        <v>55740.986384916243</v>
      </c>
      <c r="BT53" s="44">
        <f t="shared" si="78"/>
        <v>57691.920908388311</v>
      </c>
      <c r="BU53" s="44">
        <f t="shared" si="80"/>
        <v>59711.138140181894</v>
      </c>
      <c r="BV53" s="44">
        <f t="shared" si="82"/>
        <v>61801.027975088255</v>
      </c>
      <c r="BW53" s="44">
        <f t="shared" ref="BW53:BW84" si="84">$V53/(1+r_)^($R53-BW$2)</f>
        <v>63964.063954216341</v>
      </c>
      <c r="BX53" s="44"/>
      <c r="BY53" s="44"/>
      <c r="BZ53" s="44"/>
      <c r="CA53" s="44"/>
    </row>
    <row r="54" spans="2:89" ht="15.75" customHeight="1">
      <c r="B54" s="1">
        <v>47</v>
      </c>
      <c r="D54" s="43">
        <f t="shared" si="54"/>
        <v>2.728E-3</v>
      </c>
      <c r="E54" s="43">
        <f t="shared" si="0"/>
        <v>2.7317277731201371E-3</v>
      </c>
      <c r="F54" s="44">
        <f t="shared" si="55"/>
        <v>92764.890786472286</v>
      </c>
      <c r="G54" s="44">
        <f t="shared" si="1"/>
        <v>92512.173341823291</v>
      </c>
      <c r="H54" s="44">
        <f t="shared" si="2"/>
        <v>27.895970993124319</v>
      </c>
      <c r="J54" s="43">
        <f t="shared" si="50"/>
        <v>1.6999999999999999E-3</v>
      </c>
      <c r="K54" s="43">
        <f t="shared" si="4"/>
        <v>1.7014466397575704E-3</v>
      </c>
      <c r="L54" s="44">
        <f t="shared" si="56"/>
        <v>95614.504499242699</v>
      </c>
      <c r="M54" s="44">
        <f t="shared" si="5"/>
        <v>95452.098004552987</v>
      </c>
      <c r="N54" s="44">
        <f t="shared" si="6"/>
        <v>31.229993658035269</v>
      </c>
      <c r="P54" s="5">
        <f t="shared" si="7"/>
        <v>0.50756349628484687</v>
      </c>
      <c r="R54" s="1">
        <v>47</v>
      </c>
      <c r="S54" s="44">
        <f t="shared" si="8"/>
        <v>94211.250685587278</v>
      </c>
      <c r="T54" s="44">
        <f t="shared" si="9"/>
        <v>94005.152090062242</v>
      </c>
      <c r="U54" s="45">
        <f t="shared" si="10"/>
        <v>29.895312780363742</v>
      </c>
      <c r="V54" s="44">
        <f t="shared" si="51"/>
        <v>63697.891056226174</v>
      </c>
      <c r="W54" s="45">
        <f t="shared" si="12"/>
        <v>18.966263333590504</v>
      </c>
      <c r="X54" s="45">
        <f>SUM(BX54:BX$127)/S54</f>
        <v>11.72091202136272</v>
      </c>
      <c r="Z54" s="1">
        <f t="shared" si="13"/>
        <v>29.588199193619445</v>
      </c>
      <c r="AA54" s="45">
        <f t="shared" si="14"/>
        <v>0.3071135867442969</v>
      </c>
      <c r="AC54" s="44">
        <f t="shared" si="52"/>
        <v>12645.28475287483</v>
      </c>
      <c r="AD54" s="44">
        <f t="shared" si="57"/>
        <v>13087.869719225446</v>
      </c>
      <c r="AE54" s="44">
        <f t="shared" si="59"/>
        <v>13545.945159398338</v>
      </c>
      <c r="AF54" s="44">
        <f t="shared" si="61"/>
        <v>14020.053239977278</v>
      </c>
      <c r="AG54" s="44">
        <f t="shared" si="63"/>
        <v>14510.755103376479</v>
      </c>
      <c r="AH54" s="44">
        <f t="shared" si="65"/>
        <v>15018.631531994659</v>
      </c>
      <c r="AI54" s="44">
        <f t="shared" si="67"/>
        <v>15544.283635614473</v>
      </c>
      <c r="AJ54" s="44">
        <f t="shared" si="69"/>
        <v>16088.333562860975</v>
      </c>
      <c r="AK54" s="44">
        <f t="shared" si="71"/>
        <v>16651.425237561107</v>
      </c>
      <c r="AL54" s="44">
        <f t="shared" si="73"/>
        <v>17234.225120875741</v>
      </c>
      <c r="AM54" s="44">
        <f t="shared" si="75"/>
        <v>17837.423000106395</v>
      </c>
      <c r="AN54" s="44">
        <f t="shared" si="77"/>
        <v>18461.732805110118</v>
      </c>
      <c r="AO54" s="44">
        <f t="shared" si="79"/>
        <v>19107.893453288969</v>
      </c>
      <c r="AP54" s="44">
        <f t="shared" si="81"/>
        <v>19776.669724154082</v>
      </c>
      <c r="AQ54" s="44">
        <f t="shared" si="83"/>
        <v>20468.853164499473</v>
      </c>
      <c r="AR54" s="44">
        <f t="shared" ref="AR54:AR85" si="85">$V54/(1+r_)^($R54-AR$2)</f>
        <v>21185.263025256954</v>
      </c>
      <c r="AS54" s="44">
        <f t="shared" si="34"/>
        <v>21926.74723114094</v>
      </c>
      <c r="AT54" s="44">
        <f t="shared" si="35"/>
        <v>22694.18338423087</v>
      </c>
      <c r="AU54" s="44">
        <f t="shared" si="36"/>
        <v>23488.479802678954</v>
      </c>
      <c r="AV54" s="44">
        <f t="shared" si="37"/>
        <v>24310.576595772713</v>
      </c>
      <c r="AW54" s="44">
        <f t="shared" si="38"/>
        <v>25161.446776624754</v>
      </c>
      <c r="AX54" s="44">
        <f t="shared" si="39"/>
        <v>26042.097413806623</v>
      </c>
      <c r="AY54" s="44">
        <f t="shared" si="40"/>
        <v>26953.570823289854</v>
      </c>
      <c r="AZ54" s="44">
        <f t="shared" si="41"/>
        <v>27896.945802104998</v>
      </c>
      <c r="BA54" s="44">
        <f t="shared" si="42"/>
        <v>28873.338905178665</v>
      </c>
      <c r="BB54" s="44">
        <f t="shared" si="43"/>
        <v>29883.905766859916</v>
      </c>
      <c r="BC54" s="44">
        <f t="shared" si="44"/>
        <v>30929.842468700015</v>
      </c>
      <c r="BD54" s="44">
        <f t="shared" si="45"/>
        <v>32012.38695510451</v>
      </c>
      <c r="BE54" s="44">
        <f t="shared" si="46"/>
        <v>33132.820498533169</v>
      </c>
      <c r="BF54" s="44">
        <f t="shared" si="47"/>
        <v>34292.469215981822</v>
      </c>
      <c r="BG54" s="44">
        <f t="shared" si="48"/>
        <v>35492.705638541185</v>
      </c>
      <c r="BH54" s="44">
        <f t="shared" si="49"/>
        <v>36734.95033589012</v>
      </c>
      <c r="BI54" s="44">
        <f t="shared" si="53"/>
        <v>38020.673597646266</v>
      </c>
      <c r="BJ54" s="44">
        <f t="shared" si="58"/>
        <v>39351.397173563884</v>
      </c>
      <c r="BK54" s="44">
        <f t="shared" si="60"/>
        <v>40728.696074638625</v>
      </c>
      <c r="BL54" s="44">
        <f t="shared" si="62"/>
        <v>42154.200437250969</v>
      </c>
      <c r="BM54" s="44">
        <f t="shared" si="64"/>
        <v>43629.59745255475</v>
      </c>
      <c r="BN54" s="44">
        <f t="shared" si="66"/>
        <v>45156.633363394169</v>
      </c>
      <c r="BO54" s="44">
        <f t="shared" si="68"/>
        <v>46737.115531112962</v>
      </c>
      <c r="BP54" s="44">
        <f t="shared" si="70"/>
        <v>48372.914574701907</v>
      </c>
      <c r="BQ54" s="44">
        <f t="shared" si="72"/>
        <v>50065.966584816466</v>
      </c>
      <c r="BR54" s="44">
        <f t="shared" si="74"/>
        <v>51818.275415285032</v>
      </c>
      <c r="BS54" s="44">
        <f t="shared" si="76"/>
        <v>53631.915054820012</v>
      </c>
      <c r="BT54" s="44">
        <f t="shared" si="78"/>
        <v>55509.032081738704</v>
      </c>
      <c r="BU54" s="44">
        <f t="shared" si="80"/>
        <v>57451.848204599562</v>
      </c>
      <c r="BV54" s="44">
        <f t="shared" si="82"/>
        <v>59462.662891760534</v>
      </c>
      <c r="BW54" s="44">
        <f t="shared" si="84"/>
        <v>61543.85609297215</v>
      </c>
      <c r="BX54" s="44">
        <f t="shared" ref="BX54:BX85" si="86">$V54/(1+r_)^($R54-BX$2)</f>
        <v>63697.891056226174</v>
      </c>
      <c r="BY54" s="44"/>
      <c r="BZ54" s="44"/>
      <c r="CA54" s="44"/>
    </row>
    <row r="55" spans="2:89" ht="15.75" customHeight="1">
      <c r="B55" s="1">
        <v>48</v>
      </c>
      <c r="D55" s="43">
        <f t="shared" si="54"/>
        <v>2.8700000000000002E-3</v>
      </c>
      <c r="E55" s="43">
        <f t="shared" si="0"/>
        <v>2.8741263469683736E-3</v>
      </c>
      <c r="F55" s="44">
        <f t="shared" si="55"/>
        <v>92259.455897174295</v>
      </c>
      <c r="G55" s="44">
        <f t="shared" si="1"/>
        <v>91995.05122470553</v>
      </c>
      <c r="H55" s="44">
        <f t="shared" si="2"/>
        <v>27.046057284350162</v>
      </c>
      <c r="J55" s="43">
        <f t="shared" si="50"/>
        <v>1.823E-3</v>
      </c>
      <c r="K55" s="43">
        <f t="shared" si="4"/>
        <v>1.8246636867414365E-3</v>
      </c>
      <c r="L55" s="44">
        <f t="shared" si="56"/>
        <v>95289.691509863274</v>
      </c>
      <c r="M55" s="44">
        <f t="shared" si="5"/>
        <v>95116.136741738388</v>
      </c>
      <c r="N55" s="44">
        <f t="shared" si="6"/>
        <v>30.334742670709371</v>
      </c>
      <c r="P55" s="5">
        <f t="shared" si="7"/>
        <v>0.50807851076526755</v>
      </c>
      <c r="R55" s="1">
        <v>48</v>
      </c>
      <c r="S55" s="44">
        <f t="shared" si="8"/>
        <v>93799.053494537191</v>
      </c>
      <c r="T55" s="44">
        <f t="shared" si="9"/>
        <v>93581.650173162576</v>
      </c>
      <c r="U55" s="45">
        <f t="shared" si="10"/>
        <v>29.024489620712249</v>
      </c>
      <c r="V55" s="44">
        <f t="shared" si="51"/>
        <v>63410.926157334965</v>
      </c>
      <c r="W55" s="45">
        <f t="shared" si="12"/>
        <v>18.370521175183129</v>
      </c>
      <c r="X55" s="45">
        <f>SUM(BY55:BY$127)/S55</f>
        <v>11.481596942261639</v>
      </c>
      <c r="Z55" s="1">
        <f t="shared" si="13"/>
        <v>28.716967657827048</v>
      </c>
      <c r="AA55" s="45">
        <f t="shared" si="14"/>
        <v>0.3075219628852004</v>
      </c>
      <c r="AC55" s="44">
        <f t="shared" si="52"/>
        <v>12162.624709043464</v>
      </c>
      <c r="AD55" s="44">
        <f t="shared" si="57"/>
        <v>12588.316573859984</v>
      </c>
      <c r="AE55" s="44">
        <f t="shared" si="59"/>
        <v>13028.90765394508</v>
      </c>
      <c r="AF55" s="44">
        <f t="shared" si="61"/>
        <v>13484.91942183316</v>
      </c>
      <c r="AG55" s="44">
        <f t="shared" si="63"/>
        <v>13956.891601597317</v>
      </c>
      <c r="AH55" s="44">
        <f t="shared" si="65"/>
        <v>14445.382807653221</v>
      </c>
      <c r="AI55" s="44">
        <f t="shared" si="67"/>
        <v>14950.971205921085</v>
      </c>
      <c r="AJ55" s="44">
        <f t="shared" si="69"/>
        <v>15474.255198128325</v>
      </c>
      <c r="AK55" s="44">
        <f t="shared" si="71"/>
        <v>16015.854130062813</v>
      </c>
      <c r="AL55" s="44">
        <f t="shared" si="73"/>
        <v>16576.409024615008</v>
      </c>
      <c r="AM55" s="44">
        <f t="shared" si="75"/>
        <v>17156.583340476529</v>
      </c>
      <c r="AN55" s="44">
        <f t="shared" si="77"/>
        <v>17757.063757393211</v>
      </c>
      <c r="AO55" s="44">
        <f t="shared" si="79"/>
        <v>18378.560988901969</v>
      </c>
      <c r="AP55" s="44">
        <f t="shared" si="81"/>
        <v>19021.810623513538</v>
      </c>
      <c r="AQ55" s="44">
        <f t="shared" si="83"/>
        <v>19687.573995336512</v>
      </c>
      <c r="AR55" s="44">
        <f t="shared" si="85"/>
        <v>20376.639085173287</v>
      </c>
      <c r="AS55" s="44">
        <f t="shared" ref="AS55:AS86" si="87">$V55/(1+r_)^($R55-AS$2)</f>
        <v>21089.821453154353</v>
      </c>
      <c r="AT55" s="44">
        <f t="shared" si="35"/>
        <v>21827.965204014748</v>
      </c>
      <c r="AU55" s="44">
        <f t="shared" si="36"/>
        <v>22591.94398615526</v>
      </c>
      <c r="AV55" s="44">
        <f t="shared" si="37"/>
        <v>23382.662025670696</v>
      </c>
      <c r="AW55" s="44">
        <f t="shared" si="38"/>
        <v>24201.055196569167</v>
      </c>
      <c r="AX55" s="44">
        <f t="shared" si="39"/>
        <v>25048.092128449087</v>
      </c>
      <c r="AY55" s="44">
        <f t="shared" si="40"/>
        <v>25924.775352944805</v>
      </c>
      <c r="AZ55" s="44">
        <f t="shared" si="41"/>
        <v>26832.142490297872</v>
      </c>
      <c r="BA55" s="44">
        <f t="shared" si="42"/>
        <v>27771.267477458296</v>
      </c>
      <c r="BB55" s="44">
        <f t="shared" si="43"/>
        <v>28743.261839169329</v>
      </c>
      <c r="BC55" s="44">
        <f t="shared" si="44"/>
        <v>29749.276003540257</v>
      </c>
      <c r="BD55" s="44">
        <f t="shared" si="45"/>
        <v>30790.500663664166</v>
      </c>
      <c r="BE55" s="44">
        <f t="shared" si="46"/>
        <v>31868.168186892406</v>
      </c>
      <c r="BF55" s="44">
        <f t="shared" si="47"/>
        <v>32983.554073433639</v>
      </c>
      <c r="BG55" s="44">
        <f t="shared" si="48"/>
        <v>34137.978466003813</v>
      </c>
      <c r="BH55" s="44">
        <f t="shared" si="49"/>
        <v>35332.807712313937</v>
      </c>
      <c r="BI55" s="44">
        <f t="shared" si="53"/>
        <v>36569.45598224493</v>
      </c>
      <c r="BJ55" s="44">
        <f t="shared" si="58"/>
        <v>37849.386941623488</v>
      </c>
      <c r="BK55" s="44">
        <f t="shared" si="60"/>
        <v>39174.11548458031</v>
      </c>
      <c r="BL55" s="44">
        <f t="shared" si="62"/>
        <v>40545.209526540624</v>
      </c>
      <c r="BM55" s="44">
        <f t="shared" si="64"/>
        <v>41964.291859969533</v>
      </c>
      <c r="BN55" s="44">
        <f t="shared" si="66"/>
        <v>43433.042075068464</v>
      </c>
      <c r="BO55" s="44">
        <f t="shared" si="68"/>
        <v>44953.198547695865</v>
      </c>
      <c r="BP55" s="44">
        <f t="shared" si="70"/>
        <v>46526.560496865219</v>
      </c>
      <c r="BQ55" s="44">
        <f t="shared" si="72"/>
        <v>48154.990114255495</v>
      </c>
      <c r="BR55" s="44">
        <f t="shared" si="74"/>
        <v>49840.414768254428</v>
      </c>
      <c r="BS55" s="44">
        <f t="shared" si="76"/>
        <v>51584.829285143329</v>
      </c>
      <c r="BT55" s="44">
        <f t="shared" si="78"/>
        <v>53390.298310123348</v>
      </c>
      <c r="BU55" s="44">
        <f t="shared" si="80"/>
        <v>55258.958750977654</v>
      </c>
      <c r="BV55" s="44">
        <f t="shared" si="82"/>
        <v>57193.022307261876</v>
      </c>
      <c r="BW55" s="44">
        <f t="shared" si="84"/>
        <v>59194.778088016028</v>
      </c>
      <c r="BX55" s="44">
        <f t="shared" si="86"/>
        <v>61266.595321096589</v>
      </c>
      <c r="BY55" s="44">
        <f t="shared" ref="BY55:BY86" si="88">$V55/(1+r_)^($R55-BY$2)</f>
        <v>63410.926157334965</v>
      </c>
      <c r="BZ55" s="44"/>
      <c r="CA55" s="44"/>
    </row>
    <row r="56" spans="2:89" ht="15.75" customHeight="1">
      <c r="B56" s="1">
        <v>49</v>
      </c>
      <c r="D56" s="43">
        <f t="shared" si="54"/>
        <v>3.1540000000000001E-3</v>
      </c>
      <c r="E56" s="43">
        <f t="shared" si="0"/>
        <v>3.1589843411672616E-3</v>
      </c>
      <c r="F56" s="44">
        <f t="shared" si="55"/>
        <v>91730.64655223678</v>
      </c>
      <c r="G56" s="44">
        <f t="shared" si="1"/>
        <v>91441.784348221234</v>
      </c>
      <c r="H56" s="44">
        <f t="shared" si="2"/>
        <v>26.199090144041357</v>
      </c>
      <c r="J56" s="43">
        <f t="shared" si="50"/>
        <v>1.9350000000000001E-3</v>
      </c>
      <c r="K56" s="43">
        <f t="shared" si="4"/>
        <v>1.9368745310353844E-3</v>
      </c>
      <c r="L56" s="44">
        <f t="shared" si="56"/>
        <v>94942.581973613502</v>
      </c>
      <c r="M56" s="44">
        <f t="shared" si="5"/>
        <v>94759.045820689062</v>
      </c>
      <c r="N56" s="44">
        <f t="shared" si="6"/>
        <v>29.443818319141169</v>
      </c>
      <c r="P56" s="5">
        <f t="shared" si="7"/>
        <v>0.50860309602705545</v>
      </c>
      <c r="R56" s="1">
        <v>49</v>
      </c>
      <c r="S56" s="44">
        <f t="shared" si="8"/>
        <v>93364.246851787946</v>
      </c>
      <c r="T56" s="44">
        <f t="shared" si="9"/>
        <v>93129.999165813584</v>
      </c>
      <c r="U56" s="45">
        <f t="shared" si="10"/>
        <v>28.157331023993812</v>
      </c>
      <c r="V56" s="44">
        <f t="shared" si="51"/>
        <v>63104.887434755277</v>
      </c>
      <c r="W56" s="45">
        <f t="shared" si="12"/>
        <v>17.776896705555245</v>
      </c>
      <c r="X56" s="45">
        <f>SUM(BZ56:BZ$127)/S56</f>
        <v>11.235846215147074</v>
      </c>
      <c r="Z56" s="1">
        <f t="shared" si="13"/>
        <v>27.849368939663339</v>
      </c>
      <c r="AA56" s="45">
        <f t="shared" si="14"/>
        <v>0.30796208433047312</v>
      </c>
      <c r="AC56" s="44">
        <f t="shared" si="52"/>
        <v>11694.613050973327</v>
      </c>
      <c r="AD56" s="44">
        <f t="shared" si="57"/>
        <v>12103.924507757392</v>
      </c>
      <c r="AE56" s="44">
        <f t="shared" si="59"/>
        <v>12527.561865528898</v>
      </c>
      <c r="AF56" s="44">
        <f t="shared" si="61"/>
        <v>12966.026530822406</v>
      </c>
      <c r="AG56" s="44">
        <f t="shared" si="63"/>
        <v>13419.837459401193</v>
      </c>
      <c r="AH56" s="44">
        <f t="shared" si="65"/>
        <v>13889.531770480233</v>
      </c>
      <c r="AI56" s="44">
        <f t="shared" si="67"/>
        <v>14375.66538244704</v>
      </c>
      <c r="AJ56" s="44">
        <f t="shared" si="69"/>
        <v>14878.813670832687</v>
      </c>
      <c r="AK56" s="44">
        <f t="shared" si="71"/>
        <v>15399.572149311831</v>
      </c>
      <c r="AL56" s="44">
        <f t="shared" si="73"/>
        <v>15938.557174537742</v>
      </c>
      <c r="AM56" s="44">
        <f t="shared" si="75"/>
        <v>16496.406675646562</v>
      </c>
      <c r="AN56" s="44">
        <f t="shared" si="77"/>
        <v>17073.780909294186</v>
      </c>
      <c r="AO56" s="44">
        <f t="shared" si="79"/>
        <v>17671.363241119485</v>
      </c>
      <c r="AP56" s="44">
        <f t="shared" si="81"/>
        <v>18289.860954558666</v>
      </c>
      <c r="AQ56" s="44">
        <f t="shared" si="83"/>
        <v>18930.006087968217</v>
      </c>
      <c r="AR56" s="44">
        <f t="shared" si="85"/>
        <v>19592.556301047101</v>
      </c>
      <c r="AS56" s="44">
        <f t="shared" si="87"/>
        <v>20278.295771583751</v>
      </c>
      <c r="AT56" s="44">
        <f t="shared" ref="AT56:AT87" si="89">$V56/(1+r_)^($R56-AT$2)</f>
        <v>20988.03612358918</v>
      </c>
      <c r="AU56" s="44">
        <f t="shared" si="36"/>
        <v>21722.617387914794</v>
      </c>
      <c r="AV56" s="44">
        <f t="shared" si="37"/>
        <v>22482.908996491809</v>
      </c>
      <c r="AW56" s="44">
        <f t="shared" si="38"/>
        <v>23269.810811369025</v>
      </c>
      <c r="AX56" s="44">
        <f t="shared" si="39"/>
        <v>24084.254189766936</v>
      </c>
      <c r="AY56" s="44">
        <f t="shared" si="40"/>
        <v>24927.203086408779</v>
      </c>
      <c r="AZ56" s="44">
        <f t="shared" si="41"/>
        <v>25799.655194433086</v>
      </c>
      <c r="BA56" s="44">
        <f t="shared" si="42"/>
        <v>26702.643126238243</v>
      </c>
      <c r="BB56" s="44">
        <f t="shared" si="43"/>
        <v>27637.23563565658</v>
      </c>
      <c r="BC56" s="44">
        <f t="shared" si="44"/>
        <v>28604.538882904555</v>
      </c>
      <c r="BD56" s="44">
        <f t="shared" si="45"/>
        <v>29605.697743806213</v>
      </c>
      <c r="BE56" s="44">
        <f t="shared" si="46"/>
        <v>30641.897164839433</v>
      </c>
      <c r="BF56" s="44">
        <f t="shared" si="47"/>
        <v>31714.363565608804</v>
      </c>
      <c r="BG56" s="44">
        <f t="shared" si="48"/>
        <v>32824.366290405109</v>
      </c>
      <c r="BH56" s="44">
        <f t="shared" si="49"/>
        <v>33973.219110569284</v>
      </c>
      <c r="BI56" s="44">
        <f t="shared" si="53"/>
        <v>35162.28177943921</v>
      </c>
      <c r="BJ56" s="44">
        <f t="shared" si="58"/>
        <v>36392.961641719579</v>
      </c>
      <c r="BK56" s="44">
        <f t="shared" si="60"/>
        <v>37666.715299179756</v>
      </c>
      <c r="BL56" s="44">
        <f t="shared" si="62"/>
        <v>38985.050334651045</v>
      </c>
      <c r="BM56" s="44">
        <f t="shared" si="64"/>
        <v>40349.527096363832</v>
      </c>
      <c r="BN56" s="44">
        <f t="shared" si="66"/>
        <v>41761.760544736557</v>
      </c>
      <c r="BO56" s="44">
        <f t="shared" si="68"/>
        <v>43223.422163802337</v>
      </c>
      <c r="BP56" s="44">
        <f t="shared" si="70"/>
        <v>44736.241939535423</v>
      </c>
      <c r="BQ56" s="44">
        <f t="shared" si="72"/>
        <v>46302.010407419155</v>
      </c>
      <c r="BR56" s="44">
        <f t="shared" si="74"/>
        <v>47922.580771678819</v>
      </c>
      <c r="BS56" s="44">
        <f t="shared" si="76"/>
        <v>49599.871098687567</v>
      </c>
      <c r="BT56" s="44">
        <f t="shared" si="78"/>
        <v>51335.866587141631</v>
      </c>
      <c r="BU56" s="44">
        <f t="shared" si="80"/>
        <v>53132.621917691591</v>
      </c>
      <c r="BV56" s="44">
        <f t="shared" si="82"/>
        <v>54992.263684810787</v>
      </c>
      <c r="BW56" s="44">
        <f t="shared" si="84"/>
        <v>56916.992913779162</v>
      </c>
      <c r="BX56" s="44">
        <f t="shared" si="86"/>
        <v>58909.087665761428</v>
      </c>
      <c r="BY56" s="44">
        <f t="shared" si="88"/>
        <v>60970.905734063075</v>
      </c>
      <c r="BZ56" s="44">
        <f t="shared" ref="BZ56:BZ87" si="90">$V56/(1+r_)^($R56-BZ$2)</f>
        <v>63104.887434755277</v>
      </c>
      <c r="CA56" s="44"/>
    </row>
    <row r="57" spans="2:89" ht="15.75" customHeight="1">
      <c r="B57" s="1">
        <v>50</v>
      </c>
      <c r="D57" s="43">
        <f t="shared" si="54"/>
        <v>3.3760000000000001E-3</v>
      </c>
      <c r="E57" s="43">
        <f t="shared" si="0"/>
        <v>3.3817115464101722E-3</v>
      </c>
      <c r="F57" s="44">
        <f t="shared" si="55"/>
        <v>91152.922144205673</v>
      </c>
      <c r="G57" s="44">
        <f t="shared" si="1"/>
        <v>90845.709331110411</v>
      </c>
      <c r="H57" s="44">
        <f t="shared" si="2"/>
        <v>25.361970184430149</v>
      </c>
      <c r="J57" s="43">
        <f t="shared" si="50"/>
        <v>2.1359999999999999E-3</v>
      </c>
      <c r="K57" s="43">
        <f t="shared" si="4"/>
        <v>2.1382845017101798E-3</v>
      </c>
      <c r="L57" s="44">
        <f t="shared" si="56"/>
        <v>94575.509667764607</v>
      </c>
      <c r="M57" s="44">
        <f t="shared" si="5"/>
        <v>94373.712129306543</v>
      </c>
      <c r="N57" s="44">
        <f t="shared" si="6"/>
        <v>28.556156853374834</v>
      </c>
      <c r="P57" s="5">
        <f t="shared" si="7"/>
        <v>0.50921395687824444</v>
      </c>
      <c r="R57" s="1">
        <v>50</v>
      </c>
      <c r="S57" s="44">
        <f t="shared" si="8"/>
        <v>92895.751479839237</v>
      </c>
      <c r="T57" s="44">
        <f t="shared" si="9"/>
        <v>92643.346658423194</v>
      </c>
      <c r="U57" s="45">
        <f t="shared" si="10"/>
        <v>27.296813523233901</v>
      </c>
      <c r="V57" s="44">
        <f t="shared" si="51"/>
        <v>62775.13169574755</v>
      </c>
      <c r="W57" s="45">
        <f t="shared" si="12"/>
        <v>17.187241175264599</v>
      </c>
      <c r="X57" s="45">
        <f>SUM(CA57:CA$127)/S57</f>
        <v>10.984664702700599</v>
      </c>
      <c r="Z57" s="1">
        <f t="shared" si="13"/>
        <v>26.988494617131209</v>
      </c>
      <c r="AA57" s="45">
        <f t="shared" si="14"/>
        <v>0.30831890610269141</v>
      </c>
      <c r="AC57" s="44">
        <f t="shared" si="52"/>
        <v>11240.099166579281</v>
      </c>
      <c r="AD57" s="44">
        <f t="shared" si="57"/>
        <v>11633.502637409556</v>
      </c>
      <c r="AE57" s="44">
        <f t="shared" si="59"/>
        <v>12040.675229718889</v>
      </c>
      <c r="AF57" s="44">
        <f t="shared" si="61"/>
        <v>12462.098862759049</v>
      </c>
      <c r="AG57" s="44">
        <f t="shared" si="63"/>
        <v>12898.272322955612</v>
      </c>
      <c r="AH57" s="44">
        <f t="shared" si="65"/>
        <v>13349.71185425906</v>
      </c>
      <c r="AI57" s="44">
        <f t="shared" si="67"/>
        <v>13816.951769158126</v>
      </c>
      <c r="AJ57" s="44">
        <f t="shared" si="69"/>
        <v>14300.545081078657</v>
      </c>
      <c r="AK57" s="44">
        <f t="shared" si="71"/>
        <v>14801.064158916412</v>
      </c>
      <c r="AL57" s="44">
        <f t="shared" si="73"/>
        <v>15319.101404478486</v>
      </c>
      <c r="AM57" s="44">
        <f t="shared" si="75"/>
        <v>15855.26995363523</v>
      </c>
      <c r="AN57" s="44">
        <f t="shared" si="77"/>
        <v>16410.204402012459</v>
      </c>
      <c r="AO57" s="44">
        <f t="shared" si="79"/>
        <v>16984.561556082896</v>
      </c>
      <c r="AP57" s="44">
        <f t="shared" si="81"/>
        <v>17579.021210545798</v>
      </c>
      <c r="AQ57" s="44">
        <f t="shared" si="83"/>
        <v>18194.286952914896</v>
      </c>
      <c r="AR57" s="44">
        <f t="shared" si="85"/>
        <v>18831.086996266917</v>
      </c>
      <c r="AS57" s="44">
        <f t="shared" si="87"/>
        <v>19490.175041136259</v>
      </c>
      <c r="AT57" s="44">
        <f t="shared" si="89"/>
        <v>20172.331167576027</v>
      </c>
      <c r="AU57" s="44">
        <f t="shared" ref="AU57:AU88" si="91">$V57/(1+r_)^($R57-AU$2)</f>
        <v>20878.362758441184</v>
      </c>
      <c r="AV57" s="44">
        <f t="shared" si="37"/>
        <v>21609.10545498662</v>
      </c>
      <c r="AW57" s="44">
        <f t="shared" si="38"/>
        <v>22365.424145911151</v>
      </c>
      <c r="AX57" s="44">
        <f t="shared" si="39"/>
        <v>23148.213991018041</v>
      </c>
      <c r="AY57" s="44">
        <f t="shared" si="40"/>
        <v>23958.401480703669</v>
      </c>
      <c r="AZ57" s="44">
        <f t="shared" si="41"/>
        <v>24796.945532528298</v>
      </c>
      <c r="BA57" s="44">
        <f t="shared" si="42"/>
        <v>25664.838626166787</v>
      </c>
      <c r="BB57" s="44">
        <f t="shared" si="43"/>
        <v>26563.107978082626</v>
      </c>
      <c r="BC57" s="44">
        <f t="shared" si="44"/>
        <v>27492.816757315515</v>
      </c>
      <c r="BD57" s="44">
        <f t="shared" si="45"/>
        <v>28455.065343821549</v>
      </c>
      <c r="BE57" s="44">
        <f t="shared" si="46"/>
        <v>29450.992630855304</v>
      </c>
      <c r="BF57" s="44">
        <f t="shared" si="47"/>
        <v>30481.777372935241</v>
      </c>
      <c r="BG57" s="44">
        <f t="shared" si="48"/>
        <v>31548.639580987969</v>
      </c>
      <c r="BH57" s="44">
        <f t="shared" si="49"/>
        <v>32652.841966322543</v>
      </c>
      <c r="BI57" s="44">
        <f t="shared" si="53"/>
        <v>33795.691435143832</v>
      </c>
      <c r="BJ57" s="44">
        <f t="shared" si="58"/>
        <v>34978.540635373858</v>
      </c>
      <c r="BK57" s="44">
        <f t="shared" si="60"/>
        <v>36202.789557611948</v>
      </c>
      <c r="BL57" s="44">
        <f t="shared" si="62"/>
        <v>37469.887192128357</v>
      </c>
      <c r="BM57" s="44">
        <f t="shared" si="64"/>
        <v>38781.333243852845</v>
      </c>
      <c r="BN57" s="44">
        <f t="shared" si="66"/>
        <v>40138.679907387697</v>
      </c>
      <c r="BO57" s="44">
        <f t="shared" si="68"/>
        <v>41543.533704146255</v>
      </c>
      <c r="BP57" s="44">
        <f t="shared" si="70"/>
        <v>42997.557383791376</v>
      </c>
      <c r="BQ57" s="44">
        <f t="shared" si="72"/>
        <v>44502.471892224072</v>
      </c>
      <c r="BR57" s="44">
        <f t="shared" si="74"/>
        <v>46060.058408451914</v>
      </c>
      <c r="BS57" s="44">
        <f t="shared" si="76"/>
        <v>47672.160452747725</v>
      </c>
      <c r="BT57" s="44">
        <f t="shared" si="78"/>
        <v>49340.686068593881</v>
      </c>
      <c r="BU57" s="44">
        <f t="shared" si="80"/>
        <v>51067.610080994666</v>
      </c>
      <c r="BV57" s="44">
        <f t="shared" si="82"/>
        <v>52854.976433829484</v>
      </c>
      <c r="BW57" s="44">
        <f t="shared" si="84"/>
        <v>54704.900609013508</v>
      </c>
      <c r="BX57" s="44">
        <f t="shared" si="86"/>
        <v>56619.572130328976</v>
      </c>
      <c r="BY57" s="44">
        <f t="shared" si="88"/>
        <v>58601.257154890482</v>
      </c>
      <c r="BZ57" s="44">
        <f t="shared" si="90"/>
        <v>60652.301155311645</v>
      </c>
      <c r="CA57" s="44">
        <f t="shared" ref="CA57:CA88" si="92">$V57/(1+r_)^($R57-CA$2)</f>
        <v>62775.13169574755</v>
      </c>
    </row>
    <row r="58" spans="2:89" ht="15.75" customHeight="1">
      <c r="B58" s="1">
        <v>51</v>
      </c>
      <c r="D58" s="43">
        <f t="shared" si="54"/>
        <v>3.545E-3</v>
      </c>
      <c r="E58" s="43">
        <f t="shared" si="0"/>
        <v>3.5512984021293958E-3</v>
      </c>
      <c r="F58" s="44">
        <f t="shared" si="55"/>
        <v>90538.496518015163</v>
      </c>
      <c r="G58" s="44">
        <f t="shared" si="1"/>
        <v>90218.1064476334</v>
      </c>
      <c r="H58" s="44">
        <f t="shared" si="2"/>
        <v>24.530692133505802</v>
      </c>
      <c r="J58" s="43">
        <f t="shared" si="50"/>
        <v>2.3630000000000001E-3</v>
      </c>
      <c r="K58" s="43">
        <f t="shared" si="4"/>
        <v>2.3657962904581028E-3</v>
      </c>
      <c r="L58" s="44">
        <f t="shared" si="56"/>
        <v>94171.914590848464</v>
      </c>
      <c r="M58" s="44">
        <f t="shared" si="5"/>
        <v>93949.649273778967</v>
      </c>
      <c r="N58" s="44">
        <f t="shared" si="6"/>
        <v>27.676397870374501</v>
      </c>
      <c r="P58" s="5">
        <f t="shared" si="7"/>
        <v>0.50983544471321618</v>
      </c>
      <c r="R58" s="1">
        <v>51</v>
      </c>
      <c r="S58" s="44">
        <f t="shared" si="8"/>
        <v>92390.941837007165</v>
      </c>
      <c r="T58" s="44">
        <f t="shared" si="9"/>
        <v>92121.713797440229</v>
      </c>
      <c r="U58" s="45">
        <f t="shared" si="10"/>
        <v>26.443227117410327</v>
      </c>
      <c r="V58" s="44">
        <f t="shared" si="51"/>
        <v>62421.673269145496</v>
      </c>
      <c r="W58" s="45">
        <f t="shared" si="12"/>
        <v>16.601698420302402</v>
      </c>
      <c r="X58" s="45">
        <f>SUM(CB58:CB$127)/S58</f>
        <v>10.728015162307017</v>
      </c>
      <c r="Z58" s="1">
        <f t="shared" si="13"/>
        <v>26.134484416799168</v>
      </c>
      <c r="AA58" s="45">
        <f t="shared" si="14"/>
        <v>0.30874270061115894</v>
      </c>
      <c r="AC58" s="44">
        <f t="shared" si="52"/>
        <v>10798.851442068346</v>
      </c>
      <c r="AD58" s="44">
        <f t="shared" si="57"/>
        <v>11176.811242540736</v>
      </c>
      <c r="AE58" s="44">
        <f t="shared" si="59"/>
        <v>11567.999636029661</v>
      </c>
      <c r="AF58" s="44">
        <f t="shared" si="61"/>
        <v>11972.879623290697</v>
      </c>
      <c r="AG58" s="44">
        <f t="shared" si="63"/>
        <v>12391.93041010587</v>
      </c>
      <c r="AH58" s="44">
        <f t="shared" si="65"/>
        <v>12825.647974459573</v>
      </c>
      <c r="AI58" s="44">
        <f t="shared" si="67"/>
        <v>13274.545653565659</v>
      </c>
      <c r="AJ58" s="44">
        <f t="shared" si="69"/>
        <v>13739.154751440456</v>
      </c>
      <c r="AK58" s="44">
        <f t="shared" si="71"/>
        <v>14220.025167740869</v>
      </c>
      <c r="AL58" s="44">
        <f t="shared" si="73"/>
        <v>14717.726048611801</v>
      </c>
      <c r="AM58" s="44">
        <f t="shared" si="75"/>
        <v>15232.846460313214</v>
      </c>
      <c r="AN58" s="44">
        <f t="shared" si="77"/>
        <v>15765.996086424175</v>
      </c>
      <c r="AO58" s="44">
        <f t="shared" si="79"/>
        <v>16317.805949449017</v>
      </c>
      <c r="AP58" s="44">
        <f t="shared" si="81"/>
        <v>16888.92915767973</v>
      </c>
      <c r="AQ58" s="44">
        <f t="shared" si="83"/>
        <v>17480.041678198522</v>
      </c>
      <c r="AR58" s="44">
        <f t="shared" si="85"/>
        <v>18091.843136935469</v>
      </c>
      <c r="AS58" s="44">
        <f t="shared" si="87"/>
        <v>18725.057646728208</v>
      </c>
      <c r="AT58" s="44">
        <f t="shared" si="89"/>
        <v>19380.434664363693</v>
      </c>
      <c r="AU58" s="44">
        <f t="shared" si="91"/>
        <v>20058.749877616421</v>
      </c>
      <c r="AV58" s="44">
        <f t="shared" ref="AV58:AV89" si="93">$V58/(1+r_)^($R58-AV$2)</f>
        <v>20760.806123332997</v>
      </c>
      <c r="AW58" s="44">
        <f t="shared" si="38"/>
        <v>21487.434337649644</v>
      </c>
      <c r="AX58" s="44">
        <f t="shared" si="39"/>
        <v>22239.494539467381</v>
      </c>
      <c r="AY58" s="44">
        <f t="shared" si="40"/>
        <v>23017.87684834874</v>
      </c>
      <c r="AZ58" s="44">
        <f t="shared" si="41"/>
        <v>23823.502538040939</v>
      </c>
      <c r="BA58" s="44">
        <f t="shared" si="42"/>
        <v>24657.325126872372</v>
      </c>
      <c r="BB58" s="44">
        <f t="shared" si="43"/>
        <v>25520.331506312905</v>
      </c>
      <c r="BC58" s="44">
        <f t="shared" si="44"/>
        <v>26413.543109033857</v>
      </c>
      <c r="BD58" s="44">
        <f t="shared" si="45"/>
        <v>27338.017117850039</v>
      </c>
      <c r="BE58" s="44">
        <f t="shared" si="46"/>
        <v>28294.847716974786</v>
      </c>
      <c r="BF58" s="44">
        <f t="shared" si="47"/>
        <v>29285.167387068901</v>
      </c>
      <c r="BG58" s="44">
        <f t="shared" si="48"/>
        <v>30310.148245616314</v>
      </c>
      <c r="BH58" s="44">
        <f t="shared" si="49"/>
        <v>31371.003434212882</v>
      </c>
      <c r="BI58" s="44">
        <f t="shared" si="53"/>
        <v>32468.988554410327</v>
      </c>
      <c r="BJ58" s="44">
        <f t="shared" si="58"/>
        <v>33605.403153814688</v>
      </c>
      <c r="BK58" s="44">
        <f t="shared" si="60"/>
        <v>34781.592264198196</v>
      </c>
      <c r="BL58" s="44">
        <f t="shared" si="62"/>
        <v>35998.94799344513</v>
      </c>
      <c r="BM58" s="44">
        <f t="shared" si="64"/>
        <v>37258.911173215703</v>
      </c>
      <c r="BN58" s="44">
        <f t="shared" si="66"/>
        <v>38562.973064278252</v>
      </c>
      <c r="BO58" s="44">
        <f t="shared" si="68"/>
        <v>39912.677121527995</v>
      </c>
      <c r="BP58" s="44">
        <f t="shared" si="70"/>
        <v>41309.620820781463</v>
      </c>
      <c r="BQ58" s="44">
        <f t="shared" si="72"/>
        <v>42755.457549508814</v>
      </c>
      <c r="BR58" s="44">
        <f t="shared" si="74"/>
        <v>44251.898563741619</v>
      </c>
      <c r="BS58" s="44">
        <f t="shared" si="76"/>
        <v>45800.715013472574</v>
      </c>
      <c r="BT58" s="44">
        <f t="shared" si="78"/>
        <v>47403.74003894411</v>
      </c>
      <c r="BU58" s="44">
        <f t="shared" si="80"/>
        <v>49062.870940307141</v>
      </c>
      <c r="BV58" s="44">
        <f t="shared" si="82"/>
        <v>50780.071423217887</v>
      </c>
      <c r="BW58" s="44">
        <f t="shared" si="84"/>
        <v>52557.373923030522</v>
      </c>
      <c r="BX58" s="44">
        <f t="shared" si="86"/>
        <v>54396.88201033658</v>
      </c>
      <c r="BY58" s="44">
        <f t="shared" si="88"/>
        <v>56300.772880698358</v>
      </c>
      <c r="BZ58" s="44">
        <f t="shared" si="90"/>
        <v>58271.299931522793</v>
      </c>
      <c r="CA58" s="44">
        <f t="shared" si="92"/>
        <v>60310.79542912609</v>
      </c>
      <c r="CB58" s="44">
        <f t="shared" ref="CB58:CB89" si="94">$V58/(1+r_)^($R58-CB$2)</f>
        <v>62421.673269145496</v>
      </c>
      <c r="CC58" s="44"/>
      <c r="CD58" s="44"/>
      <c r="CE58" s="44"/>
      <c r="CF58" s="44"/>
      <c r="CG58" s="44"/>
      <c r="CH58" s="44"/>
      <c r="CI58" s="44"/>
      <c r="CJ58" s="44"/>
      <c r="CK58" s="44"/>
    </row>
    <row r="59" spans="2:89" ht="15.75" customHeight="1">
      <c r="B59" s="1">
        <v>52</v>
      </c>
      <c r="D59" s="43">
        <f t="shared" si="54"/>
        <v>3.9179999999999996E-3</v>
      </c>
      <c r="E59" s="43">
        <f t="shared" si="0"/>
        <v>3.9256954691419587E-3</v>
      </c>
      <c r="F59" s="44">
        <f t="shared" si="55"/>
        <v>89897.716377251636</v>
      </c>
      <c r="G59" s="44">
        <f t="shared" si="1"/>
        <v>89546.187122001735</v>
      </c>
      <c r="H59" s="44">
        <f t="shared" si="2"/>
        <v>23.701980024994988</v>
      </c>
      <c r="J59" s="43">
        <f t="shared" si="50"/>
        <v>2.581E-3</v>
      </c>
      <c r="K59" s="43">
        <f t="shared" si="4"/>
        <v>2.5843365227799799E-3</v>
      </c>
      <c r="L59" s="44">
        <f t="shared" si="56"/>
        <v>93727.383956709469</v>
      </c>
      <c r="M59" s="44">
        <f t="shared" si="5"/>
        <v>93485.785764060012</v>
      </c>
      <c r="N59" s="44">
        <f t="shared" si="6"/>
        <v>26.805290205452494</v>
      </c>
      <c r="P59" s="5">
        <f t="shared" si="7"/>
        <v>0.51042795231287219</v>
      </c>
      <c r="R59" s="1">
        <v>52</v>
      </c>
      <c r="S59" s="44">
        <f t="shared" si="8"/>
        <v>91852.485757873292</v>
      </c>
      <c r="T59" s="44">
        <f t="shared" si="9"/>
        <v>91558.425728566886</v>
      </c>
      <c r="U59" s="45">
        <f t="shared" si="10"/>
        <v>25.595311061992334</v>
      </c>
      <c r="V59" s="44">
        <f t="shared" si="51"/>
        <v>62039.989273676918</v>
      </c>
      <c r="W59" s="45">
        <f t="shared" si="12"/>
        <v>16.019434506707636</v>
      </c>
      <c r="X59" s="45">
        <f>SUM(CC59:CC$127)/S59</f>
        <v>10.465214795151377</v>
      </c>
      <c r="Z59" s="1">
        <f t="shared" si="13"/>
        <v>25.285996285797602</v>
      </c>
      <c r="AA59" s="45">
        <f t="shared" si="14"/>
        <v>0.30931477619473213</v>
      </c>
      <c r="AC59" s="44">
        <f t="shared" si="52"/>
        <v>10369.875082404407</v>
      </c>
      <c r="AD59" s="44">
        <f t="shared" si="57"/>
        <v>10732.820710288561</v>
      </c>
      <c r="AE59" s="44">
        <f t="shared" si="59"/>
        <v>11108.46943514866</v>
      </c>
      <c r="AF59" s="44">
        <f t="shared" si="61"/>
        <v>11497.265865378862</v>
      </c>
      <c r="AG59" s="44">
        <f t="shared" si="63"/>
        <v>11899.670170667121</v>
      </c>
      <c r="AH59" s="44">
        <f t="shared" si="65"/>
        <v>12316.158626640468</v>
      </c>
      <c r="AI59" s="44">
        <f t="shared" si="67"/>
        <v>12747.224178572882</v>
      </c>
      <c r="AJ59" s="44">
        <f t="shared" si="69"/>
        <v>13193.377024822934</v>
      </c>
      <c r="AK59" s="44">
        <f t="shared" si="71"/>
        <v>13655.145220691735</v>
      </c>
      <c r="AL59" s="44">
        <f t="shared" si="73"/>
        <v>14133.075303415942</v>
      </c>
      <c r="AM59" s="44">
        <f t="shared" si="75"/>
        <v>14627.732939035503</v>
      </c>
      <c r="AN59" s="44">
        <f t="shared" si="77"/>
        <v>15139.703591901745</v>
      </c>
      <c r="AO59" s="44">
        <f t="shared" si="79"/>
        <v>15669.593217618303</v>
      </c>
      <c r="AP59" s="44">
        <f t="shared" si="81"/>
        <v>16218.028980234942</v>
      </c>
      <c r="AQ59" s="44">
        <f t="shared" si="83"/>
        <v>16785.659994543163</v>
      </c>
      <c r="AR59" s="44">
        <f t="shared" si="85"/>
        <v>17373.158094352173</v>
      </c>
      <c r="AS59" s="44">
        <f t="shared" si="87"/>
        <v>17981.218627654496</v>
      </c>
      <c r="AT59" s="44">
        <f t="shared" si="89"/>
        <v>18610.561279622405</v>
      </c>
      <c r="AU59" s="44">
        <f t="shared" si="91"/>
        <v>19261.930924409186</v>
      </c>
      <c r="AV59" s="44">
        <f t="shared" si="93"/>
        <v>19936.098506763508</v>
      </c>
      <c r="AW59" s="44">
        <f t="shared" ref="AW59:AW90" si="95">$V59/(1+r_)^($R59-AW$2)</f>
        <v>20633.861954500229</v>
      </c>
      <c r="AX59" s="44">
        <f t="shared" si="39"/>
        <v>21356.04712290773</v>
      </c>
      <c r="AY59" s="44">
        <f t="shared" si="40"/>
        <v>22103.508772209498</v>
      </c>
      <c r="AZ59" s="44">
        <f t="shared" si="41"/>
        <v>22877.131579236833</v>
      </c>
      <c r="BA59" s="44">
        <f t="shared" si="42"/>
        <v>23677.831184510116</v>
      </c>
      <c r="BB59" s="44">
        <f t="shared" si="43"/>
        <v>24506.55527596797</v>
      </c>
      <c r="BC59" s="44">
        <f t="shared" si="44"/>
        <v>25364.284710626849</v>
      </c>
      <c r="BD59" s="44">
        <f t="shared" si="45"/>
        <v>26252.034675498788</v>
      </c>
      <c r="BE59" s="44">
        <f t="shared" si="46"/>
        <v>27170.855889141243</v>
      </c>
      <c r="BF59" s="44">
        <f t="shared" si="47"/>
        <v>28121.835845261179</v>
      </c>
      <c r="BG59" s="44">
        <f t="shared" si="48"/>
        <v>29106.100099845324</v>
      </c>
      <c r="BH59" s="44">
        <f t="shared" si="49"/>
        <v>30124.81360333991</v>
      </c>
      <c r="BI59" s="44">
        <f t="shared" si="53"/>
        <v>31179.182079456801</v>
      </c>
      <c r="BJ59" s="44">
        <f t="shared" si="58"/>
        <v>32270.453452237787</v>
      </c>
      <c r="BK59" s="44">
        <f t="shared" si="60"/>
        <v>33399.919323066104</v>
      </c>
      <c r="BL59" s="44">
        <f t="shared" si="62"/>
        <v>34568.916499373416</v>
      </c>
      <c r="BM59" s="44">
        <f t="shared" si="64"/>
        <v>35778.828576851483</v>
      </c>
      <c r="BN59" s="44">
        <f t="shared" si="66"/>
        <v>37031.087577041275</v>
      </c>
      <c r="BO59" s="44">
        <f t="shared" si="68"/>
        <v>38327.175642237715</v>
      </c>
      <c r="BP59" s="44">
        <f t="shared" si="70"/>
        <v>39668.626789716043</v>
      </c>
      <c r="BQ59" s="44">
        <f t="shared" si="72"/>
        <v>41057.028727356097</v>
      </c>
      <c r="BR59" s="44">
        <f t="shared" si="74"/>
        <v>42494.024732813552</v>
      </c>
      <c r="BS59" s="44">
        <f t="shared" si="76"/>
        <v>43981.315598462032</v>
      </c>
      <c r="BT59" s="44">
        <f t="shared" si="78"/>
        <v>45520.661644408203</v>
      </c>
      <c r="BU59" s="44">
        <f t="shared" si="80"/>
        <v>47113.884801962478</v>
      </c>
      <c r="BV59" s="44">
        <f t="shared" si="82"/>
        <v>48762.870770031157</v>
      </c>
      <c r="BW59" s="44">
        <f t="shared" si="84"/>
        <v>50469.571246982247</v>
      </c>
      <c r="BX59" s="44">
        <f t="shared" si="86"/>
        <v>52236.006240626622</v>
      </c>
      <c r="BY59" s="44">
        <f t="shared" si="88"/>
        <v>54064.266459048551</v>
      </c>
      <c r="BZ59" s="44">
        <f t="shared" si="90"/>
        <v>55956.515785115247</v>
      </c>
      <c r="CA59" s="44">
        <f t="shared" si="92"/>
        <v>57914.993837594273</v>
      </c>
      <c r="CB59" s="44">
        <f t="shared" si="94"/>
        <v>59942.018621910072</v>
      </c>
      <c r="CC59" s="44">
        <f t="shared" ref="CC59:CC90" si="96">$V59/(1+r_)^($R59-CC$2)</f>
        <v>62039.989273676918</v>
      </c>
      <c r="CD59" s="44"/>
      <c r="CE59" s="44"/>
      <c r="CF59" s="44"/>
      <c r="CG59" s="44"/>
      <c r="CH59" s="44"/>
      <c r="CI59" s="44"/>
      <c r="CJ59" s="44"/>
      <c r="CK59" s="44"/>
    </row>
    <row r="60" spans="2:89" ht="15.75" customHeight="1">
      <c r="B60" s="1">
        <v>53</v>
      </c>
      <c r="D60" s="43">
        <f t="shared" si="54"/>
        <v>4.0769999999999999E-3</v>
      </c>
      <c r="E60" s="43">
        <f t="shared" si="0"/>
        <v>4.0853336229996927E-3</v>
      </c>
      <c r="F60" s="44">
        <f t="shared" si="55"/>
        <v>89194.657866751833</v>
      </c>
      <c r="G60" s="44">
        <f t="shared" si="1"/>
        <v>88831.752540264206</v>
      </c>
      <c r="H60" s="44">
        <f t="shared" si="2"/>
        <v>22.884864851364163</v>
      </c>
      <c r="J60" s="43">
        <f t="shared" si="50"/>
        <v>2.7560000000000002E-3</v>
      </c>
      <c r="K60" s="43">
        <f t="shared" si="4"/>
        <v>2.7598047602206341E-3</v>
      </c>
      <c r="L60" s="44">
        <f t="shared" si="56"/>
        <v>93244.187571410541</v>
      </c>
      <c r="M60" s="44">
        <f t="shared" si="5"/>
        <v>92987.560710255479</v>
      </c>
      <c r="N60" s="44">
        <f t="shared" si="6"/>
        <v>25.941605631352683</v>
      </c>
      <c r="P60" s="5">
        <f t="shared" si="7"/>
        <v>0.51109832090565188</v>
      </c>
      <c r="R60" s="1">
        <v>53</v>
      </c>
      <c r="S60" s="44">
        <f t="shared" si="8"/>
        <v>91264.365699260466</v>
      </c>
      <c r="T60" s="44">
        <f t="shared" si="9"/>
        <v>90957.190759438308</v>
      </c>
      <c r="U60" s="45">
        <f t="shared" si="10"/>
        <v>24.757028679811768</v>
      </c>
      <c r="V60" s="44">
        <f t="shared" si="51"/>
        <v>61632.592458595398</v>
      </c>
      <c r="W60" s="45">
        <f t="shared" si="12"/>
        <v>15.442882660765495</v>
      </c>
      <c r="X60" s="45">
        <f>SUM(CD60:CD$127)/S60</f>
        <v>10.19772127541755</v>
      </c>
      <c r="Z60" s="1">
        <f t="shared" si="13"/>
        <v>24.447159931460128</v>
      </c>
      <c r="AA60" s="45">
        <f t="shared" si="14"/>
        <v>0.30986874835164002</v>
      </c>
      <c r="AC60" s="44">
        <f t="shared" si="52"/>
        <v>9953.4100689377392</v>
      </c>
      <c r="AD60" s="44">
        <f t="shared" si="57"/>
        <v>10301.779421350557</v>
      </c>
      <c r="AE60" s="44">
        <f t="shared" si="59"/>
        <v>10662.341701097826</v>
      </c>
      <c r="AF60" s="44">
        <f t="shared" si="61"/>
        <v>11035.523660636249</v>
      </c>
      <c r="AG60" s="44">
        <f t="shared" si="63"/>
        <v>11421.766988758518</v>
      </c>
      <c r="AH60" s="44">
        <f t="shared" si="65"/>
        <v>11821.528833365064</v>
      </c>
      <c r="AI60" s="44">
        <f t="shared" si="67"/>
        <v>12235.282342532839</v>
      </c>
      <c r="AJ60" s="44">
        <f t="shared" si="69"/>
        <v>12663.517224521485</v>
      </c>
      <c r="AK60" s="44">
        <f t="shared" si="71"/>
        <v>13106.740327379739</v>
      </c>
      <c r="AL60" s="44">
        <f t="shared" si="73"/>
        <v>13565.47623883803</v>
      </c>
      <c r="AM60" s="44">
        <f t="shared" si="75"/>
        <v>14040.267907197358</v>
      </c>
      <c r="AN60" s="44">
        <f t="shared" si="77"/>
        <v>14531.677283949266</v>
      </c>
      <c r="AO60" s="44">
        <f t="shared" si="79"/>
        <v>15040.285988887492</v>
      </c>
      <c r="AP60" s="44">
        <f t="shared" si="81"/>
        <v>15566.69599849855</v>
      </c>
      <c r="AQ60" s="44">
        <f t="shared" si="83"/>
        <v>16111.530358445996</v>
      </c>
      <c r="AR60" s="44">
        <f t="shared" si="85"/>
        <v>16675.433920991603</v>
      </c>
      <c r="AS60" s="44">
        <f t="shared" si="87"/>
        <v>17259.074108226312</v>
      </c>
      <c r="AT60" s="44">
        <f t="shared" si="89"/>
        <v>17863.141702014229</v>
      </c>
      <c r="AU60" s="44">
        <f t="shared" si="91"/>
        <v>18488.351661584726</v>
      </c>
      <c r="AV60" s="44">
        <f t="shared" si="93"/>
        <v>19135.44396974019</v>
      </c>
      <c r="AW60" s="44">
        <f t="shared" si="95"/>
        <v>19805.184508681097</v>
      </c>
      <c r="AX60" s="44">
        <f t="shared" ref="AX60:AX91" si="97">$V60/(1+r_)^($R60-AX$2)</f>
        <v>20498.365966484933</v>
      </c>
      <c r="AY60" s="44">
        <f t="shared" si="40"/>
        <v>21215.8087753119</v>
      </c>
      <c r="AZ60" s="44">
        <f t="shared" si="41"/>
        <v>21958.362082447813</v>
      </c>
      <c r="BA60" s="44">
        <f t="shared" si="42"/>
        <v>22726.904755333489</v>
      </c>
      <c r="BB60" s="44">
        <f t="shared" si="43"/>
        <v>23522.346421770155</v>
      </c>
      <c r="BC60" s="44">
        <f t="shared" si="44"/>
        <v>24345.628546532113</v>
      </c>
      <c r="BD60" s="44">
        <f t="shared" si="45"/>
        <v>25197.725545660734</v>
      </c>
      <c r="BE60" s="44">
        <f t="shared" si="46"/>
        <v>26079.645939758862</v>
      </c>
      <c r="BF60" s="44">
        <f t="shared" si="47"/>
        <v>26992.43354765042</v>
      </c>
      <c r="BG60" s="44">
        <f t="shared" si="48"/>
        <v>27937.168721818176</v>
      </c>
      <c r="BH60" s="44">
        <f t="shared" si="49"/>
        <v>28914.969627081813</v>
      </c>
      <c r="BI60" s="44">
        <f t="shared" si="53"/>
        <v>29926.993564029679</v>
      </c>
      <c r="BJ60" s="44">
        <f t="shared" si="58"/>
        <v>30974.438338770709</v>
      </c>
      <c r="BK60" s="44">
        <f t="shared" si="60"/>
        <v>32058.543680627681</v>
      </c>
      <c r="BL60" s="44">
        <f t="shared" si="62"/>
        <v>33180.592709449651</v>
      </c>
      <c r="BM60" s="44">
        <f t="shared" si="64"/>
        <v>34341.91345428038</v>
      </c>
      <c r="BN60" s="44">
        <f t="shared" si="66"/>
        <v>35543.880425180192</v>
      </c>
      <c r="BO60" s="44">
        <f t="shared" si="68"/>
        <v>36787.916240061495</v>
      </c>
      <c r="BP60" s="44">
        <f t="shared" si="70"/>
        <v>38075.493308463643</v>
      </c>
      <c r="BQ60" s="44">
        <f t="shared" si="72"/>
        <v>39408.135574259875</v>
      </c>
      <c r="BR60" s="44">
        <f t="shared" si="74"/>
        <v>40787.420319358956</v>
      </c>
      <c r="BS60" s="44">
        <f t="shared" si="76"/>
        <v>42214.980030536521</v>
      </c>
      <c r="BT60" s="44">
        <f t="shared" si="78"/>
        <v>43692.504331605298</v>
      </c>
      <c r="BU60" s="44">
        <f t="shared" si="80"/>
        <v>45221.741983211483</v>
      </c>
      <c r="BV60" s="44">
        <f t="shared" si="82"/>
        <v>46804.50295262388</v>
      </c>
      <c r="BW60" s="44">
        <f t="shared" si="84"/>
        <v>48442.660555965704</v>
      </c>
      <c r="BX60" s="44">
        <f t="shared" si="86"/>
        <v>50138.153675424503</v>
      </c>
      <c r="BY60" s="44">
        <f t="shared" si="88"/>
        <v>51892.989054064361</v>
      </c>
      <c r="BZ60" s="44">
        <f t="shared" si="90"/>
        <v>53709.24367095661</v>
      </c>
      <c r="CA60" s="44">
        <f t="shared" si="92"/>
        <v>55589.067199440084</v>
      </c>
      <c r="CB60" s="44">
        <f t="shared" si="94"/>
        <v>57534.684551420483</v>
      </c>
      <c r="CC60" s="44">
        <f t="shared" si="96"/>
        <v>59548.398510720195</v>
      </c>
      <c r="CD60" s="44">
        <f t="shared" ref="CD60:CD91" si="98">$V60/(1+r_)^($R60-CD$2)</f>
        <v>61632.592458595398</v>
      </c>
      <c r="CE60" s="44"/>
      <c r="CF60" s="44"/>
      <c r="CG60" s="44"/>
      <c r="CH60" s="44"/>
      <c r="CI60" s="44"/>
      <c r="CJ60" s="44"/>
      <c r="CK60" s="44"/>
    </row>
    <row r="61" spans="2:89" ht="15.75" customHeight="1">
      <c r="B61" s="1">
        <v>54</v>
      </c>
      <c r="D61" s="43">
        <f t="shared" si="54"/>
        <v>4.4299999999999999E-3</v>
      </c>
      <c r="E61" s="43">
        <f t="shared" si="0"/>
        <v>4.4398415260623828E-3</v>
      </c>
      <c r="F61" s="44">
        <f t="shared" si="55"/>
        <v>88468.847213776578</v>
      </c>
      <c r="G61" s="44">
        <f t="shared" si="1"/>
        <v>88077.798316759377</v>
      </c>
      <c r="H61" s="44">
        <f t="shared" si="2"/>
        <v>22.068513377214977</v>
      </c>
      <c r="J61" s="43">
        <f t="shared" si="50"/>
        <v>2.9520000000000002E-3</v>
      </c>
      <c r="K61" s="43">
        <f t="shared" si="4"/>
        <v>2.9563657459048091E-3</v>
      </c>
      <c r="L61" s="44">
        <f t="shared" si="56"/>
        <v>92730.933849100416</v>
      </c>
      <c r="M61" s="44">
        <f t="shared" si="5"/>
        <v>92457.596175151761</v>
      </c>
      <c r="N61" s="44">
        <f t="shared" si="6"/>
        <v>25.082421627157128</v>
      </c>
      <c r="P61" s="5">
        <f t="shared" si="7"/>
        <v>0.51176073892121565</v>
      </c>
      <c r="R61" s="1">
        <v>54</v>
      </c>
      <c r="S61" s="44">
        <f t="shared" si="8"/>
        <v>90650.01581961615</v>
      </c>
      <c r="T61" s="44">
        <f t="shared" si="9"/>
        <v>90320.873909323578</v>
      </c>
      <c r="U61" s="45">
        <f t="shared" si="10"/>
        <v>23.921422502749703</v>
      </c>
      <c r="V61" s="44">
        <f t="shared" si="51"/>
        <v>61201.424160957657</v>
      </c>
      <c r="W61" s="45">
        <f t="shared" si="12"/>
        <v>14.867645482005852</v>
      </c>
      <c r="X61" s="45">
        <f>SUM(CE61:CE$127)/S61</f>
        <v>9.9224795735976929</v>
      </c>
      <c r="Z61" s="1">
        <f t="shared" si="13"/>
        <v>23.610913290246121</v>
      </c>
      <c r="AA61" s="45">
        <f t="shared" si="14"/>
        <v>0.31050921250358243</v>
      </c>
      <c r="AC61" s="44">
        <f t="shared" si="52"/>
        <v>9549.5441189293342</v>
      </c>
      <c r="AD61" s="44">
        <f t="shared" si="57"/>
        <v>9883.7781630918616</v>
      </c>
      <c r="AE61" s="44">
        <f t="shared" si="59"/>
        <v>10229.710398800074</v>
      </c>
      <c r="AF61" s="44">
        <f t="shared" si="61"/>
        <v>10587.750262758078</v>
      </c>
      <c r="AG61" s="44">
        <f t="shared" si="63"/>
        <v>10958.321521954607</v>
      </c>
      <c r="AH61" s="44">
        <f t="shared" si="65"/>
        <v>11341.862775223019</v>
      </c>
      <c r="AI61" s="44">
        <f t="shared" si="67"/>
        <v>11738.827972355823</v>
      </c>
      <c r="AJ61" s="44">
        <f t="shared" si="69"/>
        <v>12149.686951388276</v>
      </c>
      <c r="AK61" s="44">
        <f t="shared" si="71"/>
        <v>12574.925994686862</v>
      </c>
      <c r="AL61" s="44">
        <f t="shared" si="73"/>
        <v>13015.048404500903</v>
      </c>
      <c r="AM61" s="44">
        <f t="shared" si="75"/>
        <v>13470.575098658433</v>
      </c>
      <c r="AN61" s="44">
        <f t="shared" si="77"/>
        <v>13942.045227111477</v>
      </c>
      <c r="AO61" s="44">
        <f t="shared" si="79"/>
        <v>14430.016810060379</v>
      </c>
      <c r="AP61" s="44">
        <f t="shared" si="81"/>
        <v>14935.067398412493</v>
      </c>
      <c r="AQ61" s="44">
        <f t="shared" si="83"/>
        <v>15457.794757356927</v>
      </c>
      <c r="AR61" s="44">
        <f t="shared" si="85"/>
        <v>15998.817573864417</v>
      </c>
      <c r="AS61" s="44">
        <f t="shared" si="87"/>
        <v>16558.776188949669</v>
      </c>
      <c r="AT61" s="44">
        <f t="shared" si="89"/>
        <v>17138.333355562907</v>
      </c>
      <c r="AU61" s="44">
        <f t="shared" si="91"/>
        <v>17738.175023007607</v>
      </c>
      <c r="AV61" s="44">
        <f t="shared" si="93"/>
        <v>18359.011148812875</v>
      </c>
      <c r="AW61" s="44">
        <f t="shared" si="95"/>
        <v>19001.576539021324</v>
      </c>
      <c r="AX61" s="44">
        <f t="shared" si="97"/>
        <v>19666.631717887067</v>
      </c>
      <c r="AY61" s="44">
        <f t="shared" ref="AY61:AY92" si="99">$V61/(1+r_)^($R61-AY$2)</f>
        <v>20354.963828013115</v>
      </c>
      <c r="AZ61" s="44">
        <f t="shared" si="41"/>
        <v>21067.387561993568</v>
      </c>
      <c r="BA61" s="44">
        <f t="shared" si="42"/>
        <v>21804.74612666334</v>
      </c>
      <c r="BB61" s="44">
        <f t="shared" si="43"/>
        <v>22567.912241096557</v>
      </c>
      <c r="BC61" s="44">
        <f t="shared" si="44"/>
        <v>23357.789169534932</v>
      </c>
      <c r="BD61" s="44">
        <f t="shared" si="45"/>
        <v>24175.311790468655</v>
      </c>
      <c r="BE61" s="44">
        <f t="shared" si="46"/>
        <v>25021.447703135058</v>
      </c>
      <c r="BF61" s="44">
        <f t="shared" si="47"/>
        <v>25897.198372744784</v>
      </c>
      <c r="BG61" s="44">
        <f t="shared" si="48"/>
        <v>26803.600315790849</v>
      </c>
      <c r="BH61" s="44">
        <f t="shared" si="49"/>
        <v>27741.726326843524</v>
      </c>
      <c r="BI61" s="44">
        <f t="shared" si="53"/>
        <v>28712.686748283046</v>
      </c>
      <c r="BJ61" s="44">
        <f t="shared" si="58"/>
        <v>29717.630784472953</v>
      </c>
      <c r="BK61" s="44">
        <f t="shared" si="60"/>
        <v>30757.7478619295</v>
      </c>
      <c r="BL61" s="44">
        <f t="shared" si="62"/>
        <v>31834.26903709703</v>
      </c>
      <c r="BM61" s="44">
        <f t="shared" si="64"/>
        <v>32948.468453395421</v>
      </c>
      <c r="BN61" s="44">
        <f t="shared" si="66"/>
        <v>34101.664849264263</v>
      </c>
      <c r="BO61" s="44">
        <f t="shared" si="68"/>
        <v>35295.223118988506</v>
      </c>
      <c r="BP61" s="44">
        <f t="shared" si="70"/>
        <v>36530.555928153095</v>
      </c>
      <c r="BQ61" s="44">
        <f t="shared" si="72"/>
        <v>37809.12538563845</v>
      </c>
      <c r="BR61" s="44">
        <f t="shared" si="74"/>
        <v>39132.444774135802</v>
      </c>
      <c r="BS61" s="44">
        <f t="shared" si="76"/>
        <v>40502.080341230547</v>
      </c>
      <c r="BT61" s="44">
        <f t="shared" si="78"/>
        <v>41919.653153173611</v>
      </c>
      <c r="BU61" s="44">
        <f t="shared" si="80"/>
        <v>43386.841013534693</v>
      </c>
      <c r="BV61" s="44">
        <f t="shared" si="82"/>
        <v>44905.3804490084</v>
      </c>
      <c r="BW61" s="44">
        <f t="shared" si="84"/>
        <v>46477.068764723692</v>
      </c>
      <c r="BX61" s="44">
        <f t="shared" si="86"/>
        <v>48103.766171489013</v>
      </c>
      <c r="BY61" s="44">
        <f t="shared" si="88"/>
        <v>49787.397987491124</v>
      </c>
      <c r="BZ61" s="44">
        <f t="shared" si="90"/>
        <v>51529.956917053314</v>
      </c>
      <c r="CA61" s="44">
        <f t="shared" si="92"/>
        <v>53333.505409150173</v>
      </c>
      <c r="CB61" s="44">
        <f t="shared" si="94"/>
        <v>55200.178098470424</v>
      </c>
      <c r="CC61" s="44">
        <f t="shared" si="96"/>
        <v>57132.184331916884</v>
      </c>
      <c r="CD61" s="44">
        <f t="shared" si="98"/>
        <v>59131.810783533969</v>
      </c>
      <c r="CE61" s="44">
        <f t="shared" ref="CE61:CE92" si="100">$V61/(1+r_)^($R61-CE$2)</f>
        <v>61201.424160957657</v>
      </c>
      <c r="CF61" s="44"/>
      <c r="CG61" s="44"/>
      <c r="CH61" s="44"/>
      <c r="CI61" s="44"/>
      <c r="CJ61" s="44"/>
      <c r="CK61" s="44"/>
    </row>
    <row r="62" spans="2:89" ht="15.75" customHeight="1">
      <c r="B62" s="1">
        <v>55</v>
      </c>
      <c r="D62" s="43">
        <f t="shared" si="54"/>
        <v>4.8859999999999997E-3</v>
      </c>
      <c r="E62" s="43">
        <f t="shared" si="0"/>
        <v>4.8979755221919517E-3</v>
      </c>
      <c r="F62" s="44">
        <f t="shared" si="55"/>
        <v>87686.749419742191</v>
      </c>
      <c r="G62" s="44">
        <f t="shared" si="1"/>
        <v>87259.358634786418</v>
      </c>
      <c r="H62" s="44">
        <f t="shared" si="2"/>
        <v>21.26088778776786</v>
      </c>
      <c r="J62" s="43">
        <f t="shared" si="50"/>
        <v>3.2650000000000001E-3</v>
      </c>
      <c r="K62" s="43">
        <f t="shared" si="4"/>
        <v>3.2703417428626793E-3</v>
      </c>
      <c r="L62" s="44">
        <f t="shared" si="56"/>
        <v>92184.25850120309</v>
      </c>
      <c r="M62" s="44">
        <f t="shared" si="5"/>
        <v>91883.768249665212</v>
      </c>
      <c r="N62" s="44">
        <f t="shared" si="6"/>
        <v>24.228201439390574</v>
      </c>
      <c r="P62" s="5">
        <f t="shared" si="7"/>
        <v>0.51250204002703303</v>
      </c>
      <c r="R62" s="1">
        <v>55</v>
      </c>
      <c r="S62" s="44">
        <f t="shared" si="8"/>
        <v>89991.731999031006</v>
      </c>
      <c r="T62" s="44">
        <f t="shared" si="9"/>
        <v>89631.310055482609</v>
      </c>
      <c r="U62" s="45">
        <f t="shared" si="10"/>
        <v>23.092748725127731</v>
      </c>
      <c r="V62" s="44">
        <f t="shared" si="51"/>
        <v>57292.333387464489</v>
      </c>
      <c r="W62" s="45">
        <f t="shared" si="12"/>
        <v>14.296323066625396</v>
      </c>
      <c r="X62" s="45">
        <f>SUM(CF62:CF$127)/S62</f>
        <v>9.6410080081609699</v>
      </c>
      <c r="Z62" s="1">
        <f t="shared" si="13"/>
        <v>22.781642087624569</v>
      </c>
      <c r="AA62" s="45">
        <f t="shared" si="14"/>
        <v>0.31110663750316192</v>
      </c>
      <c r="AC62" s="44">
        <f t="shared" si="52"/>
        <v>8637.2854337460303</v>
      </c>
      <c r="AD62" s="44">
        <f t="shared" si="57"/>
        <v>8939.5904239271422</v>
      </c>
      <c r="AE62" s="44">
        <f t="shared" si="59"/>
        <v>9252.4760887645916</v>
      </c>
      <c r="AF62" s="44">
        <f t="shared" si="61"/>
        <v>9576.31275187135</v>
      </c>
      <c r="AG62" s="44">
        <f t="shared" si="63"/>
        <v>9911.4836981868484</v>
      </c>
      <c r="AH62" s="44">
        <f t="shared" si="65"/>
        <v>10258.385627623386</v>
      </c>
      <c r="AI62" s="44">
        <f t="shared" si="67"/>
        <v>10617.429124590204</v>
      </c>
      <c r="AJ62" s="44">
        <f t="shared" si="69"/>
        <v>10989.03914395086</v>
      </c>
      <c r="AK62" s="44">
        <f t="shared" si="71"/>
        <v>11373.655513989139</v>
      </c>
      <c r="AL62" s="44">
        <f t="shared" si="73"/>
        <v>11771.733456978754</v>
      </c>
      <c r="AM62" s="44">
        <f t="shared" si="75"/>
        <v>12183.744127973014</v>
      </c>
      <c r="AN62" s="44">
        <f t="shared" si="77"/>
        <v>12610.175172452067</v>
      </c>
      <c r="AO62" s="44">
        <f t="shared" si="79"/>
        <v>13051.531303487887</v>
      </c>
      <c r="AP62" s="44">
        <f t="shared" si="81"/>
        <v>13508.334899109965</v>
      </c>
      <c r="AQ62" s="44">
        <f t="shared" si="83"/>
        <v>13981.126620578814</v>
      </c>
      <c r="AR62" s="44">
        <f t="shared" si="85"/>
        <v>14470.466052299069</v>
      </c>
      <c r="AS62" s="44">
        <f t="shared" si="87"/>
        <v>14976.932364129534</v>
      </c>
      <c r="AT62" s="44">
        <f t="shared" si="89"/>
        <v>15501.124996874065</v>
      </c>
      <c r="AU62" s="44">
        <f t="shared" si="91"/>
        <v>16043.664371764658</v>
      </c>
      <c r="AV62" s="44">
        <f t="shared" si="93"/>
        <v>16605.19262477642</v>
      </c>
      <c r="AW62" s="44">
        <f t="shared" si="95"/>
        <v>17186.374366643595</v>
      </c>
      <c r="AX62" s="44">
        <f t="shared" si="97"/>
        <v>17787.897469476116</v>
      </c>
      <c r="AY62" s="44">
        <f t="shared" si="99"/>
        <v>18410.473880907783</v>
      </c>
      <c r="AZ62" s="44">
        <f t="shared" ref="AZ62:AZ93" si="101">$V62/(1+r_)^($R62-AZ$2)</f>
        <v>19054.840466739552</v>
      </c>
      <c r="BA62" s="44">
        <f t="shared" si="42"/>
        <v>19721.759883075432</v>
      </c>
      <c r="BB62" s="44">
        <f t="shared" si="43"/>
        <v>20412.021478983068</v>
      </c>
      <c r="BC62" s="44">
        <f t="shared" si="44"/>
        <v>21126.442230747478</v>
      </c>
      <c r="BD62" s="44">
        <f t="shared" si="45"/>
        <v>21865.867708823636</v>
      </c>
      <c r="BE62" s="44">
        <f t="shared" si="46"/>
        <v>22631.173078632462</v>
      </c>
      <c r="BF62" s="44">
        <f t="shared" si="47"/>
        <v>23423.264136384598</v>
      </c>
      <c r="BG62" s="44">
        <f t="shared" si="48"/>
        <v>24243.078381158059</v>
      </c>
      <c r="BH62" s="44">
        <f t="shared" si="49"/>
        <v>25091.58612449859</v>
      </c>
      <c r="BI62" s="44">
        <f t="shared" si="53"/>
        <v>25969.791638856033</v>
      </c>
      <c r="BJ62" s="44">
        <f t="shared" si="58"/>
        <v>26878.734346215995</v>
      </c>
      <c r="BK62" s="44">
        <f t="shared" si="60"/>
        <v>27819.490048333555</v>
      </c>
      <c r="BL62" s="44">
        <f t="shared" si="62"/>
        <v>28793.172200025223</v>
      </c>
      <c r="BM62" s="44">
        <f t="shared" si="64"/>
        <v>29800.933227026104</v>
      </c>
      <c r="BN62" s="44">
        <f t="shared" si="66"/>
        <v>30843.965889972016</v>
      </c>
      <c r="BO62" s="44">
        <f t="shared" si="68"/>
        <v>31923.504696121032</v>
      </c>
      <c r="BP62" s="44">
        <f t="shared" si="70"/>
        <v>33040.827360485266</v>
      </c>
      <c r="BQ62" s="44">
        <f t="shared" si="72"/>
        <v>34197.256318102241</v>
      </c>
      <c r="BR62" s="44">
        <f t="shared" si="74"/>
        <v>35394.160289235821</v>
      </c>
      <c r="BS62" s="44">
        <f t="shared" si="76"/>
        <v>36632.955899359076</v>
      </c>
      <c r="BT62" s="44">
        <f t="shared" si="78"/>
        <v>37915.109355836634</v>
      </c>
      <c r="BU62" s="44">
        <f t="shared" si="80"/>
        <v>39242.138183290917</v>
      </c>
      <c r="BV62" s="44">
        <f t="shared" si="82"/>
        <v>40615.613019706099</v>
      </c>
      <c r="BW62" s="44">
        <f t="shared" si="84"/>
        <v>42037.159475395812</v>
      </c>
      <c r="BX62" s="44">
        <f t="shared" si="86"/>
        <v>43508.460057034659</v>
      </c>
      <c r="BY62" s="44">
        <f t="shared" si="88"/>
        <v>45031.256159030861</v>
      </c>
      <c r="BZ62" s="44">
        <f t="shared" si="90"/>
        <v>46607.350124596938</v>
      </c>
      <c r="CA62" s="44">
        <f t="shared" si="92"/>
        <v>48238.607378957837</v>
      </c>
      <c r="CB62" s="44">
        <f t="shared" si="94"/>
        <v>49926.958637221353</v>
      </c>
      <c r="CC62" s="44">
        <f t="shared" si="96"/>
        <v>51674.402189524095</v>
      </c>
      <c r="CD62" s="44">
        <f t="shared" si="98"/>
        <v>53483.006266157434</v>
      </c>
      <c r="CE62" s="44">
        <f t="shared" si="100"/>
        <v>55354.911485472941</v>
      </c>
      <c r="CF62" s="44">
        <f t="shared" ref="CF62:CF93" si="102">$V62/(1+r_)^($R62-CF$2)</f>
        <v>57292.333387464489</v>
      </c>
      <c r="CG62" s="44"/>
      <c r="CH62" s="44"/>
      <c r="CI62" s="44"/>
      <c r="CJ62" s="44"/>
      <c r="CK62" s="44"/>
    </row>
    <row r="63" spans="2:89" ht="15.75" customHeight="1">
      <c r="B63" s="1">
        <v>56</v>
      </c>
      <c r="D63" s="43">
        <f t="shared" si="54"/>
        <v>5.3810000000000004E-3</v>
      </c>
      <c r="E63" s="43">
        <f t="shared" si="0"/>
        <v>5.3955297269137718E-3</v>
      </c>
      <c r="F63" s="44">
        <f t="shared" si="55"/>
        <v>86831.967849830631</v>
      </c>
      <c r="G63" s="44">
        <f t="shared" si="1"/>
        <v>86365.982147635223</v>
      </c>
      <c r="H63" s="44">
        <f t="shared" si="2"/>
        <v>20.465259802999352</v>
      </c>
      <c r="J63" s="43">
        <f t="shared" si="50"/>
        <v>3.6210000000000001E-3</v>
      </c>
      <c r="K63" s="43">
        <f t="shared" si="4"/>
        <v>3.6275716893543323E-3</v>
      </c>
      <c r="L63" s="44">
        <f t="shared" si="56"/>
        <v>91583.27799812732</v>
      </c>
      <c r="M63" s="44">
        <f t="shared" si="5"/>
        <v>91252.255352027452</v>
      </c>
      <c r="N63" s="44">
        <f t="shared" si="6"/>
        <v>23.383908755724235</v>
      </c>
      <c r="P63" s="5">
        <f t="shared" si="7"/>
        <v>0.51331531429871646</v>
      </c>
      <c r="R63" s="1">
        <v>56</v>
      </c>
      <c r="S63" s="44">
        <f t="shared" si="8"/>
        <v>89270.888111934226</v>
      </c>
      <c r="T63" s="44">
        <f t="shared" si="9"/>
        <v>88876.39866639665</v>
      </c>
      <c r="U63" s="45">
        <f t="shared" si="10"/>
        <v>22.275180480380367</v>
      </c>
      <c r="V63" s="44">
        <f t="shared" si="51"/>
        <v>56809.79402756074</v>
      </c>
      <c r="W63" s="45">
        <f t="shared" si="12"/>
        <v>13.769982203543456</v>
      </c>
      <c r="X63" s="45">
        <f>SUM(CG63:CG$127)/S63</f>
        <v>9.39477411800579</v>
      </c>
      <c r="Z63" s="1">
        <f t="shared" si="13"/>
        <v>21.963447007494945</v>
      </c>
      <c r="AA63" s="45">
        <f t="shared" si="14"/>
        <v>0.31173347288542175</v>
      </c>
      <c r="AC63" s="44">
        <f t="shared" si="52"/>
        <v>8274.9166173139547</v>
      </c>
      <c r="AD63" s="44">
        <f t="shared" si="57"/>
        <v>8564.5386989199415</v>
      </c>
      <c r="AE63" s="44">
        <f t="shared" si="59"/>
        <v>8864.2975533821391</v>
      </c>
      <c r="AF63" s="44">
        <f t="shared" si="61"/>
        <v>9174.5479677505155</v>
      </c>
      <c r="AG63" s="44">
        <f t="shared" si="63"/>
        <v>9495.6571466217811</v>
      </c>
      <c r="AH63" s="44">
        <f t="shared" si="65"/>
        <v>9828.0051467535432</v>
      </c>
      <c r="AI63" s="44">
        <f t="shared" si="67"/>
        <v>10171.985326889915</v>
      </c>
      <c r="AJ63" s="44">
        <f t="shared" si="69"/>
        <v>10528.004813331061</v>
      </c>
      <c r="AK63" s="44">
        <f t="shared" si="71"/>
        <v>10896.484981797648</v>
      </c>
      <c r="AL63" s="44">
        <f t="shared" si="73"/>
        <v>11277.861956160563</v>
      </c>
      <c r="AM63" s="44">
        <f t="shared" si="75"/>
        <v>11672.58712462618</v>
      </c>
      <c r="AN63" s="44">
        <f t="shared" si="77"/>
        <v>12081.127673988098</v>
      </c>
      <c r="AO63" s="44">
        <f t="shared" si="79"/>
        <v>12503.96714257768</v>
      </c>
      <c r="AP63" s="44">
        <f t="shared" si="81"/>
        <v>12941.605992567896</v>
      </c>
      <c r="AQ63" s="44">
        <f t="shared" si="83"/>
        <v>13394.562202307774</v>
      </c>
      <c r="AR63" s="44">
        <f t="shared" si="85"/>
        <v>13863.371879388547</v>
      </c>
      <c r="AS63" s="44">
        <f t="shared" si="87"/>
        <v>14348.589895167144</v>
      </c>
      <c r="AT63" s="44">
        <f t="shared" si="89"/>
        <v>14850.79054149799</v>
      </c>
      <c r="AU63" s="44">
        <f t="shared" si="91"/>
        <v>15370.568210450418</v>
      </c>
      <c r="AV63" s="44">
        <f t="shared" si="93"/>
        <v>15908.538097816183</v>
      </c>
      <c r="AW63" s="44">
        <f t="shared" si="95"/>
        <v>16465.336931239748</v>
      </c>
      <c r="AX63" s="44">
        <f t="shared" si="97"/>
        <v>17041.623723833138</v>
      </c>
      <c r="AY63" s="44">
        <f t="shared" si="99"/>
        <v>17638.080554167296</v>
      </c>
      <c r="AZ63" s="44">
        <f t="shared" si="101"/>
        <v>18255.413373563151</v>
      </c>
      <c r="BA63" s="44">
        <f t="shared" ref="BA63:BA94" si="103">$V63/(1+r_)^($R63-BA$2)</f>
        <v>18894.352841637861</v>
      </c>
      <c r="BB63" s="44">
        <f t="shared" si="43"/>
        <v>19555.655191095178</v>
      </c>
      <c r="BC63" s="44">
        <f t="shared" si="44"/>
        <v>20240.103122783508</v>
      </c>
      <c r="BD63" s="44">
        <f t="shared" si="45"/>
        <v>20948.506732080932</v>
      </c>
      <c r="BE63" s="44">
        <f t="shared" si="46"/>
        <v>21681.704467703763</v>
      </c>
      <c r="BF63" s="44">
        <f t="shared" si="47"/>
        <v>22440.564124073393</v>
      </c>
      <c r="BG63" s="44">
        <f t="shared" si="48"/>
        <v>23225.983868415962</v>
      </c>
      <c r="BH63" s="44">
        <f t="shared" si="49"/>
        <v>24038.893303810521</v>
      </c>
      <c r="BI63" s="44">
        <f t="shared" si="53"/>
        <v>24880.254569443885</v>
      </c>
      <c r="BJ63" s="44">
        <f t="shared" si="58"/>
        <v>25751.063479374414</v>
      </c>
      <c r="BK63" s="44">
        <f t="shared" si="60"/>
        <v>26652.350701152522</v>
      </c>
      <c r="BL63" s="44">
        <f t="shared" si="62"/>
        <v>27585.18297569286</v>
      </c>
      <c r="BM63" s="44">
        <f t="shared" si="64"/>
        <v>28550.664379842103</v>
      </c>
      <c r="BN63" s="44">
        <f t="shared" si="66"/>
        <v>29549.937633136575</v>
      </c>
      <c r="BO63" s="44">
        <f t="shared" si="68"/>
        <v>30584.185450296351</v>
      </c>
      <c r="BP63" s="44">
        <f t="shared" si="70"/>
        <v>31654.631941056723</v>
      </c>
      <c r="BQ63" s="44">
        <f t="shared" si="72"/>
        <v>32762.544058993706</v>
      </c>
      <c r="BR63" s="44">
        <f t="shared" si="74"/>
        <v>33909.233101058475</v>
      </c>
      <c r="BS63" s="44">
        <f t="shared" si="76"/>
        <v>35096.05625959552</v>
      </c>
      <c r="BT63" s="44">
        <f t="shared" si="78"/>
        <v>36324.418228681367</v>
      </c>
      <c r="BU63" s="44">
        <f t="shared" si="80"/>
        <v>37595.772866685205</v>
      </c>
      <c r="BV63" s="44">
        <f t="shared" si="82"/>
        <v>38911.624917019188</v>
      </c>
      <c r="BW63" s="44">
        <f t="shared" si="84"/>
        <v>40273.531789114859</v>
      </c>
      <c r="BX63" s="44">
        <f t="shared" si="86"/>
        <v>41683.105401733876</v>
      </c>
      <c r="BY63" s="44">
        <f t="shared" si="88"/>
        <v>43142.014090794561</v>
      </c>
      <c r="BZ63" s="44">
        <f t="shared" si="90"/>
        <v>44651.984583972357</v>
      </c>
      <c r="CA63" s="44">
        <f t="shared" si="92"/>
        <v>46214.804044411387</v>
      </c>
      <c r="CB63" s="44">
        <f t="shared" si="94"/>
        <v>47832.322185965786</v>
      </c>
      <c r="CC63" s="44">
        <f t="shared" si="96"/>
        <v>49506.453462474587</v>
      </c>
      <c r="CD63" s="44">
        <f t="shared" si="98"/>
        <v>51239.179333661195</v>
      </c>
      <c r="CE63" s="44">
        <f t="shared" si="100"/>
        <v>53032.550610339327</v>
      </c>
      <c r="CF63" s="44">
        <f t="shared" si="102"/>
        <v>54888.689881701204</v>
      </c>
      <c r="CG63" s="44">
        <f t="shared" ref="CG63:CG94" si="104">$V63/(1+r_)^($R63-CG$2)</f>
        <v>56809.79402756074</v>
      </c>
      <c r="CH63" s="44"/>
      <c r="CI63" s="44"/>
      <c r="CJ63" s="44"/>
      <c r="CK63" s="44"/>
    </row>
    <row r="64" spans="2:89" ht="15.75" customHeight="1">
      <c r="B64" s="1">
        <v>57</v>
      </c>
      <c r="D64" s="43">
        <f t="shared" si="54"/>
        <v>5.8700000000000002E-3</v>
      </c>
      <c r="E64" s="43">
        <f t="shared" si="0"/>
        <v>5.8872961688879151E-3</v>
      </c>
      <c r="F64" s="44">
        <f t="shared" si="55"/>
        <v>85899.9964454398</v>
      </c>
      <c r="G64" s="44">
        <f t="shared" si="1"/>
        <v>85397.243390098825</v>
      </c>
      <c r="H64" s="44">
        <f t="shared" si="2"/>
        <v>19.68187274814013</v>
      </c>
      <c r="J64" s="43">
        <f t="shared" si="50"/>
        <v>3.8960000000000002E-3</v>
      </c>
      <c r="K64" s="43">
        <f t="shared" si="4"/>
        <v>3.9036091780016127E-3</v>
      </c>
      <c r="L64" s="44">
        <f t="shared" si="56"/>
        <v>90921.232705927599</v>
      </c>
      <c r="M64" s="44">
        <f t="shared" si="5"/>
        <v>90567.693621636165</v>
      </c>
      <c r="N64" s="44">
        <f t="shared" si="6"/>
        <v>22.550538525338748</v>
      </c>
      <c r="P64" s="5">
        <f t="shared" si="7"/>
        <v>0.51419862389993176</v>
      </c>
      <c r="R64" s="1">
        <v>57</v>
      </c>
      <c r="S64" s="44">
        <f t="shared" si="8"/>
        <v>88481.909220859059</v>
      </c>
      <c r="T64" s="44">
        <f t="shared" si="9"/>
        <v>88058.517641924976</v>
      </c>
      <c r="U64" s="45">
        <f t="shared" si="10"/>
        <v>21.469346247141672</v>
      </c>
      <c r="V64" s="44">
        <f t="shared" si="51"/>
        <v>56287.004476718459</v>
      </c>
      <c r="W64" s="45">
        <f t="shared" si="12"/>
        <v>13.250717088865612</v>
      </c>
      <c r="X64" s="45">
        <f>SUM(CH64:CH$127)/S64</f>
        <v>9.1457733388903986</v>
      </c>
      <c r="Z64" s="1">
        <f t="shared" si="13"/>
        <v>21.15693674320449</v>
      </c>
      <c r="AA64" s="45">
        <f t="shared" si="14"/>
        <v>0.31240950393718236</v>
      </c>
      <c r="AC64" s="44">
        <f t="shared" si="52"/>
        <v>7921.5140799576093</v>
      </c>
      <c r="AD64" s="44">
        <f t="shared" si="57"/>
        <v>8198.7670727561253</v>
      </c>
      <c r="AE64" s="44">
        <f t="shared" si="59"/>
        <v>8485.7239203025874</v>
      </c>
      <c r="AF64" s="44">
        <f t="shared" si="61"/>
        <v>8782.7242575131786</v>
      </c>
      <c r="AG64" s="44">
        <f t="shared" si="63"/>
        <v>9090.1196065261393</v>
      </c>
      <c r="AH64" s="44">
        <f t="shared" si="65"/>
        <v>9408.2737927545513</v>
      </c>
      <c r="AI64" s="44">
        <f t="shared" si="67"/>
        <v>9737.5633755009621</v>
      </c>
      <c r="AJ64" s="44">
        <f t="shared" si="69"/>
        <v>10078.378093643494</v>
      </c>
      <c r="AK64" s="44">
        <f t="shared" si="71"/>
        <v>10431.121326921015</v>
      </c>
      <c r="AL64" s="44">
        <f t="shared" si="73"/>
        <v>10796.210573363249</v>
      </c>
      <c r="AM64" s="44">
        <f t="shared" si="75"/>
        <v>11174.077943430961</v>
      </c>
      <c r="AN64" s="44">
        <f t="shared" si="77"/>
        <v>11565.170671451042</v>
      </c>
      <c r="AO64" s="44">
        <f t="shared" si="79"/>
        <v>11969.951644951831</v>
      </c>
      <c r="AP64" s="44">
        <f t="shared" si="81"/>
        <v>12388.899952525144</v>
      </c>
      <c r="AQ64" s="44">
        <f t="shared" si="83"/>
        <v>12822.511450863522</v>
      </c>
      <c r="AR64" s="44">
        <f t="shared" si="85"/>
        <v>13271.299351643745</v>
      </c>
      <c r="AS64" s="44">
        <f t="shared" si="87"/>
        <v>13735.794828951277</v>
      </c>
      <c r="AT64" s="44">
        <f t="shared" si="89"/>
        <v>14216.547647964569</v>
      </c>
      <c r="AU64" s="44">
        <f t="shared" si="91"/>
        <v>14714.126815643325</v>
      </c>
      <c r="AV64" s="44">
        <f t="shared" si="93"/>
        <v>15229.121254190841</v>
      </c>
      <c r="AW64" s="44">
        <f t="shared" si="95"/>
        <v>15762.14049808752</v>
      </c>
      <c r="AX64" s="44">
        <f t="shared" si="97"/>
        <v>16313.815415520581</v>
      </c>
      <c r="AY64" s="44">
        <f t="shared" si="99"/>
        <v>16884.798955063801</v>
      </c>
      <c r="AZ64" s="44">
        <f t="shared" si="101"/>
        <v>17475.766918491034</v>
      </c>
      <c r="BA64" s="44">
        <f t="shared" si="103"/>
        <v>18087.418760638218</v>
      </c>
      <c r="BB64" s="44">
        <f t="shared" ref="BB64:BB95" si="105">$V64/(1+r_)^($R64-BB$2)</f>
        <v>18720.478417260554</v>
      </c>
      <c r="BC64" s="44">
        <f t="shared" si="44"/>
        <v>19375.695161864667</v>
      </c>
      <c r="BD64" s="44">
        <f t="shared" si="45"/>
        <v>20053.84449252993</v>
      </c>
      <c r="BE64" s="44">
        <f t="shared" si="46"/>
        <v>20755.729049768477</v>
      </c>
      <c r="BF64" s="44">
        <f t="shared" si="47"/>
        <v>21482.179566510371</v>
      </c>
      <c r="BG64" s="44">
        <f t="shared" si="48"/>
        <v>22234.055851338235</v>
      </c>
      <c r="BH64" s="44">
        <f t="shared" si="49"/>
        <v>23012.24780613507</v>
      </c>
      <c r="BI64" s="44">
        <f t="shared" si="53"/>
        <v>23817.676479349801</v>
      </c>
      <c r="BJ64" s="44">
        <f t="shared" si="58"/>
        <v>24651.295156127038</v>
      </c>
      <c r="BK64" s="44">
        <f t="shared" si="60"/>
        <v>25514.090486591482</v>
      </c>
      <c r="BL64" s="44">
        <f t="shared" si="62"/>
        <v>26407.083653622183</v>
      </c>
      <c r="BM64" s="44">
        <f t="shared" si="64"/>
        <v>27331.331581498958</v>
      </c>
      <c r="BN64" s="44">
        <f t="shared" si="66"/>
        <v>28287.928186851419</v>
      </c>
      <c r="BO64" s="44">
        <f t="shared" si="68"/>
        <v>29278.005673391213</v>
      </c>
      <c r="BP64" s="44">
        <f t="shared" si="70"/>
        <v>30302.735871959903</v>
      </c>
      <c r="BQ64" s="44">
        <f t="shared" si="72"/>
        <v>31363.331627478499</v>
      </c>
      <c r="BR64" s="44">
        <f t="shared" si="74"/>
        <v>32461.048234440244</v>
      </c>
      <c r="BS64" s="44">
        <f t="shared" si="76"/>
        <v>33597.184922645647</v>
      </c>
      <c r="BT64" s="44">
        <f t="shared" si="78"/>
        <v>34773.08639493824</v>
      </c>
      <c r="BU64" s="44">
        <f t="shared" si="80"/>
        <v>35990.144418761083</v>
      </c>
      <c r="BV64" s="44">
        <f t="shared" si="82"/>
        <v>37249.799473417712</v>
      </c>
      <c r="BW64" s="44">
        <f t="shared" si="84"/>
        <v>38553.542454987328</v>
      </c>
      <c r="BX64" s="44">
        <f t="shared" si="86"/>
        <v>39902.916440911889</v>
      </c>
      <c r="BY64" s="44">
        <f t="shared" si="88"/>
        <v>41299.5185163438</v>
      </c>
      <c r="BZ64" s="44">
        <f t="shared" si="90"/>
        <v>42745.001664415824</v>
      </c>
      <c r="CA64" s="44">
        <f t="shared" si="92"/>
        <v>44241.076722670368</v>
      </c>
      <c r="CB64" s="44">
        <f t="shared" si="94"/>
        <v>45789.514407963834</v>
      </c>
      <c r="CC64" s="44">
        <f t="shared" si="96"/>
        <v>47392.147412242572</v>
      </c>
      <c r="CD64" s="44">
        <f t="shared" si="98"/>
        <v>49050.872571671054</v>
      </c>
      <c r="CE64" s="44">
        <f t="shared" si="100"/>
        <v>50767.653111679538</v>
      </c>
      <c r="CF64" s="44">
        <f t="shared" si="102"/>
        <v>52544.52097058831</v>
      </c>
      <c r="CG64" s="44">
        <f t="shared" si="104"/>
        <v>54383.579204558904</v>
      </c>
      <c r="CH64" s="44">
        <f t="shared" ref="CH64:CH95" si="106">$V64/(1+r_)^($R64-CH$2)</f>
        <v>56287.004476718459</v>
      </c>
      <c r="CI64" s="44"/>
      <c r="CJ64" s="44"/>
      <c r="CK64" s="44"/>
    </row>
    <row r="65" spans="2:109" ht="15.75" customHeight="1">
      <c r="B65" s="1">
        <v>58</v>
      </c>
      <c r="D65" s="43">
        <f t="shared" si="54"/>
        <v>6.43E-3</v>
      </c>
      <c r="E65" s="43">
        <f t="shared" si="0"/>
        <v>6.4507614954627032E-3</v>
      </c>
      <c r="F65" s="44">
        <f t="shared" si="55"/>
        <v>84894.490334757851</v>
      </c>
      <c r="G65" s="44">
        <f t="shared" si="1"/>
        <v>84350.37373901208</v>
      </c>
      <c r="H65" s="44">
        <f t="shared" si="2"/>
        <v>18.909066411551308</v>
      </c>
      <c r="J65" s="43">
        <f t="shared" si="50"/>
        <v>4.3239999999999997E-3</v>
      </c>
      <c r="K65" s="43">
        <f t="shared" si="4"/>
        <v>4.3333755242723716E-3</v>
      </c>
      <c r="L65" s="44">
        <f t="shared" si="56"/>
        <v>90214.154537344744</v>
      </c>
      <c r="M65" s="44">
        <f t="shared" si="5"/>
        <v>89824.911899066385</v>
      </c>
      <c r="N65" s="44">
        <f t="shared" si="6"/>
        <v>21.723365666231679</v>
      </c>
      <c r="P65" s="5">
        <f t="shared" si="7"/>
        <v>0.51518961044576728</v>
      </c>
      <c r="R65" s="1">
        <v>58</v>
      </c>
      <c r="S65" s="44">
        <f t="shared" si="8"/>
        <v>87635.126062990894</v>
      </c>
      <c r="T65" s="44">
        <f t="shared" si="9"/>
        <v>87173.775884531395</v>
      </c>
      <c r="U65" s="45">
        <f t="shared" si="10"/>
        <v>20.671964649502645</v>
      </c>
      <c r="V65" s="44">
        <f t="shared" si="51"/>
        <v>55721.477545392467</v>
      </c>
      <c r="W65" s="45">
        <f t="shared" si="12"/>
        <v>12.736465299191707</v>
      </c>
      <c r="X65" s="45">
        <f>SUM(CI65:CI$127)/S65</f>
        <v>8.8925721194731651</v>
      </c>
      <c r="Z65" s="1">
        <f t="shared" si="13"/>
        <v>20.3589641482479</v>
      </c>
      <c r="AA65" s="45">
        <f t="shared" si="14"/>
        <v>0.31300050125474499</v>
      </c>
      <c r="AC65" s="44">
        <f t="shared" si="52"/>
        <v>7576.7391536212945</v>
      </c>
      <c r="AD65" s="44">
        <f t="shared" si="57"/>
        <v>7841.9250239980402</v>
      </c>
      <c r="AE65" s="44">
        <f t="shared" si="59"/>
        <v>8116.3923998379705</v>
      </c>
      <c r="AF65" s="44">
        <f t="shared" si="61"/>
        <v>8400.4661338322967</v>
      </c>
      <c r="AG65" s="44">
        <f t="shared" si="63"/>
        <v>8694.4824485164281</v>
      </c>
      <c r="AH65" s="44">
        <f t="shared" si="65"/>
        <v>8998.7893342145035</v>
      </c>
      <c r="AI65" s="44">
        <f t="shared" si="67"/>
        <v>9313.7469609120089</v>
      </c>
      <c r="AJ65" s="44">
        <f t="shared" si="69"/>
        <v>9639.7281045439286</v>
      </c>
      <c r="AK65" s="44">
        <f t="shared" si="71"/>
        <v>9977.1185882029658</v>
      </c>
      <c r="AL65" s="44">
        <f t="shared" si="73"/>
        <v>10326.317738790069</v>
      </c>
      <c r="AM65" s="44">
        <f t="shared" si="75"/>
        <v>10687.738859647719</v>
      </c>
      <c r="AN65" s="44">
        <f t="shared" si="77"/>
        <v>11061.809719735389</v>
      </c>
      <c r="AO65" s="44">
        <f t="shared" si="79"/>
        <v>11448.973059926124</v>
      </c>
      <c r="AP65" s="44">
        <f t="shared" si="81"/>
        <v>11849.687117023539</v>
      </c>
      <c r="AQ65" s="44">
        <f t="shared" si="83"/>
        <v>12264.426166119363</v>
      </c>
      <c r="AR65" s="44">
        <f t="shared" si="85"/>
        <v>12693.681081933539</v>
      </c>
      <c r="AS65" s="44">
        <f t="shared" si="87"/>
        <v>13137.959919801213</v>
      </c>
      <c r="AT65" s="44">
        <f t="shared" si="89"/>
        <v>13597.788516994256</v>
      </c>
      <c r="AU65" s="44">
        <f t="shared" si="91"/>
        <v>14073.711115089052</v>
      </c>
      <c r="AV65" s="44">
        <f t="shared" si="93"/>
        <v>14566.291004117165</v>
      </c>
      <c r="AW65" s="44">
        <f t="shared" si="95"/>
        <v>15076.111189261264</v>
      </c>
      <c r="AX65" s="44">
        <f t="shared" si="97"/>
        <v>15603.775080885409</v>
      </c>
      <c r="AY65" s="44">
        <f t="shared" si="99"/>
        <v>16149.907208716397</v>
      </c>
      <c r="AZ65" s="44">
        <f t="shared" si="101"/>
        <v>16715.153961021471</v>
      </c>
      <c r="BA65" s="44">
        <f t="shared" si="103"/>
        <v>17300.184349657222</v>
      </c>
      <c r="BB65" s="44">
        <f t="shared" si="105"/>
        <v>17905.690801895224</v>
      </c>
      <c r="BC65" s="44">
        <f t="shared" ref="BC65:BC96" si="107">$V65/(1+r_)^($R65-BC$2)</f>
        <v>18532.389979961554</v>
      </c>
      <c r="BD65" s="44">
        <f t="shared" si="45"/>
        <v>19181.023629260202</v>
      </c>
      <c r="BE65" s="44">
        <f t="shared" si="46"/>
        <v>19852.359456284306</v>
      </c>
      <c r="BF65" s="44">
        <f t="shared" si="47"/>
        <v>20547.192037254259</v>
      </c>
      <c r="BG65" s="44">
        <f t="shared" si="48"/>
        <v>21266.343758558156</v>
      </c>
      <c r="BH65" s="44">
        <f t="shared" si="49"/>
        <v>22010.665790107691</v>
      </c>
      <c r="BI65" s="44">
        <f t="shared" si="53"/>
        <v>22781.039092761461</v>
      </c>
      <c r="BJ65" s="44">
        <f t="shared" si="58"/>
        <v>23578.375461008109</v>
      </c>
      <c r="BK65" s="44">
        <f t="shared" si="60"/>
        <v>24403.61860214339</v>
      </c>
      <c r="BL65" s="44">
        <f t="shared" si="62"/>
        <v>25257.745253218403</v>
      </c>
      <c r="BM65" s="44">
        <f t="shared" si="64"/>
        <v>26141.766337081048</v>
      </c>
      <c r="BN65" s="44">
        <f t="shared" si="66"/>
        <v>27056.728158878886</v>
      </c>
      <c r="BO65" s="44">
        <f t="shared" si="68"/>
        <v>28003.713644439642</v>
      </c>
      <c r="BP65" s="44">
        <f t="shared" si="70"/>
        <v>28983.843621995027</v>
      </c>
      <c r="BQ65" s="44">
        <f t="shared" si="72"/>
        <v>29998.27814876485</v>
      </c>
      <c r="BR65" s="44">
        <f t="shared" si="74"/>
        <v>31048.217883971614</v>
      </c>
      <c r="BS65" s="44">
        <f t="shared" si="76"/>
        <v>32134.905509910623</v>
      </c>
      <c r="BT65" s="44">
        <f t="shared" si="78"/>
        <v>33259.627202757489</v>
      </c>
      <c r="BU65" s="44">
        <f t="shared" si="80"/>
        <v>34423.714154853995</v>
      </c>
      <c r="BV65" s="44">
        <f t="shared" si="82"/>
        <v>35628.54415027389</v>
      </c>
      <c r="BW65" s="44">
        <f t="shared" si="84"/>
        <v>36875.543195533464</v>
      </c>
      <c r="BX65" s="44">
        <f t="shared" si="86"/>
        <v>38166.187207377137</v>
      </c>
      <c r="BY65" s="44">
        <f t="shared" si="88"/>
        <v>39502.003759635336</v>
      </c>
      <c r="BZ65" s="44">
        <f t="shared" si="90"/>
        <v>40884.573891222572</v>
      </c>
      <c r="CA65" s="44">
        <f t="shared" si="92"/>
        <v>42315.533977415354</v>
      </c>
      <c r="CB65" s="44">
        <f t="shared" si="94"/>
        <v>43796.577666624886</v>
      </c>
      <c r="CC65" s="44">
        <f t="shared" si="96"/>
        <v>45329.457884956748</v>
      </c>
      <c r="CD65" s="44">
        <f t="shared" si="98"/>
        <v>46915.988910930238</v>
      </c>
      <c r="CE65" s="44">
        <f t="shared" si="100"/>
        <v>48558.048522812787</v>
      </c>
      <c r="CF65" s="44">
        <f t="shared" si="102"/>
        <v>50257.580221111239</v>
      </c>
      <c r="CG65" s="44">
        <f t="shared" si="104"/>
        <v>52016.595528850121</v>
      </c>
      <c r="CH65" s="44">
        <f t="shared" si="106"/>
        <v>53837.176372359878</v>
      </c>
      <c r="CI65" s="44">
        <f t="shared" ref="CI65:CI96" si="108">$V65/(1+r_)^($R65-CI$2)</f>
        <v>55721.477545392467</v>
      </c>
      <c r="CJ65" s="44"/>
      <c r="CK65" s="44"/>
    </row>
    <row r="66" spans="2:109" ht="15.75" customHeight="1">
      <c r="B66" s="1">
        <v>59</v>
      </c>
      <c r="D66" s="43">
        <f t="shared" si="54"/>
        <v>7.0340000000000003E-3</v>
      </c>
      <c r="E66" s="43">
        <f t="shared" si="0"/>
        <v>7.0588552008998004E-3</v>
      </c>
      <c r="F66" s="44">
        <f t="shared" si="55"/>
        <v>83806.257143266295</v>
      </c>
      <c r="G66" s="44">
        <f t="shared" si="1"/>
        <v>83218.837178149784</v>
      </c>
      <c r="H66" s="44">
        <f t="shared" si="2"/>
        <v>18.14811010323146</v>
      </c>
      <c r="J66" s="43">
        <f t="shared" si="50"/>
        <v>4.7299999999999998E-3</v>
      </c>
      <c r="K66" s="43">
        <f t="shared" si="4"/>
        <v>4.7412218502177333E-3</v>
      </c>
      <c r="L66" s="44">
        <f t="shared" si="56"/>
        <v>89435.669260788025</v>
      </c>
      <c r="M66" s="44">
        <f t="shared" si="5"/>
        <v>89013.639012826898</v>
      </c>
      <c r="N66" s="44">
        <f t="shared" si="6"/>
        <v>20.908102671351678</v>
      </c>
      <c r="P66" s="5">
        <f t="shared" si="7"/>
        <v>0.51624725675351868</v>
      </c>
      <c r="R66" s="1">
        <v>59</v>
      </c>
      <c r="S66" s="44">
        <f t="shared" si="8"/>
        <v>86712.425706071896</v>
      </c>
      <c r="T66" s="44">
        <f t="shared" si="9"/>
        <v>86213.837201048009</v>
      </c>
      <c r="U66" s="45">
        <f t="shared" si="10"/>
        <v>19.886612998113545</v>
      </c>
      <c r="V66" s="44">
        <f t="shared" si="51"/>
        <v>55107.884738909896</v>
      </c>
      <c r="W66" s="45">
        <f t="shared" si="12"/>
        <v>12.229392222756447</v>
      </c>
      <c r="X66" s="45">
        <f>SUM(CJ66:CJ$127)/S66</f>
        <v>8.6366573430703397</v>
      </c>
      <c r="Z66" s="1">
        <f t="shared" si="13"/>
        <v>19.572948695183619</v>
      </c>
      <c r="AA66" s="45">
        <f t="shared" si="14"/>
        <v>0.31366430292992575</v>
      </c>
      <c r="AC66" s="44">
        <f t="shared" si="52"/>
        <v>7239.9089352068449</v>
      </c>
      <c r="AD66" s="44">
        <f t="shared" si="57"/>
        <v>7493.3057479390845</v>
      </c>
      <c r="AE66" s="44">
        <f t="shared" si="59"/>
        <v>7755.5714491169529</v>
      </c>
      <c r="AF66" s="44">
        <f t="shared" si="61"/>
        <v>8027.0164498360455</v>
      </c>
      <c r="AG66" s="44">
        <f t="shared" si="63"/>
        <v>8307.9620255803038</v>
      </c>
      <c r="AH66" s="44">
        <f t="shared" si="65"/>
        <v>8598.7406964756156</v>
      </c>
      <c r="AI66" s="44">
        <f t="shared" si="67"/>
        <v>8899.6966208522626</v>
      </c>
      <c r="AJ66" s="44">
        <f t="shared" si="69"/>
        <v>9211.1860025820897</v>
      </c>
      <c r="AK66" s="44">
        <f t="shared" si="71"/>
        <v>9533.5775126724639</v>
      </c>
      <c r="AL66" s="44">
        <f t="shared" si="73"/>
        <v>9867.2527256159974</v>
      </c>
      <c r="AM66" s="44">
        <f t="shared" si="75"/>
        <v>10212.606571012557</v>
      </c>
      <c r="AN66" s="44">
        <f t="shared" si="77"/>
        <v>10570.047800997996</v>
      </c>
      <c r="AO66" s="44">
        <f t="shared" si="79"/>
        <v>10939.999474032924</v>
      </c>
      <c r="AP66" s="44">
        <f t="shared" si="81"/>
        <v>11322.899455624072</v>
      </c>
      <c r="AQ66" s="44">
        <f t="shared" si="83"/>
        <v>11719.200936570916</v>
      </c>
      <c r="AR66" s="44">
        <f t="shared" si="85"/>
        <v>12129.372969350898</v>
      </c>
      <c r="AS66" s="44">
        <f t="shared" si="87"/>
        <v>12553.901023278177</v>
      </c>
      <c r="AT66" s="44">
        <f t="shared" si="89"/>
        <v>12993.287559092914</v>
      </c>
      <c r="AU66" s="44">
        <f t="shared" si="91"/>
        <v>13448.052623661168</v>
      </c>
      <c r="AV66" s="44">
        <f t="shared" si="93"/>
        <v>13918.734465489306</v>
      </c>
      <c r="AW66" s="44">
        <f t="shared" si="95"/>
        <v>14405.890171781428</v>
      </c>
      <c r="AX66" s="44">
        <f t="shared" si="97"/>
        <v>14910.096327793775</v>
      </c>
      <c r="AY66" s="44">
        <f t="shared" si="99"/>
        <v>15431.949699266559</v>
      </c>
      <c r="AZ66" s="44">
        <f t="shared" si="101"/>
        <v>15972.067938740887</v>
      </c>
      <c r="BA66" s="44">
        <f t="shared" si="103"/>
        <v>16531.090316596816</v>
      </c>
      <c r="BB66" s="44">
        <f t="shared" si="105"/>
        <v>17109.678477677706</v>
      </c>
      <c r="BC66" s="44">
        <f t="shared" si="107"/>
        <v>17708.517224396423</v>
      </c>
      <c r="BD66" s="44">
        <f t="shared" ref="BD66:BD97" si="109">$V66/(1+r_)^($R66-BD$2)</f>
        <v>18328.315327250297</v>
      </c>
      <c r="BE66" s="44">
        <f t="shared" si="46"/>
        <v>18969.80636370405</v>
      </c>
      <c r="BF66" s="44">
        <f t="shared" si="47"/>
        <v>19633.749586433692</v>
      </c>
      <c r="BG66" s="44">
        <f t="shared" si="48"/>
        <v>20320.930821958871</v>
      </c>
      <c r="BH66" s="44">
        <f t="shared" si="49"/>
        <v>21032.163400727426</v>
      </c>
      <c r="BI66" s="44">
        <f t="shared" si="53"/>
        <v>21768.289119752888</v>
      </c>
      <c r="BJ66" s="44">
        <f t="shared" si="58"/>
        <v>22530.179238944238</v>
      </c>
      <c r="BK66" s="44">
        <f t="shared" si="60"/>
        <v>23318.735512307288</v>
      </c>
      <c r="BL66" s="44">
        <f t="shared" si="62"/>
        <v>24134.891255238039</v>
      </c>
      <c r="BM66" s="44">
        <f t="shared" si="64"/>
        <v>24979.612449171364</v>
      </c>
      <c r="BN66" s="44">
        <f t="shared" si="66"/>
        <v>25853.898884892362</v>
      </c>
      <c r="BO66" s="44">
        <f t="shared" si="68"/>
        <v>26758.785345863595</v>
      </c>
      <c r="BP66" s="44">
        <f t="shared" si="70"/>
        <v>27695.342832968818</v>
      </c>
      <c r="BQ66" s="44">
        <f t="shared" si="72"/>
        <v>28664.679832122722</v>
      </c>
      <c r="BR66" s="44">
        <f t="shared" si="74"/>
        <v>29667.943626247015</v>
      </c>
      <c r="BS66" s="44">
        <f t="shared" si="76"/>
        <v>30706.321653165658</v>
      </c>
      <c r="BT66" s="44">
        <f t="shared" si="78"/>
        <v>31781.042911026456</v>
      </c>
      <c r="BU66" s="44">
        <f t="shared" si="80"/>
        <v>32893.379412912371</v>
      </c>
      <c r="BV66" s="44">
        <f t="shared" si="82"/>
        <v>34044.647692364306</v>
      </c>
      <c r="BW66" s="44">
        <f t="shared" si="84"/>
        <v>35236.210361597055</v>
      </c>
      <c r="BX66" s="44">
        <f t="shared" si="86"/>
        <v>36469.477724252945</v>
      </c>
      <c r="BY66" s="44">
        <f t="shared" si="88"/>
        <v>37745.909444601799</v>
      </c>
      <c r="BZ66" s="44">
        <f t="shared" si="90"/>
        <v>39067.01627516286</v>
      </c>
      <c r="CA66" s="44">
        <f t="shared" si="92"/>
        <v>40434.361844793559</v>
      </c>
      <c r="CB66" s="44">
        <f t="shared" si="94"/>
        <v>41849.564509361328</v>
      </c>
      <c r="CC66" s="44">
        <f t="shared" si="96"/>
        <v>43314.299267188966</v>
      </c>
      <c r="CD66" s="44">
        <f t="shared" si="98"/>
        <v>44830.299741540577</v>
      </c>
      <c r="CE66" s="44">
        <f t="shared" si="100"/>
        <v>46399.360232494502</v>
      </c>
      <c r="CF66" s="44">
        <f t="shared" si="102"/>
        <v>48023.337840631801</v>
      </c>
      <c r="CG66" s="44">
        <f t="shared" si="104"/>
        <v>49704.154665053909</v>
      </c>
      <c r="CH66" s="44">
        <f t="shared" si="106"/>
        <v>51443.800078330794</v>
      </c>
      <c r="CI66" s="44">
        <f t="shared" si="108"/>
        <v>53244.333081072364</v>
      </c>
      <c r="CJ66" s="44">
        <f t="shared" ref="CJ66:CJ97" si="110">$V66/(1+r_)^($R66-CJ$2)</f>
        <v>55107.884738909896</v>
      </c>
      <c r="CK66" s="44"/>
    </row>
    <row r="67" spans="2:109" ht="15.75" customHeight="1">
      <c r="B67" s="1">
        <v>60</v>
      </c>
      <c r="D67" s="43">
        <f t="shared" si="54"/>
        <v>7.7479999999999997E-3</v>
      </c>
      <c r="E67" s="43">
        <f t="shared" si="0"/>
        <v>7.7781716999303935E-3</v>
      </c>
      <c r="F67" s="44">
        <f t="shared" si="55"/>
        <v>82631.417213033288</v>
      </c>
      <c r="G67" s="44">
        <f t="shared" si="1"/>
        <v>81993.669236593181</v>
      </c>
      <c r="H67" s="44">
        <f t="shared" si="2"/>
        <v>17.399028036648616</v>
      </c>
      <c r="J67" s="43">
        <f t="shared" si="50"/>
        <v>5.104E-3</v>
      </c>
      <c r="K67" s="43">
        <f t="shared" si="4"/>
        <v>5.1170698994785924E-3</v>
      </c>
      <c r="L67" s="44">
        <f t="shared" si="56"/>
        <v>88591.60876486577</v>
      </c>
      <c r="M67" s="44">
        <f t="shared" si="5"/>
        <v>88140.591135579438</v>
      </c>
      <c r="N67" s="44">
        <f t="shared" si="6"/>
        <v>20.102541777964273</v>
      </c>
      <c r="P67" s="5">
        <f t="shared" si="7"/>
        <v>0.51740476059744966</v>
      </c>
      <c r="R67" s="1">
        <v>60</v>
      </c>
      <c r="S67" s="44">
        <f t="shared" si="8"/>
        <v>85715.248696024122</v>
      </c>
      <c r="T67" s="44">
        <f t="shared" si="9"/>
        <v>85178.324008100986</v>
      </c>
      <c r="U67" s="45">
        <f t="shared" si="10"/>
        <v>19.112149120081405</v>
      </c>
      <c r="V67" s="44">
        <f t="shared" si="51"/>
        <v>54445.98470597816</v>
      </c>
      <c r="W67" s="45">
        <f t="shared" si="12"/>
        <v>11.728745994455762</v>
      </c>
      <c r="X67" s="45">
        <f>SUM(CK67:CK$127)/S67</f>
        <v>8.3775121838463011</v>
      </c>
      <c r="Z67" s="1">
        <f t="shared" si="13"/>
        <v>18.79783891674596</v>
      </c>
      <c r="AA67" s="45">
        <f t="shared" si="14"/>
        <v>0.31431020333544524</v>
      </c>
      <c r="AC67" s="44">
        <f t="shared" si="52"/>
        <v>6911.0632755884444</v>
      </c>
      <c r="AD67" s="44">
        <f t="shared" si="57"/>
        <v>7152.9504902340395</v>
      </c>
      <c r="AE67" s="44">
        <f t="shared" si="59"/>
        <v>7403.303757392232</v>
      </c>
      <c r="AF67" s="44">
        <f t="shared" si="61"/>
        <v>7662.4193889009603</v>
      </c>
      <c r="AG67" s="44">
        <f t="shared" si="63"/>
        <v>7930.6040675124932</v>
      </c>
      <c r="AH67" s="44">
        <f t="shared" si="65"/>
        <v>8208.1752098754278</v>
      </c>
      <c r="AI67" s="44">
        <f t="shared" si="67"/>
        <v>8495.4613422210678</v>
      </c>
      <c r="AJ67" s="44">
        <f t="shared" si="69"/>
        <v>8792.8024891988061</v>
      </c>
      <c r="AK67" s="44">
        <f t="shared" si="71"/>
        <v>9100.550576320762</v>
      </c>
      <c r="AL67" s="44">
        <f t="shared" si="73"/>
        <v>9419.0698464919878</v>
      </c>
      <c r="AM67" s="44">
        <f t="shared" si="75"/>
        <v>9748.7372911192069</v>
      </c>
      <c r="AN67" s="44">
        <f t="shared" si="77"/>
        <v>10089.943096308378</v>
      </c>
      <c r="AO67" s="44">
        <f t="shared" si="79"/>
        <v>10443.09110467917</v>
      </c>
      <c r="AP67" s="44">
        <f t="shared" si="81"/>
        <v>10808.599293342941</v>
      </c>
      <c r="AQ67" s="44">
        <f t="shared" si="83"/>
        <v>11186.900268609939</v>
      </c>
      <c r="AR67" s="44">
        <f t="shared" si="85"/>
        <v>11578.441778011289</v>
      </c>
      <c r="AS67" s="44">
        <f t="shared" si="87"/>
        <v>11983.687240241683</v>
      </c>
      <c r="AT67" s="44">
        <f t="shared" si="89"/>
        <v>12403.116293650141</v>
      </c>
      <c r="AU67" s="44">
        <f t="shared" si="91"/>
        <v>12837.225363927895</v>
      </c>
      <c r="AV67" s="44">
        <f t="shared" si="93"/>
        <v>13286.528251665373</v>
      </c>
      <c r="AW67" s="44">
        <f t="shared" si="95"/>
        <v>13751.556740473658</v>
      </c>
      <c r="AX67" s="44">
        <f t="shared" si="97"/>
        <v>14232.861226390234</v>
      </c>
      <c r="AY67" s="44">
        <f t="shared" si="99"/>
        <v>14731.01136931389</v>
      </c>
      <c r="AZ67" s="44">
        <f t="shared" si="101"/>
        <v>15246.596767239876</v>
      </c>
      <c r="BA67" s="44">
        <f t="shared" si="103"/>
        <v>15780.227654093271</v>
      </c>
      <c r="BB67" s="44">
        <f t="shared" si="105"/>
        <v>16332.535621986533</v>
      </c>
      <c r="BC67" s="44">
        <f t="shared" si="107"/>
        <v>16904.174368756063</v>
      </c>
      <c r="BD67" s="44">
        <f t="shared" si="109"/>
        <v>17495.820471662522</v>
      </c>
      <c r="BE67" s="44">
        <f t="shared" ref="BE67:BE98" si="111">$V67/(1+r_)^($R67-BE$2)</f>
        <v>18108.174188170709</v>
      </c>
      <c r="BF67" s="44">
        <f t="shared" si="47"/>
        <v>18741.960284756678</v>
      </c>
      <c r="BG67" s="44">
        <f t="shared" si="48"/>
        <v>19397.928894723162</v>
      </c>
      <c r="BH67" s="44">
        <f t="shared" si="49"/>
        <v>20076.856406038474</v>
      </c>
      <c r="BI67" s="44">
        <f t="shared" si="53"/>
        <v>20779.546380249816</v>
      </c>
      <c r="BJ67" s="44">
        <f t="shared" si="58"/>
        <v>21506.830503558558</v>
      </c>
      <c r="BK67" s="44">
        <f t="shared" si="60"/>
        <v>22259.569571183107</v>
      </c>
      <c r="BL67" s="44">
        <f t="shared" si="62"/>
        <v>23038.654506174516</v>
      </c>
      <c r="BM67" s="44">
        <f t="shared" si="64"/>
        <v>23845.007413890624</v>
      </c>
      <c r="BN67" s="44">
        <f t="shared" si="66"/>
        <v>24679.58267337679</v>
      </c>
      <c r="BO67" s="44">
        <f t="shared" si="68"/>
        <v>25543.368066944975</v>
      </c>
      <c r="BP67" s="44">
        <f t="shared" si="70"/>
        <v>26437.385949288051</v>
      </c>
      <c r="BQ67" s="44">
        <f t="shared" si="72"/>
        <v>27362.694457513127</v>
      </c>
      <c r="BR67" s="44">
        <f t="shared" si="74"/>
        <v>28320.388763526083</v>
      </c>
      <c r="BS67" s="44">
        <f t="shared" si="76"/>
        <v>29311.602370249493</v>
      </c>
      <c r="BT67" s="44">
        <f t="shared" si="78"/>
        <v>30337.508453208226</v>
      </c>
      <c r="BU67" s="44">
        <f t="shared" si="80"/>
        <v>31399.321249070512</v>
      </c>
      <c r="BV67" s="44">
        <f t="shared" si="82"/>
        <v>32498.297492787973</v>
      </c>
      <c r="BW67" s="44">
        <f t="shared" si="84"/>
        <v>33635.737905035545</v>
      </c>
      <c r="BX67" s="44">
        <f t="shared" si="86"/>
        <v>34812.988731711797</v>
      </c>
      <c r="BY67" s="44">
        <f t="shared" si="88"/>
        <v>36031.443337321696</v>
      </c>
      <c r="BZ67" s="44">
        <f t="shared" si="90"/>
        <v>37292.543854127958</v>
      </c>
      <c r="CA67" s="44">
        <f t="shared" si="92"/>
        <v>38597.782889022434</v>
      </c>
      <c r="CB67" s="44">
        <f t="shared" si="94"/>
        <v>39948.705290138219</v>
      </c>
      <c r="CC67" s="44">
        <f t="shared" si="96"/>
        <v>41346.909975293049</v>
      </c>
      <c r="CD67" s="44">
        <f t="shared" si="98"/>
        <v>42794.051824428301</v>
      </c>
      <c r="CE67" s="44">
        <f t="shared" si="100"/>
        <v>44291.843638283288</v>
      </c>
      <c r="CF67" s="44">
        <f t="shared" si="102"/>
        <v>45842.058165623203</v>
      </c>
      <c r="CG67" s="44">
        <f t="shared" si="104"/>
        <v>47446.530201420013</v>
      </c>
      <c r="CH67" s="44">
        <f t="shared" si="106"/>
        <v>49107.158758469712</v>
      </c>
      <c r="CI67" s="44">
        <f t="shared" si="108"/>
        <v>50825.909315016143</v>
      </c>
      <c r="CJ67" s="44">
        <f t="shared" si="110"/>
        <v>52604.816141041701</v>
      </c>
      <c r="CK67" s="44">
        <f t="shared" ref="CK67:CK98" si="112">$V67/(1+r_)^($R67-CK$2)</f>
        <v>54445.98470597816</v>
      </c>
    </row>
    <row r="68" spans="2:109" ht="15.75" customHeight="1">
      <c r="B68" s="1">
        <v>61</v>
      </c>
      <c r="D68" s="43">
        <f t="shared" si="54"/>
        <v>8.5389999999999997E-3</v>
      </c>
      <c r="E68" s="43">
        <f t="shared" si="0"/>
        <v>8.5756661378080627E-3</v>
      </c>
      <c r="F68" s="44">
        <f t="shared" si="55"/>
        <v>81355.921260153074</v>
      </c>
      <c r="G68" s="44">
        <f t="shared" si="1"/>
        <v>80664.189062527235</v>
      </c>
      <c r="H68" s="44">
        <f t="shared" si="2"/>
        <v>16.663970545251384</v>
      </c>
      <c r="J68" s="43">
        <f t="shared" si="50"/>
        <v>5.5999999999999999E-3</v>
      </c>
      <c r="K68" s="43">
        <f t="shared" si="4"/>
        <v>5.6157387856357452E-3</v>
      </c>
      <c r="L68" s="44">
        <f t="shared" si="56"/>
        <v>87689.573506293105</v>
      </c>
      <c r="M68" s="44">
        <f t="shared" si="5"/>
        <v>87199.88686717044</v>
      </c>
      <c r="N68" s="44">
        <f t="shared" si="6"/>
        <v>19.304187003666033</v>
      </c>
      <c r="P68" s="5">
        <f t="shared" si="7"/>
        <v>0.51873357303869772</v>
      </c>
      <c r="R68" s="1">
        <v>61</v>
      </c>
      <c r="S68" s="44">
        <f t="shared" si="8"/>
        <v>84641.399320177865</v>
      </c>
      <c r="T68" s="44">
        <f t="shared" si="9"/>
        <v>84059.453179111268</v>
      </c>
      <c r="U68" s="45">
        <f t="shared" si="10"/>
        <v>18.348282322938232</v>
      </c>
      <c r="V68" s="44">
        <f t="shared" si="51"/>
        <v>53730.802472087933</v>
      </c>
      <c r="W68" s="45">
        <f t="shared" si="12"/>
        <v>11.234294361135523</v>
      </c>
      <c r="X68" s="45">
        <f>SUM(CL68:CL$127)/S68</f>
        <v>8.1149623062547871</v>
      </c>
      <c r="Z68" s="1">
        <f t="shared" si="13"/>
        <v>18.033539462320391</v>
      </c>
      <c r="AA68" s="45">
        <f t="shared" si="14"/>
        <v>0.31474286061784085</v>
      </c>
      <c r="AC68" s="44">
        <f t="shared" si="52"/>
        <v>6589.6445557152219</v>
      </c>
      <c r="AD68" s="44">
        <f t="shared" si="57"/>
        <v>6820.2821151652524</v>
      </c>
      <c r="AE68" s="44">
        <f t="shared" si="59"/>
        <v>7058.9919891960362</v>
      </c>
      <c r="AF68" s="44">
        <f t="shared" si="61"/>
        <v>7306.0567088178977</v>
      </c>
      <c r="AG68" s="44">
        <f t="shared" si="63"/>
        <v>7561.7686936265245</v>
      </c>
      <c r="AH68" s="44">
        <f t="shared" si="65"/>
        <v>7826.4305979034525</v>
      </c>
      <c r="AI68" s="44">
        <f t="shared" si="67"/>
        <v>8100.3556688300705</v>
      </c>
      <c r="AJ68" s="44">
        <f t="shared" si="69"/>
        <v>8383.8681172391243</v>
      </c>
      <c r="AK68" s="44">
        <f t="shared" si="71"/>
        <v>8677.3035013424942</v>
      </c>
      <c r="AL68" s="44">
        <f t="shared" si="73"/>
        <v>8981.0091238894784</v>
      </c>
      <c r="AM68" s="44">
        <f t="shared" si="75"/>
        <v>9295.344443225611</v>
      </c>
      <c r="AN68" s="44">
        <f t="shared" si="77"/>
        <v>9620.6814987385042</v>
      </c>
      <c r="AO68" s="44">
        <f t="shared" si="79"/>
        <v>9957.405351194353</v>
      </c>
      <c r="AP68" s="44">
        <f t="shared" si="81"/>
        <v>10305.914538486153</v>
      </c>
      <c r="AQ68" s="44">
        <f t="shared" si="83"/>
        <v>10666.621547333167</v>
      </c>
      <c r="AR68" s="44">
        <f t="shared" si="85"/>
        <v>11039.953301489824</v>
      </c>
      <c r="AS68" s="44">
        <f t="shared" si="87"/>
        <v>11426.35166704197</v>
      </c>
      <c r="AT68" s="44">
        <f t="shared" si="89"/>
        <v>11826.273975388438</v>
      </c>
      <c r="AU68" s="44">
        <f t="shared" si="91"/>
        <v>12240.193564527031</v>
      </c>
      <c r="AV68" s="44">
        <f t="shared" si="93"/>
        <v>12668.600339285478</v>
      </c>
      <c r="AW68" s="44">
        <f t="shared" si="95"/>
        <v>13112.001351160472</v>
      </c>
      <c r="AX68" s="44">
        <f t="shared" si="97"/>
        <v>13570.921398451084</v>
      </c>
      <c r="AY68" s="44">
        <f t="shared" si="99"/>
        <v>14045.90364739687</v>
      </c>
      <c r="AZ68" s="44">
        <f t="shared" si="101"/>
        <v>14537.510275055758</v>
      </c>
      <c r="BA68" s="44">
        <f t="shared" si="103"/>
        <v>15046.323134682711</v>
      </c>
      <c r="BB68" s="44">
        <f t="shared" si="105"/>
        <v>15572.944444396604</v>
      </c>
      <c r="BC68" s="44">
        <f t="shared" si="107"/>
        <v>16117.997499950485</v>
      </c>
      <c r="BD68" s="44">
        <f t="shared" si="109"/>
        <v>16682.12741244875</v>
      </c>
      <c r="BE68" s="44">
        <f t="shared" si="111"/>
        <v>17266.001871884455</v>
      </c>
      <c r="BF68" s="44">
        <f t="shared" ref="BF68:BF99" si="113">$V68/(1+r_)^($R68-BF$2)</f>
        <v>17870.311937400409</v>
      </c>
      <c r="BG68" s="44">
        <f t="shared" si="48"/>
        <v>18495.77285520942</v>
      </c>
      <c r="BH68" s="44">
        <f t="shared" si="49"/>
        <v>19143.124905141747</v>
      </c>
      <c r="BI68" s="44">
        <f t="shared" si="53"/>
        <v>19813.134276821711</v>
      </c>
      <c r="BJ68" s="44">
        <f t="shared" si="58"/>
        <v>20506.593976510463</v>
      </c>
      <c r="BK68" s="44">
        <f t="shared" si="60"/>
        <v>21224.324765688329</v>
      </c>
      <c r="BL68" s="44">
        <f t="shared" si="62"/>
        <v>21967.176132487424</v>
      </c>
      <c r="BM68" s="44">
        <f t="shared" si="64"/>
        <v>22736.027297124481</v>
      </c>
      <c r="BN68" s="44">
        <f t="shared" si="66"/>
        <v>23531.788252523835</v>
      </c>
      <c r="BO68" s="44">
        <f t="shared" si="68"/>
        <v>24355.400841362167</v>
      </c>
      <c r="BP68" s="44">
        <f t="shared" si="70"/>
        <v>25207.839870809839</v>
      </c>
      <c r="BQ68" s="44">
        <f t="shared" si="72"/>
        <v>26090.114266288187</v>
      </c>
      <c r="BR68" s="44">
        <f t="shared" si="74"/>
        <v>27003.268265608269</v>
      </c>
      <c r="BS68" s="44">
        <f t="shared" si="76"/>
        <v>27948.382654904555</v>
      </c>
      <c r="BT68" s="44">
        <f t="shared" si="78"/>
        <v>28926.576047826209</v>
      </c>
      <c r="BU68" s="44">
        <f t="shared" si="80"/>
        <v>29939.006209500127</v>
      </c>
      <c r="BV68" s="44">
        <f t="shared" si="82"/>
        <v>30986.871426832629</v>
      </c>
      <c r="BW68" s="44">
        <f t="shared" si="84"/>
        <v>32071.411926771765</v>
      </c>
      <c r="BX68" s="44">
        <f t="shared" si="86"/>
        <v>33193.911344208769</v>
      </c>
      <c r="BY68" s="44">
        <f t="shared" si="88"/>
        <v>34355.698241256083</v>
      </c>
      <c r="BZ68" s="44">
        <f t="shared" si="90"/>
        <v>35558.147679700036</v>
      </c>
      <c r="CA68" s="44">
        <f t="shared" si="92"/>
        <v>36802.682848489538</v>
      </c>
      <c r="CB68" s="44">
        <f t="shared" si="94"/>
        <v>38090.776748186669</v>
      </c>
      <c r="CC68" s="44">
        <f t="shared" si="96"/>
        <v>39423.953934373203</v>
      </c>
      <c r="CD68" s="44">
        <f t="shared" si="98"/>
        <v>40803.79232207626</v>
      </c>
      <c r="CE68" s="44">
        <f t="shared" si="100"/>
        <v>42231.925053348918</v>
      </c>
      <c r="CF68" s="44">
        <f t="shared" si="102"/>
        <v>43710.042430216126</v>
      </c>
      <c r="CG68" s="44">
        <f t="shared" si="104"/>
        <v>45239.893915273693</v>
      </c>
      <c r="CH68" s="44">
        <f t="shared" si="106"/>
        <v>46823.290202308272</v>
      </c>
      <c r="CI68" s="44">
        <f t="shared" si="108"/>
        <v>48462.105359389054</v>
      </c>
      <c r="CJ68" s="44">
        <f t="shared" si="110"/>
        <v>50158.279046967669</v>
      </c>
      <c r="CK68" s="44">
        <f t="shared" si="112"/>
        <v>51913.818813611535</v>
      </c>
      <c r="CL68" s="44">
        <f t="shared" ref="CL68:CL99" si="114">$V68/(1+r_)^($R68-CL$2)</f>
        <v>53730.802472087933</v>
      </c>
      <c r="CM68" s="44"/>
      <c r="CN68" s="44"/>
      <c r="CO68" s="44"/>
      <c r="CP68" s="44"/>
      <c r="CQ68" s="44"/>
      <c r="CR68" s="44"/>
      <c r="CS68" s="44"/>
      <c r="CT68" s="44"/>
      <c r="CU68" s="44"/>
    </row>
    <row r="69" spans="2:109" ht="15.75" customHeight="1">
      <c r="B69" s="1">
        <v>62</v>
      </c>
      <c r="D69" s="43">
        <f t="shared" si="54"/>
        <v>9.2779999999999998E-3</v>
      </c>
      <c r="E69" s="43">
        <f t="shared" si="0"/>
        <v>9.3213087290716576E-3</v>
      </c>
      <c r="F69" s="44">
        <f t="shared" si="55"/>
        <v>79972.456864901382</v>
      </c>
      <c r="G69" s="44">
        <f t="shared" si="1"/>
        <v>79233.914475994607</v>
      </c>
      <c r="H69" s="44">
        <f t="shared" si="2"/>
        <v>15.943595288718114</v>
      </c>
      <c r="J69" s="43">
        <f t="shared" si="50"/>
        <v>6.3029999999999996E-3</v>
      </c>
      <c r="K69" s="43">
        <f t="shared" si="4"/>
        <v>6.3229477692014688E-3</v>
      </c>
      <c r="L69" s="44">
        <f t="shared" si="56"/>
        <v>86710.200228047775</v>
      </c>
      <c r="M69" s="44">
        <f t="shared" si="5"/>
        <v>86165.388239146909</v>
      </c>
      <c r="N69" s="44">
        <f t="shared" si="6"/>
        <v>18.516576298375117</v>
      </c>
      <c r="P69" s="5">
        <f t="shared" si="7"/>
        <v>0.52021129096648955</v>
      </c>
      <c r="R69" s="1">
        <v>62</v>
      </c>
      <c r="S69" s="44">
        <f t="shared" si="8"/>
        <v>83477.507038044656</v>
      </c>
      <c r="T69" s="44">
        <f t="shared" si="9"/>
        <v>82845.076984860789</v>
      </c>
      <c r="U69" s="45">
        <f t="shared" si="10"/>
        <v>17.597133525880061</v>
      </c>
      <c r="V69" s="44">
        <f t="shared" si="51"/>
        <v>52954.573208723021</v>
      </c>
      <c r="W69" s="45">
        <f t="shared" si="12"/>
        <v>10.747273420854913</v>
      </c>
      <c r="X69" s="45">
        <f>SUM(CM69:CM$127)/S69</f>
        <v>7.8499055554062194</v>
      </c>
      <c r="Z69" s="1">
        <f t="shared" si="13"/>
        <v>17.282089061384045</v>
      </c>
      <c r="AA69" s="45">
        <f t="shared" si="14"/>
        <v>0.31504446449601531</v>
      </c>
      <c r="AC69" s="44">
        <f t="shared" si="52"/>
        <v>6274.8274101433399</v>
      </c>
      <c r="AD69" s="44">
        <f t="shared" si="57"/>
        <v>6494.4463694983569</v>
      </c>
      <c r="AE69" s="44">
        <f t="shared" si="59"/>
        <v>6721.7519924307971</v>
      </c>
      <c r="AF69" s="44">
        <f t="shared" si="61"/>
        <v>6957.0133121658746</v>
      </c>
      <c r="AG69" s="44">
        <f t="shared" si="63"/>
        <v>7200.5087780916811</v>
      </c>
      <c r="AH69" s="44">
        <f t="shared" si="65"/>
        <v>7452.5265853248902</v>
      </c>
      <c r="AI69" s="44">
        <f t="shared" si="67"/>
        <v>7713.3650158112605</v>
      </c>
      <c r="AJ69" s="44">
        <f t="shared" si="69"/>
        <v>7983.3327913646517</v>
      </c>
      <c r="AK69" s="44">
        <f t="shared" si="71"/>
        <v>8262.7494390624161</v>
      </c>
      <c r="AL69" s="44">
        <f t="shared" si="73"/>
        <v>8551.9456694296005</v>
      </c>
      <c r="AM69" s="44">
        <f t="shared" si="75"/>
        <v>8851.2637678596348</v>
      </c>
      <c r="AN69" s="44">
        <f t="shared" si="77"/>
        <v>9161.0579997347213</v>
      </c>
      <c r="AO69" s="44">
        <f t="shared" si="79"/>
        <v>9481.6950297254352</v>
      </c>
      <c r="AP69" s="44">
        <f t="shared" si="81"/>
        <v>9813.5543557658257</v>
      </c>
      <c r="AQ69" s="44">
        <f t="shared" si="83"/>
        <v>10157.028758217628</v>
      </c>
      <c r="AR69" s="44">
        <f t="shared" si="85"/>
        <v>10512.524764755242</v>
      </c>
      <c r="AS69" s="44">
        <f t="shared" si="87"/>
        <v>10880.463131521674</v>
      </c>
      <c r="AT69" s="44">
        <f t="shared" si="89"/>
        <v>11261.279341124933</v>
      </c>
      <c r="AU69" s="44">
        <f t="shared" si="91"/>
        <v>11655.424118064306</v>
      </c>
      <c r="AV69" s="44">
        <f t="shared" si="93"/>
        <v>12063.363962196554</v>
      </c>
      <c r="AW69" s="44">
        <f t="shared" si="95"/>
        <v>12485.581700873434</v>
      </c>
      <c r="AX69" s="44">
        <f t="shared" si="97"/>
        <v>12922.577060404004</v>
      </c>
      <c r="AY69" s="44">
        <f t="shared" si="99"/>
        <v>13374.867257518143</v>
      </c>
      <c r="AZ69" s="44">
        <f t="shared" si="101"/>
        <v>13842.987611531275</v>
      </c>
      <c r="BA69" s="44">
        <f t="shared" si="103"/>
        <v>14327.492177934868</v>
      </c>
      <c r="BB69" s="44">
        <f t="shared" si="105"/>
        <v>14828.954404162589</v>
      </c>
      <c r="BC69" s="44">
        <f t="shared" si="107"/>
        <v>15347.967808308278</v>
      </c>
      <c r="BD69" s="44">
        <f t="shared" si="109"/>
        <v>15885.146681599066</v>
      </c>
      <c r="BE69" s="44">
        <f t="shared" si="111"/>
        <v>16441.126815455031</v>
      </c>
      <c r="BF69" s="44">
        <f t="shared" si="113"/>
        <v>17016.566253995956</v>
      </c>
      <c r="BG69" s="44">
        <f t="shared" ref="BG69:BG100" si="115">$V69/(1+r_)^($R69-BG$2)</f>
        <v>17612.146072885815</v>
      </c>
      <c r="BH69" s="44">
        <f t="shared" si="49"/>
        <v>18228.571185436813</v>
      </c>
      <c r="BI69" s="44">
        <f t="shared" si="53"/>
        <v>18866.5711769271</v>
      </c>
      <c r="BJ69" s="44">
        <f t="shared" si="58"/>
        <v>19526.901168119552</v>
      </c>
      <c r="BK69" s="44">
        <f t="shared" si="60"/>
        <v>20210.342709003729</v>
      </c>
      <c r="BL69" s="44">
        <f t="shared" si="62"/>
        <v>20917.704703818861</v>
      </c>
      <c r="BM69" s="44">
        <f t="shared" si="64"/>
        <v>21649.824368452519</v>
      </c>
      <c r="BN69" s="44">
        <f t="shared" si="66"/>
        <v>22407.56822134836</v>
      </c>
      <c r="BO69" s="44">
        <f t="shared" si="68"/>
        <v>23191.833109095547</v>
      </c>
      <c r="BP69" s="44">
        <f t="shared" si="70"/>
        <v>24003.547267913887</v>
      </c>
      <c r="BQ69" s="44">
        <f t="shared" si="72"/>
        <v>24843.671422290874</v>
      </c>
      <c r="BR69" s="44">
        <f t="shared" si="74"/>
        <v>25713.199922071053</v>
      </c>
      <c r="BS69" s="44">
        <f t="shared" si="76"/>
        <v>26613.161919343536</v>
      </c>
      <c r="BT69" s="44">
        <f t="shared" si="78"/>
        <v>27544.622586520556</v>
      </c>
      <c r="BU69" s="44">
        <f t="shared" si="80"/>
        <v>28508.684377048776</v>
      </c>
      <c r="BV69" s="44">
        <f t="shared" si="82"/>
        <v>29506.48833024548</v>
      </c>
      <c r="BW69" s="44">
        <f t="shared" si="84"/>
        <v>30539.215421804071</v>
      </c>
      <c r="BX69" s="44">
        <f t="shared" si="86"/>
        <v>31608.087961567206</v>
      </c>
      <c r="BY69" s="44">
        <f t="shared" si="88"/>
        <v>32714.371040222053</v>
      </c>
      <c r="BZ69" s="44">
        <f t="shared" si="90"/>
        <v>33859.374026629826</v>
      </c>
      <c r="CA69" s="44">
        <f t="shared" si="92"/>
        <v>35044.452117561865</v>
      </c>
      <c r="CB69" s="44">
        <f t="shared" si="94"/>
        <v>36271.007941676529</v>
      </c>
      <c r="CC69" s="44">
        <f t="shared" si="96"/>
        <v>37540.493219635209</v>
      </c>
      <c r="CD69" s="44">
        <f t="shared" si="98"/>
        <v>38854.410482322441</v>
      </c>
      <c r="CE69" s="44">
        <f t="shared" si="100"/>
        <v>40214.314849203714</v>
      </c>
      <c r="CF69" s="44">
        <f t="shared" si="102"/>
        <v>41621.815868925842</v>
      </c>
      <c r="CG69" s="44">
        <f t="shared" si="104"/>
        <v>43078.579424338241</v>
      </c>
      <c r="CH69" s="44">
        <f t="shared" si="106"/>
        <v>44586.329704190081</v>
      </c>
      <c r="CI69" s="44">
        <f t="shared" si="108"/>
        <v>46146.851243836725</v>
      </c>
      <c r="CJ69" s="44">
        <f t="shared" si="110"/>
        <v>47761.991037371008</v>
      </c>
      <c r="CK69" s="44">
        <f t="shared" si="112"/>
        <v>49433.660723678993</v>
      </c>
      <c r="CL69" s="44">
        <f t="shared" si="114"/>
        <v>51163.838849007756</v>
      </c>
      <c r="CM69" s="44">
        <f t="shared" ref="CM69:CM100" si="116">$V69/(1+r_)^($R69-CM$2)</f>
        <v>52954.573208723021</v>
      </c>
      <c r="CN69" s="44"/>
      <c r="CO69" s="44"/>
      <c r="CP69" s="44"/>
      <c r="CQ69" s="44"/>
      <c r="CR69" s="44"/>
      <c r="CS69" s="44"/>
      <c r="CT69" s="44"/>
      <c r="CU69" s="44"/>
    </row>
    <row r="70" spans="2:109" ht="15.75" customHeight="1">
      <c r="B70" s="1">
        <v>63</v>
      </c>
      <c r="D70" s="43">
        <f t="shared" si="54"/>
        <v>1.0397999999999999E-2</v>
      </c>
      <c r="E70" s="43">
        <f t="shared" si="0"/>
        <v>1.0452436887307811E-2</v>
      </c>
      <c r="F70" s="44">
        <f t="shared" si="55"/>
        <v>78495.372087087831</v>
      </c>
      <c r="G70" s="44">
        <f t="shared" si="1"/>
        <v>77683.420605302017</v>
      </c>
      <c r="H70" s="44">
        <f t="shared" si="2"/>
        <v>15.234204771916309</v>
      </c>
      <c r="J70" s="43">
        <f t="shared" si="50"/>
        <v>6.8320000000000004E-3</v>
      </c>
      <c r="K70" s="43">
        <f t="shared" si="4"/>
        <v>6.8554449569821927E-3</v>
      </c>
      <c r="L70" s="44">
        <f t="shared" si="56"/>
        <v>85620.576250246027</v>
      </c>
      <c r="M70" s="44">
        <f t="shared" si="5"/>
        <v>85037.61469590239</v>
      </c>
      <c r="N70" s="44">
        <f t="shared" si="6"/>
        <v>17.745858725478001</v>
      </c>
      <c r="P70" s="5">
        <f t="shared" si="7"/>
        <v>0.52170783593960235</v>
      </c>
      <c r="R70" s="1">
        <v>63</v>
      </c>
      <c r="S70" s="44">
        <f t="shared" si="8"/>
        <v>82212.646931676936</v>
      </c>
      <c r="T70" s="44">
        <f t="shared" si="9"/>
        <v>81526.966506646524</v>
      </c>
      <c r="U70" s="45">
        <f t="shared" si="10"/>
        <v>16.860176779408924</v>
      </c>
      <c r="V70" s="44">
        <f t="shared" si="51"/>
        <v>52112.036991048459</v>
      </c>
      <c r="W70" s="45">
        <f t="shared" si="12"/>
        <v>10.268505527161278</v>
      </c>
      <c r="X70" s="45">
        <f>SUM(CN70:CN$127)/S70</f>
        <v>7.5829906390826061</v>
      </c>
      <c r="Z70" s="1">
        <f t="shared" si="13"/>
        <v>16.544554320658126</v>
      </c>
      <c r="AA70" s="45">
        <f t="shared" si="14"/>
        <v>0.31562245875079853</v>
      </c>
      <c r="AC70" s="44">
        <f t="shared" si="52"/>
        <v>5966.1753378669673</v>
      </c>
      <c r="AD70" s="44">
        <f t="shared" si="57"/>
        <v>6174.9914746923114</v>
      </c>
      <c r="AE70" s="44">
        <f t="shared" si="59"/>
        <v>6391.1161763065429</v>
      </c>
      <c r="AF70" s="44">
        <f t="shared" si="61"/>
        <v>6614.8052424772695</v>
      </c>
      <c r="AG70" s="44">
        <f t="shared" si="63"/>
        <v>6846.323425963973</v>
      </c>
      <c r="AH70" s="44">
        <f t="shared" si="65"/>
        <v>7085.9447458727127</v>
      </c>
      <c r="AI70" s="44">
        <f t="shared" si="67"/>
        <v>7333.9528119782581</v>
      </c>
      <c r="AJ70" s="44">
        <f t="shared" si="69"/>
        <v>7590.6411603974966</v>
      </c>
      <c r="AK70" s="44">
        <f t="shared" si="71"/>
        <v>7856.3136010114058</v>
      </c>
      <c r="AL70" s="44">
        <f t="shared" si="73"/>
        <v>8131.2845770468057</v>
      </c>
      <c r="AM70" s="44">
        <f t="shared" si="75"/>
        <v>8415.8795372434452</v>
      </c>
      <c r="AN70" s="44">
        <f t="shared" si="77"/>
        <v>8710.4353210469635</v>
      </c>
      <c r="AO70" s="44">
        <f t="shared" si="79"/>
        <v>9015.3005572836064</v>
      </c>
      <c r="AP70" s="44">
        <f t="shared" si="81"/>
        <v>9330.8360767885315</v>
      </c>
      <c r="AQ70" s="44">
        <f t="shared" si="83"/>
        <v>9657.4153394761306</v>
      </c>
      <c r="AR70" s="44">
        <f t="shared" si="85"/>
        <v>9995.4248763577925</v>
      </c>
      <c r="AS70" s="44">
        <f t="shared" si="87"/>
        <v>10345.264747030315</v>
      </c>
      <c r="AT70" s="44">
        <f t="shared" si="89"/>
        <v>10707.349013176372</v>
      </c>
      <c r="AU70" s="44">
        <f t="shared" si="91"/>
        <v>11082.106228637547</v>
      </c>
      <c r="AV70" s="44">
        <f t="shared" si="93"/>
        <v>11469.97994663986</v>
      </c>
      <c r="AW70" s="44">
        <f t="shared" si="95"/>
        <v>11871.429244772253</v>
      </c>
      <c r="AX70" s="44">
        <f t="shared" si="97"/>
        <v>12286.929268339283</v>
      </c>
      <c r="AY70" s="44">
        <f t="shared" si="99"/>
        <v>12716.971792731159</v>
      </c>
      <c r="AZ70" s="44">
        <f t="shared" si="101"/>
        <v>13162.065805476746</v>
      </c>
      <c r="BA70" s="44">
        <f t="shared" si="103"/>
        <v>13622.738108668431</v>
      </c>
      <c r="BB70" s="44">
        <f t="shared" si="105"/>
        <v>14099.533942471822</v>
      </c>
      <c r="BC70" s="44">
        <f t="shared" si="107"/>
        <v>14593.017630458336</v>
      </c>
      <c r="BD70" s="44">
        <f t="shared" si="109"/>
        <v>15103.773247524377</v>
      </c>
      <c r="BE70" s="44">
        <f t="shared" si="111"/>
        <v>15632.405311187731</v>
      </c>
      <c r="BF70" s="44">
        <f t="shared" si="113"/>
        <v>16179.539497079299</v>
      </c>
      <c r="BG70" s="44">
        <f t="shared" si="115"/>
        <v>16745.823379477075</v>
      </c>
      <c r="BH70" s="44">
        <f t="shared" ref="BH70:BH101" si="117">$V70/(1+r_)^($R70-BH$2)</f>
        <v>17331.92719775877</v>
      </c>
      <c r="BI70" s="44">
        <f t="shared" si="53"/>
        <v>17938.544649680323</v>
      </c>
      <c r="BJ70" s="44">
        <f t="shared" si="58"/>
        <v>18566.393712419132</v>
      </c>
      <c r="BK70" s="44">
        <f t="shared" si="60"/>
        <v>19216.217492353804</v>
      </c>
      <c r="BL70" s="44">
        <f t="shared" si="62"/>
        <v>19888.785104586183</v>
      </c>
      <c r="BM70" s="44">
        <f t="shared" si="64"/>
        <v>20584.892583246696</v>
      </c>
      <c r="BN70" s="44">
        <f t="shared" si="66"/>
        <v>21305.363823660333</v>
      </c>
      <c r="BO70" s="44">
        <f t="shared" si="68"/>
        <v>22051.051557488445</v>
      </c>
      <c r="BP70" s="44">
        <f t="shared" si="70"/>
        <v>22822.838362000537</v>
      </c>
      <c r="BQ70" s="44">
        <f t="shared" si="72"/>
        <v>23621.637704670549</v>
      </c>
      <c r="BR70" s="44">
        <f t="shared" si="74"/>
        <v>24448.395024334019</v>
      </c>
      <c r="BS70" s="44">
        <f t="shared" si="76"/>
        <v>25304.088850185712</v>
      </c>
      <c r="BT70" s="44">
        <f t="shared" si="78"/>
        <v>26189.731959942204</v>
      </c>
      <c r="BU70" s="44">
        <f t="shared" si="80"/>
        <v>27106.37257854018</v>
      </c>
      <c r="BV70" s="44">
        <f t="shared" si="82"/>
        <v>28055.095618789084</v>
      </c>
      <c r="BW70" s="44">
        <f t="shared" si="84"/>
        <v>29037.0239654467</v>
      </c>
      <c r="BX70" s="44">
        <f t="shared" si="86"/>
        <v>30053.319804237333</v>
      </c>
      <c r="BY70" s="44">
        <f t="shared" si="88"/>
        <v>31105.185997385634</v>
      </c>
      <c r="BZ70" s="44">
        <f t="shared" si="90"/>
        <v>32193.867507294126</v>
      </c>
      <c r="CA70" s="44">
        <f t="shared" si="92"/>
        <v>33320.652870049424</v>
      </c>
      <c r="CB70" s="44">
        <f t="shared" si="94"/>
        <v>34486.875720501142</v>
      </c>
      <c r="CC70" s="44">
        <f t="shared" si="96"/>
        <v>35693.916370718682</v>
      </c>
      <c r="CD70" s="44">
        <f t="shared" si="98"/>
        <v>36943.203443693841</v>
      </c>
      <c r="CE70" s="44">
        <f t="shared" si="100"/>
        <v>38236.215564223123</v>
      </c>
      <c r="CF70" s="44">
        <f t="shared" si="102"/>
        <v>39574.483108970926</v>
      </c>
      <c r="CG70" s="44">
        <f t="shared" si="104"/>
        <v>40959.590017784896</v>
      </c>
      <c r="CH70" s="44">
        <f t="shared" si="106"/>
        <v>42393.17566840737</v>
      </c>
      <c r="CI70" s="44">
        <f t="shared" si="108"/>
        <v>43876.93681680163</v>
      </c>
      <c r="CJ70" s="44">
        <f t="shared" si="110"/>
        <v>45412.62960538968</v>
      </c>
      <c r="CK70" s="44">
        <f t="shared" si="112"/>
        <v>47002.071641578317</v>
      </c>
      <c r="CL70" s="44">
        <f t="shared" si="114"/>
        <v>48647.144149033549</v>
      </c>
      <c r="CM70" s="44">
        <f t="shared" si="116"/>
        <v>50349.79419424972</v>
      </c>
      <c r="CN70" s="44">
        <f t="shared" ref="CN70:CN101" si="118">$V70/(1+r_)^($R70-CN$2)</f>
        <v>52112.036991048459</v>
      </c>
      <c r="CO70" s="44"/>
      <c r="CP70" s="44"/>
      <c r="CQ70" s="44"/>
      <c r="CR70" s="44"/>
      <c r="CS70" s="44"/>
      <c r="CT70" s="44"/>
      <c r="CU70" s="44"/>
    </row>
    <row r="71" spans="2:109" ht="15.75" customHeight="1">
      <c r="B71" s="1">
        <v>64</v>
      </c>
      <c r="D71" s="43">
        <f t="shared" si="54"/>
        <v>1.1117999999999999E-2</v>
      </c>
      <c r="E71" s="43">
        <f t="shared" si="0"/>
        <v>1.1180266914524747E-2</v>
      </c>
      <c r="F71" s="44">
        <f t="shared" si="55"/>
        <v>76871.469123516203</v>
      </c>
      <c r="G71" s="44">
        <f t="shared" si="1"/>
        <v>76021.56316802901</v>
      </c>
      <c r="H71" s="44">
        <f t="shared" si="2"/>
        <v>14.545463540192749</v>
      </c>
      <c r="J71" s="43">
        <f t="shared" ref="J71:J102" si="119">VLOOKUP($B71,FemaleLT,nat,1)</f>
        <v>7.3460000000000001E-3</v>
      </c>
      <c r="K71" s="43">
        <f t="shared" si="4"/>
        <v>7.373114729477992E-3</v>
      </c>
      <c r="L71" s="44">
        <f t="shared" si="56"/>
        <v>84454.653141558738</v>
      </c>
      <c r="M71" s="44">
        <f t="shared" si="5"/>
        <v>83836.528003039362</v>
      </c>
      <c r="N71" s="44">
        <f t="shared" si="6"/>
        <v>16.983943241478418</v>
      </c>
      <c r="P71" s="5">
        <f t="shared" si="7"/>
        <v>0.52350265385286654</v>
      </c>
      <c r="R71" s="1">
        <v>64</v>
      </c>
      <c r="S71" s="44">
        <f t="shared" si="8"/>
        <v>80841.286081616112</v>
      </c>
      <c r="T71" s="44">
        <f t="shared" si="9"/>
        <v>80120.358468918799</v>
      </c>
      <c r="U71" s="45">
        <f t="shared" si="10"/>
        <v>16.137704599942417</v>
      </c>
      <c r="V71" s="44">
        <f t="shared" ref="V71:V102" si="120">T71*VLOOKUP($B71,qol,nat,1)*qCMb</f>
        <v>51212.933133332903</v>
      </c>
      <c r="W71" s="45">
        <f t="shared" si="12"/>
        <v>9.7980749790367501</v>
      </c>
      <c r="X71" s="45">
        <f>SUM(CO71:CO$127)/S71</f>
        <v>7.3143491784359282</v>
      </c>
      <c r="Z71" s="1">
        <f t="shared" si="13"/>
        <v>15.822014135182142</v>
      </c>
      <c r="AA71" s="45">
        <f t="shared" si="14"/>
        <v>0.31569046476027474</v>
      </c>
      <c r="AC71" s="44">
        <f t="shared" ref="AC71:AC102" si="121">$V71/(1+r_)^($R71-AC$2)</f>
        <v>5664.9654210506678</v>
      </c>
      <c r="AD71" s="44">
        <f t="shared" si="57"/>
        <v>5863.2392107874402</v>
      </c>
      <c r="AE71" s="44">
        <f t="shared" si="59"/>
        <v>6068.4525831649999</v>
      </c>
      <c r="AF71" s="44">
        <f t="shared" si="61"/>
        <v>6280.848423575776</v>
      </c>
      <c r="AG71" s="44">
        <f t="shared" si="63"/>
        <v>6500.678118400926</v>
      </c>
      <c r="AH71" s="44">
        <f t="shared" si="65"/>
        <v>6728.2018525449575</v>
      </c>
      <c r="AI71" s="44">
        <f t="shared" si="67"/>
        <v>6963.6889173840318</v>
      </c>
      <c r="AJ71" s="44">
        <f t="shared" si="69"/>
        <v>7207.4180294924727</v>
      </c>
      <c r="AK71" s="44">
        <f t="shared" si="71"/>
        <v>7459.6776605247087</v>
      </c>
      <c r="AL71" s="44">
        <f t="shared" si="73"/>
        <v>7720.7663786430712</v>
      </c>
      <c r="AM71" s="44">
        <f t="shared" si="75"/>
        <v>7990.9932018955797</v>
      </c>
      <c r="AN71" s="44">
        <f t="shared" si="77"/>
        <v>8270.6779639619253</v>
      </c>
      <c r="AO71" s="44">
        <f t="shared" si="79"/>
        <v>8560.1516927005905</v>
      </c>
      <c r="AP71" s="44">
        <f t="shared" si="81"/>
        <v>8859.7570019451105</v>
      </c>
      <c r="AQ71" s="44">
        <f t="shared" si="83"/>
        <v>9169.8484970131885</v>
      </c>
      <c r="AR71" s="44">
        <f t="shared" si="85"/>
        <v>9490.7931944086504</v>
      </c>
      <c r="AS71" s="44">
        <f t="shared" si="87"/>
        <v>9822.9709562129519</v>
      </c>
      <c r="AT71" s="44">
        <f t="shared" si="89"/>
        <v>10166.774939680403</v>
      </c>
      <c r="AU71" s="44">
        <f t="shared" si="91"/>
        <v>10522.612062569215</v>
      </c>
      <c r="AV71" s="44">
        <f t="shared" si="93"/>
        <v>10890.903484759137</v>
      </c>
      <c r="AW71" s="44">
        <f t="shared" si="95"/>
        <v>11272.085106725706</v>
      </c>
      <c r="AX71" s="44">
        <f t="shared" si="97"/>
        <v>11666.608085461105</v>
      </c>
      <c r="AY71" s="44">
        <f t="shared" si="99"/>
        <v>12074.939368452244</v>
      </c>
      <c r="AZ71" s="44">
        <f t="shared" si="101"/>
        <v>12497.562246348074</v>
      </c>
      <c r="BA71" s="44">
        <f t="shared" si="103"/>
        <v>12934.976924970253</v>
      </c>
      <c r="BB71" s="44">
        <f t="shared" si="105"/>
        <v>13387.70111734421</v>
      </c>
      <c r="BC71" s="44">
        <f t="shared" si="107"/>
        <v>13856.270656451255</v>
      </c>
      <c r="BD71" s="44">
        <f t="shared" si="109"/>
        <v>14341.240129427049</v>
      </c>
      <c r="BE71" s="44">
        <f t="shared" si="111"/>
        <v>14843.183533956995</v>
      </c>
      <c r="BF71" s="44">
        <f t="shared" si="113"/>
        <v>15362.694957645488</v>
      </c>
      <c r="BG71" s="44">
        <f t="shared" si="115"/>
        <v>15900.389281163079</v>
      </c>
      <c r="BH71" s="44">
        <f t="shared" si="117"/>
        <v>16456.902906003786</v>
      </c>
      <c r="BI71" s="44">
        <f t="shared" ref="BI71:BI102" si="122">$V71/(1+r_)^($R71-BI$2)</f>
        <v>17032.894507713918</v>
      </c>
      <c r="BJ71" s="44">
        <f t="shared" si="58"/>
        <v>17629.0458154839</v>
      </c>
      <c r="BK71" s="44">
        <f t="shared" si="60"/>
        <v>18246.062419025835</v>
      </c>
      <c r="BL71" s="44">
        <f t="shared" si="62"/>
        <v>18884.674603691739</v>
      </c>
      <c r="BM71" s="44">
        <f t="shared" si="64"/>
        <v>19545.638214820945</v>
      </c>
      <c r="BN71" s="44">
        <f t="shared" si="66"/>
        <v>20229.73555233968</v>
      </c>
      <c r="BO71" s="44">
        <f t="shared" si="68"/>
        <v>20937.776296671567</v>
      </c>
      <c r="BP71" s="44">
        <f t="shared" si="70"/>
        <v>21670.598467055072</v>
      </c>
      <c r="BQ71" s="44">
        <f t="shared" si="72"/>
        <v>22429.069413401998</v>
      </c>
      <c r="BR71" s="44">
        <f t="shared" si="74"/>
        <v>23214.086842871064</v>
      </c>
      <c r="BS71" s="44">
        <f t="shared" si="76"/>
        <v>24026.579882371549</v>
      </c>
      <c r="BT71" s="44">
        <f t="shared" si="78"/>
        <v>24867.510178254557</v>
      </c>
      <c r="BU71" s="44">
        <f t="shared" si="80"/>
        <v>25737.873034493459</v>
      </c>
      <c r="BV71" s="44">
        <f t="shared" si="82"/>
        <v>26638.698590700729</v>
      </c>
      <c r="BW71" s="44">
        <f t="shared" si="84"/>
        <v>27571.053041375253</v>
      </c>
      <c r="BX71" s="44">
        <f t="shared" si="86"/>
        <v>28536.039897823382</v>
      </c>
      <c r="BY71" s="44">
        <f t="shared" si="88"/>
        <v>29534.801294247201</v>
      </c>
      <c r="BZ71" s="44">
        <f t="shared" si="90"/>
        <v>30568.519339545845</v>
      </c>
      <c r="CA71" s="44">
        <f t="shared" si="92"/>
        <v>31638.417516429945</v>
      </c>
      <c r="CB71" s="44">
        <f t="shared" si="94"/>
        <v>32745.762129504998</v>
      </c>
      <c r="CC71" s="44">
        <f t="shared" si="96"/>
        <v>33891.863804037668</v>
      </c>
      <c r="CD71" s="44">
        <f t="shared" si="98"/>
        <v>35078.079037178984</v>
      </c>
      <c r="CE71" s="44">
        <f t="shared" si="100"/>
        <v>36305.811803480246</v>
      </c>
      <c r="CF71" s="44">
        <f t="shared" si="102"/>
        <v>37576.515216602056</v>
      </c>
      <c r="CG71" s="44">
        <f t="shared" si="104"/>
        <v>38891.693249183118</v>
      </c>
      <c r="CH71" s="44">
        <f t="shared" si="106"/>
        <v>40252.902512904519</v>
      </c>
      <c r="CI71" s="44">
        <f t="shared" si="108"/>
        <v>41661.754100856175</v>
      </c>
      <c r="CJ71" s="44">
        <f t="shared" si="110"/>
        <v>43119.915494386143</v>
      </c>
      <c r="CK71" s="44">
        <f t="shared" si="112"/>
        <v>44629.112536689652</v>
      </c>
      <c r="CL71" s="44">
        <f t="shared" si="114"/>
        <v>46191.13147547379</v>
      </c>
      <c r="CM71" s="44">
        <f t="shared" si="116"/>
        <v>47807.821077115368</v>
      </c>
      <c r="CN71" s="44">
        <f t="shared" si="118"/>
        <v>49481.094814814402</v>
      </c>
      <c r="CO71" s="44">
        <f t="shared" ref="CO71:CO102" si="123">$V71/(1+r_)^($R71-CO$2)</f>
        <v>51212.933133332903</v>
      </c>
      <c r="CP71" s="44"/>
      <c r="CQ71" s="44"/>
      <c r="CR71" s="44"/>
      <c r="CS71" s="44"/>
      <c r="CT71" s="44"/>
      <c r="CU71" s="44"/>
    </row>
    <row r="72" spans="2:109" ht="15.75" customHeight="1">
      <c r="B72" s="1">
        <v>65</v>
      </c>
      <c r="D72" s="43">
        <f t="shared" ref="D72:D108" si="124">VLOOKUP(B72,MaleLT,nat,1)</f>
        <v>1.2208E-2</v>
      </c>
      <c r="E72" s="43">
        <f t="shared" si="0"/>
        <v>1.2283129713834287E-2</v>
      </c>
      <c r="F72" s="44">
        <f t="shared" ref="F72:F103" si="125">F71*EXP(-E71*SMRb)</f>
        <v>75171.657212541832</v>
      </c>
      <c r="G72" s="44">
        <f t="shared" si="1"/>
        <v>74259.563235180118</v>
      </c>
      <c r="H72" s="44">
        <f t="shared" si="2"/>
        <v>13.863065241499841</v>
      </c>
      <c r="J72" s="43">
        <f t="shared" si="119"/>
        <v>7.9950000000000004E-3</v>
      </c>
      <c r="K72" s="43">
        <f t="shared" si="4"/>
        <v>8.0271313873859704E-3</v>
      </c>
      <c r="L72" s="44">
        <f t="shared" ref="L72:L103" si="126">L71*EXP(-K71*SMRb)</f>
        <v>83218.402864519972</v>
      </c>
      <c r="M72" s="44">
        <f t="shared" si="5"/>
        <v>82555.73139481392</v>
      </c>
      <c r="N72" s="44">
        <f t="shared" si="6"/>
        <v>16.228820320315716</v>
      </c>
      <c r="P72" s="5">
        <f t="shared" si="7"/>
        <v>0.52540167497904577</v>
      </c>
      <c r="R72" s="1">
        <v>65</v>
      </c>
      <c r="S72" s="44">
        <f t="shared" si="8"/>
        <v>79399.430856221501</v>
      </c>
      <c r="T72" s="44">
        <f t="shared" si="9"/>
        <v>78627.450904270168</v>
      </c>
      <c r="U72" s="45">
        <f t="shared" si="10"/>
        <v>15.421677744931747</v>
      </c>
      <c r="V72" s="44">
        <f t="shared" si="120"/>
        <v>49000.627403541177</v>
      </c>
      <c r="W72" s="45">
        <f t="shared" si="12"/>
        <v>9.3309994959245834</v>
      </c>
      <c r="X72" s="45">
        <f>SUM(CP72:CP$127)/S72</f>
        <v>7.0402464025117082</v>
      </c>
      <c r="Z72" s="1">
        <f t="shared" si="13"/>
        <v>15.106036922499886</v>
      </c>
      <c r="AA72" s="45">
        <f t="shared" si="14"/>
        <v>0.31564082243186142</v>
      </c>
      <c r="AC72" s="44">
        <f t="shared" si="121"/>
        <v>5236.9557488912687</v>
      </c>
      <c r="AD72" s="44">
        <f t="shared" ref="AD72:AD103" si="127">$V72/(1+r_)^($R72-AD$2)</f>
        <v>5420.2492001024621</v>
      </c>
      <c r="AE72" s="44">
        <f t="shared" si="59"/>
        <v>5609.9579221060476</v>
      </c>
      <c r="AF72" s="44">
        <f t="shared" si="61"/>
        <v>5806.3064493797583</v>
      </c>
      <c r="AG72" s="44">
        <f t="shared" si="63"/>
        <v>6009.5271751080509</v>
      </c>
      <c r="AH72" s="44">
        <f t="shared" si="65"/>
        <v>6219.8606262368303</v>
      </c>
      <c r="AI72" s="44">
        <f t="shared" si="67"/>
        <v>6437.5557481551186</v>
      </c>
      <c r="AJ72" s="44">
        <f t="shared" si="69"/>
        <v>6662.8701993405484</v>
      </c>
      <c r="AK72" s="44">
        <f t="shared" si="71"/>
        <v>6896.0706563174681</v>
      </c>
      <c r="AL72" s="44">
        <f t="shared" si="73"/>
        <v>7137.4331292885781</v>
      </c>
      <c r="AM72" s="44">
        <f t="shared" si="75"/>
        <v>7387.2432888136764</v>
      </c>
      <c r="AN72" s="44">
        <f t="shared" si="77"/>
        <v>7645.796803922156</v>
      </c>
      <c r="AO72" s="44">
        <f t="shared" si="79"/>
        <v>7913.3996920594318</v>
      </c>
      <c r="AP72" s="44">
        <f t="shared" si="81"/>
        <v>8190.3686812815095</v>
      </c>
      <c r="AQ72" s="44">
        <f t="shared" si="83"/>
        <v>8477.0315851263622</v>
      </c>
      <c r="AR72" s="44">
        <f t="shared" si="85"/>
        <v>8773.7276906057832</v>
      </c>
      <c r="AS72" s="44">
        <f t="shared" si="87"/>
        <v>9080.8081597769851</v>
      </c>
      <c r="AT72" s="44">
        <f t="shared" si="89"/>
        <v>9398.6364453691785</v>
      </c>
      <c r="AU72" s="44">
        <f t="shared" si="91"/>
        <v>9727.5887209570992</v>
      </c>
      <c r="AV72" s="44">
        <f t="shared" si="93"/>
        <v>10068.054326190595</v>
      </c>
      <c r="AW72" s="44">
        <f t="shared" si="95"/>
        <v>10420.436227607266</v>
      </c>
      <c r="AX72" s="44">
        <f t="shared" si="97"/>
        <v>10785.15149557352</v>
      </c>
      <c r="AY72" s="44">
        <f t="shared" si="99"/>
        <v>11162.631797918591</v>
      </c>
      <c r="AZ72" s="44">
        <f t="shared" si="101"/>
        <v>11553.323910845744</v>
      </c>
      <c r="BA72" s="44">
        <f t="shared" si="103"/>
        <v>11957.690247725344</v>
      </c>
      <c r="BB72" s="44">
        <f t="shared" si="105"/>
        <v>12376.20940639573</v>
      </c>
      <c r="BC72" s="44">
        <f t="shared" si="107"/>
        <v>12809.376735619577</v>
      </c>
      <c r="BD72" s="44">
        <f t="shared" si="109"/>
        <v>13257.704921366261</v>
      </c>
      <c r="BE72" s="44">
        <f t="shared" si="111"/>
        <v>13721.724593614081</v>
      </c>
      <c r="BF72" s="44">
        <f t="shared" si="113"/>
        <v>14201.984954390571</v>
      </c>
      <c r="BG72" s="44">
        <f t="shared" si="115"/>
        <v>14699.054427794241</v>
      </c>
      <c r="BH72" s="44">
        <f t="shared" si="117"/>
        <v>15213.521332767039</v>
      </c>
      <c r="BI72" s="44">
        <f t="shared" si="122"/>
        <v>15745.994579413884</v>
      </c>
      <c r="BJ72" s="44">
        <f t="shared" ref="BJ72:BJ103" si="128">$V72/(1+r_)^($R72-BJ$2)</f>
        <v>16297.104389693368</v>
      </c>
      <c r="BK72" s="44">
        <f t="shared" si="60"/>
        <v>16867.503043332632</v>
      </c>
      <c r="BL72" s="44">
        <f t="shared" si="62"/>
        <v>17457.865649849271</v>
      </c>
      <c r="BM72" s="44">
        <f t="shared" si="64"/>
        <v>18068.890947593998</v>
      </c>
      <c r="BN72" s="44">
        <f t="shared" si="66"/>
        <v>18701.302130759785</v>
      </c>
      <c r="BO72" s="44">
        <f t="shared" si="68"/>
        <v>19355.847705336375</v>
      </c>
      <c r="BP72" s="44">
        <f t="shared" si="70"/>
        <v>20033.302375023148</v>
      </c>
      <c r="BQ72" s="44">
        <f t="shared" si="72"/>
        <v>20734.467958148958</v>
      </c>
      <c r="BR72" s="44">
        <f t="shared" si="74"/>
        <v>21460.174336684169</v>
      </c>
      <c r="BS72" s="44">
        <f t="shared" si="76"/>
        <v>22211.280438468111</v>
      </c>
      <c r="BT72" s="44">
        <f t="shared" si="78"/>
        <v>22988.675253814494</v>
      </c>
      <c r="BU72" s="44">
        <f t="shared" si="80"/>
        <v>23793.278887698005</v>
      </c>
      <c r="BV72" s="44">
        <f t="shared" si="82"/>
        <v>24626.043648767431</v>
      </c>
      <c r="BW72" s="44">
        <f t="shared" si="84"/>
        <v>25487.955176474286</v>
      </c>
      <c r="BX72" s="44">
        <f t="shared" si="86"/>
        <v>26380.033607650883</v>
      </c>
      <c r="BY72" s="44">
        <f t="shared" si="88"/>
        <v>27303.334783918661</v>
      </c>
      <c r="BZ72" s="44">
        <f t="shared" si="90"/>
        <v>28258.951501355816</v>
      </c>
      <c r="CA72" s="44">
        <f t="shared" si="92"/>
        <v>29248.014803903261</v>
      </c>
      <c r="CB72" s="44">
        <f t="shared" si="94"/>
        <v>30271.695322039872</v>
      </c>
      <c r="CC72" s="44">
        <f t="shared" si="96"/>
        <v>31331.204658311271</v>
      </c>
      <c r="CD72" s="44">
        <f t="shared" si="98"/>
        <v>32427.79682135216</v>
      </c>
      <c r="CE72" s="44">
        <f t="shared" si="100"/>
        <v>33562.769710099485</v>
      </c>
      <c r="CF72" s="44">
        <f t="shared" si="102"/>
        <v>34737.466649952963</v>
      </c>
      <c r="CG72" s="44">
        <f t="shared" si="104"/>
        <v>35953.277982701315</v>
      </c>
      <c r="CH72" s="44">
        <f t="shared" si="106"/>
        <v>37211.642712095861</v>
      </c>
      <c r="CI72" s="44">
        <f t="shared" si="108"/>
        <v>38514.050207019209</v>
      </c>
      <c r="CJ72" s="44">
        <f t="shared" si="110"/>
        <v>39862.041964264878</v>
      </c>
      <c r="CK72" s="44">
        <f t="shared" si="112"/>
        <v>41257.213433014149</v>
      </c>
      <c r="CL72" s="44">
        <f t="shared" si="114"/>
        <v>42701.215903169636</v>
      </c>
      <c r="CM72" s="44">
        <f t="shared" si="116"/>
        <v>44195.758459780569</v>
      </c>
      <c r="CN72" s="44">
        <f t="shared" si="118"/>
        <v>45742.610005872884</v>
      </c>
      <c r="CO72" s="44">
        <f t="shared" si="123"/>
        <v>47343.601356078434</v>
      </c>
      <c r="CP72" s="44">
        <f t="shared" ref="CP72:CP103" si="129">$V72/(1+r_)^($R72-CP$2)</f>
        <v>49000.627403541177</v>
      </c>
      <c r="CQ72" s="44"/>
      <c r="CR72" s="44"/>
      <c r="CS72" s="44"/>
      <c r="CT72" s="44"/>
      <c r="CU72" s="44"/>
    </row>
    <row r="73" spans="2:109" ht="15.75" customHeight="1">
      <c r="B73" s="1">
        <v>66</v>
      </c>
      <c r="D73" s="43">
        <f t="shared" si="124"/>
        <v>1.3568E-2</v>
      </c>
      <c r="E73" s="43">
        <f t="shared" si="0"/>
        <v>1.3660886457882481E-2</v>
      </c>
      <c r="F73" s="44">
        <f t="shared" si="125"/>
        <v>73347.469257818404</v>
      </c>
      <c r="G73" s="44">
        <f t="shared" si="1"/>
        <v>72359.042085620575</v>
      </c>
      <c r="H73" s="44">
        <f t="shared" si="2"/>
        <v>13.195411304675412</v>
      </c>
      <c r="J73" s="43">
        <f t="shared" si="119"/>
        <v>8.8599999999999998E-3</v>
      </c>
      <c r="K73" s="43">
        <f t="shared" si="4"/>
        <v>8.8994831870327466E-3</v>
      </c>
      <c r="L73" s="44">
        <f t="shared" si="126"/>
        <v>81893.059925107867</v>
      </c>
      <c r="M73" s="44">
        <f t="shared" si="5"/>
        <v>81170.701700394857</v>
      </c>
      <c r="N73" s="44">
        <f t="shared" si="6"/>
        <v>15.483372793698395</v>
      </c>
      <c r="P73" s="5">
        <f t="shared" si="7"/>
        <v>0.52752371018144306</v>
      </c>
      <c r="R73" s="1">
        <v>66</v>
      </c>
      <c r="S73" s="44">
        <f t="shared" si="8"/>
        <v>77855.47095231885</v>
      </c>
      <c r="T73" s="44">
        <f t="shared" si="9"/>
        <v>77018.171492256428</v>
      </c>
      <c r="U73" s="45">
        <f t="shared" si="10"/>
        <v>14.7175910809546</v>
      </c>
      <c r="V73" s="44">
        <f t="shared" si="120"/>
        <v>47997.724473974209</v>
      </c>
      <c r="W73" s="45">
        <f t="shared" si="12"/>
        <v>8.8866641409989917</v>
      </c>
      <c r="X73" s="45">
        <f>SUM(CQ73:CQ$127)/S73</f>
        <v>6.7797497868613039</v>
      </c>
      <c r="Z73" s="1">
        <f t="shared" si="13"/>
        <v>14.402365238117074</v>
      </c>
      <c r="AA73" s="45">
        <f t="shared" si="14"/>
        <v>0.31522584283752586</v>
      </c>
      <c r="AC73" s="44">
        <f t="shared" si="121"/>
        <v>4956.2997275298867</v>
      </c>
      <c r="AD73" s="44">
        <f t="shared" si="127"/>
        <v>5129.7702179934322</v>
      </c>
      <c r="AE73" s="44">
        <f t="shared" ref="AE73:AE104" si="130">$V73/(1+r_)^($R73-AE$2)</f>
        <v>5309.3121756232013</v>
      </c>
      <c r="AF73" s="44">
        <f t="shared" si="61"/>
        <v>5495.1381017700123</v>
      </c>
      <c r="AG73" s="44">
        <f t="shared" si="63"/>
        <v>5687.4679353319625</v>
      </c>
      <c r="AH73" s="44">
        <f t="shared" si="65"/>
        <v>5886.5293130685814</v>
      </c>
      <c r="AI73" s="44">
        <f t="shared" si="67"/>
        <v>6092.5578390259798</v>
      </c>
      <c r="AJ73" s="44">
        <f t="shared" si="69"/>
        <v>6305.7973633918891</v>
      </c>
      <c r="AK73" s="44">
        <f t="shared" si="71"/>
        <v>6526.5002711106054</v>
      </c>
      <c r="AL73" s="44">
        <f t="shared" si="73"/>
        <v>6754.927780599477</v>
      </c>
      <c r="AM73" s="44">
        <f t="shared" si="75"/>
        <v>6991.3502529204579</v>
      </c>
      <c r="AN73" s="44">
        <f t="shared" si="77"/>
        <v>7236.0475117726719</v>
      </c>
      <c r="AO73" s="44">
        <f t="shared" si="79"/>
        <v>7489.3091746847158</v>
      </c>
      <c r="AP73" s="44">
        <f t="shared" si="81"/>
        <v>7751.4349957986815</v>
      </c>
      <c r="AQ73" s="44">
        <f t="shared" si="83"/>
        <v>8022.7352206516334</v>
      </c>
      <c r="AR73" s="44">
        <f t="shared" si="85"/>
        <v>8303.5309533744403</v>
      </c>
      <c r="AS73" s="44">
        <f t="shared" si="87"/>
        <v>8594.1545367425442</v>
      </c>
      <c r="AT73" s="44">
        <f t="shared" si="89"/>
        <v>8894.9499455285331</v>
      </c>
      <c r="AU73" s="44">
        <f t="shared" si="91"/>
        <v>9206.2731936220298</v>
      </c>
      <c r="AV73" s="44">
        <f t="shared" si="93"/>
        <v>9528.4927553988</v>
      </c>
      <c r="AW73" s="44">
        <f t="shared" si="95"/>
        <v>9861.9900018377557</v>
      </c>
      <c r="AX73" s="44">
        <f t="shared" si="97"/>
        <v>10207.159651902079</v>
      </c>
      <c r="AY73" s="44">
        <f t="shared" si="99"/>
        <v>10564.410239718651</v>
      </c>
      <c r="AZ73" s="44">
        <f t="shared" si="101"/>
        <v>10934.1645981088</v>
      </c>
      <c r="BA73" s="44">
        <f t="shared" si="103"/>
        <v>11316.86035904261</v>
      </c>
      <c r="BB73" s="44">
        <f t="shared" si="105"/>
        <v>11712.950471609101</v>
      </c>
      <c r="BC73" s="44">
        <f t="shared" si="107"/>
        <v>12122.903738115418</v>
      </c>
      <c r="BD73" s="44">
        <f t="shared" si="109"/>
        <v>12547.205368949455</v>
      </c>
      <c r="BE73" s="44">
        <f t="shared" si="111"/>
        <v>12986.357556862684</v>
      </c>
      <c r="BF73" s="44">
        <f t="shared" si="113"/>
        <v>13440.880071352878</v>
      </c>
      <c r="BG73" s="44">
        <f t="shared" si="115"/>
        <v>13911.310873850229</v>
      </c>
      <c r="BH73" s="44">
        <f t="shared" si="117"/>
        <v>14398.206754434985</v>
      </c>
      <c r="BI73" s="44">
        <f t="shared" si="122"/>
        <v>14902.143990840208</v>
      </c>
      <c r="BJ73" s="44">
        <f t="shared" si="128"/>
        <v>15423.719030519615</v>
      </c>
      <c r="BK73" s="44">
        <f t="shared" ref="BK73:BK104" si="131">$V73/(1+r_)^($R73-BK$2)</f>
        <v>15963.549196587801</v>
      </c>
      <c r="BL73" s="44">
        <f t="shared" si="62"/>
        <v>16522.273418468369</v>
      </c>
      <c r="BM73" s="44">
        <f t="shared" si="64"/>
        <v>17100.55298811476</v>
      </c>
      <c r="BN73" s="44">
        <f t="shared" si="66"/>
        <v>17699.072342698779</v>
      </c>
      <c r="BO73" s="44">
        <f t="shared" si="68"/>
        <v>18318.53987469323</v>
      </c>
      <c r="BP73" s="44">
        <f t="shared" si="70"/>
        <v>18959.688770307494</v>
      </c>
      <c r="BQ73" s="44">
        <f t="shared" si="72"/>
        <v>19623.277877268258</v>
      </c>
      <c r="BR73" s="44">
        <f t="shared" si="74"/>
        <v>20310.092602972643</v>
      </c>
      <c r="BS73" s="44">
        <f t="shared" si="76"/>
        <v>21020.945844076687</v>
      </c>
      <c r="BT73" s="44">
        <f t="shared" si="78"/>
        <v>21756.678948619363</v>
      </c>
      <c r="BU73" s="44">
        <f t="shared" si="80"/>
        <v>22518.162711821042</v>
      </c>
      <c r="BV73" s="44">
        <f t="shared" si="82"/>
        <v>23306.298406734779</v>
      </c>
      <c r="BW73" s="44">
        <f t="shared" si="84"/>
        <v>24122.018850970493</v>
      </c>
      <c r="BX73" s="44">
        <f t="shared" si="86"/>
        <v>24966.289510754457</v>
      </c>
      <c r="BY73" s="44">
        <f t="shared" si="88"/>
        <v>25840.109643630862</v>
      </c>
      <c r="BZ73" s="44">
        <f t="shared" si="90"/>
        <v>26744.513481157937</v>
      </c>
      <c r="CA73" s="44">
        <f t="shared" si="92"/>
        <v>27680.571452998465</v>
      </c>
      <c r="CB73" s="44">
        <f t="shared" si="94"/>
        <v>28649.391453853405</v>
      </c>
      <c r="CC73" s="44">
        <f t="shared" si="96"/>
        <v>29652.12015473827</v>
      </c>
      <c r="CD73" s="44">
        <f t="shared" si="98"/>
        <v>30689.944360154113</v>
      </c>
      <c r="CE73" s="44">
        <f t="shared" si="100"/>
        <v>31764.092412759499</v>
      </c>
      <c r="CF73" s="44">
        <f t="shared" si="102"/>
        <v>32875.835647206084</v>
      </c>
      <c r="CG73" s="44">
        <f t="shared" si="104"/>
        <v>34026.489894858292</v>
      </c>
      <c r="CH73" s="44">
        <f t="shared" si="106"/>
        <v>35217.417041178334</v>
      </c>
      <c r="CI73" s="44">
        <f t="shared" si="108"/>
        <v>36450.026637619572</v>
      </c>
      <c r="CJ73" s="44">
        <f t="shared" si="110"/>
        <v>37725.777569936246</v>
      </c>
      <c r="CK73" s="44">
        <f t="shared" si="112"/>
        <v>39046.179784884014</v>
      </c>
      <c r="CL73" s="44">
        <f t="shared" si="114"/>
        <v>40412.796077354957</v>
      </c>
      <c r="CM73" s="44">
        <f t="shared" si="116"/>
        <v>41827.243940062377</v>
      </c>
      <c r="CN73" s="44">
        <f t="shared" si="118"/>
        <v>43291.197477964553</v>
      </c>
      <c r="CO73" s="44">
        <f t="shared" si="123"/>
        <v>44806.389389693308</v>
      </c>
      <c r="CP73" s="44">
        <f t="shared" si="129"/>
        <v>46374.613018332573</v>
      </c>
      <c r="CQ73" s="44">
        <f t="shared" ref="CQ73:CQ104" si="132">$V73/(1+r_)^($R73-CQ$2)</f>
        <v>47997.724473974209</v>
      </c>
      <c r="CR73" s="44"/>
      <c r="CS73" s="44"/>
      <c r="CT73" s="44"/>
      <c r="CU73" s="44"/>
    </row>
    <row r="74" spans="2:109" ht="15.75" customHeight="1">
      <c r="B74" s="1">
        <v>67</v>
      </c>
      <c r="D74" s="43">
        <f t="shared" si="124"/>
        <v>1.4493000000000001E-2</v>
      </c>
      <c r="E74" s="43">
        <f t="shared" si="0"/>
        <v>1.4599049421183912E-2</v>
      </c>
      <c r="F74" s="44">
        <f t="shared" si="125"/>
        <v>71370.614913422731</v>
      </c>
      <c r="G74" s="44">
        <f t="shared" si="1"/>
        <v>70343.736185006434</v>
      </c>
      <c r="H74" s="44">
        <f t="shared" si="2"/>
        <v>12.547054330617977</v>
      </c>
      <c r="J74" s="43">
        <f t="shared" si="119"/>
        <v>9.5230000000000002E-3</v>
      </c>
      <c r="K74" s="43">
        <f t="shared" si="4"/>
        <v>9.5686337087923425E-3</v>
      </c>
      <c r="L74" s="44">
        <f t="shared" si="126"/>
        <v>80448.343475681846</v>
      </c>
      <c r="M74" s="44">
        <f t="shared" si="5"/>
        <v>79685.881731503905</v>
      </c>
      <c r="N74" s="44">
        <f t="shared" si="6"/>
        <v>14.752448876656917</v>
      </c>
      <c r="P74" s="5">
        <f t="shared" si="7"/>
        <v>0.52989655790877366</v>
      </c>
      <c r="R74" s="1">
        <v>67</v>
      </c>
      <c r="S74" s="44">
        <f t="shared" si="8"/>
        <v>76180.872032193991</v>
      </c>
      <c r="T74" s="44">
        <f t="shared" si="9"/>
        <v>75306.141290014479</v>
      </c>
      <c r="U74" s="45">
        <f t="shared" si="10"/>
        <v>14.030120486772928</v>
      </c>
      <c r="V74" s="44">
        <f t="shared" si="120"/>
        <v>46930.787251937028</v>
      </c>
      <c r="W74" s="45">
        <f t="shared" si="12"/>
        <v>8.4519601868889591</v>
      </c>
      <c r="X74" s="45">
        <f>SUM(CR74:CR$127)/S74</f>
        <v>6.5191875067451548</v>
      </c>
      <c r="Z74" s="1">
        <f t="shared" si="13"/>
        <v>13.715685309394793</v>
      </c>
      <c r="AA74" s="45">
        <f t="shared" si="14"/>
        <v>0.31443517737813487</v>
      </c>
      <c r="AC74" s="44">
        <f t="shared" si="121"/>
        <v>4682.2478976787888</v>
      </c>
      <c r="AD74" s="44">
        <f t="shared" si="127"/>
        <v>4846.1265740975459</v>
      </c>
      <c r="AE74" s="44">
        <f t="shared" si="130"/>
        <v>5015.7410041909598</v>
      </c>
      <c r="AF74" s="44">
        <f t="shared" ref="AF74:AF105" si="133">$V74/(1+r_)^($R74-AF$2)</f>
        <v>5191.2919393376424</v>
      </c>
      <c r="AG74" s="44">
        <f t="shared" si="63"/>
        <v>5372.9871572144593</v>
      </c>
      <c r="AH74" s="44">
        <f t="shared" si="65"/>
        <v>5561.041707716965</v>
      </c>
      <c r="AI74" s="44">
        <f t="shared" si="67"/>
        <v>5755.678167487059</v>
      </c>
      <c r="AJ74" s="44">
        <f t="shared" si="69"/>
        <v>5957.1269033491035</v>
      </c>
      <c r="AK74" s="44">
        <f t="shared" si="71"/>
        <v>6165.626344966322</v>
      </c>
      <c r="AL74" s="44">
        <f t="shared" si="73"/>
        <v>6381.4232670401434</v>
      </c>
      <c r="AM74" s="44">
        <f t="shared" si="75"/>
        <v>6604.7730813865492</v>
      </c>
      <c r="AN74" s="44">
        <f t="shared" si="77"/>
        <v>6835.9401392350774</v>
      </c>
      <c r="AO74" s="44">
        <f t="shared" si="79"/>
        <v>7075.1980441083033</v>
      </c>
      <c r="AP74" s="44">
        <f t="shared" si="81"/>
        <v>7322.8299756520946</v>
      </c>
      <c r="AQ74" s="44">
        <f t="shared" si="83"/>
        <v>7579.1290247999177</v>
      </c>
      <c r="AR74" s="44">
        <f t="shared" si="85"/>
        <v>7844.398540667913</v>
      </c>
      <c r="AS74" s="44">
        <f t="shared" si="87"/>
        <v>8118.95248959129</v>
      </c>
      <c r="AT74" s="44">
        <f t="shared" si="89"/>
        <v>8403.1158267269839</v>
      </c>
      <c r="AU74" s="44">
        <f t="shared" si="91"/>
        <v>8697.2248806624284</v>
      </c>
      <c r="AV74" s="44">
        <f t="shared" si="93"/>
        <v>9001.627751485612</v>
      </c>
      <c r="AW74" s="44">
        <f t="shared" si="95"/>
        <v>9316.684722787606</v>
      </c>
      <c r="AX74" s="44">
        <f t="shared" si="97"/>
        <v>9642.7686880851707</v>
      </c>
      <c r="AY74" s="44">
        <f t="shared" si="99"/>
        <v>9980.2655921681526</v>
      </c>
      <c r="AZ74" s="44">
        <f t="shared" si="101"/>
        <v>10329.574887894038</v>
      </c>
      <c r="BA74" s="44">
        <f t="shared" si="103"/>
        <v>10691.110008970327</v>
      </c>
      <c r="BB74" s="44">
        <f t="shared" si="105"/>
        <v>11065.298859284288</v>
      </c>
      <c r="BC74" s="44">
        <f t="shared" si="107"/>
        <v>11452.584319359239</v>
      </c>
      <c r="BD74" s="44">
        <f t="shared" si="109"/>
        <v>11853.424770536811</v>
      </c>
      <c r="BE74" s="44">
        <f t="shared" si="111"/>
        <v>12268.294637505596</v>
      </c>
      <c r="BF74" s="44">
        <f t="shared" si="113"/>
        <v>12697.684949818291</v>
      </c>
      <c r="BG74" s="44">
        <f t="shared" si="115"/>
        <v>13142.103923061932</v>
      </c>
      <c r="BH74" s="44">
        <f t="shared" si="117"/>
        <v>13602.077560369098</v>
      </c>
      <c r="BI74" s="44">
        <f t="shared" si="122"/>
        <v>14078.150274982016</v>
      </c>
      <c r="BJ74" s="44">
        <f t="shared" si="128"/>
        <v>14570.885534606385</v>
      </c>
      <c r="BK74" s="44">
        <f t="shared" si="131"/>
        <v>15080.866528317607</v>
      </c>
      <c r="BL74" s="44">
        <f t="shared" ref="BL74:BL105" si="134">$V74/(1+r_)^($R74-BL$2)</f>
        <v>15608.696856808723</v>
      </c>
      <c r="BM74" s="44">
        <f t="shared" si="64"/>
        <v>16155.001246797023</v>
      </c>
      <c r="BN74" s="44">
        <f t="shared" si="66"/>
        <v>16720.426290434916</v>
      </c>
      <c r="BO74" s="44">
        <f t="shared" si="68"/>
        <v>17305.641210600141</v>
      </c>
      <c r="BP74" s="44">
        <f t="shared" si="70"/>
        <v>17911.338652971142</v>
      </c>
      <c r="BQ74" s="44">
        <f t="shared" si="72"/>
        <v>18538.235505825131</v>
      </c>
      <c r="BR74" s="44">
        <f t="shared" si="74"/>
        <v>19187.073748529012</v>
      </c>
      <c r="BS74" s="44">
        <f t="shared" si="76"/>
        <v>19858.621329727528</v>
      </c>
      <c r="BT74" s="44">
        <f t="shared" si="78"/>
        <v>20553.673076267987</v>
      </c>
      <c r="BU74" s="44">
        <f t="shared" si="80"/>
        <v>21273.051633937361</v>
      </c>
      <c r="BV74" s="44">
        <f t="shared" si="82"/>
        <v>22017.608441125169</v>
      </c>
      <c r="BW74" s="44">
        <f t="shared" si="84"/>
        <v>22788.224736564553</v>
      </c>
      <c r="BX74" s="44">
        <f t="shared" si="86"/>
        <v>23585.812602344307</v>
      </c>
      <c r="BY74" s="44">
        <f t="shared" si="88"/>
        <v>24411.316043426355</v>
      </c>
      <c r="BZ74" s="44">
        <f t="shared" si="90"/>
        <v>25265.712104946277</v>
      </c>
      <c r="CA74" s="44">
        <f t="shared" si="92"/>
        <v>26150.012028619392</v>
      </c>
      <c r="CB74" s="44">
        <f t="shared" si="94"/>
        <v>27065.26244962107</v>
      </c>
      <c r="CC74" s="44">
        <f t="shared" si="96"/>
        <v>28012.546635357801</v>
      </c>
      <c r="CD74" s="44">
        <f t="shared" si="98"/>
        <v>28992.985767595321</v>
      </c>
      <c r="CE74" s="44">
        <f t="shared" si="100"/>
        <v>30007.740269461163</v>
      </c>
      <c r="CF74" s="44">
        <f t="shared" si="102"/>
        <v>31058.011178892295</v>
      </c>
      <c r="CG74" s="44">
        <f t="shared" si="104"/>
        <v>32145.041570153524</v>
      </c>
      <c r="CH74" s="44">
        <f t="shared" si="106"/>
        <v>33270.118025108895</v>
      </c>
      <c r="CI74" s="44">
        <f t="shared" si="108"/>
        <v>34434.572155987706</v>
      </c>
      <c r="CJ74" s="44">
        <f t="shared" si="110"/>
        <v>35639.78218144727</v>
      </c>
      <c r="CK74" s="44">
        <f t="shared" si="112"/>
        <v>36887.174557797916</v>
      </c>
      <c r="CL74" s="44">
        <f t="shared" si="114"/>
        <v>38178.225667320839</v>
      </c>
      <c r="CM74" s="44">
        <f t="shared" si="116"/>
        <v>39514.463565677077</v>
      </c>
      <c r="CN74" s="44">
        <f t="shared" si="118"/>
        <v>40897.469790475763</v>
      </c>
      <c r="CO74" s="44">
        <f t="shared" si="123"/>
        <v>42328.88123314242</v>
      </c>
      <c r="CP74" s="44">
        <f t="shared" si="129"/>
        <v>43810.392076302393</v>
      </c>
      <c r="CQ74" s="44">
        <f t="shared" si="132"/>
        <v>45343.755798972976</v>
      </c>
      <c r="CR74" s="44">
        <f t="shared" ref="CR74:CR105" si="135">$V74/(1+r_)^($R74-CR$2)</f>
        <v>46930.787251937028</v>
      </c>
      <c r="CS74" s="44"/>
      <c r="CT74" s="44"/>
      <c r="CU74" s="44"/>
    </row>
    <row r="75" spans="2:109" ht="15.75" customHeight="1">
      <c r="B75" s="1">
        <v>68</v>
      </c>
      <c r="D75" s="43">
        <f t="shared" si="124"/>
        <v>1.5896E-2</v>
      </c>
      <c r="E75" s="43">
        <f t="shared" si="0"/>
        <v>1.6023696457879325E-2</v>
      </c>
      <c r="F75" s="44">
        <f t="shared" si="125"/>
        <v>69316.857456590136</v>
      </c>
      <c r="G75" s="44">
        <f t="shared" si="1"/>
        <v>68223.754279829387</v>
      </c>
      <c r="H75" s="44">
        <f t="shared" si="2"/>
        <v>11.903990991802718</v>
      </c>
      <c r="J75" s="43">
        <f t="shared" si="119"/>
        <v>1.0378999999999999E-2</v>
      </c>
      <c r="K75" s="43">
        <f t="shared" si="4"/>
        <v>1.0433237433784307E-2</v>
      </c>
      <c r="L75" s="44">
        <f t="shared" si="126"/>
        <v>78923.419987325964</v>
      </c>
      <c r="M75" s="44">
        <f t="shared" si="5"/>
        <v>78108.524770358112</v>
      </c>
      <c r="N75" s="44">
        <f t="shared" si="6"/>
        <v>14.027828403571691</v>
      </c>
      <c r="P75" s="5">
        <f t="shared" si="7"/>
        <v>0.53240199862136084</v>
      </c>
      <c r="R75" s="1">
        <v>68</v>
      </c>
      <c r="S75" s="44">
        <f t="shared" si="8"/>
        <v>74431.410547834967</v>
      </c>
      <c r="T75" s="44">
        <f t="shared" si="9"/>
        <v>73500.564853690419</v>
      </c>
      <c r="U75" s="45">
        <f t="shared" si="10"/>
        <v>13.34813709422569</v>
      </c>
      <c r="V75" s="44">
        <f t="shared" si="120"/>
        <v>45805.552016819871</v>
      </c>
      <c r="W75" s="45">
        <f t="shared" si="12"/>
        <v>8.0200940137095529</v>
      </c>
      <c r="X75" s="45">
        <f>SUM(CS75:CS$127)/S75</f>
        <v>6.2533590267314549</v>
      </c>
      <c r="Z75" s="1">
        <f t="shared" si="13"/>
        <v>13.034726274575338</v>
      </c>
      <c r="AA75" s="45">
        <f t="shared" si="14"/>
        <v>0.31341081965035222</v>
      </c>
      <c r="AC75" s="44">
        <f t="shared" si="121"/>
        <v>4415.4435355765418</v>
      </c>
      <c r="AD75" s="44">
        <f t="shared" si="127"/>
        <v>4569.9840593217205</v>
      </c>
      <c r="AE75" s="44">
        <f t="shared" si="130"/>
        <v>4729.9335013979808</v>
      </c>
      <c r="AF75" s="44">
        <f t="shared" si="133"/>
        <v>4895.4811739469096</v>
      </c>
      <c r="AG75" s="44">
        <f t="shared" ref="AG75:AG106" si="136">$V75/(1+r_)^($R75-AG$2)</f>
        <v>5066.823015035051</v>
      </c>
      <c r="AH75" s="44">
        <f t="shared" si="65"/>
        <v>5244.1618205612758</v>
      </c>
      <c r="AI75" s="44">
        <f t="shared" si="67"/>
        <v>5427.7074842809207</v>
      </c>
      <c r="AJ75" s="44">
        <f t="shared" si="69"/>
        <v>5617.6772462307536</v>
      </c>
      <c r="AK75" s="44">
        <f t="shared" si="71"/>
        <v>5814.2959498488271</v>
      </c>
      <c r="AL75" s="44">
        <f t="shared" si="73"/>
        <v>6017.796308093536</v>
      </c>
      <c r="AM75" s="44">
        <f t="shared" si="75"/>
        <v>6228.4191788768103</v>
      </c>
      <c r="AN75" s="44">
        <f t="shared" si="77"/>
        <v>6446.4138501374991</v>
      </c>
      <c r="AO75" s="44">
        <f t="shared" si="79"/>
        <v>6672.0383348923106</v>
      </c>
      <c r="AP75" s="44">
        <f t="shared" si="81"/>
        <v>6905.5596766135395</v>
      </c>
      <c r="AQ75" s="44">
        <f t="shared" si="83"/>
        <v>7147.2542652950142</v>
      </c>
      <c r="AR75" s="44">
        <f t="shared" si="85"/>
        <v>7397.4081645803399</v>
      </c>
      <c r="AS75" s="44">
        <f t="shared" si="87"/>
        <v>7656.3174503406499</v>
      </c>
      <c r="AT75" s="44">
        <f t="shared" si="89"/>
        <v>7924.2885611025722</v>
      </c>
      <c r="AU75" s="44">
        <f t="shared" si="91"/>
        <v>8201.6386607411605</v>
      </c>
      <c r="AV75" s="44">
        <f t="shared" si="93"/>
        <v>8488.696013867102</v>
      </c>
      <c r="AW75" s="44">
        <f t="shared" si="95"/>
        <v>8785.8003743524496</v>
      </c>
      <c r="AX75" s="44">
        <f t="shared" si="97"/>
        <v>9093.3033874547837</v>
      </c>
      <c r="AY75" s="44">
        <f t="shared" si="99"/>
        <v>9411.5690060156976</v>
      </c>
      <c r="AZ75" s="44">
        <f t="shared" si="101"/>
        <v>9740.9739212262484</v>
      </c>
      <c r="BA75" s="44">
        <f t="shared" si="103"/>
        <v>10081.908008469167</v>
      </c>
      <c r="BB75" s="44">
        <f t="shared" si="105"/>
        <v>10434.774788765586</v>
      </c>
      <c r="BC75" s="44">
        <f t="shared" si="107"/>
        <v>10799.991906372383</v>
      </c>
      <c r="BD75" s="44">
        <f t="shared" si="109"/>
        <v>11177.991623095417</v>
      </c>
      <c r="BE75" s="44">
        <f t="shared" si="111"/>
        <v>11569.221329903754</v>
      </c>
      <c r="BF75" s="44">
        <f t="shared" si="113"/>
        <v>11974.144076450382</v>
      </c>
      <c r="BG75" s="44">
        <f t="shared" si="115"/>
        <v>12393.239119126143</v>
      </c>
      <c r="BH75" s="44">
        <f t="shared" si="117"/>
        <v>12827.00248829556</v>
      </c>
      <c r="BI75" s="44">
        <f t="shared" si="122"/>
        <v>13275.947575385902</v>
      </c>
      <c r="BJ75" s="44">
        <f t="shared" si="128"/>
        <v>13740.605740524408</v>
      </c>
      <c r="BK75" s="44">
        <f t="shared" si="131"/>
        <v>14221.526941442762</v>
      </c>
      <c r="BL75" s="44">
        <f t="shared" si="134"/>
        <v>14719.280384393258</v>
      </c>
      <c r="BM75" s="44">
        <f t="shared" ref="BM75:BM106" si="137">$V75/(1+r_)^($R75-BM$2)</f>
        <v>15234.455197847021</v>
      </c>
      <c r="BN75" s="44">
        <f t="shared" si="66"/>
        <v>15767.661129771663</v>
      </c>
      <c r="BO75" s="44">
        <f t="shared" si="68"/>
        <v>16319.529269313669</v>
      </c>
      <c r="BP75" s="44">
        <f t="shared" si="70"/>
        <v>16890.712793739647</v>
      </c>
      <c r="BQ75" s="44">
        <f t="shared" si="72"/>
        <v>17481.887741520532</v>
      </c>
      <c r="BR75" s="44">
        <f t="shared" si="74"/>
        <v>18093.753812473751</v>
      </c>
      <c r="BS75" s="44">
        <f t="shared" si="76"/>
        <v>18727.035195910332</v>
      </c>
      <c r="BT75" s="44">
        <f t="shared" si="78"/>
        <v>19382.481427767194</v>
      </c>
      <c r="BU75" s="44">
        <f t="shared" si="80"/>
        <v>20060.868277739042</v>
      </c>
      <c r="BV75" s="44">
        <f t="shared" si="82"/>
        <v>20762.998667459906</v>
      </c>
      <c r="BW75" s="44">
        <f t="shared" si="84"/>
        <v>21489.703620821001</v>
      </c>
      <c r="BX75" s="44">
        <f t="shared" si="86"/>
        <v>22241.843247549736</v>
      </c>
      <c r="BY75" s="44">
        <f t="shared" si="88"/>
        <v>23020.307761213975</v>
      </c>
      <c r="BZ75" s="44">
        <f t="shared" si="90"/>
        <v>23826.018532856462</v>
      </c>
      <c r="CA75" s="44">
        <f t="shared" si="92"/>
        <v>24659.929181506435</v>
      </c>
      <c r="CB75" s="44">
        <f t="shared" si="94"/>
        <v>25523.026702859155</v>
      </c>
      <c r="CC75" s="44">
        <f t="shared" si="96"/>
        <v>26416.332637459225</v>
      </c>
      <c r="CD75" s="44">
        <f t="shared" si="98"/>
        <v>27340.904279770293</v>
      </c>
      <c r="CE75" s="44">
        <f t="shared" si="100"/>
        <v>28297.83592956225</v>
      </c>
      <c r="CF75" s="44">
        <f t="shared" si="102"/>
        <v>29288.260187096934</v>
      </c>
      <c r="CG75" s="44">
        <f t="shared" si="104"/>
        <v>30313.349293645319</v>
      </c>
      <c r="CH75" s="44">
        <f t="shared" si="106"/>
        <v>31374.316518922904</v>
      </c>
      <c r="CI75" s="44">
        <f t="shared" si="108"/>
        <v>32472.417597085205</v>
      </c>
      <c r="CJ75" s="44">
        <f t="shared" si="110"/>
        <v>33608.952212983189</v>
      </c>
      <c r="CK75" s="44">
        <f t="shared" si="112"/>
        <v>34785.265540437591</v>
      </c>
      <c r="CL75" s="44">
        <f t="shared" si="114"/>
        <v>36002.749834352901</v>
      </c>
      <c r="CM75" s="44">
        <f t="shared" si="116"/>
        <v>37262.846078555252</v>
      </c>
      <c r="CN75" s="44">
        <f t="shared" si="118"/>
        <v>38567.045691304687</v>
      </c>
      <c r="CO75" s="44">
        <f t="shared" si="123"/>
        <v>39916.892290500342</v>
      </c>
      <c r="CP75" s="44">
        <f t="shared" si="129"/>
        <v>41313.983520667854</v>
      </c>
      <c r="CQ75" s="44">
        <f t="shared" si="132"/>
        <v>42759.972943891225</v>
      </c>
      <c r="CR75" s="44">
        <f t="shared" si="135"/>
        <v>44256.571996927414</v>
      </c>
      <c r="CS75" s="44">
        <f t="shared" ref="CS75:CS106" si="138">$V75/(1+r_)^($R75-CS$2)</f>
        <v>45805.552016819871</v>
      </c>
      <c r="CT75" s="44"/>
      <c r="CU75" s="44"/>
    </row>
    <row r="76" spans="2:109" ht="15.75" customHeight="1">
      <c r="B76" s="1">
        <v>69</v>
      </c>
      <c r="D76" s="43">
        <f t="shared" si="124"/>
        <v>1.7208999999999999E-2</v>
      </c>
      <c r="E76" s="43">
        <f t="shared" si="0"/>
        <v>1.7358795886200783E-2</v>
      </c>
      <c r="F76" s="44">
        <f t="shared" si="125"/>
        <v>67130.651103068623</v>
      </c>
      <c r="G76" s="44">
        <f t="shared" si="1"/>
        <v>65985.34008869066</v>
      </c>
      <c r="H76" s="44">
        <f t="shared" si="2"/>
        <v>11.275378385669983</v>
      </c>
      <c r="J76" s="43">
        <f t="shared" si="119"/>
        <v>1.1361E-2</v>
      </c>
      <c r="K76" s="43">
        <f t="shared" si="4"/>
        <v>1.1426029160511591E-2</v>
      </c>
      <c r="L76" s="44">
        <f t="shared" si="126"/>
        <v>77293.629553390259</v>
      </c>
      <c r="M76" s="44">
        <f t="shared" si="5"/>
        <v>76420.484862116689</v>
      </c>
      <c r="N76" s="44">
        <f t="shared" si="6"/>
        <v>13.313072161064472</v>
      </c>
      <c r="P76" s="5">
        <f t="shared" si="7"/>
        <v>0.53518445237922374</v>
      </c>
      <c r="R76" s="1">
        <v>69</v>
      </c>
      <c r="S76" s="44">
        <f t="shared" si="8"/>
        <v>72569.719159545857</v>
      </c>
      <c r="T76" s="44">
        <f t="shared" si="9"/>
        <v>71585.862905571805</v>
      </c>
      <c r="U76" s="45">
        <f t="shared" si="10"/>
        <v>12.677741045583016</v>
      </c>
      <c r="V76" s="44">
        <f t="shared" si="120"/>
        <v>44612.309762752353</v>
      </c>
      <c r="W76" s="45">
        <f t="shared" si="12"/>
        <v>7.5946464246076939</v>
      </c>
      <c r="X76" s="45">
        <f>SUM(CT76:CT$127)/S76</f>
        <v>5.9849784919951201</v>
      </c>
      <c r="Z76" s="1">
        <f t="shared" si="13"/>
        <v>12.365920412971036</v>
      </c>
      <c r="AA76" s="45">
        <f t="shared" si="14"/>
        <v>0.31182063261197968</v>
      </c>
      <c r="AC76" s="44">
        <f t="shared" si="121"/>
        <v>4154.9956488440348</v>
      </c>
      <c r="AD76" s="44">
        <f t="shared" si="127"/>
        <v>4300.4204965535746</v>
      </c>
      <c r="AE76" s="44">
        <f t="shared" si="130"/>
        <v>4450.9352139329503</v>
      </c>
      <c r="AF76" s="44">
        <f t="shared" si="133"/>
        <v>4606.7179464206029</v>
      </c>
      <c r="AG76" s="44">
        <f t="shared" si="136"/>
        <v>4767.9530745453239</v>
      </c>
      <c r="AH76" s="44">
        <f t="shared" ref="AH76:AH107" si="139">$V76/(1+r_)^($R76-AH$2)</f>
        <v>4934.8314321544094</v>
      </c>
      <c r="AI76" s="44">
        <f t="shared" si="67"/>
        <v>5107.5505322798126</v>
      </c>
      <c r="AJ76" s="44">
        <f t="shared" si="69"/>
        <v>5286.3148009096058</v>
      </c>
      <c r="AK76" s="44">
        <f t="shared" si="71"/>
        <v>5471.3358189414421</v>
      </c>
      <c r="AL76" s="44">
        <f t="shared" si="73"/>
        <v>5662.8325726043913</v>
      </c>
      <c r="AM76" s="44">
        <f t="shared" si="75"/>
        <v>5861.0317126455438</v>
      </c>
      <c r="AN76" s="44">
        <f t="shared" si="77"/>
        <v>6066.1678225881387</v>
      </c>
      <c r="AO76" s="44">
        <f t="shared" si="79"/>
        <v>6278.4836963787238</v>
      </c>
      <c r="AP76" s="44">
        <f t="shared" si="81"/>
        <v>6498.2306257519786</v>
      </c>
      <c r="AQ76" s="44">
        <f t="shared" si="83"/>
        <v>6725.6686976532956</v>
      </c>
      <c r="AR76" s="44">
        <f t="shared" si="85"/>
        <v>6961.0671020711616</v>
      </c>
      <c r="AS76" s="44">
        <f t="shared" si="87"/>
        <v>7204.7044506436523</v>
      </c>
      <c r="AT76" s="44">
        <f t="shared" si="89"/>
        <v>7456.8691064161785</v>
      </c>
      <c r="AU76" s="44">
        <f t="shared" si="91"/>
        <v>7717.8595251407451</v>
      </c>
      <c r="AV76" s="44">
        <f t="shared" si="93"/>
        <v>7987.9846085206691</v>
      </c>
      <c r="AW76" s="44">
        <f t="shared" si="95"/>
        <v>8267.5640698188927</v>
      </c>
      <c r="AX76" s="44">
        <f t="shared" si="97"/>
        <v>8556.928812262553</v>
      </c>
      <c r="AY76" s="44">
        <f t="shared" si="99"/>
        <v>8856.4213206917411</v>
      </c>
      <c r="AZ76" s="44">
        <f t="shared" si="101"/>
        <v>9166.3960669159496</v>
      </c>
      <c r="BA76" s="44">
        <f t="shared" si="103"/>
        <v>9487.2199292580081</v>
      </c>
      <c r="BB76" s="44">
        <f t="shared" si="105"/>
        <v>9819.2726267820381</v>
      </c>
      <c r="BC76" s="44">
        <f t="shared" si="107"/>
        <v>10162.947168719407</v>
      </c>
      <c r="BD76" s="44">
        <f t="shared" si="109"/>
        <v>10518.650319624589</v>
      </c>
      <c r="BE76" s="44">
        <f t="shared" si="111"/>
        <v>10886.803080811449</v>
      </c>
      <c r="BF76" s="44">
        <f t="shared" si="113"/>
        <v>11267.841188639848</v>
      </c>
      <c r="BG76" s="44">
        <f t="shared" si="115"/>
        <v>11662.215630242241</v>
      </c>
      <c r="BH76" s="44">
        <f t="shared" si="117"/>
        <v>12070.393177300717</v>
      </c>
      <c r="BI76" s="44">
        <f t="shared" si="122"/>
        <v>12492.856938506242</v>
      </c>
      <c r="BJ76" s="44">
        <f t="shared" si="128"/>
        <v>12930.106931353959</v>
      </c>
      <c r="BK76" s="44">
        <f t="shared" si="131"/>
        <v>13382.660673951348</v>
      </c>
      <c r="BL76" s="44">
        <f t="shared" si="134"/>
        <v>13851.053797539644</v>
      </c>
      <c r="BM76" s="44">
        <f t="shared" si="137"/>
        <v>14335.84068045353</v>
      </c>
      <c r="BN76" s="44">
        <f t="shared" ref="BN76:BN107" si="140">$V76/(1+r_)^($R76-BN$2)</f>
        <v>14837.595104269403</v>
      </c>
      <c r="BO76" s="44">
        <f t="shared" si="68"/>
        <v>15356.910932918827</v>
      </c>
      <c r="BP76" s="44">
        <f t="shared" si="70"/>
        <v>15894.402815570984</v>
      </c>
      <c r="BQ76" s="44">
        <f t="shared" si="72"/>
        <v>16450.70691411597</v>
      </c>
      <c r="BR76" s="44">
        <f t="shared" si="74"/>
        <v>17026.481656110027</v>
      </c>
      <c r="BS76" s="44">
        <f t="shared" si="76"/>
        <v>17622.408514073875</v>
      </c>
      <c r="BT76" s="44">
        <f t="shared" si="78"/>
        <v>18239.192812066463</v>
      </c>
      <c r="BU76" s="44">
        <f t="shared" si="80"/>
        <v>18877.564560488787</v>
      </c>
      <c r="BV76" s="44">
        <f t="shared" si="82"/>
        <v>19538.279320105892</v>
      </c>
      <c r="BW76" s="44">
        <f t="shared" si="84"/>
        <v>20222.119096309594</v>
      </c>
      <c r="BX76" s="44">
        <f t="shared" si="86"/>
        <v>20929.893264680431</v>
      </c>
      <c r="BY76" s="44">
        <f t="shared" si="88"/>
        <v>21662.439528944247</v>
      </c>
      <c r="BZ76" s="44">
        <f t="shared" si="90"/>
        <v>22420.62491245729</v>
      </c>
      <c r="CA76" s="44">
        <f t="shared" si="92"/>
        <v>23205.346784393296</v>
      </c>
      <c r="CB76" s="44">
        <f t="shared" si="94"/>
        <v>24017.533921847058</v>
      </c>
      <c r="CC76" s="44">
        <f t="shared" si="96"/>
        <v>24858.1476091117</v>
      </c>
      <c r="CD76" s="44">
        <f t="shared" si="98"/>
        <v>25728.18277543061</v>
      </c>
      <c r="CE76" s="44">
        <f t="shared" si="100"/>
        <v>26628.669172570677</v>
      </c>
      <c r="CF76" s="44">
        <f t="shared" si="102"/>
        <v>27560.672593610645</v>
      </c>
      <c r="CG76" s="44">
        <f t="shared" si="104"/>
        <v>28525.296134387023</v>
      </c>
      <c r="CH76" s="44">
        <f t="shared" si="106"/>
        <v>29523.681499090562</v>
      </c>
      <c r="CI76" s="44">
        <f t="shared" si="108"/>
        <v>30557.010351558729</v>
      </c>
      <c r="CJ76" s="44">
        <f t="shared" si="110"/>
        <v>31626.505713863287</v>
      </c>
      <c r="CK76" s="44">
        <f t="shared" si="112"/>
        <v>32733.433413848499</v>
      </c>
      <c r="CL76" s="44">
        <f t="shared" si="114"/>
        <v>33879.103583333192</v>
      </c>
      <c r="CM76" s="44">
        <f t="shared" si="116"/>
        <v>35064.872208749846</v>
      </c>
      <c r="CN76" s="44">
        <f t="shared" si="118"/>
        <v>36292.142736056092</v>
      </c>
      <c r="CO76" s="44">
        <f t="shared" si="123"/>
        <v>37562.367731818056</v>
      </c>
      <c r="CP76" s="44">
        <f t="shared" si="129"/>
        <v>38877.050602431678</v>
      </c>
      <c r="CQ76" s="44">
        <f t="shared" si="132"/>
        <v>40237.747373516788</v>
      </c>
      <c r="CR76" s="44">
        <f t="shared" si="135"/>
        <v>41646.068531589866</v>
      </c>
      <c r="CS76" s="44">
        <f t="shared" si="138"/>
        <v>43103.680930195515</v>
      </c>
      <c r="CT76" s="44">
        <f t="shared" ref="CT76:CT107" si="141">$V76/(1+r_)^($R76-CT$2)</f>
        <v>44612.309762752353</v>
      </c>
      <c r="CU76" s="44"/>
    </row>
    <row r="77" spans="2:109" ht="15.75" customHeight="1">
      <c r="B77" s="1">
        <v>70</v>
      </c>
      <c r="D77" s="43">
        <f t="shared" si="124"/>
        <v>1.8695E-2</v>
      </c>
      <c r="E77" s="43">
        <f t="shared" si="0"/>
        <v>1.8871960500900974E-2</v>
      </c>
      <c r="F77" s="44">
        <f t="shared" si="125"/>
        <v>64840.029074312697</v>
      </c>
      <c r="G77" s="44">
        <f t="shared" si="1"/>
        <v>63639.175623919698</v>
      </c>
      <c r="H77" s="44">
        <f t="shared" si="2"/>
        <v>10.656043222666092</v>
      </c>
      <c r="J77" s="43">
        <f t="shared" si="119"/>
        <v>1.2600999999999999E-2</v>
      </c>
      <c r="K77" s="43">
        <f t="shared" si="4"/>
        <v>1.2681065918673257E-2</v>
      </c>
      <c r="L77" s="44">
        <f t="shared" si="126"/>
        <v>75547.340170843105</v>
      </c>
      <c r="M77" s="44">
        <f t="shared" si="5"/>
        <v>74601.366037147323</v>
      </c>
      <c r="N77" s="44">
        <f t="shared" si="6"/>
        <v>12.609248463526979</v>
      </c>
      <c r="P77" s="5">
        <f t="shared" si="7"/>
        <v>0.53813488048854463</v>
      </c>
      <c r="R77" s="1">
        <v>70</v>
      </c>
      <c r="S77" s="44">
        <f t="shared" si="8"/>
        <v>70602.006651597752</v>
      </c>
      <c r="T77" s="44">
        <f t="shared" si="9"/>
        <v>69555.564219854714</v>
      </c>
      <c r="U77" s="45">
        <f t="shared" si="10"/>
        <v>12.017140653475103</v>
      </c>
      <c r="V77" s="44">
        <f t="shared" si="120"/>
        <v>43347.027621813468</v>
      </c>
      <c r="W77" s="45">
        <f t="shared" si="12"/>
        <v>7.1744284958735527</v>
      </c>
      <c r="X77" s="45">
        <f>SUM(CU77:CU$127)/S77</f>
        <v>5.7130947710582074</v>
      </c>
      <c r="Z77" s="1">
        <f t="shared" si="13"/>
        <v>11.707131091526364</v>
      </c>
      <c r="AA77" s="45">
        <f t="shared" si="14"/>
        <v>0.31000956194873908</v>
      </c>
      <c r="AC77" s="44">
        <f t="shared" si="121"/>
        <v>3900.6307221642865</v>
      </c>
      <c r="AD77" s="44">
        <f t="shared" si="127"/>
        <v>4037.1527974400369</v>
      </c>
      <c r="AE77" s="44">
        <f t="shared" si="130"/>
        <v>4178.4531453504369</v>
      </c>
      <c r="AF77" s="44">
        <f t="shared" si="133"/>
        <v>4324.6990054377029</v>
      </c>
      <c r="AG77" s="44">
        <f t="shared" si="136"/>
        <v>4476.0634706280225</v>
      </c>
      <c r="AH77" s="44">
        <f t="shared" si="139"/>
        <v>4632.7256921000026</v>
      </c>
      <c r="AI77" s="44">
        <f t="shared" ref="AI77:AI108" si="142">$V77/(1+r_)^($R77-AI$2)</f>
        <v>4794.8710913235018</v>
      </c>
      <c r="AJ77" s="44">
        <f t="shared" si="69"/>
        <v>4962.6915795198238</v>
      </c>
      <c r="AK77" s="44">
        <f t="shared" si="71"/>
        <v>5136.3857848030175</v>
      </c>
      <c r="AL77" s="44">
        <f t="shared" si="73"/>
        <v>5316.1592872711226</v>
      </c>
      <c r="AM77" s="44">
        <f t="shared" si="75"/>
        <v>5502.22486232561</v>
      </c>
      <c r="AN77" s="44">
        <f t="shared" si="77"/>
        <v>5694.8027325070061</v>
      </c>
      <c r="AO77" s="44">
        <f t="shared" si="79"/>
        <v>5894.1208281447525</v>
      </c>
      <c r="AP77" s="44">
        <f t="shared" si="81"/>
        <v>6100.4150571298187</v>
      </c>
      <c r="AQ77" s="44">
        <f t="shared" si="83"/>
        <v>6313.9295841293615</v>
      </c>
      <c r="AR77" s="44">
        <f t="shared" si="85"/>
        <v>6534.9171195738872</v>
      </c>
      <c r="AS77" s="44">
        <f t="shared" si="87"/>
        <v>6763.6392187589736</v>
      </c>
      <c r="AT77" s="44">
        <f t="shared" si="89"/>
        <v>7000.3665914155381</v>
      </c>
      <c r="AU77" s="44">
        <f t="shared" si="91"/>
        <v>7245.3794221150802</v>
      </c>
      <c r="AV77" s="44">
        <f t="shared" si="93"/>
        <v>7498.967701889108</v>
      </c>
      <c r="AW77" s="44">
        <f t="shared" si="95"/>
        <v>7761.4315714552258</v>
      </c>
      <c r="AX77" s="44">
        <f t="shared" si="97"/>
        <v>8033.0816764561587</v>
      </c>
      <c r="AY77" s="44">
        <f t="shared" si="99"/>
        <v>8314.2395351321229</v>
      </c>
      <c r="AZ77" s="44">
        <f t="shared" si="101"/>
        <v>8605.2379188617451</v>
      </c>
      <c r="BA77" s="44">
        <f t="shared" si="103"/>
        <v>8906.4212460219042</v>
      </c>
      <c r="BB77" s="44">
        <f t="shared" si="105"/>
        <v>9218.1459896326724</v>
      </c>
      <c r="BC77" s="44">
        <f t="shared" si="107"/>
        <v>9540.781099269816</v>
      </c>
      <c r="BD77" s="44">
        <f t="shared" si="109"/>
        <v>9874.708437744257</v>
      </c>
      <c r="BE77" s="44">
        <f t="shared" si="111"/>
        <v>10220.323233065306</v>
      </c>
      <c r="BF77" s="44">
        <f t="shared" si="113"/>
        <v>10578.034546222592</v>
      </c>
      <c r="BG77" s="44">
        <f t="shared" si="115"/>
        <v>10948.265755340382</v>
      </c>
      <c r="BH77" s="44">
        <f t="shared" si="117"/>
        <v>11331.455056777293</v>
      </c>
      <c r="BI77" s="44">
        <f t="shared" si="122"/>
        <v>11728.055983764496</v>
      </c>
      <c r="BJ77" s="44">
        <f t="shared" si="128"/>
        <v>12138.537943196254</v>
      </c>
      <c r="BK77" s="44">
        <f t="shared" si="131"/>
        <v>12563.386771208121</v>
      </c>
      <c r="BL77" s="44">
        <f t="shared" si="134"/>
        <v>13003.105308200405</v>
      </c>
      <c r="BM77" s="44">
        <f t="shared" si="137"/>
        <v>13458.213993987418</v>
      </c>
      <c r="BN77" s="44">
        <f t="shared" si="140"/>
        <v>13929.251483776978</v>
      </c>
      <c r="BO77" s="44">
        <f t="shared" ref="BO77:BO108" si="143">$V77/(1+r_)^($R77-BO$2)</f>
        <v>14416.775285709171</v>
      </c>
      <c r="BP77" s="44">
        <f t="shared" si="70"/>
        <v>14921.362420708987</v>
      </c>
      <c r="BQ77" s="44">
        <f t="shared" si="72"/>
        <v>15443.6101054338</v>
      </c>
      <c r="BR77" s="44">
        <f t="shared" si="74"/>
        <v>15984.136459123985</v>
      </c>
      <c r="BS77" s="44">
        <f t="shared" si="76"/>
        <v>16543.58123519332</v>
      </c>
      <c r="BT77" s="44">
        <f t="shared" si="78"/>
        <v>17122.606578425086</v>
      </c>
      <c r="BU77" s="44">
        <f t="shared" si="80"/>
        <v>17721.897808669964</v>
      </c>
      <c r="BV77" s="44">
        <f t="shared" si="82"/>
        <v>18342.164231973413</v>
      </c>
      <c r="BW77" s="44">
        <f t="shared" si="84"/>
        <v>18984.139980092481</v>
      </c>
      <c r="BX77" s="44">
        <f t="shared" si="86"/>
        <v>19648.584879395712</v>
      </c>
      <c r="BY77" s="44">
        <f t="shared" si="88"/>
        <v>20336.285350174563</v>
      </c>
      <c r="BZ77" s="44">
        <f t="shared" si="90"/>
        <v>21048.055337430673</v>
      </c>
      <c r="CA77" s="44">
        <f t="shared" si="92"/>
        <v>21784.737274240742</v>
      </c>
      <c r="CB77" s="44">
        <f t="shared" si="94"/>
        <v>22547.203078839168</v>
      </c>
      <c r="CC77" s="44">
        <f t="shared" si="96"/>
        <v>23336.355186598536</v>
      </c>
      <c r="CD77" s="44">
        <f t="shared" si="98"/>
        <v>24153.127618129482</v>
      </c>
      <c r="CE77" s="44">
        <f t="shared" si="100"/>
        <v>24998.487084764012</v>
      </c>
      <c r="CF77" s="44">
        <f t="shared" si="102"/>
        <v>25873.434132730748</v>
      </c>
      <c r="CG77" s="44">
        <f t="shared" si="104"/>
        <v>26779.004327376319</v>
      </c>
      <c r="CH77" s="44">
        <f t="shared" si="106"/>
        <v>27716.269478834496</v>
      </c>
      <c r="CI77" s="44">
        <f t="shared" si="108"/>
        <v>28686.338910593695</v>
      </c>
      <c r="CJ77" s="44">
        <f t="shared" si="110"/>
        <v>29690.360772464472</v>
      </c>
      <c r="CK77" s="44">
        <f t="shared" si="112"/>
        <v>30729.523399500729</v>
      </c>
      <c r="CL77" s="44">
        <f t="shared" si="114"/>
        <v>31805.056718483254</v>
      </c>
      <c r="CM77" s="44">
        <f t="shared" si="116"/>
        <v>32918.233703630161</v>
      </c>
      <c r="CN77" s="44">
        <f t="shared" si="118"/>
        <v>34070.371883257212</v>
      </c>
      <c r="CO77" s="44">
        <f t="shared" si="123"/>
        <v>35262.834899171212</v>
      </c>
      <c r="CP77" s="44">
        <f t="shared" si="129"/>
        <v>36497.034120642209</v>
      </c>
      <c r="CQ77" s="44">
        <f t="shared" si="132"/>
        <v>37774.43031486468</v>
      </c>
      <c r="CR77" s="44">
        <f t="shared" si="135"/>
        <v>39096.535375884938</v>
      </c>
      <c r="CS77" s="44">
        <f t="shared" si="138"/>
        <v>40464.914114040912</v>
      </c>
      <c r="CT77" s="44">
        <f t="shared" si="141"/>
        <v>41881.186108032336</v>
      </c>
      <c r="CU77" s="44">
        <f t="shared" ref="CU77:CU108" si="144">$V77/(1+r_)^($R77-CU$2)</f>
        <v>43347.027621813468</v>
      </c>
    </row>
    <row r="78" spans="2:109" ht="15.75" customHeight="1">
      <c r="B78" s="1">
        <v>71</v>
      </c>
      <c r="D78" s="43">
        <f t="shared" si="124"/>
        <v>2.0663000000000001E-2</v>
      </c>
      <c r="E78" s="43">
        <f t="shared" si="0"/>
        <v>2.0879466879865978E-2</v>
      </c>
      <c r="F78" s="44">
        <f t="shared" si="125"/>
        <v>62438.322173526707</v>
      </c>
      <c r="G78" s="44">
        <f t="shared" si="1"/>
        <v>61161.488442017275</v>
      </c>
      <c r="H78" s="44">
        <f t="shared" si="2"/>
        <v>10.046698164110049</v>
      </c>
      <c r="J78" s="43">
        <f t="shared" si="119"/>
        <v>1.3781E-2</v>
      </c>
      <c r="K78" s="43">
        <f t="shared" si="4"/>
        <v>1.3876839508703739E-2</v>
      </c>
      <c r="L78" s="44">
        <f t="shared" si="126"/>
        <v>73655.391903451557</v>
      </c>
      <c r="M78" s="44">
        <f t="shared" si="5"/>
        <v>72647.341114898183</v>
      </c>
      <c r="N78" s="44">
        <f t="shared" si="6"/>
        <v>11.920292516893969</v>
      </c>
      <c r="P78" s="5">
        <f t="shared" si="7"/>
        <v>0.54121082963310185</v>
      </c>
      <c r="R78" s="1">
        <v>71</v>
      </c>
      <c r="S78" s="44">
        <f t="shared" si="8"/>
        <v>68509.12178811169</v>
      </c>
      <c r="T78" s="44">
        <f t="shared" si="9"/>
        <v>67398.18271066196</v>
      </c>
      <c r="U78" s="45">
        <f t="shared" si="10"/>
        <v>11.368977733197831</v>
      </c>
      <c r="V78" s="44">
        <f t="shared" si="120"/>
        <v>42002.547465284537</v>
      </c>
      <c r="W78" s="45">
        <f t="shared" si="12"/>
        <v>6.7608810137402617</v>
      </c>
      <c r="X78" s="45">
        <f>SUM(CV78:CV$127)/S78</f>
        <v>5.4388266867187065</v>
      </c>
      <c r="Z78" s="1">
        <f t="shared" si="13"/>
        <v>11.060707718176129</v>
      </c>
      <c r="AA78" s="45">
        <f t="shared" si="14"/>
        <v>0.30827001502170148</v>
      </c>
      <c r="AC78" s="44">
        <f t="shared" si="121"/>
        <v>3651.8320509968707</v>
      </c>
      <c r="AD78" s="44">
        <f t="shared" si="127"/>
        <v>3779.6461727817609</v>
      </c>
      <c r="AE78" s="44">
        <f t="shared" si="130"/>
        <v>3911.9337888291229</v>
      </c>
      <c r="AF78" s="44">
        <f t="shared" si="133"/>
        <v>4048.8514714381413</v>
      </c>
      <c r="AG78" s="44">
        <f t="shared" si="136"/>
        <v>4190.5612729384766</v>
      </c>
      <c r="AH78" s="44">
        <f t="shared" si="139"/>
        <v>4337.2309174913225</v>
      </c>
      <c r="AI78" s="44">
        <f t="shared" si="142"/>
        <v>4489.0339996035191</v>
      </c>
      <c r="AJ78" s="44">
        <f t="shared" ref="AJ78:AJ109" si="145">$V78/(1+r_)^($R78-AJ$2)</f>
        <v>4646.1501895896408</v>
      </c>
      <c r="AK78" s="44">
        <f t="shared" si="71"/>
        <v>4808.7654462252776</v>
      </c>
      <c r="AL78" s="44">
        <f t="shared" si="73"/>
        <v>4977.0722368431625</v>
      </c>
      <c r="AM78" s="44">
        <f t="shared" si="75"/>
        <v>5151.2697651326735</v>
      </c>
      <c r="AN78" s="44">
        <f t="shared" si="77"/>
        <v>5331.5642069123151</v>
      </c>
      <c r="AO78" s="44">
        <f t="shared" si="79"/>
        <v>5518.1689541542455</v>
      </c>
      <c r="AP78" s="44">
        <f t="shared" si="81"/>
        <v>5711.3048675496448</v>
      </c>
      <c r="AQ78" s="44">
        <f t="shared" si="83"/>
        <v>5911.2005379138827</v>
      </c>
      <c r="AR78" s="44">
        <f t="shared" si="85"/>
        <v>6118.0925567408676</v>
      </c>
      <c r="AS78" s="44">
        <f t="shared" si="87"/>
        <v>6332.2257962267959</v>
      </c>
      <c r="AT78" s="44">
        <f t="shared" si="89"/>
        <v>6553.8536990947341</v>
      </c>
      <c r="AU78" s="44">
        <f t="shared" si="91"/>
        <v>6783.2385785630504</v>
      </c>
      <c r="AV78" s="44">
        <f t="shared" si="93"/>
        <v>7020.6519288127556</v>
      </c>
      <c r="AW78" s="44">
        <f t="shared" si="95"/>
        <v>7266.3747463212021</v>
      </c>
      <c r="AX78" s="44">
        <f t="shared" si="97"/>
        <v>7520.6978624424428</v>
      </c>
      <c r="AY78" s="44">
        <f t="shared" si="99"/>
        <v>7783.9222876279282</v>
      </c>
      <c r="AZ78" s="44">
        <f t="shared" si="101"/>
        <v>8056.3595676949044</v>
      </c>
      <c r="BA78" s="44">
        <f t="shared" si="103"/>
        <v>8338.3321525642241</v>
      </c>
      <c r="BB78" s="44">
        <f t="shared" si="105"/>
        <v>8630.1737779039704</v>
      </c>
      <c r="BC78" s="44">
        <f t="shared" si="107"/>
        <v>8932.2298601306102</v>
      </c>
      <c r="BD78" s="44">
        <f t="shared" si="109"/>
        <v>9244.8579052351815</v>
      </c>
      <c r="BE78" s="44">
        <f t="shared" si="111"/>
        <v>9568.4279319184116</v>
      </c>
      <c r="BF78" s="44">
        <f t="shared" si="113"/>
        <v>9903.3229095355564</v>
      </c>
      <c r="BG78" s="44">
        <f t="shared" si="115"/>
        <v>10249.939211369301</v>
      </c>
      <c r="BH78" s="44">
        <f t="shared" si="117"/>
        <v>10608.687083767225</v>
      </c>
      <c r="BI78" s="44">
        <f t="shared" si="122"/>
        <v>10979.991131699075</v>
      </c>
      <c r="BJ78" s="44">
        <f t="shared" si="128"/>
        <v>11364.290821308541</v>
      </c>
      <c r="BK78" s="44">
        <f t="shared" si="131"/>
        <v>11762.04100005434</v>
      </c>
      <c r="BL78" s="44">
        <f t="shared" si="134"/>
        <v>12173.712435056241</v>
      </c>
      <c r="BM78" s="44">
        <f t="shared" si="137"/>
        <v>12599.792370283209</v>
      </c>
      <c r="BN78" s="44">
        <f t="shared" si="140"/>
        <v>13040.785103243121</v>
      </c>
      <c r="BO78" s="44">
        <f t="shared" si="143"/>
        <v>13497.212581856629</v>
      </c>
      <c r="BP78" s="44">
        <f t="shared" ref="BP78:BP109" si="146">$V78/(1+r_)^($R78-BP$2)</f>
        <v>13969.615022221609</v>
      </c>
      <c r="BQ78" s="44">
        <f t="shared" si="72"/>
        <v>14458.551547999361</v>
      </c>
      <c r="BR78" s="44">
        <f t="shared" si="74"/>
        <v>14964.600852179337</v>
      </c>
      <c r="BS78" s="44">
        <f t="shared" si="76"/>
        <v>15488.361882005616</v>
      </c>
      <c r="BT78" s="44">
        <f t="shared" si="78"/>
        <v>16030.454547875808</v>
      </c>
      <c r="BU78" s="44">
        <f t="shared" si="80"/>
        <v>16591.520457051462</v>
      </c>
      <c r="BV78" s="44">
        <f t="shared" si="82"/>
        <v>17172.223673048262</v>
      </c>
      <c r="BW78" s="44">
        <f t="shared" si="84"/>
        <v>17773.251501604951</v>
      </c>
      <c r="BX78" s="44">
        <f t="shared" si="86"/>
        <v>18395.315304161122</v>
      </c>
      <c r="BY78" s="44">
        <f t="shared" si="88"/>
        <v>19039.151339806758</v>
      </c>
      <c r="BZ78" s="44">
        <f t="shared" si="90"/>
        <v>19705.521636699996</v>
      </c>
      <c r="CA78" s="44">
        <f t="shared" si="92"/>
        <v>20395.214893984496</v>
      </c>
      <c r="CB78" s="44">
        <f t="shared" si="94"/>
        <v>21109.047415273948</v>
      </c>
      <c r="CC78" s="44">
        <f t="shared" si="96"/>
        <v>21847.864074808534</v>
      </c>
      <c r="CD78" s="44">
        <f t="shared" si="98"/>
        <v>22612.539317426832</v>
      </c>
      <c r="CE78" s="44">
        <f t="shared" si="100"/>
        <v>23403.978193536768</v>
      </c>
      <c r="CF78" s="44">
        <f t="shared" si="102"/>
        <v>24223.117430310554</v>
      </c>
      <c r="CG78" s="44">
        <f t="shared" si="104"/>
        <v>25070.92654037142</v>
      </c>
      <c r="CH78" s="44">
        <f t="shared" si="106"/>
        <v>25948.408969284417</v>
      </c>
      <c r="CI78" s="44">
        <f t="shared" si="108"/>
        <v>26856.603283209373</v>
      </c>
      <c r="CJ78" s="44">
        <f t="shared" si="110"/>
        <v>27796.584398121697</v>
      </c>
      <c r="CK78" s="44">
        <f t="shared" si="112"/>
        <v>28769.464852055953</v>
      </c>
      <c r="CL78" s="44">
        <f t="shared" si="114"/>
        <v>29776.396121877911</v>
      </c>
      <c r="CM78" s="44">
        <f t="shared" si="116"/>
        <v>30818.569986143637</v>
      </c>
      <c r="CN78" s="44">
        <f t="shared" si="118"/>
        <v>31897.219935658661</v>
      </c>
      <c r="CO78" s="44">
        <f t="shared" si="123"/>
        <v>33013.622633406711</v>
      </c>
      <c r="CP78" s="44">
        <f t="shared" si="129"/>
        <v>34169.099425575936</v>
      </c>
      <c r="CQ78" s="44">
        <f t="shared" si="132"/>
        <v>35365.017905471097</v>
      </c>
      <c r="CR78" s="44">
        <f t="shared" si="135"/>
        <v>36602.793532162585</v>
      </c>
      <c r="CS78" s="44">
        <f t="shared" si="138"/>
        <v>37883.891305788267</v>
      </c>
      <c r="CT78" s="44">
        <f t="shared" si="141"/>
        <v>39209.827501490858</v>
      </c>
      <c r="CU78" s="44">
        <f t="shared" si="144"/>
        <v>40582.171464043036</v>
      </c>
      <c r="CV78" s="44">
        <f t="shared" ref="CV78:CV109" si="147">$V78/(1+r_)^($R78-CV$2)</f>
        <v>42002.547465284537</v>
      </c>
      <c r="CW78" s="44"/>
      <c r="CX78" s="44"/>
      <c r="CY78" s="44"/>
      <c r="CZ78" s="44"/>
      <c r="DA78" s="44"/>
      <c r="DB78" s="44"/>
      <c r="DC78" s="44"/>
      <c r="DD78" s="44"/>
      <c r="DE78" s="44"/>
    </row>
    <row r="79" spans="2:109" ht="15.75" customHeight="1">
      <c r="B79" s="1">
        <v>72</v>
      </c>
      <c r="D79" s="43">
        <f t="shared" si="124"/>
        <v>2.3134999999999999E-2</v>
      </c>
      <c r="E79" s="43">
        <f t="shared" si="0"/>
        <v>2.3406814583039875E-2</v>
      </c>
      <c r="F79" s="44">
        <f t="shared" si="125"/>
        <v>59884.654710507835</v>
      </c>
      <c r="G79" s="44">
        <f t="shared" si="1"/>
        <v>58515.249202502957</v>
      </c>
      <c r="H79" s="44">
        <f t="shared" si="2"/>
        <v>9.4537989915056873</v>
      </c>
      <c r="J79" s="43">
        <f t="shared" si="119"/>
        <v>1.5916E-2</v>
      </c>
      <c r="K79" s="43">
        <f t="shared" si="4"/>
        <v>1.6044019719682268E-2</v>
      </c>
      <c r="L79" s="44">
        <f t="shared" si="126"/>
        <v>71639.290326344795</v>
      </c>
      <c r="M79" s="44">
        <f t="shared" si="5"/>
        <v>70508.153180209687</v>
      </c>
      <c r="N79" s="44">
        <f t="shared" si="6"/>
        <v>11.241686959098031</v>
      </c>
      <c r="P79" s="5">
        <f t="shared" si="7"/>
        <v>0.54468629500332943</v>
      </c>
      <c r="R79" s="1">
        <v>72</v>
      </c>
      <c r="S79" s="44">
        <f t="shared" si="8"/>
        <v>66287.243633212245</v>
      </c>
      <c r="T79" s="44">
        <f t="shared" si="9"/>
        <v>65069.938620856345</v>
      </c>
      <c r="U79" s="45">
        <f t="shared" si="10"/>
        <v>10.733294347795773</v>
      </c>
      <c r="V79" s="44">
        <f t="shared" si="120"/>
        <v>40551.585748517682</v>
      </c>
      <c r="W79" s="45">
        <f t="shared" si="12"/>
        <v>6.353854078327573</v>
      </c>
      <c r="X79" s="45">
        <f>SUM(CW79:CW$127)/S79</f>
        <v>5.1620478975852429</v>
      </c>
      <c r="Z79" s="1">
        <f t="shared" si="13"/>
        <v>10.427637064454593</v>
      </c>
      <c r="AA79" s="45">
        <f t="shared" si="14"/>
        <v>0.30565728334117992</v>
      </c>
      <c r="AC79" s="44">
        <f t="shared" si="121"/>
        <v>3406.4550035752154</v>
      </c>
      <c r="AD79" s="44">
        <f t="shared" si="127"/>
        <v>3525.6809287003475</v>
      </c>
      <c r="AE79" s="44">
        <f t="shared" si="130"/>
        <v>3649.0797612048591</v>
      </c>
      <c r="AF79" s="44">
        <f t="shared" si="133"/>
        <v>3776.7975528470297</v>
      </c>
      <c r="AG79" s="44">
        <f t="shared" si="136"/>
        <v>3908.9854671966746</v>
      </c>
      <c r="AH79" s="44">
        <f t="shared" si="139"/>
        <v>4045.7999585485582</v>
      </c>
      <c r="AI79" s="44">
        <f t="shared" si="142"/>
        <v>4187.4029570977573</v>
      </c>
      <c r="AJ79" s="44">
        <f t="shared" si="145"/>
        <v>4333.9620605961791</v>
      </c>
      <c r="AK79" s="44">
        <f t="shared" ref="AK79:AK110" si="148">$V79/(1+r_)^($R79-AK$2)</f>
        <v>4485.6507327170448</v>
      </c>
      <c r="AL79" s="44">
        <f t="shared" si="73"/>
        <v>4642.6485083621401</v>
      </c>
      <c r="AM79" s="44">
        <f t="shared" si="75"/>
        <v>4805.1412061548144</v>
      </c>
      <c r="AN79" s="44">
        <f t="shared" si="77"/>
        <v>4973.3211483702335</v>
      </c>
      <c r="AO79" s="44">
        <f t="shared" si="79"/>
        <v>5147.3873885631901</v>
      </c>
      <c r="AP79" s="44">
        <f t="shared" si="81"/>
        <v>5327.545947162901</v>
      </c>
      <c r="AQ79" s="44">
        <f t="shared" si="83"/>
        <v>5514.0100553136035</v>
      </c>
      <c r="AR79" s="44">
        <f t="shared" si="85"/>
        <v>5707.0004072495794</v>
      </c>
      <c r="AS79" s="44">
        <f t="shared" si="87"/>
        <v>5906.745421503314</v>
      </c>
      <c r="AT79" s="44">
        <f t="shared" si="89"/>
        <v>6113.4815112559281</v>
      </c>
      <c r="AU79" s="44">
        <f t="shared" si="91"/>
        <v>6327.4533641498865</v>
      </c>
      <c r="AV79" s="44">
        <f t="shared" si="93"/>
        <v>6548.9142318951326</v>
      </c>
      <c r="AW79" s="44">
        <f t="shared" si="95"/>
        <v>6778.1262300114604</v>
      </c>
      <c r="AX79" s="44">
        <f t="shared" si="97"/>
        <v>7015.3606480618619</v>
      </c>
      <c r="AY79" s="44">
        <f t="shared" si="99"/>
        <v>7260.8982707440255</v>
      </c>
      <c r="AZ79" s="44">
        <f t="shared" si="101"/>
        <v>7515.0297102200666</v>
      </c>
      <c r="BA79" s="44">
        <f t="shared" si="103"/>
        <v>7778.0557500777677</v>
      </c>
      <c r="BB79" s="44">
        <f t="shared" si="105"/>
        <v>8050.2877013304887</v>
      </c>
      <c r="BC79" s="44">
        <f t="shared" si="107"/>
        <v>8332.0477708770541</v>
      </c>
      <c r="BD79" s="44">
        <f t="shared" si="109"/>
        <v>8623.6694428577521</v>
      </c>
      <c r="BE79" s="44">
        <f t="shared" si="111"/>
        <v>8925.4978733577718</v>
      </c>
      <c r="BF79" s="44">
        <f t="shared" si="113"/>
        <v>9237.8902989252929</v>
      </c>
      <c r="BG79" s="44">
        <f t="shared" si="115"/>
        <v>9561.2164593876787</v>
      </c>
      <c r="BH79" s="44">
        <f t="shared" si="117"/>
        <v>9895.8590354662483</v>
      </c>
      <c r="BI79" s="44">
        <f t="shared" si="122"/>
        <v>10242.214101707565</v>
      </c>
      <c r="BJ79" s="44">
        <f t="shared" si="128"/>
        <v>10600.691595267326</v>
      </c>
      <c r="BK79" s="44">
        <f t="shared" si="131"/>
        <v>10971.715801101682</v>
      </c>
      <c r="BL79" s="44">
        <f t="shared" si="134"/>
        <v>11355.725854140241</v>
      </c>
      <c r="BM79" s="44">
        <f t="shared" si="137"/>
        <v>11753.176259035148</v>
      </c>
      <c r="BN79" s="44">
        <f t="shared" si="140"/>
        <v>12164.537428101377</v>
      </c>
      <c r="BO79" s="44">
        <f t="shared" si="143"/>
        <v>12590.296238084924</v>
      </c>
      <c r="BP79" s="44">
        <f t="shared" si="146"/>
        <v>13030.956606417896</v>
      </c>
      <c r="BQ79" s="44">
        <f t="shared" ref="BQ79:BQ110" si="149">$V79/(1+r_)^($R79-BQ$2)</f>
        <v>13487.040087642521</v>
      </c>
      <c r="BR79" s="44">
        <f t="shared" si="74"/>
        <v>13959.086490710006</v>
      </c>
      <c r="BS79" s="44">
        <f t="shared" si="76"/>
        <v>14447.654517884856</v>
      </c>
      <c r="BT79" s="44">
        <f t="shared" si="78"/>
        <v>14953.322426010825</v>
      </c>
      <c r="BU79" s="44">
        <f t="shared" si="80"/>
        <v>15476.688710921202</v>
      </c>
      <c r="BV79" s="44">
        <f t="shared" si="82"/>
        <v>16018.372815803443</v>
      </c>
      <c r="BW79" s="44">
        <f t="shared" si="84"/>
        <v>16579.015864356563</v>
      </c>
      <c r="BX79" s="44">
        <f t="shared" si="86"/>
        <v>17159.281419609044</v>
      </c>
      <c r="BY79" s="44">
        <f t="shared" si="88"/>
        <v>17759.85626929536</v>
      </c>
      <c r="BZ79" s="44">
        <f t="shared" si="90"/>
        <v>18381.451238720692</v>
      </c>
      <c r="CA79" s="44">
        <f t="shared" si="92"/>
        <v>19024.802032075917</v>
      </c>
      <c r="CB79" s="44">
        <f t="shared" si="94"/>
        <v>19690.670103198572</v>
      </c>
      <c r="CC79" s="44">
        <f t="shared" si="96"/>
        <v>20379.84355681052</v>
      </c>
      <c r="CD79" s="44">
        <f t="shared" si="98"/>
        <v>21093.138081298886</v>
      </c>
      <c r="CE79" s="44">
        <f t="shared" si="100"/>
        <v>21831.397914144345</v>
      </c>
      <c r="CF79" s="44">
        <f t="shared" si="102"/>
        <v>22595.496841139397</v>
      </c>
      <c r="CG79" s="44">
        <f t="shared" si="104"/>
        <v>23386.339230579273</v>
      </c>
      <c r="CH79" s="44">
        <f t="shared" si="106"/>
        <v>24204.861103649542</v>
      </c>
      <c r="CI79" s="44">
        <f t="shared" si="108"/>
        <v>25052.031242277273</v>
      </c>
      <c r="CJ79" s="44">
        <f t="shared" si="110"/>
        <v>25928.852335756979</v>
      </c>
      <c r="CK79" s="44">
        <f t="shared" si="112"/>
        <v>26836.362167508469</v>
      </c>
      <c r="CL79" s="44">
        <f t="shared" si="114"/>
        <v>27775.634843371263</v>
      </c>
      <c r="CM79" s="44">
        <f t="shared" si="116"/>
        <v>28747.782062889259</v>
      </c>
      <c r="CN79" s="44">
        <f t="shared" si="118"/>
        <v>29753.954435090382</v>
      </c>
      <c r="CO79" s="44">
        <f t="shared" si="123"/>
        <v>30795.342840318539</v>
      </c>
      <c r="CP79" s="44">
        <f t="shared" si="129"/>
        <v>31873.179839729684</v>
      </c>
      <c r="CQ79" s="44">
        <f t="shared" si="132"/>
        <v>32988.741134120217</v>
      </c>
      <c r="CR79" s="44">
        <f t="shared" si="135"/>
        <v>34143.347073814431</v>
      </c>
      <c r="CS79" s="44">
        <f t="shared" si="138"/>
        <v>35338.364221397926</v>
      </c>
      <c r="CT79" s="44">
        <f t="shared" si="141"/>
        <v>36575.206969146857</v>
      </c>
      <c r="CU79" s="44">
        <f t="shared" si="144"/>
        <v>37855.339213066989</v>
      </c>
      <c r="CV79" s="44">
        <f t="shared" si="147"/>
        <v>39180.276085524332</v>
      </c>
      <c r="CW79" s="44">
        <f t="shared" ref="CW79:CW110" si="150">$V79/(1+r_)^($R79-CW$2)</f>
        <v>40551.585748517682</v>
      </c>
      <c r="CX79" s="44"/>
      <c r="CY79" s="44"/>
      <c r="CZ79" s="44"/>
      <c r="DA79" s="44"/>
      <c r="DB79" s="44"/>
      <c r="DC79" s="44"/>
      <c r="DD79" s="44"/>
      <c r="DE79" s="44"/>
    </row>
    <row r="80" spans="2:109" ht="15.75" customHeight="1">
      <c r="B80" s="1">
        <v>73</v>
      </c>
      <c r="D80" s="43">
        <f t="shared" si="124"/>
        <v>2.5803E-2</v>
      </c>
      <c r="E80" s="43">
        <f t="shared" si="0"/>
        <v>2.614173706424127E-2</v>
      </c>
      <c r="F80" s="44">
        <f t="shared" si="125"/>
        <v>57145.843694498079</v>
      </c>
      <c r="G80" s="44">
        <f t="shared" si="1"/>
        <v>55690.333192692808</v>
      </c>
      <c r="H80" s="44">
        <f t="shared" si="2"/>
        <v>8.8829249213663317</v>
      </c>
      <c r="J80" s="43">
        <f t="shared" si="119"/>
        <v>1.7545000000000002E-2</v>
      </c>
      <c r="K80" s="43">
        <f t="shared" si="4"/>
        <v>1.7700737814360296E-2</v>
      </c>
      <c r="L80" s="44">
        <f t="shared" si="126"/>
        <v>69377.016034074564</v>
      </c>
      <c r="M80" s="44">
        <f t="shared" si="5"/>
        <v>68170.474347981304</v>
      </c>
      <c r="N80" s="44">
        <f t="shared" si="6"/>
        <v>10.591956308405971</v>
      </c>
      <c r="P80" s="5">
        <f t="shared" si="7"/>
        <v>0.54833581996888081</v>
      </c>
      <c r="R80" s="1">
        <v>73</v>
      </c>
      <c r="S80" s="44">
        <f t="shared" si="8"/>
        <v>63852.633608500444</v>
      </c>
      <c r="T80" s="44">
        <f t="shared" si="9"/>
        <v>62560.229868143047</v>
      </c>
      <c r="U80" s="45">
        <f t="shared" si="10"/>
        <v>10.123475294093552</v>
      </c>
      <c r="V80" s="44">
        <f t="shared" si="120"/>
        <v>38987.535253826754</v>
      </c>
      <c r="W80" s="45">
        <f t="shared" si="12"/>
        <v>5.9610366251328735</v>
      </c>
      <c r="X80" s="45">
        <f>SUM(CX80:CX$127)/S80</f>
        <v>4.8891211712596041</v>
      </c>
      <c r="Z80" s="1">
        <f t="shared" si="13"/>
        <v>9.820048048331266</v>
      </c>
      <c r="AA80" s="45">
        <f t="shared" si="14"/>
        <v>0.30342724576228619</v>
      </c>
      <c r="AC80" s="44">
        <f t="shared" si="121"/>
        <v>3164.3189026480959</v>
      </c>
      <c r="AD80" s="44">
        <f t="shared" si="127"/>
        <v>3275.0700642407787</v>
      </c>
      <c r="AE80" s="44">
        <f t="shared" si="130"/>
        <v>3389.6975164892056</v>
      </c>
      <c r="AF80" s="44">
        <f t="shared" si="133"/>
        <v>3508.3369295663269</v>
      </c>
      <c r="AG80" s="44">
        <f t="shared" si="136"/>
        <v>3631.1287221011489</v>
      </c>
      <c r="AH80" s="44">
        <f t="shared" si="139"/>
        <v>3758.2182273746885</v>
      </c>
      <c r="AI80" s="44">
        <f t="shared" si="142"/>
        <v>3889.7558653328024</v>
      </c>
      <c r="AJ80" s="44">
        <f t="shared" si="145"/>
        <v>4025.8973206194505</v>
      </c>
      <c r="AK80" s="44">
        <f t="shared" si="148"/>
        <v>4166.8037268411308</v>
      </c>
      <c r="AL80" s="44">
        <f t="shared" ref="AL80:AL111" si="151">$V80/(1+r_)^($R80-AL$2)</f>
        <v>4312.6418572805696</v>
      </c>
      <c r="AM80" s="44">
        <f t="shared" si="75"/>
        <v>4463.5843222853891</v>
      </c>
      <c r="AN80" s="44">
        <f t="shared" si="77"/>
        <v>4619.8097735653773</v>
      </c>
      <c r="AO80" s="44">
        <f t="shared" si="79"/>
        <v>4781.5031156401656</v>
      </c>
      <c r="AP80" s="44">
        <f t="shared" si="81"/>
        <v>4948.8557246875698</v>
      </c>
      <c r="AQ80" s="44">
        <f t="shared" si="83"/>
        <v>5122.0656750516346</v>
      </c>
      <c r="AR80" s="44">
        <f t="shared" si="85"/>
        <v>5301.3379736784418</v>
      </c>
      <c r="AS80" s="44">
        <f t="shared" si="87"/>
        <v>5486.8848027571876</v>
      </c>
      <c r="AT80" s="44">
        <f t="shared" si="89"/>
        <v>5678.9257708536888</v>
      </c>
      <c r="AU80" s="44">
        <f t="shared" si="91"/>
        <v>5877.6881728335657</v>
      </c>
      <c r="AV80" s="44">
        <f t="shared" si="93"/>
        <v>6083.4072588827412</v>
      </c>
      <c r="AW80" s="44">
        <f t="shared" si="95"/>
        <v>6296.3265129436377</v>
      </c>
      <c r="AX80" s="44">
        <f t="shared" si="97"/>
        <v>6516.6979408966636</v>
      </c>
      <c r="AY80" s="44">
        <f t="shared" si="99"/>
        <v>6744.7823688280469</v>
      </c>
      <c r="AZ80" s="44">
        <f t="shared" si="101"/>
        <v>6980.849751737027</v>
      </c>
      <c r="BA80" s="44">
        <f t="shared" si="103"/>
        <v>7225.1794930478227</v>
      </c>
      <c r="BB80" s="44">
        <f t="shared" si="105"/>
        <v>7478.0607753044951</v>
      </c>
      <c r="BC80" s="44">
        <f t="shared" si="107"/>
        <v>7739.7929024401519</v>
      </c>
      <c r="BD80" s="44">
        <f t="shared" si="109"/>
        <v>8010.6856540255549</v>
      </c>
      <c r="BE80" s="44">
        <f t="shared" si="111"/>
        <v>8291.0596519164501</v>
      </c>
      <c r="BF80" s="44">
        <f t="shared" si="113"/>
        <v>8581.2467397335258</v>
      </c>
      <c r="BG80" s="44">
        <f t="shared" si="115"/>
        <v>8881.5903756241969</v>
      </c>
      <c r="BH80" s="44">
        <f t="shared" si="117"/>
        <v>9192.4460387710442</v>
      </c>
      <c r="BI80" s="44">
        <f t="shared" si="122"/>
        <v>9514.1816501280318</v>
      </c>
      <c r="BJ80" s="44">
        <f t="shared" si="128"/>
        <v>9847.1780078825104</v>
      </c>
      <c r="BK80" s="44">
        <f t="shared" si="131"/>
        <v>10191.829238158398</v>
      </c>
      <c r="BL80" s="44">
        <f t="shared" si="134"/>
        <v>10548.54326149394</v>
      </c>
      <c r="BM80" s="44">
        <f t="shared" si="137"/>
        <v>10917.742275646227</v>
      </c>
      <c r="BN80" s="44">
        <f t="shared" si="140"/>
        <v>11299.863255293845</v>
      </c>
      <c r="BO80" s="44">
        <f t="shared" si="143"/>
        <v>11695.358469229128</v>
      </c>
      <c r="BP80" s="44">
        <f t="shared" si="146"/>
        <v>12104.696015652147</v>
      </c>
      <c r="BQ80" s="44">
        <f t="shared" si="149"/>
        <v>12528.360376199971</v>
      </c>
      <c r="BR80" s="44">
        <f t="shared" ref="BR80:BR111" si="152">$V80/(1+r_)^($R80-BR$2)</f>
        <v>12966.852989366969</v>
      </c>
      <c r="BS80" s="44">
        <f t="shared" si="76"/>
        <v>13420.69284399481</v>
      </c>
      <c r="BT80" s="44">
        <f t="shared" si="78"/>
        <v>13890.417093534626</v>
      </c>
      <c r="BU80" s="44">
        <f t="shared" si="80"/>
        <v>14376.58169180834</v>
      </c>
      <c r="BV80" s="44">
        <f t="shared" si="82"/>
        <v>14879.762051021627</v>
      </c>
      <c r="BW80" s="44">
        <f t="shared" si="84"/>
        <v>15400.553722807384</v>
      </c>
      <c r="BX80" s="44">
        <f t="shared" si="86"/>
        <v>15939.573103105644</v>
      </c>
      <c r="BY80" s="44">
        <f t="shared" si="88"/>
        <v>16497.458161714341</v>
      </c>
      <c r="BZ80" s="44">
        <f t="shared" si="90"/>
        <v>17074.869197374341</v>
      </c>
      <c r="CA80" s="44">
        <f t="shared" si="92"/>
        <v>17672.489619282438</v>
      </c>
      <c r="CB80" s="44">
        <f t="shared" si="94"/>
        <v>18291.026755957326</v>
      </c>
      <c r="CC80" s="44">
        <f t="shared" si="96"/>
        <v>18931.212692415833</v>
      </c>
      <c r="CD80" s="44">
        <f t="shared" si="98"/>
        <v>19593.805136650382</v>
      </c>
      <c r="CE80" s="44">
        <f t="shared" si="100"/>
        <v>20279.588316433143</v>
      </c>
      <c r="CF80" s="44">
        <f t="shared" si="102"/>
        <v>20989.373907508299</v>
      </c>
      <c r="CG80" s="44">
        <f t="shared" si="104"/>
        <v>21724.00199427109</v>
      </c>
      <c r="CH80" s="44">
        <f t="shared" si="106"/>
        <v>22484.342064070577</v>
      </c>
      <c r="CI80" s="44">
        <f t="shared" si="108"/>
        <v>23271.294036313044</v>
      </c>
      <c r="CJ80" s="44">
        <f t="shared" si="110"/>
        <v>24085.789327583996</v>
      </c>
      <c r="CK80" s="44">
        <f t="shared" si="112"/>
        <v>24928.79195404944</v>
      </c>
      <c r="CL80" s="44">
        <f t="shared" si="114"/>
        <v>25801.299672441164</v>
      </c>
      <c r="CM80" s="44">
        <f t="shared" si="116"/>
        <v>26704.345160976602</v>
      </c>
      <c r="CN80" s="44">
        <f t="shared" si="118"/>
        <v>27638.997241610785</v>
      </c>
      <c r="CO80" s="44">
        <f t="shared" si="123"/>
        <v>28606.36214506716</v>
      </c>
      <c r="CP80" s="44">
        <f t="shared" si="129"/>
        <v>29607.584820144508</v>
      </c>
      <c r="CQ80" s="44">
        <f t="shared" si="132"/>
        <v>30643.850288849557</v>
      </c>
      <c r="CR80" s="44">
        <f t="shared" si="135"/>
        <v>31716.385048959291</v>
      </c>
      <c r="CS80" s="44">
        <f t="shared" si="138"/>
        <v>32826.458525672868</v>
      </c>
      <c r="CT80" s="44">
        <f t="shared" si="141"/>
        <v>33975.38457407141</v>
      </c>
      <c r="CU80" s="44">
        <f t="shared" si="144"/>
        <v>35164.523034163911</v>
      </c>
      <c r="CV80" s="44">
        <f t="shared" si="147"/>
        <v>36395.281340359645</v>
      </c>
      <c r="CW80" s="44">
        <f t="shared" si="150"/>
        <v>37669.11618727223</v>
      </c>
      <c r="CX80" s="44">
        <f t="shared" ref="CX80:CX127" si="153">$V80/(1+r_)^($R80-CX$2)</f>
        <v>38987.535253826754</v>
      </c>
      <c r="CY80" s="44"/>
      <c r="CZ80" s="44"/>
      <c r="DA80" s="44"/>
      <c r="DB80" s="44"/>
      <c r="DC80" s="44"/>
      <c r="DD80" s="44"/>
      <c r="DE80" s="44"/>
    </row>
    <row r="81" spans="2:119" ht="15.75" customHeight="1">
      <c r="B81" s="1">
        <v>74</v>
      </c>
      <c r="D81" s="43">
        <f t="shared" si="124"/>
        <v>2.8604999999999998E-2</v>
      </c>
      <c r="E81" s="43">
        <f t="shared" si="0"/>
        <v>2.9022096293951593E-2</v>
      </c>
      <c r="F81" s="44">
        <f t="shared" si="125"/>
        <v>54234.822690887529</v>
      </c>
      <c r="G81" s="44">
        <f t="shared" si="1"/>
        <v>52705.624301856391</v>
      </c>
      <c r="H81" s="44">
        <f t="shared" si="2"/>
        <v>8.3328732996780364</v>
      </c>
      <c r="J81" s="43">
        <f t="shared" si="119"/>
        <v>1.9297999999999999E-2</v>
      </c>
      <c r="K81" s="43">
        <f t="shared" si="4"/>
        <v>1.9486637226300885E-2</v>
      </c>
      <c r="L81" s="44">
        <f t="shared" si="126"/>
        <v>66963.93266188803</v>
      </c>
      <c r="M81" s="44">
        <f t="shared" si="5"/>
        <v>65684.131802343647</v>
      </c>
      <c r="N81" s="44">
        <f t="shared" si="6"/>
        <v>9.9556256897072206</v>
      </c>
      <c r="P81" s="5">
        <f t="shared" si="7"/>
        <v>0.55251336919240479</v>
      </c>
      <c r="R81" s="1">
        <v>74</v>
      </c>
      <c r="S81" s="44">
        <f t="shared" si="8"/>
        <v>61267.826127785651</v>
      </c>
      <c r="T81" s="44">
        <f t="shared" si="9"/>
        <v>59907.576766637489</v>
      </c>
      <c r="U81" s="45">
        <f t="shared" si="10"/>
        <v>9.5294768205515954</v>
      </c>
      <c r="V81" s="44">
        <f t="shared" si="120"/>
        <v>37334.401840968487</v>
      </c>
      <c r="W81" s="45">
        <f t="shared" si="12"/>
        <v>5.5761787856660527</v>
      </c>
      <c r="X81" s="45">
        <f>SUM(CY81:CY$127)/S81</f>
        <v>4.6151070781768375</v>
      </c>
      <c r="Z81" s="1">
        <f t="shared" si="13"/>
        <v>9.2294656900580883</v>
      </c>
      <c r="AA81" s="45">
        <f t="shared" si="14"/>
        <v>0.30001113049350714</v>
      </c>
      <c r="AC81" s="44">
        <f t="shared" si="121"/>
        <v>2927.6780248882619</v>
      </c>
      <c r="AD81" s="44">
        <f t="shared" si="127"/>
        <v>3030.1467557593505</v>
      </c>
      <c r="AE81" s="44">
        <f t="shared" si="130"/>
        <v>3136.2018922109273</v>
      </c>
      <c r="AF81" s="44">
        <f t="shared" si="133"/>
        <v>3245.9689584383095</v>
      </c>
      <c r="AG81" s="44">
        <f t="shared" si="136"/>
        <v>3359.5778719836499</v>
      </c>
      <c r="AH81" s="44">
        <f t="shared" si="139"/>
        <v>3477.163097503078</v>
      </c>
      <c r="AI81" s="44">
        <f t="shared" si="142"/>
        <v>3598.8638059156847</v>
      </c>
      <c r="AJ81" s="44">
        <f t="shared" si="145"/>
        <v>3724.8240391227337</v>
      </c>
      <c r="AK81" s="44">
        <f t="shared" si="148"/>
        <v>3855.1928804920294</v>
      </c>
      <c r="AL81" s="44">
        <f t="shared" si="151"/>
        <v>3990.1246313092502</v>
      </c>
      <c r="AM81" s="44">
        <f t="shared" ref="AM81:AM112" si="154">$V81/(1+r_)^($R81-AM$2)</f>
        <v>4129.7789934050734</v>
      </c>
      <c r="AN81" s="44">
        <f t="shared" si="77"/>
        <v>4274.32125817425</v>
      </c>
      <c r="AO81" s="44">
        <f t="shared" si="79"/>
        <v>4423.9225022103483</v>
      </c>
      <c r="AP81" s="44">
        <f t="shared" si="81"/>
        <v>4578.7597897877113</v>
      </c>
      <c r="AQ81" s="44">
        <f t="shared" si="83"/>
        <v>4739.016382430279</v>
      </c>
      <c r="AR81" s="44">
        <f t="shared" si="85"/>
        <v>4904.8819558153391</v>
      </c>
      <c r="AS81" s="44">
        <f t="shared" si="87"/>
        <v>5076.5528242688761</v>
      </c>
      <c r="AT81" s="44">
        <f t="shared" si="89"/>
        <v>5254.2321731182865</v>
      </c>
      <c r="AU81" s="44">
        <f t="shared" si="91"/>
        <v>5438.1302991774264</v>
      </c>
      <c r="AV81" s="44">
        <f t="shared" si="93"/>
        <v>5628.464859648634</v>
      </c>
      <c r="AW81" s="44">
        <f t="shared" si="95"/>
        <v>5825.4611297363372</v>
      </c>
      <c r="AX81" s="44">
        <f t="shared" si="97"/>
        <v>6029.3522692771094</v>
      </c>
      <c r="AY81" s="44">
        <f t="shared" si="99"/>
        <v>6240.3795987018066</v>
      </c>
      <c r="AZ81" s="44">
        <f t="shared" si="101"/>
        <v>6458.79288465637</v>
      </c>
      <c r="BA81" s="44">
        <f t="shared" si="103"/>
        <v>6684.8506356193411</v>
      </c>
      <c r="BB81" s="44">
        <f t="shared" si="105"/>
        <v>6918.8204078660183</v>
      </c>
      <c r="BC81" s="44">
        <f t="shared" si="107"/>
        <v>7160.9791221413279</v>
      </c>
      <c r="BD81" s="44">
        <f t="shared" si="109"/>
        <v>7411.6133914162729</v>
      </c>
      <c r="BE81" s="44">
        <f t="shared" si="111"/>
        <v>7671.0198601158409</v>
      </c>
      <c r="BF81" s="44">
        <f t="shared" si="113"/>
        <v>7939.5055552198965</v>
      </c>
      <c r="BG81" s="44">
        <f t="shared" si="115"/>
        <v>8217.3882496525912</v>
      </c>
      <c r="BH81" s="44">
        <f t="shared" si="117"/>
        <v>8504.9968383904306</v>
      </c>
      <c r="BI81" s="44">
        <f t="shared" si="122"/>
        <v>8802.6717277340977</v>
      </c>
      <c r="BJ81" s="44">
        <f t="shared" si="128"/>
        <v>9110.7652382047909</v>
      </c>
      <c r="BK81" s="44">
        <f t="shared" si="131"/>
        <v>9429.6420215419566</v>
      </c>
      <c r="BL81" s="44">
        <f t="shared" si="134"/>
        <v>9759.6794922959234</v>
      </c>
      <c r="BM81" s="44">
        <f t="shared" si="137"/>
        <v>10101.268274526279</v>
      </c>
      <c r="BN81" s="44">
        <f t="shared" si="140"/>
        <v>10454.812664134699</v>
      </c>
      <c r="BO81" s="44">
        <f t="shared" si="143"/>
        <v>10820.731107379414</v>
      </c>
      <c r="BP81" s="44">
        <f t="shared" si="146"/>
        <v>11199.456696137691</v>
      </c>
      <c r="BQ81" s="44">
        <f t="shared" si="149"/>
        <v>11591.437680502509</v>
      </c>
      <c r="BR81" s="44">
        <f t="shared" si="152"/>
        <v>11997.137999320097</v>
      </c>
      <c r="BS81" s="44">
        <f t="shared" ref="BS81:BS112" si="155">$V81/(1+r_)^($R81-BS$2)</f>
        <v>12417.0378292963</v>
      </c>
      <c r="BT81" s="44">
        <f t="shared" si="78"/>
        <v>12851.634153321666</v>
      </c>
      <c r="BU81" s="44">
        <f t="shared" si="80"/>
        <v>13301.441348687924</v>
      </c>
      <c r="BV81" s="44">
        <f t="shared" si="82"/>
        <v>13766.991795892001</v>
      </c>
      <c r="BW81" s="44">
        <f t="shared" si="84"/>
        <v>14248.836508748218</v>
      </c>
      <c r="BX81" s="44">
        <f t="shared" si="86"/>
        <v>14747.545786554407</v>
      </c>
      <c r="BY81" s="44">
        <f t="shared" si="88"/>
        <v>15263.70988908381</v>
      </c>
      <c r="BZ81" s="44">
        <f t="shared" si="90"/>
        <v>15797.939735201744</v>
      </c>
      <c r="CA81" s="44">
        <f t="shared" si="92"/>
        <v>16350.867625933803</v>
      </c>
      <c r="CB81" s="44">
        <f t="shared" si="94"/>
        <v>16923.147992841481</v>
      </c>
      <c r="CC81" s="44">
        <f t="shared" si="96"/>
        <v>17515.458172590934</v>
      </c>
      <c r="CD81" s="44">
        <f t="shared" si="98"/>
        <v>18128.499208631616</v>
      </c>
      <c r="CE81" s="44">
        <f t="shared" si="100"/>
        <v>18762.99668093372</v>
      </c>
      <c r="CF81" s="44">
        <f t="shared" si="102"/>
        <v>19419.701564766397</v>
      </c>
      <c r="CG81" s="44">
        <f t="shared" si="104"/>
        <v>20099.391119533222</v>
      </c>
      <c r="CH81" s="44">
        <f t="shared" si="106"/>
        <v>20802.869808716881</v>
      </c>
      <c r="CI81" s="44">
        <f t="shared" si="108"/>
        <v>21530.970252021973</v>
      </c>
      <c r="CJ81" s="44">
        <f t="shared" si="110"/>
        <v>22284.554210842736</v>
      </c>
      <c r="CK81" s="44">
        <f t="shared" si="112"/>
        <v>23064.513608222227</v>
      </c>
      <c r="CL81" s="44">
        <f t="shared" si="114"/>
        <v>23871.77158451001</v>
      </c>
      <c r="CM81" s="44">
        <f t="shared" si="116"/>
        <v>24707.283589967854</v>
      </c>
      <c r="CN81" s="44">
        <f t="shared" si="118"/>
        <v>25572.038515616729</v>
      </c>
      <c r="CO81" s="44">
        <f t="shared" si="123"/>
        <v>26467.059863663315</v>
      </c>
      <c r="CP81" s="44">
        <f t="shared" si="129"/>
        <v>27393.40695889153</v>
      </c>
      <c r="CQ81" s="44">
        <f t="shared" si="132"/>
        <v>28352.176202452727</v>
      </c>
      <c r="CR81" s="44">
        <f t="shared" si="135"/>
        <v>29344.502369538568</v>
      </c>
      <c r="CS81" s="44">
        <f t="shared" si="138"/>
        <v>30371.559952472417</v>
      </c>
      <c r="CT81" s="44">
        <f t="shared" si="141"/>
        <v>31434.564550808951</v>
      </c>
      <c r="CU81" s="44">
        <f t="shared" si="144"/>
        <v>32534.774310087261</v>
      </c>
      <c r="CV81" s="44">
        <f t="shared" si="147"/>
        <v>33673.491410940311</v>
      </c>
      <c r="CW81" s="44">
        <f t="shared" si="150"/>
        <v>34852.063610323217</v>
      </c>
      <c r="CX81" s="44">
        <f t="shared" si="153"/>
        <v>36071.885836684531</v>
      </c>
      <c r="CY81" s="44">
        <f t="shared" ref="CY81:CY127" si="156">$V81/(1+r_)^($R81-CY$2)</f>
        <v>37334.401840968487</v>
      </c>
      <c r="CZ81" s="44"/>
      <c r="DA81" s="44"/>
      <c r="DB81" s="44"/>
      <c r="DC81" s="44"/>
      <c r="DD81" s="44"/>
      <c r="DE81" s="44"/>
    </row>
    <row r="82" spans="2:119" ht="15.75" customHeight="1">
      <c r="B82" s="1">
        <v>75</v>
      </c>
      <c r="D82" s="43">
        <f t="shared" si="124"/>
        <v>3.2344999999999999E-2</v>
      </c>
      <c r="E82" s="43">
        <f t="shared" si="0"/>
        <v>3.2879660191579715E-2</v>
      </c>
      <c r="F82" s="44">
        <f t="shared" si="125"/>
        <v>51176.425912825252</v>
      </c>
      <c r="G82" s="44">
        <f t="shared" si="1"/>
        <v>49547.894780121409</v>
      </c>
      <c r="H82" s="44">
        <f t="shared" si="2"/>
        <v>7.8009801288558389</v>
      </c>
      <c r="J82" s="43">
        <f t="shared" si="119"/>
        <v>2.2010999999999999E-2</v>
      </c>
      <c r="K82" s="43">
        <f t="shared" si="4"/>
        <v>2.225685645433547E-2</v>
      </c>
      <c r="L82" s="44">
        <f t="shared" si="126"/>
        <v>64404.330942799279</v>
      </c>
      <c r="M82" s="44">
        <f t="shared" si="5"/>
        <v>63002.328652250028</v>
      </c>
      <c r="N82" s="44">
        <f t="shared" si="6"/>
        <v>9.331417743069748</v>
      </c>
      <c r="P82" s="5">
        <f t="shared" si="7"/>
        <v>0.55722364773271649</v>
      </c>
      <c r="R82" s="1">
        <v>75</v>
      </c>
      <c r="S82" s="44">
        <f t="shared" si="8"/>
        <v>58547.327405489326</v>
      </c>
      <c r="T82" s="44">
        <f t="shared" si="9"/>
        <v>57080.835270406984</v>
      </c>
      <c r="U82" s="45">
        <f t="shared" si="10"/>
        <v>8.9490464446812137</v>
      </c>
      <c r="V82" s="44">
        <f t="shared" si="120"/>
        <v>33152.549125052377</v>
      </c>
      <c r="W82" s="45">
        <f t="shared" si="12"/>
        <v>5.1976061750708498</v>
      </c>
      <c r="X82" s="45">
        <f>SUM(CZ82:CZ$127)/S82</f>
        <v>4.3385923595305371</v>
      </c>
      <c r="Z82" s="1">
        <f t="shared" si="13"/>
        <v>8.6537761588754698</v>
      </c>
      <c r="AA82" s="45">
        <f t="shared" si="14"/>
        <v>0.29527028580574388</v>
      </c>
      <c r="AC82" s="44">
        <f t="shared" si="121"/>
        <v>2511.8326007557284</v>
      </c>
      <c r="AD82" s="44">
        <f t="shared" si="127"/>
        <v>2599.746741782179</v>
      </c>
      <c r="AE82" s="44">
        <f t="shared" si="130"/>
        <v>2690.7378777445551</v>
      </c>
      <c r="AF82" s="44">
        <f t="shared" si="133"/>
        <v>2784.9137034656142</v>
      </c>
      <c r="AG82" s="44">
        <f t="shared" si="136"/>
        <v>2882.3856830869104</v>
      </c>
      <c r="AH82" s="44">
        <f t="shared" si="139"/>
        <v>2983.2691819949514</v>
      </c>
      <c r="AI82" s="44">
        <f t="shared" si="142"/>
        <v>3087.6836033647755</v>
      </c>
      <c r="AJ82" s="44">
        <f t="shared" si="145"/>
        <v>3195.7525294825418</v>
      </c>
      <c r="AK82" s="44">
        <f t="shared" si="148"/>
        <v>3307.6038680144306</v>
      </c>
      <c r="AL82" s="44">
        <f t="shared" si="151"/>
        <v>3423.3700033949358</v>
      </c>
      <c r="AM82" s="44">
        <f t="shared" si="154"/>
        <v>3543.1879535137582</v>
      </c>
      <c r="AN82" s="44">
        <f t="shared" ref="AN82:AN113" si="157">$V82/(1+r_)^($R82-AN$2)</f>
        <v>3667.1995318867394</v>
      </c>
      <c r="AO82" s="44">
        <f t="shared" si="79"/>
        <v>3795.5515155027742</v>
      </c>
      <c r="AP82" s="44">
        <f t="shared" si="81"/>
        <v>3928.3958185453712</v>
      </c>
      <c r="AQ82" s="44">
        <f t="shared" si="83"/>
        <v>4065.8896721944593</v>
      </c>
      <c r="AR82" s="44">
        <f t="shared" si="85"/>
        <v>4208.195810721264</v>
      </c>
      <c r="AS82" s="44">
        <f t="shared" si="87"/>
        <v>4355.4826640965084</v>
      </c>
      <c r="AT82" s="44">
        <f t="shared" si="89"/>
        <v>4507.9245573398866</v>
      </c>
      <c r="AU82" s="44">
        <f t="shared" si="91"/>
        <v>4665.7019168467823</v>
      </c>
      <c r="AV82" s="44">
        <f t="shared" si="93"/>
        <v>4829.0014839364194</v>
      </c>
      <c r="AW82" s="44">
        <f t="shared" si="95"/>
        <v>4998.0165358741924</v>
      </c>
      <c r="AX82" s="44">
        <f t="shared" si="97"/>
        <v>5172.9471146297892</v>
      </c>
      <c r="AY82" s="44">
        <f t="shared" si="99"/>
        <v>5354.0002636418321</v>
      </c>
      <c r="AZ82" s="44">
        <f t="shared" si="101"/>
        <v>5541.3902728692947</v>
      </c>
      <c r="BA82" s="44">
        <f t="shared" si="103"/>
        <v>5735.3389324197205</v>
      </c>
      <c r="BB82" s="44">
        <f t="shared" si="105"/>
        <v>5936.0757950544094</v>
      </c>
      <c r="BC82" s="44">
        <f t="shared" si="107"/>
        <v>6143.8384478813141</v>
      </c>
      <c r="BD82" s="44">
        <f t="shared" si="109"/>
        <v>6358.8727935571587</v>
      </c>
      <c r="BE82" s="44">
        <f t="shared" si="111"/>
        <v>6581.433341331659</v>
      </c>
      <c r="BF82" s="44">
        <f t="shared" si="113"/>
        <v>6811.7835082782649</v>
      </c>
      <c r="BG82" s="44">
        <f t="shared" si="115"/>
        <v>7050.1959310680049</v>
      </c>
      <c r="BH82" s="44">
        <f t="shared" si="117"/>
        <v>7296.9527886553842</v>
      </c>
      <c r="BI82" s="44">
        <f t="shared" si="122"/>
        <v>7552.3461362583221</v>
      </c>
      <c r="BJ82" s="44">
        <f t="shared" si="128"/>
        <v>7816.6782510273633</v>
      </c>
      <c r="BK82" s="44">
        <f t="shared" si="131"/>
        <v>8090.2619898133216</v>
      </c>
      <c r="BL82" s="44">
        <f t="shared" si="134"/>
        <v>8373.421159456786</v>
      </c>
      <c r="BM82" s="44">
        <f t="shared" si="137"/>
        <v>8666.490900037772</v>
      </c>
      <c r="BN82" s="44">
        <f t="shared" si="140"/>
        <v>8969.8180815390933</v>
      </c>
      <c r="BO82" s="44">
        <f t="shared" si="143"/>
        <v>9283.7617143929619</v>
      </c>
      <c r="BP82" s="44">
        <f t="shared" si="146"/>
        <v>9608.6933743967147</v>
      </c>
      <c r="BQ82" s="44">
        <f t="shared" si="149"/>
        <v>9944.9976425005989</v>
      </c>
      <c r="BR82" s="44">
        <f t="shared" si="152"/>
        <v>10293.072559988119</v>
      </c>
      <c r="BS82" s="44">
        <f t="shared" si="155"/>
        <v>10653.330099587702</v>
      </c>
      <c r="BT82" s="44">
        <f t="shared" ref="BT82:BT113" si="158">$V82/(1+r_)^($R82-BT$2)</f>
        <v>11026.196653073272</v>
      </c>
      <c r="BU82" s="44">
        <f t="shared" si="80"/>
        <v>11412.113535930832</v>
      </c>
      <c r="BV82" s="44">
        <f t="shared" si="82"/>
        <v>11811.537509688411</v>
      </c>
      <c r="BW82" s="44">
        <f t="shared" si="84"/>
        <v>12224.941322527506</v>
      </c>
      <c r="BX82" s="44">
        <f t="shared" si="86"/>
        <v>12652.814268815966</v>
      </c>
      <c r="BY82" s="44">
        <f t="shared" si="88"/>
        <v>13095.662768224523</v>
      </c>
      <c r="BZ82" s="44">
        <f t="shared" si="90"/>
        <v>13554.010965112382</v>
      </c>
      <c r="CA82" s="44">
        <f t="shared" si="92"/>
        <v>14028.401348891315</v>
      </c>
      <c r="CB82" s="44">
        <f t="shared" si="94"/>
        <v>14519.395396102511</v>
      </c>
      <c r="CC82" s="44">
        <f t="shared" si="96"/>
        <v>15027.574234966094</v>
      </c>
      <c r="CD82" s="44">
        <f t="shared" si="98"/>
        <v>15553.539333189909</v>
      </c>
      <c r="CE82" s="44">
        <f t="shared" si="100"/>
        <v>16097.913209851555</v>
      </c>
      <c r="CF82" s="44">
        <f t="shared" si="102"/>
        <v>16661.340172196356</v>
      </c>
      <c r="CG82" s="44">
        <f t="shared" si="104"/>
        <v>17244.487078223228</v>
      </c>
      <c r="CH82" s="44">
        <f t="shared" si="106"/>
        <v>17848.044125961038</v>
      </c>
      <c r="CI82" s="44">
        <f t="shared" si="108"/>
        <v>18472.725670369673</v>
      </c>
      <c r="CJ82" s="44">
        <f t="shared" si="110"/>
        <v>19119.271068832611</v>
      </c>
      <c r="CK82" s="44">
        <f t="shared" si="112"/>
        <v>19788.44555624175</v>
      </c>
      <c r="CL82" s="44">
        <f t="shared" si="114"/>
        <v>20481.041150710207</v>
      </c>
      <c r="CM82" s="44">
        <f t="shared" si="116"/>
        <v>21197.877590985066</v>
      </c>
      <c r="CN82" s="44">
        <f t="shared" si="118"/>
        <v>21939.803306669539</v>
      </c>
      <c r="CO82" s="44">
        <f t="shared" si="123"/>
        <v>22707.696422402973</v>
      </c>
      <c r="CP82" s="44">
        <f t="shared" si="129"/>
        <v>23502.465797187077</v>
      </c>
      <c r="CQ82" s="44">
        <f t="shared" si="132"/>
        <v>24325.052100088622</v>
      </c>
      <c r="CR82" s="44">
        <f t="shared" si="135"/>
        <v>25176.42892359172</v>
      </c>
      <c r="CS82" s="44">
        <f t="shared" si="138"/>
        <v>26057.603935917428</v>
      </c>
      <c r="CT82" s="44">
        <f t="shared" si="141"/>
        <v>26969.620073674534</v>
      </c>
      <c r="CU82" s="44">
        <f t="shared" si="144"/>
        <v>27913.556776253146</v>
      </c>
      <c r="CV82" s="44">
        <f t="shared" si="147"/>
        <v>28890.531263421999</v>
      </c>
      <c r="CW82" s="44">
        <f t="shared" si="150"/>
        <v>29901.699857641768</v>
      </c>
      <c r="CX82" s="44">
        <f t="shared" si="153"/>
        <v>30948.259352659228</v>
      </c>
      <c r="CY82" s="44">
        <f t="shared" si="156"/>
        <v>32031.4484300023</v>
      </c>
      <c r="CZ82" s="44">
        <f t="shared" ref="CZ82:CZ127" si="159">$V82/(1+r_)^($R82-CZ$2)</f>
        <v>33152.549125052377</v>
      </c>
      <c r="DA82" s="44"/>
      <c r="DB82" s="44"/>
      <c r="DC82" s="44"/>
      <c r="DD82" s="44"/>
      <c r="DE82" s="44"/>
    </row>
    <row r="83" spans="2:119" ht="15.75" customHeight="1">
      <c r="B83" s="1">
        <v>76</v>
      </c>
      <c r="D83" s="43">
        <f t="shared" si="124"/>
        <v>3.5822E-2</v>
      </c>
      <c r="E83" s="43">
        <f t="shared" si="0"/>
        <v>3.6479354113901928E-2</v>
      </c>
      <c r="F83" s="44">
        <f t="shared" si="125"/>
        <v>47919.363647417573</v>
      </c>
      <c r="G83" s="44">
        <f t="shared" si="1"/>
        <v>46233.541642339609</v>
      </c>
      <c r="H83" s="44">
        <f t="shared" si="2"/>
        <v>7.2972251761222209</v>
      </c>
      <c r="J83" s="43">
        <f t="shared" si="119"/>
        <v>2.5052000000000001E-2</v>
      </c>
      <c r="K83" s="43">
        <f t="shared" si="4"/>
        <v>2.5371142739895963E-2</v>
      </c>
      <c r="L83" s="44">
        <f t="shared" si="126"/>
        <v>61600.326361700783</v>
      </c>
      <c r="M83" s="44">
        <f t="shared" si="5"/>
        <v>60076.445251383397</v>
      </c>
      <c r="N83" s="44">
        <f t="shared" si="6"/>
        <v>8.7334178179355568</v>
      </c>
      <c r="P83" s="5">
        <f t="shared" si="7"/>
        <v>0.56245891817783711</v>
      </c>
      <c r="R83" s="1">
        <v>76</v>
      </c>
      <c r="S83" s="44">
        <f t="shared" si="8"/>
        <v>55614.343135324634</v>
      </c>
      <c r="T83" s="44">
        <f t="shared" si="9"/>
        <v>54057.836910212733</v>
      </c>
      <c r="U83" s="45">
        <f t="shared" si="10"/>
        <v>8.3946315028350487</v>
      </c>
      <c r="V83" s="44">
        <f t="shared" si="120"/>
        <v>31396.791677451554</v>
      </c>
      <c r="W83" s="45">
        <f t="shared" si="12"/>
        <v>4.875601976846597</v>
      </c>
      <c r="X83" s="45">
        <f>SUM(DA83:DA$127)/S83</f>
        <v>4.1102805621397165</v>
      </c>
      <c r="Z83" s="1">
        <f t="shared" si="13"/>
        <v>8.1050245357315198</v>
      </c>
      <c r="AA83" s="45">
        <f t="shared" si="14"/>
        <v>0.28960696710352885</v>
      </c>
      <c r="AC83" s="44">
        <f t="shared" si="121"/>
        <v>2298.3633468257026</v>
      </c>
      <c r="AD83" s="44">
        <f t="shared" si="127"/>
        <v>2378.8060639646019</v>
      </c>
      <c r="AE83" s="44">
        <f t="shared" si="130"/>
        <v>2462.0642762033631</v>
      </c>
      <c r="AF83" s="44">
        <f t="shared" si="133"/>
        <v>2548.2365258704804</v>
      </c>
      <c r="AG83" s="44">
        <f t="shared" si="136"/>
        <v>2637.4248042759468</v>
      </c>
      <c r="AH83" s="44">
        <f t="shared" si="139"/>
        <v>2729.7346724256045</v>
      </c>
      <c r="AI83" s="44">
        <f t="shared" si="142"/>
        <v>2825.2753859605004</v>
      </c>
      <c r="AJ83" s="44">
        <f t="shared" si="145"/>
        <v>2924.1600244691185</v>
      </c>
      <c r="AK83" s="44">
        <f t="shared" si="148"/>
        <v>3026.5056253255366</v>
      </c>
      <c r="AL83" s="44">
        <f t="shared" si="151"/>
        <v>3132.4333222119303</v>
      </c>
      <c r="AM83" s="44">
        <f t="shared" si="154"/>
        <v>3242.0684884893481</v>
      </c>
      <c r="AN83" s="44">
        <f t="shared" si="157"/>
        <v>3355.5408855864748</v>
      </c>
      <c r="AO83" s="44">
        <f t="shared" ref="AO83:AO114" si="160">$V83/(1+r_)^($R83-AO$2)</f>
        <v>3472.9848165820013</v>
      </c>
      <c r="AP83" s="44">
        <f t="shared" si="81"/>
        <v>3594.5392851623706</v>
      </c>
      <c r="AQ83" s="44">
        <f t="shared" si="83"/>
        <v>3720.3481601430531</v>
      </c>
      <c r="AR83" s="44">
        <f t="shared" si="85"/>
        <v>3850.5603457480602</v>
      </c>
      <c r="AS83" s="44">
        <f t="shared" si="87"/>
        <v>3985.3299578492411</v>
      </c>
      <c r="AT83" s="44">
        <f t="shared" si="89"/>
        <v>4124.8165063739643</v>
      </c>
      <c r="AU83" s="44">
        <f t="shared" si="91"/>
        <v>4269.1850840970528</v>
      </c>
      <c r="AV83" s="44">
        <f t="shared" si="93"/>
        <v>4418.6065620404506</v>
      </c>
      <c r="AW83" s="44">
        <f t="shared" si="95"/>
        <v>4573.2577917118651</v>
      </c>
      <c r="AX83" s="44">
        <f t="shared" si="97"/>
        <v>4733.321814421779</v>
      </c>
      <c r="AY83" s="44">
        <f t="shared" si="99"/>
        <v>4898.9880779265422</v>
      </c>
      <c r="AZ83" s="44">
        <f t="shared" si="101"/>
        <v>5070.4526606539712</v>
      </c>
      <c r="BA83" s="44">
        <f t="shared" si="103"/>
        <v>5247.9185037768584</v>
      </c>
      <c r="BB83" s="44">
        <f t="shared" si="105"/>
        <v>5431.5956514090485</v>
      </c>
      <c r="BC83" s="44">
        <f t="shared" si="107"/>
        <v>5621.701499208365</v>
      </c>
      <c r="BD83" s="44">
        <f t="shared" si="109"/>
        <v>5818.461051680657</v>
      </c>
      <c r="BE83" s="44">
        <f t="shared" si="111"/>
        <v>6022.1071884894791</v>
      </c>
      <c r="BF83" s="44">
        <f t="shared" si="113"/>
        <v>6232.8809400866103</v>
      </c>
      <c r="BG83" s="44">
        <f t="shared" si="115"/>
        <v>6451.0317729896396</v>
      </c>
      <c r="BH83" s="44">
        <f t="shared" si="117"/>
        <v>6676.8178850442782</v>
      </c>
      <c r="BI83" s="44">
        <f t="shared" si="122"/>
        <v>6910.506511020827</v>
      </c>
      <c r="BJ83" s="44">
        <f t="shared" si="128"/>
        <v>7152.3742389065555</v>
      </c>
      <c r="BK83" s="44">
        <f t="shared" si="131"/>
        <v>7402.7073372682853</v>
      </c>
      <c r="BL83" s="44">
        <f t="shared" si="134"/>
        <v>7661.8020940726756</v>
      </c>
      <c r="BM83" s="44">
        <f t="shared" si="137"/>
        <v>7929.9651673652179</v>
      </c>
      <c r="BN83" s="44">
        <f t="shared" si="140"/>
        <v>8207.5139482229988</v>
      </c>
      <c r="BO83" s="44">
        <f t="shared" si="143"/>
        <v>8494.7769364108026</v>
      </c>
      <c r="BP83" s="44">
        <f t="shared" si="146"/>
        <v>8792.0941291851814</v>
      </c>
      <c r="BQ83" s="44">
        <f t="shared" si="149"/>
        <v>9099.8174237066614</v>
      </c>
      <c r="BR83" s="44">
        <f t="shared" si="152"/>
        <v>9418.3110335363945</v>
      </c>
      <c r="BS83" s="44">
        <f t="shared" si="155"/>
        <v>9747.9519197101672</v>
      </c>
      <c r="BT83" s="44">
        <f t="shared" si="158"/>
        <v>10089.130236900022</v>
      </c>
      <c r="BU83" s="44">
        <f t="shared" ref="BU83:BU114" si="161">$V83/(1+r_)^($R83-BU$2)</f>
        <v>10442.249795191523</v>
      </c>
      <c r="BV83" s="44">
        <f t="shared" si="82"/>
        <v>10807.728538023222</v>
      </c>
      <c r="BW83" s="44">
        <f t="shared" si="84"/>
        <v>11185.999036854035</v>
      </c>
      <c r="BX83" s="44">
        <f t="shared" si="86"/>
        <v>11577.509003143927</v>
      </c>
      <c r="BY83" s="44">
        <f t="shared" si="88"/>
        <v>11982.72181825396</v>
      </c>
      <c r="BZ83" s="44">
        <f t="shared" si="90"/>
        <v>12402.117081892849</v>
      </c>
      <c r="CA83" s="44">
        <f t="shared" si="92"/>
        <v>12836.191179759098</v>
      </c>
      <c r="CB83" s="44">
        <f t="shared" si="94"/>
        <v>13285.457871050667</v>
      </c>
      <c r="CC83" s="44">
        <f t="shared" si="96"/>
        <v>13750.44889653744</v>
      </c>
      <c r="CD83" s="44">
        <f t="shared" si="98"/>
        <v>14231.714607916247</v>
      </c>
      <c r="CE83" s="44">
        <f t="shared" si="100"/>
        <v>14729.824619193316</v>
      </c>
      <c r="CF83" s="44">
        <f t="shared" si="102"/>
        <v>15245.368480865081</v>
      </c>
      <c r="CG83" s="44">
        <f t="shared" si="104"/>
        <v>15778.956377695356</v>
      </c>
      <c r="CH83" s="44">
        <f t="shared" si="106"/>
        <v>16331.219850914693</v>
      </c>
      <c r="CI83" s="44">
        <f t="shared" si="108"/>
        <v>16902.812545696706</v>
      </c>
      <c r="CJ83" s="44">
        <f t="shared" si="110"/>
        <v>17494.41098479609</v>
      </c>
      <c r="CK83" s="44">
        <f t="shared" si="112"/>
        <v>18106.715369263951</v>
      </c>
      <c r="CL83" s="44">
        <f t="shared" si="114"/>
        <v>18740.450407188186</v>
      </c>
      <c r="CM83" s="44">
        <f t="shared" si="116"/>
        <v>19396.366171439768</v>
      </c>
      <c r="CN83" s="44">
        <f t="shared" si="118"/>
        <v>20075.238987440163</v>
      </c>
      <c r="CO83" s="44">
        <f t="shared" si="123"/>
        <v>20777.872352000566</v>
      </c>
      <c r="CP83" s="44">
        <f t="shared" si="129"/>
        <v>21505.097884320581</v>
      </c>
      <c r="CQ83" s="44">
        <f t="shared" si="132"/>
        <v>22257.776310271805</v>
      </c>
      <c r="CR83" s="44">
        <f t="shared" si="135"/>
        <v>23036.798481131314</v>
      </c>
      <c r="CS83" s="44">
        <f t="shared" si="138"/>
        <v>23843.086427970909</v>
      </c>
      <c r="CT83" s="44">
        <f t="shared" si="141"/>
        <v>24677.594452949885</v>
      </c>
      <c r="CU83" s="44">
        <f t="shared" si="144"/>
        <v>25541.310258803129</v>
      </c>
      <c r="CV83" s="44">
        <f t="shared" si="147"/>
        <v>26435.256117861241</v>
      </c>
      <c r="CW83" s="44">
        <f t="shared" si="150"/>
        <v>27360.49008198638</v>
      </c>
      <c r="CX83" s="44">
        <f t="shared" si="153"/>
        <v>28318.107234855903</v>
      </c>
      <c r="CY83" s="44">
        <f t="shared" si="156"/>
        <v>29309.240988075857</v>
      </c>
      <c r="CZ83" s="44">
        <f t="shared" si="159"/>
        <v>30335.06442265851</v>
      </c>
      <c r="DA83" s="44">
        <f t="shared" ref="DA83:DA127" si="162">$V83/(1+r_)^($R83-DA$2)</f>
        <v>31396.791677451554</v>
      </c>
      <c r="DB83" s="44"/>
      <c r="DC83" s="44"/>
      <c r="DD83" s="44"/>
      <c r="DE83" s="44"/>
    </row>
    <row r="84" spans="2:119" ht="15.75" customHeight="1">
      <c r="B84" s="1">
        <v>77</v>
      </c>
      <c r="D84" s="43">
        <f t="shared" si="124"/>
        <v>3.9806000000000001E-2</v>
      </c>
      <c r="E84" s="43">
        <f t="shared" si="0"/>
        <v>4.0619931603008155E-2</v>
      </c>
      <c r="F84" s="44">
        <f t="shared" si="125"/>
        <v>44547.719637261653</v>
      </c>
      <c r="G84" s="44">
        <f t="shared" si="1"/>
        <v>42809.746433085224</v>
      </c>
      <c r="H84" s="44">
        <f t="shared" si="2"/>
        <v>6.8116807697500477</v>
      </c>
      <c r="J84" s="43">
        <f t="shared" si="119"/>
        <v>2.7786999999999999E-2</v>
      </c>
      <c r="K84" s="43">
        <f t="shared" si="4"/>
        <v>2.8180362725971714E-2</v>
      </c>
      <c r="L84" s="44">
        <f t="shared" si="126"/>
        <v>58552.564141066017</v>
      </c>
      <c r="M84" s="44">
        <f t="shared" si="5"/>
        <v>56948.168767164621</v>
      </c>
      <c r="N84" s="44">
        <f t="shared" si="6"/>
        <v>8.1619814537099007</v>
      </c>
      <c r="P84" s="5">
        <f t="shared" si="7"/>
        <v>0.56791855458863572</v>
      </c>
      <c r="R84" s="1">
        <v>77</v>
      </c>
      <c r="S84" s="44">
        <f t="shared" si="8"/>
        <v>52501.330685100831</v>
      </c>
      <c r="T84" s="44">
        <f t="shared" si="9"/>
        <v>50882.708493148988</v>
      </c>
      <c r="U84" s="45">
        <f t="shared" si="10"/>
        <v>7.8627355649141624</v>
      </c>
      <c r="V84" s="44">
        <f t="shared" si="120"/>
        <v>29552.67709282093</v>
      </c>
      <c r="W84" s="45">
        <f t="shared" si="12"/>
        <v>4.5666768161021443</v>
      </c>
      <c r="X84" s="45">
        <f>SUM(DB84:DB$127)/S84</f>
        <v>3.8874356304998505</v>
      </c>
      <c r="Z84" s="1">
        <f t="shared" si="13"/>
        <v>7.5785415824445739</v>
      </c>
      <c r="AA84" s="45">
        <f t="shared" si="14"/>
        <v>0.28419398246958849</v>
      </c>
      <c r="AC84" s="44">
        <f t="shared" si="121"/>
        <v>2090.2098713972036</v>
      </c>
      <c r="AD84" s="44">
        <f t="shared" si="127"/>
        <v>2163.3672168961057</v>
      </c>
      <c r="AE84" s="44">
        <f t="shared" si="130"/>
        <v>2239.0850694874689</v>
      </c>
      <c r="AF84" s="44">
        <f t="shared" si="133"/>
        <v>2317.4530469195306</v>
      </c>
      <c r="AG84" s="44">
        <f t="shared" si="136"/>
        <v>2398.5639035617141</v>
      </c>
      <c r="AH84" s="44">
        <f t="shared" si="139"/>
        <v>2482.5136401863738</v>
      </c>
      <c r="AI84" s="44">
        <f t="shared" si="142"/>
        <v>2569.4016175928964</v>
      </c>
      <c r="AJ84" s="44">
        <f t="shared" si="145"/>
        <v>2659.3306742086475</v>
      </c>
      <c r="AK84" s="44">
        <f t="shared" si="148"/>
        <v>2752.4072478059506</v>
      </c>
      <c r="AL84" s="44">
        <f t="shared" si="151"/>
        <v>2848.7415014791582</v>
      </c>
      <c r="AM84" s="44">
        <f t="shared" si="154"/>
        <v>2948.4474540309284</v>
      </c>
      <c r="AN84" s="44">
        <f t="shared" si="157"/>
        <v>3051.6431149220107</v>
      </c>
      <c r="AO84" s="44">
        <f t="shared" si="160"/>
        <v>3158.4506239442812</v>
      </c>
      <c r="AP84" s="44">
        <f t="shared" ref="AP84:AP115" si="163">$V84/(1+r_)^($R84-AP$2)</f>
        <v>3268.9963957823306</v>
      </c>
      <c r="AQ84" s="44">
        <f t="shared" si="83"/>
        <v>3383.4112696347115</v>
      </c>
      <c r="AR84" s="44">
        <f t="shared" si="85"/>
        <v>3501.8306640719261</v>
      </c>
      <c r="AS84" s="44">
        <f t="shared" si="87"/>
        <v>3624.3947373144438</v>
      </c>
      <c r="AT84" s="44">
        <f t="shared" si="89"/>
        <v>3751.2485531204479</v>
      </c>
      <c r="AU84" s="44">
        <f t="shared" si="91"/>
        <v>3882.5422524796636</v>
      </c>
      <c r="AV84" s="44">
        <f t="shared" si="93"/>
        <v>4018.4312313164519</v>
      </c>
      <c r="AW84" s="44">
        <f t="shared" si="95"/>
        <v>4159.0763244125283</v>
      </c>
      <c r="AX84" s="44">
        <f t="shared" si="97"/>
        <v>4304.6439957669663</v>
      </c>
      <c r="AY84" s="44">
        <f t="shared" si="99"/>
        <v>4455.3065356188081</v>
      </c>
      <c r="AZ84" s="44">
        <f t="shared" si="101"/>
        <v>4611.2422643654672</v>
      </c>
      <c r="BA84" s="44">
        <f t="shared" si="103"/>
        <v>4772.6357436182589</v>
      </c>
      <c r="BB84" s="44">
        <f t="shared" si="105"/>
        <v>4939.677994644896</v>
      </c>
      <c r="BC84" s="44">
        <f t="shared" si="107"/>
        <v>5112.5667244574679</v>
      </c>
      <c r="BD84" s="44">
        <f t="shared" si="109"/>
        <v>5291.5065598134779</v>
      </c>
      <c r="BE84" s="44">
        <f t="shared" si="111"/>
        <v>5476.7092894069501</v>
      </c>
      <c r="BF84" s="44">
        <f t="shared" si="113"/>
        <v>5668.3941145361923</v>
      </c>
      <c r="BG84" s="44">
        <f t="shared" si="115"/>
        <v>5866.7879085449586</v>
      </c>
      <c r="BH84" s="44">
        <f t="shared" si="117"/>
        <v>6072.1254853440305</v>
      </c>
      <c r="BI84" s="44">
        <f t="shared" si="122"/>
        <v>6284.6498773310723</v>
      </c>
      <c r="BJ84" s="44">
        <f t="shared" si="128"/>
        <v>6504.6126230376585</v>
      </c>
      <c r="BK84" s="44">
        <f t="shared" si="131"/>
        <v>6732.2740648439758</v>
      </c>
      <c r="BL84" s="44">
        <f t="shared" si="134"/>
        <v>6967.9036571135157</v>
      </c>
      <c r="BM84" s="44">
        <f t="shared" si="137"/>
        <v>7211.7802851124889</v>
      </c>
      <c r="BN84" s="44">
        <f t="shared" si="140"/>
        <v>7464.1925950914247</v>
      </c>
      <c r="BO84" s="44">
        <f t="shared" si="143"/>
        <v>7725.4393359196229</v>
      </c>
      <c r="BP84" s="44">
        <f t="shared" si="146"/>
        <v>7995.8297126768084</v>
      </c>
      <c r="BQ84" s="44">
        <f t="shared" si="149"/>
        <v>8275.6837526204963</v>
      </c>
      <c r="BR84" s="44">
        <f t="shared" si="152"/>
        <v>8565.3326839622132</v>
      </c>
      <c r="BS84" s="44">
        <f t="shared" si="155"/>
        <v>8865.1193279008912</v>
      </c>
      <c r="BT84" s="44">
        <f t="shared" si="158"/>
        <v>9175.398504377421</v>
      </c>
      <c r="BU84" s="44">
        <f t="shared" si="161"/>
        <v>9496.5374520306304</v>
      </c>
      <c r="BV84" s="44">
        <f t="shared" ref="BV84:BV115" si="164">$V84/(1+r_)^($R84-BV$2)</f>
        <v>9828.9162628517024</v>
      </c>
      <c r="BW84" s="44">
        <f t="shared" si="84"/>
        <v>10172.928332051508</v>
      </c>
      <c r="BX84" s="44">
        <f t="shared" si="86"/>
        <v>10528.98082367331</v>
      </c>
      <c r="BY84" s="44">
        <f t="shared" si="88"/>
        <v>10897.495152501877</v>
      </c>
      <c r="BZ84" s="44">
        <f t="shared" si="90"/>
        <v>11278.90748283944</v>
      </c>
      <c r="CA84" s="44">
        <f t="shared" si="92"/>
        <v>11673.66924473882</v>
      </c>
      <c r="CB84" s="44">
        <f t="shared" si="94"/>
        <v>12082.247668304679</v>
      </c>
      <c r="CC84" s="44">
        <f t="shared" si="96"/>
        <v>12505.126336695343</v>
      </c>
      <c r="CD84" s="44">
        <f t="shared" si="98"/>
        <v>12942.805758479679</v>
      </c>
      <c r="CE84" s="44">
        <f t="shared" si="100"/>
        <v>13395.803960026464</v>
      </c>
      <c r="CF84" s="44">
        <f t="shared" si="102"/>
        <v>13864.657098627391</v>
      </c>
      <c r="CG84" s="44">
        <f t="shared" si="104"/>
        <v>14349.92009707935</v>
      </c>
      <c r="CH84" s="44">
        <f t="shared" si="106"/>
        <v>14852.167300477124</v>
      </c>
      <c r="CI84" s="44">
        <f t="shared" si="108"/>
        <v>15371.993155993821</v>
      </c>
      <c r="CJ84" s="44">
        <f t="shared" si="110"/>
        <v>15910.012916453605</v>
      </c>
      <c r="CK84" s="44">
        <f t="shared" si="112"/>
        <v>16466.863368529477</v>
      </c>
      <c r="CL84" s="44">
        <f t="shared" si="114"/>
        <v>17043.203586428011</v>
      </c>
      <c r="CM84" s="44">
        <f t="shared" si="116"/>
        <v>17639.715711952987</v>
      </c>
      <c r="CN84" s="44">
        <f t="shared" si="118"/>
        <v>18257.105761871338</v>
      </c>
      <c r="CO84" s="44">
        <f t="shared" si="123"/>
        <v>18896.104463536838</v>
      </c>
      <c r="CP84" s="44">
        <f t="shared" si="129"/>
        <v>19557.468119760622</v>
      </c>
      <c r="CQ84" s="44">
        <f t="shared" si="132"/>
        <v>20241.979503952243</v>
      </c>
      <c r="CR84" s="44">
        <f t="shared" si="135"/>
        <v>20950.448786590572</v>
      </c>
      <c r="CS84" s="44">
        <f t="shared" si="138"/>
        <v>21683.714494121243</v>
      </c>
      <c r="CT84" s="44">
        <f t="shared" si="141"/>
        <v>22442.644501415481</v>
      </c>
      <c r="CU84" s="44">
        <f t="shared" si="144"/>
        <v>23228.137058965018</v>
      </c>
      <c r="CV84" s="44">
        <f t="shared" si="147"/>
        <v>24041.121856028793</v>
      </c>
      <c r="CW84" s="44">
        <f t="shared" si="150"/>
        <v>24882.561120989802</v>
      </c>
      <c r="CX84" s="44">
        <f t="shared" si="153"/>
        <v>25753.450760224441</v>
      </c>
      <c r="CY84" s="44">
        <f t="shared" si="156"/>
        <v>26654.821536832296</v>
      </c>
      <c r="CZ84" s="44">
        <f t="shared" si="159"/>
        <v>27587.740290621423</v>
      </c>
      <c r="DA84" s="44">
        <f t="shared" si="162"/>
        <v>28553.31120079317</v>
      </c>
      <c r="DB84" s="44">
        <f t="shared" ref="DB84:DB127" si="165">$V84/(1+r_)^($R84-DB$2)</f>
        <v>29552.67709282093</v>
      </c>
      <c r="DC84" s="44"/>
      <c r="DD84" s="44"/>
      <c r="DE84" s="44"/>
    </row>
    <row r="85" spans="2:119" ht="15.75" customHeight="1">
      <c r="B85" s="1">
        <v>78</v>
      </c>
      <c r="D85" s="43">
        <f t="shared" si="124"/>
        <v>4.3767E-2</v>
      </c>
      <c r="E85" s="43">
        <f t="shared" si="0"/>
        <v>4.4753671777195803E-2</v>
      </c>
      <c r="F85" s="44">
        <f t="shared" si="125"/>
        <v>41071.773228908802</v>
      </c>
      <c r="G85" s="44">
        <f t="shared" si="1"/>
        <v>39313.522453538339</v>
      </c>
      <c r="H85" s="44">
        <f t="shared" si="2"/>
        <v>6.3458448044998415</v>
      </c>
      <c r="J85" s="43">
        <f t="shared" si="119"/>
        <v>3.1364999999999997E-2</v>
      </c>
      <c r="K85" s="43">
        <f t="shared" si="4"/>
        <v>3.1867415038551054E-2</v>
      </c>
      <c r="L85" s="44">
        <f t="shared" si="126"/>
        <v>55343.773393263218</v>
      </c>
      <c r="M85" s="44">
        <f t="shared" si="5"/>
        <v>53635.138525282033</v>
      </c>
      <c r="N85" s="44">
        <f t="shared" si="6"/>
        <v>7.606217429883757</v>
      </c>
      <c r="P85" s="5">
        <f t="shared" si="7"/>
        <v>0.57401296089873732</v>
      </c>
      <c r="R85" s="1">
        <v>78</v>
      </c>
      <c r="S85" s="44">
        <f t="shared" si="8"/>
        <v>49264.086301197145</v>
      </c>
      <c r="T85" s="44">
        <f t="shared" si="9"/>
        <v>47579.510372255507</v>
      </c>
      <c r="U85" s="45">
        <f t="shared" si="10"/>
        <v>7.346556054590172</v>
      </c>
      <c r="V85" s="44">
        <f t="shared" si="120"/>
        <v>27634.179624205997</v>
      </c>
      <c r="W85" s="45">
        <f t="shared" si="12"/>
        <v>4.2668797565059693</v>
      </c>
      <c r="X85" s="45">
        <f>SUM(DC85:DC$127)/S85</f>
        <v>3.6670093845390896</v>
      </c>
      <c r="Z85" s="1">
        <f t="shared" si="13"/>
        <v>7.069315027032177</v>
      </c>
      <c r="AA85" s="45">
        <f t="shared" si="14"/>
        <v>0.27724102755799507</v>
      </c>
      <c r="AC85" s="44">
        <f t="shared" si="121"/>
        <v>1888.4230482277992</v>
      </c>
      <c r="AD85" s="44">
        <f t="shared" si="127"/>
        <v>1954.5178549157724</v>
      </c>
      <c r="AE85" s="44">
        <f t="shared" si="130"/>
        <v>2022.9259798378241</v>
      </c>
      <c r="AF85" s="44">
        <f t="shared" si="133"/>
        <v>2093.7283891321476</v>
      </c>
      <c r="AG85" s="44">
        <f t="shared" si="136"/>
        <v>2167.0088827517729</v>
      </c>
      <c r="AH85" s="44">
        <f t="shared" si="139"/>
        <v>2242.8541936480847</v>
      </c>
      <c r="AI85" s="44">
        <f t="shared" si="142"/>
        <v>2321.3540904257675</v>
      </c>
      <c r="AJ85" s="44">
        <f t="shared" si="145"/>
        <v>2402.601483590669</v>
      </c>
      <c r="AK85" s="44">
        <f t="shared" si="148"/>
        <v>2486.6925355163421</v>
      </c>
      <c r="AL85" s="44">
        <f t="shared" si="151"/>
        <v>2573.7267742594145</v>
      </c>
      <c r="AM85" s="44">
        <f t="shared" si="154"/>
        <v>2663.8072113584935</v>
      </c>
      <c r="AN85" s="44">
        <f t="shared" si="157"/>
        <v>2757.0404637560405</v>
      </c>
      <c r="AO85" s="44">
        <f t="shared" si="160"/>
        <v>2853.5368799875018</v>
      </c>
      <c r="AP85" s="44">
        <f t="shared" si="163"/>
        <v>2953.4106707870642</v>
      </c>
      <c r="AQ85" s="44">
        <f t="shared" ref="AQ85:AQ116" si="166">$V85/(1+r_)^($R85-AQ$2)</f>
        <v>3056.7800442646112</v>
      </c>
      <c r="AR85" s="44">
        <f t="shared" si="85"/>
        <v>3163.767345813872</v>
      </c>
      <c r="AS85" s="44">
        <f t="shared" si="87"/>
        <v>3274.4992029173573</v>
      </c>
      <c r="AT85" s="44">
        <f t="shared" si="89"/>
        <v>3389.106675019465</v>
      </c>
      <c r="AU85" s="44">
        <f t="shared" si="91"/>
        <v>3507.7254086451449</v>
      </c>
      <c r="AV85" s="44">
        <f t="shared" si="93"/>
        <v>3630.4957979477249</v>
      </c>
      <c r="AW85" s="44">
        <f t="shared" si="95"/>
        <v>3757.5631508758956</v>
      </c>
      <c r="AX85" s="44">
        <f t="shared" si="97"/>
        <v>3889.077861156552</v>
      </c>
      <c r="AY85" s="44">
        <f t="shared" si="99"/>
        <v>4025.1955862970308</v>
      </c>
      <c r="AZ85" s="44">
        <f t="shared" si="101"/>
        <v>4166.0774318174253</v>
      </c>
      <c r="BA85" s="44">
        <f t="shared" si="103"/>
        <v>4311.8901419310359</v>
      </c>
      <c r="BB85" s="44">
        <f t="shared" si="105"/>
        <v>4462.8062968986223</v>
      </c>
      <c r="BC85" s="44">
        <f t="shared" si="107"/>
        <v>4619.0045172900727</v>
      </c>
      <c r="BD85" s="44">
        <f t="shared" si="109"/>
        <v>4780.6696753952256</v>
      </c>
      <c r="BE85" s="44">
        <f t="shared" si="111"/>
        <v>4947.9931140340577</v>
      </c>
      <c r="BF85" s="44">
        <f t="shared" si="113"/>
        <v>5121.1728730252498</v>
      </c>
      <c r="BG85" s="44">
        <f t="shared" si="115"/>
        <v>5300.4139235811326</v>
      </c>
      <c r="BH85" s="44">
        <f t="shared" si="117"/>
        <v>5485.9284109064711</v>
      </c>
      <c r="BI85" s="44">
        <f t="shared" si="122"/>
        <v>5677.9359052881964</v>
      </c>
      <c r="BJ85" s="44">
        <f t="shared" si="128"/>
        <v>5876.6636619732844</v>
      </c>
      <c r="BK85" s="44">
        <f t="shared" si="131"/>
        <v>6082.3468901423485</v>
      </c>
      <c r="BL85" s="44">
        <f t="shared" si="134"/>
        <v>6295.2290312973291</v>
      </c>
      <c r="BM85" s="44">
        <f t="shared" si="137"/>
        <v>6515.5620473927365</v>
      </c>
      <c r="BN85" s="44">
        <f t="shared" si="140"/>
        <v>6743.6067190514823</v>
      </c>
      <c r="BO85" s="44">
        <f t="shared" si="143"/>
        <v>6979.632954218283</v>
      </c>
      <c r="BP85" s="44">
        <f t="shared" si="146"/>
        <v>7223.9201076159216</v>
      </c>
      <c r="BQ85" s="44">
        <f t="shared" si="149"/>
        <v>7476.7573113824774</v>
      </c>
      <c r="BR85" s="44">
        <f t="shared" si="152"/>
        <v>7738.443817280865</v>
      </c>
      <c r="BS85" s="44">
        <f t="shared" si="155"/>
        <v>8009.2893508856941</v>
      </c>
      <c r="BT85" s="44">
        <f t="shared" si="158"/>
        <v>8289.6144781666935</v>
      </c>
      <c r="BU85" s="44">
        <f t="shared" si="161"/>
        <v>8579.7509849025264</v>
      </c>
      <c r="BV85" s="44">
        <f t="shared" si="164"/>
        <v>8880.0422693741148</v>
      </c>
      <c r="BW85" s="44">
        <f t="shared" ref="BW85:BW116" si="167">$V85/(1+r_)^($R85-BW$2)</f>
        <v>9190.8437488022082</v>
      </c>
      <c r="BX85" s="44">
        <f t="shared" si="86"/>
        <v>9512.5232800102822</v>
      </c>
      <c r="BY85" s="44">
        <f t="shared" si="88"/>
        <v>9845.4615948106421</v>
      </c>
      <c r="BZ85" s="44">
        <f t="shared" si="90"/>
        <v>10190.052750629015</v>
      </c>
      <c r="CA85" s="44">
        <f t="shared" si="92"/>
        <v>10546.704596901029</v>
      </c>
      <c r="CB85" s="44">
        <f t="shared" si="94"/>
        <v>10915.839257792564</v>
      </c>
      <c r="CC85" s="44">
        <f t="shared" si="96"/>
        <v>11297.893631815303</v>
      </c>
      <c r="CD85" s="44">
        <f t="shared" si="98"/>
        <v>11693.319908928839</v>
      </c>
      <c r="CE85" s="44">
        <f t="shared" si="100"/>
        <v>12102.586105741348</v>
      </c>
      <c r="CF85" s="44">
        <f t="shared" si="102"/>
        <v>12526.176619442291</v>
      </c>
      <c r="CG85" s="44">
        <f t="shared" si="104"/>
        <v>12964.592801122772</v>
      </c>
      <c r="CH85" s="44">
        <f t="shared" si="106"/>
        <v>13418.35354916207</v>
      </c>
      <c r="CI85" s="44">
        <f t="shared" si="108"/>
        <v>13887.995923382739</v>
      </c>
      <c r="CJ85" s="44">
        <f t="shared" si="110"/>
        <v>14374.075780701134</v>
      </c>
      <c r="CK85" s="44">
        <f t="shared" si="112"/>
        <v>14877.168433025672</v>
      </c>
      <c r="CL85" s="44">
        <f t="shared" si="114"/>
        <v>15397.869328181569</v>
      </c>
      <c r="CM85" s="44">
        <f t="shared" si="116"/>
        <v>15936.794754667924</v>
      </c>
      <c r="CN85" s="44">
        <f t="shared" si="118"/>
        <v>16494.582571081297</v>
      </c>
      <c r="CO85" s="44">
        <f t="shared" si="123"/>
        <v>17071.892961069141</v>
      </c>
      <c r="CP85" s="44">
        <f t="shared" si="129"/>
        <v>17669.409214706564</v>
      </c>
      <c r="CQ85" s="44">
        <f t="shared" si="132"/>
        <v>18287.838537221287</v>
      </c>
      <c r="CR85" s="44">
        <f t="shared" si="135"/>
        <v>18927.912886024031</v>
      </c>
      <c r="CS85" s="44">
        <f t="shared" si="138"/>
        <v>19590.389837034872</v>
      </c>
      <c r="CT85" s="44">
        <f t="shared" si="141"/>
        <v>20276.053481331091</v>
      </c>
      <c r="CU85" s="44">
        <f t="shared" si="144"/>
        <v>20985.715353177678</v>
      </c>
      <c r="CV85" s="44">
        <f t="shared" si="147"/>
        <v>21720.215390538891</v>
      </c>
      <c r="CW85" s="44">
        <f t="shared" si="150"/>
        <v>22480.422929207751</v>
      </c>
      <c r="CX85" s="44">
        <f t="shared" si="153"/>
        <v>23267.237731730023</v>
      </c>
      <c r="CY85" s="44">
        <f t="shared" si="156"/>
        <v>24081.591052340573</v>
      </c>
      <c r="CZ85" s="44">
        <f t="shared" si="159"/>
        <v>24924.44673917249</v>
      </c>
      <c r="DA85" s="44">
        <f t="shared" si="162"/>
        <v>25796.802375043524</v>
      </c>
      <c r="DB85" s="44">
        <f t="shared" si="165"/>
        <v>26699.690458170047</v>
      </c>
      <c r="DC85" s="44">
        <f t="shared" ref="DC85:DC127" si="168">$V85/(1+r_)^($R85-DC$2)</f>
        <v>27634.179624205997</v>
      </c>
      <c r="DD85" s="44"/>
      <c r="DE85" s="44"/>
    </row>
    <row r="86" spans="2:119" ht="15.75" customHeight="1">
      <c r="B86" s="1">
        <v>79</v>
      </c>
      <c r="D86" s="43">
        <f t="shared" si="124"/>
        <v>4.8675999999999997E-2</v>
      </c>
      <c r="E86" s="43">
        <f t="shared" si="0"/>
        <v>4.990058045346215E-2</v>
      </c>
      <c r="F86" s="44">
        <f t="shared" si="125"/>
        <v>37555.271678167876</v>
      </c>
      <c r="G86" s="44">
        <f t="shared" si="1"/>
        <v>35771.722121318955</v>
      </c>
      <c r="H86" s="44">
        <f t="shared" si="2"/>
        <v>5.8932226133086347</v>
      </c>
      <c r="J86" s="43">
        <f t="shared" si="119"/>
        <v>3.4408000000000001E-2</v>
      </c>
      <c r="K86" s="43">
        <f t="shared" si="4"/>
        <v>3.5013894237278638E-2</v>
      </c>
      <c r="L86" s="44">
        <f t="shared" si="126"/>
        <v>51926.503657300847</v>
      </c>
      <c r="M86" s="44">
        <f t="shared" si="5"/>
        <v>50170.554684979848</v>
      </c>
      <c r="N86" s="44">
        <f t="shared" si="6"/>
        <v>7.0738757555930363</v>
      </c>
      <c r="P86" s="5">
        <f t="shared" si="7"/>
        <v>0.58030256398721958</v>
      </c>
      <c r="R86" s="1">
        <v>79</v>
      </c>
      <c r="S86" s="44">
        <f t="shared" si="8"/>
        <v>45894.934443313861</v>
      </c>
      <c r="T86" s="44">
        <f t="shared" si="9"/>
        <v>44179.578527518184</v>
      </c>
      <c r="U86" s="45">
        <f t="shared" si="10"/>
        <v>6.8491624387416792</v>
      </c>
      <c r="V86" s="44">
        <f t="shared" si="120"/>
        <v>25659.499208782563</v>
      </c>
      <c r="W86" s="45">
        <f t="shared" si="12"/>
        <v>3.9779935444211656</v>
      </c>
      <c r="X86" s="45">
        <f>SUM(DD86:DD$127)/S86</f>
        <v>3.4507796586864017</v>
      </c>
      <c r="Z86" s="1">
        <f t="shared" si="13"/>
        <v>6.5783586589558407</v>
      </c>
      <c r="AA86" s="45">
        <f t="shared" si="14"/>
        <v>0.27080377978583847</v>
      </c>
      <c r="AC86" s="44">
        <f t="shared" si="121"/>
        <v>1694.1838694243313</v>
      </c>
      <c r="AD86" s="44">
        <f t="shared" si="127"/>
        <v>1753.4803048541826</v>
      </c>
      <c r="AE86" s="44">
        <f t="shared" si="130"/>
        <v>1814.852115524079</v>
      </c>
      <c r="AF86" s="44">
        <f t="shared" si="133"/>
        <v>1878.3719395674216</v>
      </c>
      <c r="AG86" s="44">
        <f t="shared" si="136"/>
        <v>1944.114957452281</v>
      </c>
      <c r="AH86" s="44">
        <f t="shared" si="139"/>
        <v>2012.1589809631112</v>
      </c>
      <c r="AI86" s="44">
        <f t="shared" si="142"/>
        <v>2082.5845452968197</v>
      </c>
      <c r="AJ86" s="44">
        <f t="shared" si="145"/>
        <v>2155.4750043822082</v>
      </c>
      <c r="AK86" s="44">
        <f t="shared" si="148"/>
        <v>2230.9166295355849</v>
      </c>
      <c r="AL86" s="44">
        <f t="shared" si="151"/>
        <v>2308.9987115693302</v>
      </c>
      <c r="AM86" s="44">
        <f t="shared" si="154"/>
        <v>2389.8136664742574</v>
      </c>
      <c r="AN86" s="44">
        <f t="shared" si="157"/>
        <v>2473.4571448008555</v>
      </c>
      <c r="AO86" s="44">
        <f t="shared" si="160"/>
        <v>2560.0281448688856</v>
      </c>
      <c r="AP86" s="44">
        <f t="shared" si="163"/>
        <v>2649.6291299392965</v>
      </c>
      <c r="AQ86" s="44">
        <f t="shared" si="166"/>
        <v>2742.3661494871717</v>
      </c>
      <c r="AR86" s="44">
        <f t="shared" ref="AR86:AR117" si="169">$V86/(1+r_)^($R86-AR$2)</f>
        <v>2838.3489647192223</v>
      </c>
      <c r="AS86" s="44">
        <f t="shared" si="87"/>
        <v>2937.6911784843942</v>
      </c>
      <c r="AT86" s="44">
        <f t="shared" si="89"/>
        <v>3040.510369731348</v>
      </c>
      <c r="AU86" s="44">
        <f t="shared" si="91"/>
        <v>3146.9282326719454</v>
      </c>
      <c r="AV86" s="44">
        <f t="shared" si="93"/>
        <v>3257.0707208154622</v>
      </c>
      <c r="AW86" s="44">
        <f t="shared" si="95"/>
        <v>3371.0681960440033</v>
      </c>
      <c r="AX86" s="44">
        <f t="shared" si="97"/>
        <v>3489.0555829055438</v>
      </c>
      <c r="AY86" s="44">
        <f t="shared" si="99"/>
        <v>3611.1725283072378</v>
      </c>
      <c r="AZ86" s="44">
        <f t="shared" si="101"/>
        <v>3737.5635667979909</v>
      </c>
      <c r="BA86" s="44">
        <f t="shared" si="103"/>
        <v>3868.3782916359191</v>
      </c>
      <c r="BB86" s="44">
        <f t="shared" si="105"/>
        <v>4003.7715318431769</v>
      </c>
      <c r="BC86" s="44">
        <f t="shared" si="107"/>
        <v>4143.9035354576881</v>
      </c>
      <c r="BD86" s="44">
        <f t="shared" si="109"/>
        <v>4288.9401591987062</v>
      </c>
      <c r="BE86" s="44">
        <f t="shared" si="111"/>
        <v>4439.053064770661</v>
      </c>
      <c r="BF86" s="44">
        <f t="shared" si="113"/>
        <v>4594.4199220376331</v>
      </c>
      <c r="BG86" s="44">
        <f t="shared" si="115"/>
        <v>4755.2246193089504</v>
      </c>
      <c r="BH86" s="44">
        <f t="shared" si="117"/>
        <v>4921.6574809847625</v>
      </c>
      <c r="BI86" s="44">
        <f t="shared" si="122"/>
        <v>5093.9154928192293</v>
      </c>
      <c r="BJ86" s="44">
        <f t="shared" si="128"/>
        <v>5272.2025350679005</v>
      </c>
      <c r="BK86" s="44">
        <f t="shared" si="131"/>
        <v>5456.7296237952778</v>
      </c>
      <c r="BL86" s="44">
        <f t="shared" si="134"/>
        <v>5647.7151606281122</v>
      </c>
      <c r="BM86" s="44">
        <f t="shared" si="137"/>
        <v>5845.385191250095</v>
      </c>
      <c r="BN86" s="44">
        <f t="shared" si="140"/>
        <v>6049.9736729438482</v>
      </c>
      <c r="BO86" s="44">
        <f t="shared" si="143"/>
        <v>6261.7227514968836</v>
      </c>
      <c r="BP86" s="44">
        <f t="shared" si="146"/>
        <v>6480.8830477992733</v>
      </c>
      <c r="BQ86" s="44">
        <f t="shared" si="149"/>
        <v>6707.7139544722468</v>
      </c>
      <c r="BR86" s="44">
        <f t="shared" si="152"/>
        <v>6942.4839428787736</v>
      </c>
      <c r="BS86" s="44">
        <f t="shared" si="155"/>
        <v>7185.4708808795313</v>
      </c>
      <c r="BT86" s="44">
        <f t="shared" si="158"/>
        <v>7436.9623617103143</v>
      </c>
      <c r="BU86" s="44">
        <f t="shared" si="161"/>
        <v>7697.256044370175</v>
      </c>
      <c r="BV86" s="44">
        <f t="shared" si="164"/>
        <v>7966.6600059231305</v>
      </c>
      <c r="BW86" s="44">
        <f t="shared" si="167"/>
        <v>8245.4931061304396</v>
      </c>
      <c r="BX86" s="44">
        <f t="shared" ref="BX86:BX117" si="170">$V86/(1+r_)^($R86-BX$2)</f>
        <v>8534.0853648450047</v>
      </c>
      <c r="BY86" s="44">
        <f t="shared" si="88"/>
        <v>8832.7783526145777</v>
      </c>
      <c r="BZ86" s="44">
        <f t="shared" si="90"/>
        <v>9141.9255949560866</v>
      </c>
      <c r="CA86" s="44">
        <f t="shared" si="92"/>
        <v>9461.89299077955</v>
      </c>
      <c r="CB86" s="44">
        <f t="shared" si="94"/>
        <v>9793.0592454568323</v>
      </c>
      <c r="CC86" s="44">
        <f t="shared" si="96"/>
        <v>10135.816319047821</v>
      </c>
      <c r="CD86" s="44">
        <f t="shared" si="98"/>
        <v>10490.569890214494</v>
      </c>
      <c r="CE86" s="44">
        <f t="shared" si="100"/>
        <v>10857.739836372002</v>
      </c>
      <c r="CF86" s="44">
        <f t="shared" si="102"/>
        <v>11237.760730645021</v>
      </c>
      <c r="CG86" s="44">
        <f t="shared" si="104"/>
        <v>11631.082356217594</v>
      </c>
      <c r="CH86" s="44">
        <f t="shared" si="106"/>
        <v>12038.17023868521</v>
      </c>
      <c r="CI86" s="44">
        <f t="shared" si="108"/>
        <v>12459.506197039193</v>
      </c>
      <c r="CJ86" s="44">
        <f t="shared" si="110"/>
        <v>12895.588913935562</v>
      </c>
      <c r="CK86" s="44">
        <f t="shared" si="112"/>
        <v>13346.934525923305</v>
      </c>
      <c r="CL86" s="44">
        <f t="shared" si="114"/>
        <v>13814.07723433062</v>
      </c>
      <c r="CM86" s="44">
        <f t="shared" si="116"/>
        <v>14297.569937532189</v>
      </c>
      <c r="CN86" s="44">
        <f t="shared" si="118"/>
        <v>14797.984885345817</v>
      </c>
      <c r="CO86" s="44">
        <f t="shared" si="123"/>
        <v>15315.914356332916</v>
      </c>
      <c r="CP86" s="44">
        <f t="shared" si="129"/>
        <v>15851.971358804567</v>
      </c>
      <c r="CQ86" s="44">
        <f t="shared" si="132"/>
        <v>16406.79035636273</v>
      </c>
      <c r="CR86" s="44">
        <f t="shared" si="135"/>
        <v>16981.028018835419</v>
      </c>
      <c r="CS86" s="44">
        <f t="shared" si="138"/>
        <v>17575.363999494657</v>
      </c>
      <c r="CT86" s="44">
        <f t="shared" si="141"/>
        <v>18190.501739476971</v>
      </c>
      <c r="CU86" s="44">
        <f t="shared" si="144"/>
        <v>18827.169300358666</v>
      </c>
      <c r="CV86" s="44">
        <f t="shared" si="147"/>
        <v>19486.120225871215</v>
      </c>
      <c r="CW86" s="44">
        <f t="shared" si="150"/>
        <v>20168.134433776704</v>
      </c>
      <c r="CX86" s="44">
        <f t="shared" si="153"/>
        <v>20874.019138958887</v>
      </c>
      <c r="CY86" s="44">
        <f t="shared" si="156"/>
        <v>21604.60980882245</v>
      </c>
      <c r="CZ86" s="44">
        <f t="shared" si="159"/>
        <v>22360.771152131234</v>
      </c>
      <c r="DA86" s="44">
        <f t="shared" si="162"/>
        <v>23143.398142455826</v>
      </c>
      <c r="DB86" s="44">
        <f t="shared" si="165"/>
        <v>23953.417077441776</v>
      </c>
      <c r="DC86" s="44">
        <f t="shared" si="168"/>
        <v>24791.786675152238</v>
      </c>
      <c r="DD86" s="44">
        <f t="shared" ref="DD86:DD127" si="171">$V86/(1+r_)^($R86-DD$2)</f>
        <v>25659.499208782563</v>
      </c>
      <c r="DE86" s="44"/>
    </row>
    <row r="87" spans="2:119" ht="15.75" customHeight="1">
      <c r="B87" s="1">
        <v>80</v>
      </c>
      <c r="D87" s="43">
        <f t="shared" si="124"/>
        <v>5.4456999999999998E-2</v>
      </c>
      <c r="E87" s="43">
        <f t="shared" si="0"/>
        <v>5.5995913334983792E-2</v>
      </c>
      <c r="F87" s="44">
        <f t="shared" si="125"/>
        <v>33988.172564470035</v>
      </c>
      <c r="G87" s="44">
        <f t="shared" si="1"/>
        <v>32187.67571604616</v>
      </c>
      <c r="H87" s="44">
        <f t="shared" si="2"/>
        <v>5.4592477377079147</v>
      </c>
      <c r="J87" s="43">
        <f t="shared" si="119"/>
        <v>3.8921999999999998E-2</v>
      </c>
      <c r="K87" s="43">
        <f t="shared" si="4"/>
        <v>3.9699707852928215E-2</v>
      </c>
      <c r="L87" s="44">
        <f t="shared" si="126"/>
        <v>48414.605712658849</v>
      </c>
      <c r="M87" s="44">
        <f t="shared" si="5"/>
        <v>46566.884606801868</v>
      </c>
      <c r="N87" s="44">
        <f t="shared" si="6"/>
        <v>6.5507314567717101</v>
      </c>
      <c r="P87" s="5">
        <f t="shared" si="7"/>
        <v>0.5875360846431128</v>
      </c>
      <c r="R87" s="1">
        <v>80</v>
      </c>
      <c r="S87" s="44">
        <f t="shared" si="8"/>
        <v>42464.222611722507</v>
      </c>
      <c r="T87" s="44">
        <f t="shared" si="9"/>
        <v>40692.413402668572</v>
      </c>
      <c r="U87" s="45">
        <f t="shared" si="10"/>
        <v>6.3621153520318749</v>
      </c>
      <c r="V87" s="44">
        <f t="shared" si="120"/>
        <v>23634.153704269906</v>
      </c>
      <c r="W87" s="45">
        <f t="shared" si="12"/>
        <v>3.6951165964601116</v>
      </c>
      <c r="X87" s="45">
        <f>SUM(DE87:DE$127)/S87</f>
        <v>3.2346945687922548</v>
      </c>
      <c r="Z87" s="1">
        <f t="shared" si="13"/>
        <v>6.1005338084583602</v>
      </c>
      <c r="AA87" s="45">
        <f t="shared" si="14"/>
        <v>0.26158154357351471</v>
      </c>
      <c r="AC87" s="44">
        <f t="shared" si="121"/>
        <v>1507.6900620729289</v>
      </c>
      <c r="AD87" s="44">
        <f t="shared" si="127"/>
        <v>1560.459214245481</v>
      </c>
      <c r="AE87" s="44">
        <f t="shared" si="130"/>
        <v>1615.0752867440726</v>
      </c>
      <c r="AF87" s="44">
        <f t="shared" si="133"/>
        <v>1671.6029217801151</v>
      </c>
      <c r="AG87" s="44">
        <f t="shared" si="136"/>
        <v>1730.1090240424189</v>
      </c>
      <c r="AH87" s="44">
        <f t="shared" si="139"/>
        <v>1790.6628398839034</v>
      </c>
      <c r="AI87" s="44">
        <f t="shared" si="142"/>
        <v>1853.3360392798404</v>
      </c>
      <c r="AJ87" s="44">
        <f t="shared" si="145"/>
        <v>1918.2028006546345</v>
      </c>
      <c r="AK87" s="44">
        <f t="shared" si="148"/>
        <v>1985.3398986775464</v>
      </c>
      <c r="AL87" s="44">
        <f t="shared" si="151"/>
        <v>2054.82679513126</v>
      </c>
      <c r="AM87" s="44">
        <f t="shared" si="154"/>
        <v>2126.7457329608542</v>
      </c>
      <c r="AN87" s="44">
        <f t="shared" si="157"/>
        <v>2201.1818336144843</v>
      </c>
      <c r="AO87" s="44">
        <f t="shared" si="160"/>
        <v>2278.2231977909905</v>
      </c>
      <c r="AP87" s="44">
        <f t="shared" si="163"/>
        <v>2357.9610097136751</v>
      </c>
      <c r="AQ87" s="44">
        <f t="shared" si="166"/>
        <v>2440.4896450536539</v>
      </c>
      <c r="AR87" s="44">
        <f t="shared" si="169"/>
        <v>2525.9067826305318</v>
      </c>
      <c r="AS87" s="44">
        <f t="shared" ref="AS87:AS118" si="172">$V87/(1+r_)^($R87-AS$2)</f>
        <v>2614.3135200225997</v>
      </c>
      <c r="AT87" s="44">
        <f t="shared" si="89"/>
        <v>2705.8144932233904</v>
      </c>
      <c r="AU87" s="44">
        <f t="shared" si="91"/>
        <v>2800.5180004862086</v>
      </c>
      <c r="AV87" s="44">
        <f t="shared" si="93"/>
        <v>2898.5361305032261</v>
      </c>
      <c r="AW87" s="44">
        <f t="shared" si="95"/>
        <v>2999.9848950708379</v>
      </c>
      <c r="AX87" s="44">
        <f t="shared" si="97"/>
        <v>3104.9843663983174</v>
      </c>
      <c r="AY87" s="44">
        <f t="shared" si="99"/>
        <v>3213.6588192222584</v>
      </c>
      <c r="AZ87" s="44">
        <f t="shared" si="101"/>
        <v>3326.1368778950377</v>
      </c>
      <c r="BA87" s="44">
        <f t="shared" si="103"/>
        <v>3442.5516686213637</v>
      </c>
      <c r="BB87" s="44">
        <f t="shared" si="105"/>
        <v>3563.0409770231104</v>
      </c>
      <c r="BC87" s="44">
        <f t="shared" si="107"/>
        <v>3687.7474112189193</v>
      </c>
      <c r="BD87" s="44">
        <f t="shared" si="109"/>
        <v>3816.8185706115819</v>
      </c>
      <c r="BE87" s="44">
        <f t="shared" si="111"/>
        <v>3950.4072205829862</v>
      </c>
      <c r="BF87" s="44">
        <f t="shared" si="113"/>
        <v>4088.6714733033909</v>
      </c>
      <c r="BG87" s="44">
        <f t="shared" si="115"/>
        <v>4231.7749748690085</v>
      </c>
      <c r="BH87" s="44">
        <f t="shared" si="117"/>
        <v>4379.887098989424</v>
      </c>
      <c r="BI87" s="44">
        <f t="shared" si="122"/>
        <v>4533.1831474540531</v>
      </c>
      <c r="BJ87" s="44">
        <f t="shared" si="128"/>
        <v>4691.8445576149443</v>
      </c>
      <c r="BK87" s="44">
        <f t="shared" si="131"/>
        <v>4856.0591171314663</v>
      </c>
      <c r="BL87" s="44">
        <f t="shared" si="134"/>
        <v>5026.021186231068</v>
      </c>
      <c r="BM87" s="44">
        <f t="shared" si="137"/>
        <v>5201.931927749155</v>
      </c>
      <c r="BN87" s="44">
        <f t="shared" si="140"/>
        <v>5383.9995452203748</v>
      </c>
      <c r="BO87" s="44">
        <f t="shared" si="143"/>
        <v>5572.4395293030884</v>
      </c>
      <c r="BP87" s="44">
        <f t="shared" si="146"/>
        <v>5767.4749128286967</v>
      </c>
      <c r="BQ87" s="44">
        <f t="shared" si="149"/>
        <v>5969.3365347776999</v>
      </c>
      <c r="BR87" s="44">
        <f t="shared" si="152"/>
        <v>6178.2633134949183</v>
      </c>
      <c r="BS87" s="44">
        <f t="shared" si="155"/>
        <v>6394.5025294672387</v>
      </c>
      <c r="BT87" s="44">
        <f t="shared" si="158"/>
        <v>6618.3101179985924</v>
      </c>
      <c r="BU87" s="44">
        <f t="shared" si="161"/>
        <v>6849.9509721285431</v>
      </c>
      <c r="BV87" s="44">
        <f t="shared" si="164"/>
        <v>7089.6992561530415</v>
      </c>
      <c r="BW87" s="44">
        <f t="shared" si="167"/>
        <v>7337.8387301183975</v>
      </c>
      <c r="BX87" s="44">
        <f t="shared" si="170"/>
        <v>7594.6630856725405</v>
      </c>
      <c r="BY87" s="44">
        <f t="shared" ref="BY87:BY118" si="173">$V87/(1+r_)^($R87-BY$2)</f>
        <v>7860.4762936710795</v>
      </c>
      <c r="BZ87" s="44">
        <f t="shared" si="90"/>
        <v>8135.5929639495644</v>
      </c>
      <c r="CA87" s="44">
        <f t="shared" si="92"/>
        <v>8420.3387176877986</v>
      </c>
      <c r="CB87" s="44">
        <f t="shared" si="94"/>
        <v>8715.0505728068729</v>
      </c>
      <c r="CC87" s="44">
        <f t="shared" si="96"/>
        <v>9020.0773428551111</v>
      </c>
      <c r="CD87" s="44">
        <f t="shared" si="98"/>
        <v>9335.7800498550387</v>
      </c>
      <c r="CE87" s="44">
        <f t="shared" si="100"/>
        <v>9662.5323515999662</v>
      </c>
      <c r="CF87" s="44">
        <f t="shared" si="102"/>
        <v>10000.720983905965</v>
      </c>
      <c r="CG87" s="44">
        <f t="shared" si="104"/>
        <v>10350.746218342672</v>
      </c>
      <c r="CH87" s="44">
        <f t="shared" si="106"/>
        <v>10713.022335984664</v>
      </c>
      <c r="CI87" s="44">
        <f t="shared" si="108"/>
        <v>11087.978117744127</v>
      </c>
      <c r="CJ87" s="44">
        <f t="shared" si="110"/>
        <v>11476.057351865171</v>
      </c>
      <c r="CK87" s="44">
        <f t="shared" si="112"/>
        <v>11877.71935918045</v>
      </c>
      <c r="CL87" s="44">
        <f t="shared" si="114"/>
        <v>12293.439536751765</v>
      </c>
      <c r="CM87" s="44">
        <f t="shared" si="116"/>
        <v>12723.709920538075</v>
      </c>
      <c r="CN87" s="44">
        <f t="shared" si="118"/>
        <v>13169.039767756907</v>
      </c>
      <c r="CO87" s="44">
        <f t="shared" si="123"/>
        <v>13629.956159628398</v>
      </c>
      <c r="CP87" s="44">
        <f t="shared" si="129"/>
        <v>14107.00462521539</v>
      </c>
      <c r="CQ87" s="44">
        <f t="shared" si="132"/>
        <v>14600.749787097926</v>
      </c>
      <c r="CR87" s="44">
        <f t="shared" si="135"/>
        <v>15111.776029646355</v>
      </c>
      <c r="CS87" s="44">
        <f t="shared" si="138"/>
        <v>15640.688190683974</v>
      </c>
      <c r="CT87" s="44">
        <f t="shared" si="141"/>
        <v>16188.112277357912</v>
      </c>
      <c r="CU87" s="44">
        <f t="shared" si="144"/>
        <v>16754.696207065441</v>
      </c>
      <c r="CV87" s="44">
        <f t="shared" si="147"/>
        <v>17341.11057431273</v>
      </c>
      <c r="CW87" s="44">
        <f t="shared" si="150"/>
        <v>17948.049444413671</v>
      </c>
      <c r="CX87" s="44">
        <f t="shared" si="153"/>
        <v>18576.231174968147</v>
      </c>
      <c r="CY87" s="44">
        <f t="shared" si="156"/>
        <v>19226.39926609203</v>
      </c>
      <c r="CZ87" s="44">
        <f t="shared" si="159"/>
        <v>19899.323240405251</v>
      </c>
      <c r="DA87" s="44">
        <f t="shared" si="162"/>
        <v>20595.799553819434</v>
      </c>
      <c r="DB87" s="44">
        <f t="shared" si="165"/>
        <v>21316.652538203114</v>
      </c>
      <c r="DC87" s="44">
        <f t="shared" si="168"/>
        <v>22062.735377040219</v>
      </c>
      <c r="DD87" s="44">
        <f t="shared" si="171"/>
        <v>22834.931115236624</v>
      </c>
      <c r="DE87" s="44">
        <f t="shared" ref="DE87:DE127" si="174">$V87/(1+r_)^($R87-DE$2)</f>
        <v>23634.153704269906</v>
      </c>
    </row>
    <row r="88" spans="2:119" ht="15.75" customHeight="1">
      <c r="B88" s="1">
        <v>81</v>
      </c>
      <c r="D88" s="43">
        <f t="shared" si="124"/>
        <v>6.0977999999999997E-2</v>
      </c>
      <c r="E88" s="43">
        <f t="shared" si="0"/>
        <v>6.2916370868354374E-2</v>
      </c>
      <c r="F88" s="44">
        <f t="shared" si="125"/>
        <v>30387.178867622286</v>
      </c>
      <c r="G88" s="44">
        <f t="shared" si="1"/>
        <v>28590.724048675285</v>
      </c>
      <c r="H88" s="44">
        <f t="shared" si="2"/>
        <v>5.0469370366188029</v>
      </c>
      <c r="J88" s="43">
        <f t="shared" si="119"/>
        <v>4.3937999999999998E-2</v>
      </c>
      <c r="K88" s="43">
        <f t="shared" si="4"/>
        <v>4.4932514477151422E-2</v>
      </c>
      <c r="L88" s="44">
        <f t="shared" si="126"/>
        <v>44719.163500944887</v>
      </c>
      <c r="M88" s="44">
        <f t="shared" si="5"/>
        <v>42797.459137381491</v>
      </c>
      <c r="N88" s="44">
        <f t="shared" si="6"/>
        <v>6.0507436816566251</v>
      </c>
      <c r="P88" s="5">
        <f t="shared" si="7"/>
        <v>0.59541128073439975</v>
      </c>
      <c r="R88" s="1">
        <v>81</v>
      </c>
      <c r="S88" s="44">
        <f t="shared" si="8"/>
        <v>38920.604193614636</v>
      </c>
      <c r="T88" s="44">
        <f t="shared" si="9"/>
        <v>37110.363753053287</v>
      </c>
      <c r="U88" s="45">
        <f t="shared" si="10"/>
        <v>5.895845502447707</v>
      </c>
      <c r="V88" s="44">
        <f t="shared" si="120"/>
        <v>21553.699267773351</v>
      </c>
      <c r="W88" s="45">
        <f t="shared" si="12"/>
        <v>3.424307067821629</v>
      </c>
      <c r="X88" s="45">
        <f>SUM(DF88:DF$127)/S88</f>
        <v>3.0242335971821808</v>
      </c>
      <c r="Z88" s="1">
        <f t="shared" si="13"/>
        <v>5.644614836750474</v>
      </c>
      <c r="AA88" s="45">
        <f t="shared" si="14"/>
        <v>0.25123066569723296</v>
      </c>
      <c r="AC88" s="44">
        <f t="shared" si="121"/>
        <v>1328.4753050800941</v>
      </c>
      <c r="AD88" s="44">
        <f t="shared" si="127"/>
        <v>1374.9719407578975</v>
      </c>
      <c r="AE88" s="44">
        <f t="shared" si="130"/>
        <v>1423.0959586844235</v>
      </c>
      <c r="AF88" s="44">
        <f t="shared" si="133"/>
        <v>1472.9043172383781</v>
      </c>
      <c r="AG88" s="44">
        <f t="shared" si="136"/>
        <v>1524.4559683417215</v>
      </c>
      <c r="AH88" s="44">
        <f t="shared" si="139"/>
        <v>1577.8119272336814</v>
      </c>
      <c r="AI88" s="44">
        <f t="shared" si="142"/>
        <v>1633.0353446868601</v>
      </c>
      <c r="AJ88" s="44">
        <f t="shared" si="145"/>
        <v>1690.1915817509005</v>
      </c>
      <c r="AK88" s="44">
        <f t="shared" si="148"/>
        <v>1749.3482871121817</v>
      </c>
      <c r="AL88" s="44">
        <f t="shared" si="151"/>
        <v>1810.575477161108</v>
      </c>
      <c r="AM88" s="44">
        <f t="shared" si="154"/>
        <v>1873.9456188617464</v>
      </c>
      <c r="AN88" s="44">
        <f t="shared" si="157"/>
        <v>1939.5337155219072</v>
      </c>
      <c r="AO88" s="44">
        <f t="shared" si="160"/>
        <v>2007.4173955651743</v>
      </c>
      <c r="AP88" s="44">
        <f t="shared" si="163"/>
        <v>2077.6770044099549</v>
      </c>
      <c r="AQ88" s="44">
        <f t="shared" si="166"/>
        <v>2150.3956995643034</v>
      </c>
      <c r="AR88" s="44">
        <f t="shared" si="169"/>
        <v>2225.659549049054</v>
      </c>
      <c r="AS88" s="44">
        <f t="shared" si="172"/>
        <v>2303.5576332657706</v>
      </c>
      <c r="AT88" s="44">
        <f t="shared" ref="AT88:AT119" si="175">$V88/(1+r_)^($R88-AT$2)</f>
        <v>2384.1821504300724</v>
      </c>
      <c r="AU88" s="44">
        <f t="shared" si="91"/>
        <v>2467.6285256951242</v>
      </c>
      <c r="AV88" s="44">
        <f t="shared" si="93"/>
        <v>2553.9955240944532</v>
      </c>
      <c r="AW88" s="44">
        <f t="shared" si="95"/>
        <v>2643.3853674377597</v>
      </c>
      <c r="AX88" s="44">
        <f t="shared" si="97"/>
        <v>2735.9038552980801</v>
      </c>
      <c r="AY88" s="44">
        <f t="shared" si="99"/>
        <v>2831.660490233513</v>
      </c>
      <c r="AZ88" s="44">
        <f t="shared" si="101"/>
        <v>2930.7686073916857</v>
      </c>
      <c r="BA88" s="44">
        <f t="shared" si="103"/>
        <v>3033.345508650395</v>
      </c>
      <c r="BB88" s="44">
        <f t="shared" si="105"/>
        <v>3139.5126014531584</v>
      </c>
      <c r="BC88" s="44">
        <f t="shared" si="107"/>
        <v>3249.3955425040181</v>
      </c>
      <c r="BD88" s="44">
        <f t="shared" si="109"/>
        <v>3363.1243864916587</v>
      </c>
      <c r="BE88" s="44">
        <f t="shared" si="111"/>
        <v>3480.833740018867</v>
      </c>
      <c r="BF88" s="44">
        <f t="shared" si="113"/>
        <v>3602.6629209195266</v>
      </c>
      <c r="BG88" s="44">
        <f t="shared" si="115"/>
        <v>3728.7561231517102</v>
      </c>
      <c r="BH88" s="44">
        <f t="shared" si="117"/>
        <v>3859.2625874620194</v>
      </c>
      <c r="BI88" s="44">
        <f t="shared" si="122"/>
        <v>3994.3367780231897</v>
      </c>
      <c r="BJ88" s="44">
        <f t="shared" si="128"/>
        <v>4134.1385652540012</v>
      </c>
      <c r="BK88" s="44">
        <f t="shared" si="131"/>
        <v>4278.8334150378905</v>
      </c>
      <c r="BL88" s="44">
        <f t="shared" si="134"/>
        <v>4428.592584564215</v>
      </c>
      <c r="BM88" s="44">
        <f t="shared" si="137"/>
        <v>4583.5933250239632</v>
      </c>
      <c r="BN88" s="44">
        <f t="shared" si="140"/>
        <v>4744.0190913998022</v>
      </c>
      <c r="BO88" s="44">
        <f t="shared" si="143"/>
        <v>4910.0597595987938</v>
      </c>
      <c r="BP88" s="44">
        <f t="shared" si="146"/>
        <v>5081.9118511847519</v>
      </c>
      <c r="BQ88" s="44">
        <f t="shared" si="149"/>
        <v>5259.7787659762189</v>
      </c>
      <c r="BR88" s="44">
        <f t="shared" si="152"/>
        <v>5443.8710227853853</v>
      </c>
      <c r="BS88" s="44">
        <f t="shared" si="155"/>
        <v>5634.4065085828724</v>
      </c>
      <c r="BT88" s="44">
        <f t="shared" si="158"/>
        <v>5831.6107363832725</v>
      </c>
      <c r="BU88" s="44">
        <f t="shared" si="161"/>
        <v>6035.7171121566871</v>
      </c>
      <c r="BV88" s="44">
        <f t="shared" si="164"/>
        <v>6246.9672110821703</v>
      </c>
      <c r="BW88" s="44">
        <f t="shared" si="167"/>
        <v>6465.6110634700462</v>
      </c>
      <c r="BX88" s="44">
        <f t="shared" si="170"/>
        <v>6691.9074506914976</v>
      </c>
      <c r="BY88" s="44">
        <f t="shared" si="173"/>
        <v>6926.1242114656989</v>
      </c>
      <c r="BZ88" s="44">
        <f t="shared" ref="BZ88:BZ119" si="176">$V88/(1+r_)^($R88-BZ$2)</f>
        <v>7168.5385588669978</v>
      </c>
      <c r="CA88" s="44">
        <f t="shared" si="92"/>
        <v>7419.4374084273413</v>
      </c>
      <c r="CB88" s="44">
        <f t="shared" si="94"/>
        <v>7679.1177177222971</v>
      </c>
      <c r="CC88" s="44">
        <f t="shared" si="96"/>
        <v>7947.8868378425786</v>
      </c>
      <c r="CD88" s="44">
        <f t="shared" si="98"/>
        <v>8226.0628771670672</v>
      </c>
      <c r="CE88" s="44">
        <f t="shared" si="100"/>
        <v>8513.9750778679136</v>
      </c>
      <c r="CF88" s="44">
        <f t="shared" si="102"/>
        <v>8811.9642055932909</v>
      </c>
      <c r="CG88" s="44">
        <f t="shared" si="104"/>
        <v>9120.3829527890557</v>
      </c>
      <c r="CH88" s="44">
        <f t="shared" si="106"/>
        <v>9439.5963561366716</v>
      </c>
      <c r="CI88" s="44">
        <f t="shared" si="108"/>
        <v>9769.9822286014532</v>
      </c>
      <c r="CJ88" s="44">
        <f t="shared" si="110"/>
        <v>10111.931606602504</v>
      </c>
      <c r="CK88" s="44">
        <f t="shared" si="112"/>
        <v>10465.849212833593</v>
      </c>
      <c r="CL88" s="44">
        <f t="shared" si="114"/>
        <v>10832.153935282766</v>
      </c>
      <c r="CM88" s="44">
        <f t="shared" si="116"/>
        <v>11211.279323017661</v>
      </c>
      <c r="CN88" s="44">
        <f t="shared" si="118"/>
        <v>11603.674099323278</v>
      </c>
      <c r="CO88" s="44">
        <f t="shared" si="123"/>
        <v>12009.802692799592</v>
      </c>
      <c r="CP88" s="44">
        <f t="shared" si="129"/>
        <v>12430.145787047577</v>
      </c>
      <c r="CQ88" s="44">
        <f t="shared" si="132"/>
        <v>12865.20088959424</v>
      </c>
      <c r="CR88" s="44">
        <f t="shared" si="135"/>
        <v>13315.482920730037</v>
      </c>
      <c r="CS88" s="44">
        <f t="shared" si="138"/>
        <v>13781.524822955589</v>
      </c>
      <c r="CT88" s="44">
        <f t="shared" si="141"/>
        <v>14263.878191759031</v>
      </c>
      <c r="CU88" s="44">
        <f t="shared" si="144"/>
        <v>14763.113928470597</v>
      </c>
      <c r="CV88" s="44">
        <f t="shared" si="147"/>
        <v>15279.822915967068</v>
      </c>
      <c r="CW88" s="44">
        <f t="shared" si="150"/>
        <v>15814.616718025916</v>
      </c>
      <c r="CX88" s="44">
        <f t="shared" si="153"/>
        <v>16368.12830315682</v>
      </c>
      <c r="CY88" s="44">
        <f t="shared" si="156"/>
        <v>16941.012793767306</v>
      </c>
      <c r="CZ88" s="44">
        <f t="shared" si="159"/>
        <v>17533.948241549158</v>
      </c>
      <c r="DA88" s="44">
        <f t="shared" si="162"/>
        <v>18147.636430003382</v>
      </c>
      <c r="DB88" s="44">
        <f t="shared" si="165"/>
        <v>18782.803705053499</v>
      </c>
      <c r="DC88" s="44">
        <f t="shared" si="168"/>
        <v>19440.201834730367</v>
      </c>
      <c r="DD88" s="44">
        <f t="shared" si="171"/>
        <v>20120.608898945928</v>
      </c>
      <c r="DE88" s="44">
        <f t="shared" si="174"/>
        <v>20824.830210409036</v>
      </c>
      <c r="DF88" s="44">
        <f t="shared" ref="DF88:DF127" si="177">$V88/(1+r_)^($R88-DF$2)</f>
        <v>21553.699267773351</v>
      </c>
      <c r="DG88" s="44"/>
      <c r="DH88" s="44"/>
      <c r="DI88" s="44"/>
      <c r="DJ88" s="44"/>
      <c r="DK88" s="44"/>
      <c r="DL88" s="44"/>
      <c r="DM88" s="44"/>
      <c r="DN88" s="44"/>
      <c r="DO88" s="44"/>
    </row>
    <row r="89" spans="2:119" ht="15.75" customHeight="1">
      <c r="B89" s="1">
        <v>82</v>
      </c>
      <c r="D89" s="43">
        <f t="shared" si="124"/>
        <v>6.7751000000000006E-2</v>
      </c>
      <c r="E89" s="43">
        <f t="shared" si="0"/>
        <v>7.0155332597421238E-2</v>
      </c>
      <c r="F89" s="44">
        <f t="shared" si="125"/>
        <v>26794.269229728281</v>
      </c>
      <c r="G89" s="44">
        <f t="shared" si="1"/>
        <v>25040.426195673237</v>
      </c>
      <c r="H89" s="44">
        <f t="shared" si="2"/>
        <v>4.6566470369810924</v>
      </c>
      <c r="J89" s="43">
        <f t="shared" si="119"/>
        <v>4.9785999999999997E-2</v>
      </c>
      <c r="K89" s="43">
        <f t="shared" si="4"/>
        <v>5.106805659759138E-2</v>
      </c>
      <c r="L89" s="44">
        <f t="shared" si="126"/>
        <v>40875.754773818087</v>
      </c>
      <c r="M89" s="44">
        <f t="shared" si="5"/>
        <v>38891.372705513</v>
      </c>
      <c r="N89" s="44">
        <f t="shared" si="6"/>
        <v>5.5726613031457211</v>
      </c>
      <c r="P89" s="5">
        <f t="shared" si="7"/>
        <v>0.60404522350510648</v>
      </c>
      <c r="R89" s="1">
        <v>82</v>
      </c>
      <c r="S89" s="44">
        <f t="shared" si="8"/>
        <v>35300.123312491938</v>
      </c>
      <c r="T89" s="44">
        <f t="shared" si="9"/>
        <v>33468.950559591431</v>
      </c>
      <c r="U89" s="45">
        <f t="shared" si="10"/>
        <v>5.4492587386046072</v>
      </c>
      <c r="V89" s="44">
        <f t="shared" si="120"/>
        <v>19438.766485010703</v>
      </c>
      <c r="W89" s="45">
        <f t="shared" si="12"/>
        <v>3.1649294753815567</v>
      </c>
      <c r="X89" s="45">
        <f>SUM(DG89:DG$127)/S89</f>
        <v>2.8191571502661161</v>
      </c>
      <c r="Z89" s="1">
        <f t="shared" si="13"/>
        <v>5.2099610791203714</v>
      </c>
      <c r="AA89" s="45">
        <f t="shared" si="14"/>
        <v>0.23929765948423576</v>
      </c>
      <c r="AC89" s="44">
        <f t="shared" si="121"/>
        <v>1157.6040023459125</v>
      </c>
      <c r="AD89" s="44">
        <f t="shared" si="127"/>
        <v>1198.1201424280193</v>
      </c>
      <c r="AE89" s="44">
        <f t="shared" si="130"/>
        <v>1240.054347413</v>
      </c>
      <c r="AF89" s="44">
        <f t="shared" si="133"/>
        <v>1283.4562495724547</v>
      </c>
      <c r="AG89" s="44">
        <f t="shared" si="136"/>
        <v>1328.3772183074905</v>
      </c>
      <c r="AH89" s="44">
        <f t="shared" si="139"/>
        <v>1374.8704209482528</v>
      </c>
      <c r="AI89" s="44">
        <f t="shared" si="142"/>
        <v>1422.9908856814413</v>
      </c>
      <c r="AJ89" s="44">
        <f t="shared" si="145"/>
        <v>1472.7955666802916</v>
      </c>
      <c r="AK89" s="44">
        <f t="shared" si="148"/>
        <v>1524.3434115141019</v>
      </c>
      <c r="AL89" s="44">
        <f t="shared" si="151"/>
        <v>1577.6954309170953</v>
      </c>
      <c r="AM89" s="44">
        <f t="shared" si="154"/>
        <v>1632.9147709991935</v>
      </c>
      <c r="AN89" s="44">
        <f t="shared" si="157"/>
        <v>1690.0667879841651</v>
      </c>
      <c r="AO89" s="44">
        <f t="shared" si="160"/>
        <v>1749.2191255636105</v>
      </c>
      <c r="AP89" s="44">
        <f t="shared" si="163"/>
        <v>1810.4417949583371</v>
      </c>
      <c r="AQ89" s="44">
        <f t="shared" si="166"/>
        <v>1873.8072577818784</v>
      </c>
      <c r="AR89" s="44">
        <f t="shared" si="169"/>
        <v>1939.3905118042442</v>
      </c>
      <c r="AS89" s="44">
        <f t="shared" si="172"/>
        <v>2007.2691797173927</v>
      </c>
      <c r="AT89" s="44">
        <f t="shared" si="175"/>
        <v>2077.5236010075014</v>
      </c>
      <c r="AU89" s="44">
        <f t="shared" ref="AU89:AU120" si="178">$V89/(1+r_)^($R89-AU$2)</f>
        <v>2150.2369270427635</v>
      </c>
      <c r="AV89" s="44">
        <f t="shared" si="93"/>
        <v>2225.4952194892599</v>
      </c>
      <c r="AW89" s="44">
        <f t="shared" si="95"/>
        <v>2303.387552171384</v>
      </c>
      <c r="AX89" s="44">
        <f t="shared" si="97"/>
        <v>2384.0061164973822</v>
      </c>
      <c r="AY89" s="44">
        <f t="shared" si="99"/>
        <v>2467.44633057479</v>
      </c>
      <c r="AZ89" s="44">
        <f t="shared" si="101"/>
        <v>2553.8069521449074</v>
      </c>
      <c r="BA89" s="44">
        <f t="shared" si="103"/>
        <v>2643.1901954699792</v>
      </c>
      <c r="BB89" s="44">
        <f t="shared" si="105"/>
        <v>2735.7018523114289</v>
      </c>
      <c r="BC89" s="44">
        <f t="shared" si="107"/>
        <v>2831.4514171423284</v>
      </c>
      <c r="BD89" s="44">
        <f t="shared" si="109"/>
        <v>2930.5522167423092</v>
      </c>
      <c r="BE89" s="44">
        <f t="shared" si="111"/>
        <v>3033.1215443282899</v>
      </c>
      <c r="BF89" s="44">
        <f t="shared" si="113"/>
        <v>3139.2807983797802</v>
      </c>
      <c r="BG89" s="44">
        <f t="shared" si="115"/>
        <v>3249.1556263230718</v>
      </c>
      <c r="BH89" s="44">
        <f t="shared" si="117"/>
        <v>3362.8760732443793</v>
      </c>
      <c r="BI89" s="44">
        <f t="shared" si="122"/>
        <v>3480.576735807932</v>
      </c>
      <c r="BJ89" s="44">
        <f t="shared" si="128"/>
        <v>3602.3969215612096</v>
      </c>
      <c r="BK89" s="44">
        <f t="shared" si="131"/>
        <v>3728.4808138158514</v>
      </c>
      <c r="BL89" s="44">
        <f t="shared" si="134"/>
        <v>3858.9776422994059</v>
      </c>
      <c r="BM89" s="44">
        <f t="shared" si="137"/>
        <v>3994.0418597798839</v>
      </c>
      <c r="BN89" s="44">
        <f t="shared" si="140"/>
        <v>4133.8333248721801</v>
      </c>
      <c r="BO89" s="44">
        <f t="shared" si="143"/>
        <v>4278.5174912427065</v>
      </c>
      <c r="BP89" s="44">
        <f t="shared" si="146"/>
        <v>4428.2656034362008</v>
      </c>
      <c r="BQ89" s="44">
        <f t="shared" si="149"/>
        <v>4583.2548995564675</v>
      </c>
      <c r="BR89" s="44">
        <f t="shared" si="152"/>
        <v>4743.6688210409447</v>
      </c>
      <c r="BS89" s="44">
        <f t="shared" si="155"/>
        <v>4909.6972297773764</v>
      </c>
      <c r="BT89" s="44">
        <f t="shared" si="158"/>
        <v>5081.5366328195832</v>
      </c>
      <c r="BU89" s="44">
        <f t="shared" si="161"/>
        <v>5259.3904149682685</v>
      </c>
      <c r="BV89" s="44">
        <f t="shared" si="164"/>
        <v>5443.469079492158</v>
      </c>
      <c r="BW89" s="44">
        <f t="shared" si="167"/>
        <v>5633.9904972743825</v>
      </c>
      <c r="BX89" s="44">
        <f t="shared" si="170"/>
        <v>5831.1801646789863</v>
      </c>
      <c r="BY89" s="44">
        <f t="shared" si="173"/>
        <v>6035.2714704427499</v>
      </c>
      <c r="BZ89" s="44">
        <f t="shared" si="176"/>
        <v>6246.5059719082456</v>
      </c>
      <c r="CA89" s="44">
        <f t="shared" ref="CA89:CA120" si="179">$V89/(1+r_)^($R89-CA$2)</f>
        <v>6465.1336809250342</v>
      </c>
      <c r="CB89" s="44">
        <f t="shared" si="94"/>
        <v>6691.4133597574082</v>
      </c>
      <c r="CC89" s="44">
        <f t="shared" si="96"/>
        <v>6925.6128273489167</v>
      </c>
      <c r="CD89" s="44">
        <f t="shared" si="98"/>
        <v>7168.0092763061293</v>
      </c>
      <c r="CE89" s="44">
        <f t="shared" si="100"/>
        <v>7418.8896009768423</v>
      </c>
      <c r="CF89" s="44">
        <f t="shared" si="102"/>
        <v>7678.5507370110317</v>
      </c>
      <c r="CG89" s="44">
        <f t="shared" si="104"/>
        <v>7947.3000128064177</v>
      </c>
      <c r="CH89" s="44">
        <f t="shared" si="106"/>
        <v>8225.4555132546429</v>
      </c>
      <c r="CI89" s="44">
        <f t="shared" si="108"/>
        <v>8513.3464562185545</v>
      </c>
      <c r="CJ89" s="44">
        <f t="shared" si="110"/>
        <v>8811.3135821862015</v>
      </c>
      <c r="CK89" s="44">
        <f t="shared" si="112"/>
        <v>9119.7095575627191</v>
      </c>
      <c r="CL89" s="44">
        <f t="shared" si="114"/>
        <v>9438.8993920774137</v>
      </c>
      <c r="CM89" s="44">
        <f t="shared" si="116"/>
        <v>9769.2608708001226</v>
      </c>
      <c r="CN89" s="44">
        <f t="shared" si="118"/>
        <v>10111.185001278125</v>
      </c>
      <c r="CO89" s="44">
        <f t="shared" si="123"/>
        <v>10465.076476322858</v>
      </c>
      <c r="CP89" s="44">
        <f t="shared" si="129"/>
        <v>10831.354152994158</v>
      </c>
      <c r="CQ89" s="44">
        <f t="shared" si="132"/>
        <v>11210.451548348952</v>
      </c>
      <c r="CR89" s="44">
        <f t="shared" si="135"/>
        <v>11602.817352541164</v>
      </c>
      <c r="CS89" s="44">
        <f t="shared" si="138"/>
        <v>12008.915959880102</v>
      </c>
      <c r="CT89" s="44">
        <f t="shared" si="141"/>
        <v>12429.228018475907</v>
      </c>
      <c r="CU89" s="44">
        <f t="shared" si="144"/>
        <v>12864.250999122562</v>
      </c>
      <c r="CV89" s="44">
        <f t="shared" si="147"/>
        <v>13314.49978409185</v>
      </c>
      <c r="CW89" s="44">
        <f t="shared" si="150"/>
        <v>13780.507276535065</v>
      </c>
      <c r="CX89" s="44">
        <f t="shared" si="153"/>
        <v>14262.825031213792</v>
      </c>
      <c r="CY89" s="44">
        <f t="shared" si="156"/>
        <v>14762.023907306273</v>
      </c>
      <c r="CZ89" s="44">
        <f t="shared" si="159"/>
        <v>15278.69474406199</v>
      </c>
      <c r="DA89" s="44">
        <f t="shared" si="162"/>
        <v>15813.449060104158</v>
      </c>
      <c r="DB89" s="44">
        <f t="shared" si="165"/>
        <v>16366.919777207804</v>
      </c>
      <c r="DC89" s="44">
        <f t="shared" si="168"/>
        <v>16939.761969410076</v>
      </c>
      <c r="DD89" s="44">
        <f t="shared" si="171"/>
        <v>17532.653638339427</v>
      </c>
      <c r="DE89" s="44">
        <f t="shared" si="174"/>
        <v>18146.296515681304</v>
      </c>
      <c r="DF89" s="44">
        <f t="shared" si="177"/>
        <v>18781.416893730151</v>
      </c>
      <c r="DG89" s="44">
        <f t="shared" ref="DG89:DG127" si="180">$V89/(1+r_)^($R89-DG$2)</f>
        <v>19438.766485010703</v>
      </c>
      <c r="DH89" s="44"/>
      <c r="DI89" s="44"/>
      <c r="DJ89" s="44"/>
      <c r="DK89" s="44"/>
      <c r="DL89" s="44"/>
      <c r="DM89" s="44"/>
      <c r="DN89" s="44"/>
      <c r="DO89" s="44"/>
    </row>
    <row r="90" spans="2:119" ht="15.75" customHeight="1">
      <c r="B90" s="1">
        <v>83</v>
      </c>
      <c r="D90" s="43">
        <f t="shared" si="124"/>
        <v>7.689E-2</v>
      </c>
      <c r="E90" s="43">
        <f t="shared" si="0"/>
        <v>8.0006874982201659E-2</v>
      </c>
      <c r="F90" s="44">
        <f t="shared" si="125"/>
        <v>23286.583161618193</v>
      </c>
      <c r="G90" s="44">
        <f t="shared" si="1"/>
        <v>21564.913761628435</v>
      </c>
      <c r="H90" s="44">
        <f t="shared" si="2"/>
        <v>4.2827677864477343</v>
      </c>
      <c r="J90" s="43">
        <f t="shared" si="119"/>
        <v>5.7500000000000002E-2</v>
      </c>
      <c r="K90" s="43">
        <f t="shared" si="4"/>
        <v>5.9219359659971216E-2</v>
      </c>
      <c r="L90" s="44">
        <f t="shared" si="126"/>
        <v>36906.99063720792</v>
      </c>
      <c r="M90" s="44">
        <f t="shared" si="5"/>
        <v>34845.850544465604</v>
      </c>
      <c r="N90" s="44">
        <f t="shared" si="6"/>
        <v>5.1181459365310991</v>
      </c>
      <c r="P90" s="5">
        <f t="shared" si="7"/>
        <v>0.61313838517970964</v>
      </c>
      <c r="R90" s="1">
        <v>83</v>
      </c>
      <c r="S90" s="44">
        <f t="shared" si="8"/>
        <v>31637.777806690923</v>
      </c>
      <c r="T90" s="44">
        <f t="shared" si="9"/>
        <v>29771.469726666484</v>
      </c>
      <c r="U90" s="45">
        <f t="shared" si="10"/>
        <v>5.0221781013084446</v>
      </c>
      <c r="V90" s="44">
        <f t="shared" si="120"/>
        <v>17291.269617247894</v>
      </c>
      <c r="W90" s="45">
        <f t="shared" si="12"/>
        <v>2.9168810412399453</v>
      </c>
      <c r="X90" s="45">
        <f>SUM(DH90:DH$127)/S90</f>
        <v>2.6196704794681311</v>
      </c>
      <c r="Z90" s="1">
        <f t="shared" si="13"/>
        <v>4.7949701964042619</v>
      </c>
      <c r="AA90" s="45">
        <f t="shared" si="14"/>
        <v>0.22720790490418263</v>
      </c>
      <c r="AC90" s="44">
        <f t="shared" si="121"/>
        <v>994.89637814603645</v>
      </c>
      <c r="AD90" s="44">
        <f t="shared" si="127"/>
        <v>1029.7177513811475</v>
      </c>
      <c r="AE90" s="44">
        <f t="shared" si="130"/>
        <v>1065.7578726794877</v>
      </c>
      <c r="AF90" s="44">
        <f t="shared" si="133"/>
        <v>1103.0593982232697</v>
      </c>
      <c r="AG90" s="44">
        <f t="shared" si="136"/>
        <v>1141.666477161084</v>
      </c>
      <c r="AH90" s="44">
        <f t="shared" si="139"/>
        <v>1181.6248038617218</v>
      </c>
      <c r="AI90" s="44">
        <f t="shared" si="142"/>
        <v>1222.9816719968821</v>
      </c>
      <c r="AJ90" s="44">
        <f t="shared" si="145"/>
        <v>1265.7860305167728</v>
      </c>
      <c r="AK90" s="44">
        <f t="shared" si="148"/>
        <v>1310.0885415848597</v>
      </c>
      <c r="AL90" s="44">
        <f t="shared" si="151"/>
        <v>1355.9416405403299</v>
      </c>
      <c r="AM90" s="44">
        <f t="shared" si="154"/>
        <v>1403.3995979592412</v>
      </c>
      <c r="AN90" s="44">
        <f t="shared" si="157"/>
        <v>1452.5185838878147</v>
      </c>
      <c r="AO90" s="44">
        <f t="shared" si="160"/>
        <v>1503.3567343238878</v>
      </c>
      <c r="AP90" s="44">
        <f t="shared" si="163"/>
        <v>1555.9742200252235</v>
      </c>
      <c r="AQ90" s="44">
        <f t="shared" si="166"/>
        <v>1610.4333177261067</v>
      </c>
      <c r="AR90" s="44">
        <f t="shared" si="169"/>
        <v>1666.79848384652</v>
      </c>
      <c r="AS90" s="44">
        <f t="shared" si="172"/>
        <v>1725.1364307811482</v>
      </c>
      <c r="AT90" s="44">
        <f t="shared" si="175"/>
        <v>1785.5162058584883</v>
      </c>
      <c r="AU90" s="44">
        <f t="shared" si="178"/>
        <v>1848.0092730635354</v>
      </c>
      <c r="AV90" s="44">
        <f t="shared" ref="AV90:AV121" si="181">$V90/(1+r_)^($R90-AV$2)</f>
        <v>1912.6895976207588</v>
      </c>
      <c r="AW90" s="44">
        <f t="shared" si="95"/>
        <v>1979.6337335374849</v>
      </c>
      <c r="AX90" s="44">
        <f t="shared" si="97"/>
        <v>2048.9209142112968</v>
      </c>
      <c r="AY90" s="44">
        <f t="shared" si="99"/>
        <v>2120.6331462086923</v>
      </c>
      <c r="AZ90" s="44">
        <f t="shared" si="101"/>
        <v>2194.855306325996</v>
      </c>
      <c r="BA90" s="44">
        <f t="shared" si="103"/>
        <v>2271.6752420474054</v>
      </c>
      <c r="BB90" s="44">
        <f t="shared" si="105"/>
        <v>2351.1838755190652</v>
      </c>
      <c r="BC90" s="44">
        <f t="shared" si="107"/>
        <v>2433.4753111622322</v>
      </c>
      <c r="BD90" s="44">
        <f t="shared" si="109"/>
        <v>2518.64694705291</v>
      </c>
      <c r="BE90" s="44">
        <f t="shared" si="111"/>
        <v>2606.799590199761</v>
      </c>
      <c r="BF90" s="44">
        <f t="shared" si="113"/>
        <v>2698.0375758567529</v>
      </c>
      <c r="BG90" s="44">
        <f t="shared" si="115"/>
        <v>2792.4688910117393</v>
      </c>
      <c r="BH90" s="44">
        <f t="shared" si="117"/>
        <v>2890.2053021971496</v>
      </c>
      <c r="BI90" s="44">
        <f t="shared" si="122"/>
        <v>2991.3624877740499</v>
      </c>
      <c r="BJ90" s="44">
        <f t="shared" si="128"/>
        <v>3096.0601748461413</v>
      </c>
      <c r="BK90" s="44">
        <f t="shared" si="131"/>
        <v>3204.4222809657563</v>
      </c>
      <c r="BL90" s="44">
        <f t="shared" si="134"/>
        <v>3316.5770607995569</v>
      </c>
      <c r="BM90" s="44">
        <f t="shared" si="137"/>
        <v>3432.6572579275412</v>
      </c>
      <c r="BN90" s="44">
        <f t="shared" si="140"/>
        <v>3552.8002619550039</v>
      </c>
      <c r="BO90" s="44">
        <f t="shared" si="143"/>
        <v>3677.1482711234298</v>
      </c>
      <c r="BP90" s="44">
        <f t="shared" si="146"/>
        <v>3805.8484606127495</v>
      </c>
      <c r="BQ90" s="44">
        <f t="shared" si="149"/>
        <v>3939.053156734195</v>
      </c>
      <c r="BR90" s="44">
        <f t="shared" si="152"/>
        <v>4076.9200172198921</v>
      </c>
      <c r="BS90" s="44">
        <f t="shared" si="155"/>
        <v>4219.6122178225887</v>
      </c>
      <c r="BT90" s="44">
        <f t="shared" si="158"/>
        <v>4367.298645446378</v>
      </c>
      <c r="BU90" s="44">
        <f t="shared" si="161"/>
        <v>4520.1540980370009</v>
      </c>
      <c r="BV90" s="44">
        <f t="shared" si="164"/>
        <v>4678.3594914682944</v>
      </c>
      <c r="BW90" s="44">
        <f t="shared" si="167"/>
        <v>4842.1020736696855</v>
      </c>
      <c r="BX90" s="44">
        <f t="shared" si="170"/>
        <v>5011.575646248124</v>
      </c>
      <c r="BY90" s="44">
        <f t="shared" si="173"/>
        <v>5186.9807938668082</v>
      </c>
      <c r="BZ90" s="44">
        <f t="shared" si="176"/>
        <v>5368.5251216521456</v>
      </c>
      <c r="CA90" s="44">
        <f t="shared" si="179"/>
        <v>5556.4235009099702</v>
      </c>
      <c r="CB90" s="44">
        <f t="shared" ref="CB90:CB121" si="182">$V90/(1+r_)^($R90-CB$2)</f>
        <v>5750.8983234418192</v>
      </c>
      <c r="CC90" s="44">
        <f t="shared" si="96"/>
        <v>5952.1797647622816</v>
      </c>
      <c r="CD90" s="44">
        <f t="shared" si="98"/>
        <v>6160.5060565289605</v>
      </c>
      <c r="CE90" s="44">
        <f t="shared" si="100"/>
        <v>6376.1237685074748</v>
      </c>
      <c r="CF90" s="44">
        <f t="shared" si="102"/>
        <v>6599.2881004052342</v>
      </c>
      <c r="CG90" s="44">
        <f t="shared" si="104"/>
        <v>6830.2631839194173</v>
      </c>
      <c r="CH90" s="44">
        <f t="shared" si="106"/>
        <v>7069.3223953565976</v>
      </c>
      <c r="CI90" s="44">
        <f t="shared" si="108"/>
        <v>7316.7486791940782</v>
      </c>
      <c r="CJ90" s="44">
        <f t="shared" si="110"/>
        <v>7572.8348829658698</v>
      </c>
      <c r="CK90" s="44">
        <f t="shared" si="112"/>
        <v>7837.8841038696737</v>
      </c>
      <c r="CL90" s="44">
        <f t="shared" si="114"/>
        <v>8112.2100475051129</v>
      </c>
      <c r="CM90" s="44">
        <f t="shared" si="116"/>
        <v>8396.137399167792</v>
      </c>
      <c r="CN90" s="44">
        <f t="shared" si="118"/>
        <v>8690.0022081386633</v>
      </c>
      <c r="CO90" s="44">
        <f t="shared" si="123"/>
        <v>8994.1522854235154</v>
      </c>
      <c r="CP90" s="44">
        <f t="shared" si="129"/>
        <v>9308.9476154133372</v>
      </c>
      <c r="CQ90" s="44">
        <f t="shared" si="132"/>
        <v>9634.7607819528039</v>
      </c>
      <c r="CR90" s="44">
        <f t="shared" si="135"/>
        <v>9971.9774093211508</v>
      </c>
      <c r="CS90" s="44">
        <f t="shared" si="138"/>
        <v>10320.996618647388</v>
      </c>
      <c r="CT90" s="44">
        <f t="shared" si="141"/>
        <v>10682.231500300046</v>
      </c>
      <c r="CU90" s="44">
        <f t="shared" si="144"/>
        <v>11056.109602810549</v>
      </c>
      <c r="CV90" s="44">
        <f t="shared" si="147"/>
        <v>11443.073438908916</v>
      </c>
      <c r="CW90" s="44">
        <f t="shared" si="150"/>
        <v>11843.581009270727</v>
      </c>
      <c r="CX90" s="44">
        <f t="shared" si="153"/>
        <v>12258.106344595204</v>
      </c>
      <c r="CY90" s="44">
        <f t="shared" si="156"/>
        <v>12687.140066656035</v>
      </c>
      <c r="CZ90" s="44">
        <f t="shared" si="159"/>
        <v>13131.189968988994</v>
      </c>
      <c r="DA90" s="44">
        <f t="shared" si="162"/>
        <v>13590.781617903605</v>
      </c>
      <c r="DB90" s="44">
        <f t="shared" si="165"/>
        <v>14066.458974530231</v>
      </c>
      <c r="DC90" s="44">
        <f t="shared" si="168"/>
        <v>14558.785038638791</v>
      </c>
      <c r="DD90" s="44">
        <f t="shared" si="171"/>
        <v>15068.342514991145</v>
      </c>
      <c r="DE90" s="44">
        <f t="shared" si="174"/>
        <v>15595.734503015836</v>
      </c>
      <c r="DF90" s="44">
        <f t="shared" si="177"/>
        <v>16141.585210621388</v>
      </c>
      <c r="DG90" s="44">
        <f t="shared" si="180"/>
        <v>16706.540692993134</v>
      </c>
      <c r="DH90" s="44">
        <f t="shared" ref="DH90:DH127" si="183">$V90/(1+r_)^($R90-DH$2)</f>
        <v>17291.269617247894</v>
      </c>
      <c r="DI90" s="44"/>
      <c r="DJ90" s="44"/>
      <c r="DK90" s="44"/>
      <c r="DL90" s="44"/>
      <c r="DM90" s="44"/>
      <c r="DN90" s="44"/>
      <c r="DO90" s="44"/>
    </row>
    <row r="91" spans="2:119" ht="15.75" customHeight="1">
      <c r="B91" s="1">
        <v>84</v>
      </c>
      <c r="D91" s="43">
        <f t="shared" si="124"/>
        <v>8.6361999999999994E-2</v>
      </c>
      <c r="E91" s="43">
        <f t="shared" si="0"/>
        <v>9.0320847250113634E-2</v>
      </c>
      <c r="F91" s="44">
        <f t="shared" si="125"/>
        <v>19843.244361638681</v>
      </c>
      <c r="G91" s="44">
        <f t="shared" si="1"/>
        <v>18203.541469780706</v>
      </c>
      <c r="H91" s="44">
        <f t="shared" si="2"/>
        <v>3.9391801579835581</v>
      </c>
      <c r="J91" s="43">
        <f t="shared" si="119"/>
        <v>6.5048999999999996E-2</v>
      </c>
      <c r="K91" s="43">
        <f t="shared" si="4"/>
        <v>6.7261157483826634E-2</v>
      </c>
      <c r="L91" s="44">
        <f t="shared" si="126"/>
        <v>32784.71045172328</v>
      </c>
      <c r="M91" s="44">
        <f t="shared" si="5"/>
        <v>30721.459981039232</v>
      </c>
      <c r="N91" s="44">
        <f t="shared" si="6"/>
        <v>4.6988218438529508</v>
      </c>
      <c r="P91" s="5">
        <f t="shared" si="7"/>
        <v>0.62295239417890913</v>
      </c>
      <c r="R91" s="1">
        <v>84</v>
      </c>
      <c r="S91" s="44">
        <f t="shared" si="8"/>
        <v>27905.161646642046</v>
      </c>
      <c r="T91" s="44">
        <f t="shared" si="9"/>
        <v>26066.734948274287</v>
      </c>
      <c r="U91" s="45">
        <f t="shared" si="10"/>
        <v>4.627068166928054</v>
      </c>
      <c r="V91" s="44">
        <f t="shared" si="120"/>
        <v>15139.559657957705</v>
      </c>
      <c r="W91" s="45">
        <f t="shared" si="12"/>
        <v>2.6874011913518134</v>
      </c>
      <c r="X91" s="45">
        <f>SUM(DI91:DI$127)/S91</f>
        <v>2.4327007562754304</v>
      </c>
      <c r="Z91" s="1">
        <f t="shared" si="13"/>
        <v>4.4124007649139987</v>
      </c>
      <c r="AA91" s="45">
        <f t="shared" si="14"/>
        <v>0.21466740201405532</v>
      </c>
      <c r="AC91" s="44">
        <f t="shared" si="121"/>
        <v>841.63514228869997</v>
      </c>
      <c r="AD91" s="44">
        <f t="shared" si="127"/>
        <v>871.0923722688043</v>
      </c>
      <c r="AE91" s="44">
        <f t="shared" si="130"/>
        <v>901.58060529821228</v>
      </c>
      <c r="AF91" s="44">
        <f t="shared" si="133"/>
        <v>933.13592648364965</v>
      </c>
      <c r="AG91" s="44">
        <f t="shared" si="136"/>
        <v>965.79568391057751</v>
      </c>
      <c r="AH91" s="44">
        <f t="shared" si="139"/>
        <v>999.59853284744747</v>
      </c>
      <c r="AI91" s="44">
        <f t="shared" si="142"/>
        <v>1034.5844814971078</v>
      </c>
      <c r="AJ91" s="44">
        <f t="shared" si="145"/>
        <v>1070.7949383495068</v>
      </c>
      <c r="AK91" s="44">
        <f t="shared" si="148"/>
        <v>1108.2727611917394</v>
      </c>
      <c r="AL91" s="44">
        <f t="shared" si="151"/>
        <v>1147.0623078334502</v>
      </c>
      <c r="AM91" s="44">
        <f t="shared" si="154"/>
        <v>1187.2094886076211</v>
      </c>
      <c r="AN91" s="44">
        <f t="shared" si="157"/>
        <v>1228.7618207088876</v>
      </c>
      <c r="AO91" s="44">
        <f t="shared" si="160"/>
        <v>1271.7684844336984</v>
      </c>
      <c r="AP91" s="44">
        <f t="shared" si="163"/>
        <v>1316.2803813888777</v>
      </c>
      <c r="AQ91" s="44">
        <f t="shared" si="166"/>
        <v>1362.3501947374882</v>
      </c>
      <c r="AR91" s="44">
        <f t="shared" si="169"/>
        <v>1410.0324515533007</v>
      </c>
      <c r="AS91" s="44">
        <f t="shared" si="172"/>
        <v>1459.3835873576656</v>
      </c>
      <c r="AT91" s="44">
        <f t="shared" si="175"/>
        <v>1510.462012915184</v>
      </c>
      <c r="AU91" s="44">
        <f t="shared" si="178"/>
        <v>1563.3281833672154</v>
      </c>
      <c r="AV91" s="44">
        <f t="shared" si="181"/>
        <v>1618.0446697850678</v>
      </c>
      <c r="AW91" s="44">
        <f t="shared" ref="AW91:AW127" si="184">$V91/(1+r_)^($R91-AW$2)</f>
        <v>1674.676233227545</v>
      </c>
      <c r="AX91" s="44">
        <f t="shared" si="97"/>
        <v>1733.2899013905087</v>
      </c>
      <c r="AY91" s="44">
        <f t="shared" si="99"/>
        <v>1793.9550479391764</v>
      </c>
      <c r="AZ91" s="44">
        <f t="shared" si="101"/>
        <v>1856.7434746170477</v>
      </c>
      <c r="BA91" s="44">
        <f t="shared" si="103"/>
        <v>1921.7294962286437</v>
      </c>
      <c r="BB91" s="44">
        <f t="shared" si="105"/>
        <v>1988.9900285966462</v>
      </c>
      <c r="BC91" s="44">
        <f t="shared" si="107"/>
        <v>2058.604679597529</v>
      </c>
      <c r="BD91" s="44">
        <f t="shared" si="109"/>
        <v>2130.6558433834425</v>
      </c>
      <c r="BE91" s="44">
        <f t="shared" si="111"/>
        <v>2205.2287979018629</v>
      </c>
      <c r="BF91" s="44">
        <f t="shared" si="113"/>
        <v>2282.4118058284271</v>
      </c>
      <c r="BG91" s="44">
        <f t="shared" si="115"/>
        <v>2362.2962190324224</v>
      </c>
      <c r="BH91" s="44">
        <f t="shared" si="117"/>
        <v>2444.9765866985572</v>
      </c>
      <c r="BI91" s="44">
        <f t="shared" si="122"/>
        <v>2530.5507672330059</v>
      </c>
      <c r="BJ91" s="44">
        <f t="shared" si="128"/>
        <v>2619.1200440861612</v>
      </c>
      <c r="BK91" s="44">
        <f t="shared" si="131"/>
        <v>2710.7892456291765</v>
      </c>
      <c r="BL91" s="44">
        <f t="shared" si="134"/>
        <v>2805.6668692261978</v>
      </c>
      <c r="BM91" s="44">
        <f t="shared" si="137"/>
        <v>2903.8652096491141</v>
      </c>
      <c r="BN91" s="44">
        <f t="shared" si="140"/>
        <v>3005.5004919868329</v>
      </c>
      <c r="BO91" s="44">
        <f t="shared" si="143"/>
        <v>3110.6930092063712</v>
      </c>
      <c r="BP91" s="44">
        <f t="shared" si="146"/>
        <v>3219.5672645285945</v>
      </c>
      <c r="BQ91" s="44">
        <f t="shared" si="149"/>
        <v>3332.2521187870948</v>
      </c>
      <c r="BR91" s="44">
        <f t="shared" si="152"/>
        <v>3448.8809429446428</v>
      </c>
      <c r="BS91" s="44">
        <f t="shared" si="155"/>
        <v>3569.5917759477056</v>
      </c>
      <c r="BT91" s="44">
        <f t="shared" si="158"/>
        <v>3694.5274881058754</v>
      </c>
      <c r="BU91" s="44">
        <f t="shared" si="161"/>
        <v>3823.8359501895802</v>
      </c>
      <c r="BV91" s="44">
        <f t="shared" si="164"/>
        <v>3957.6702084462149</v>
      </c>
      <c r="BW91" s="44">
        <f t="shared" si="167"/>
        <v>4096.1886657418318</v>
      </c>
      <c r="BX91" s="44">
        <f t="shared" si="170"/>
        <v>4239.5552690427958</v>
      </c>
      <c r="BY91" s="44">
        <f t="shared" si="173"/>
        <v>4387.939703459293</v>
      </c>
      <c r="BZ91" s="44">
        <f t="shared" si="176"/>
        <v>4541.5175930803689</v>
      </c>
      <c r="CA91" s="44">
        <f t="shared" si="179"/>
        <v>4700.4707088381811</v>
      </c>
      <c r="CB91" s="44">
        <f t="shared" si="182"/>
        <v>4864.9871836475168</v>
      </c>
      <c r="CC91" s="44">
        <f t="shared" ref="CC91:CC127" si="185">$V91/(1+r_)^($R91-CC$2)</f>
        <v>5035.2617350751798</v>
      </c>
      <c r="CD91" s="44">
        <f t="shared" si="98"/>
        <v>5211.4958958028092</v>
      </c>
      <c r="CE91" s="44">
        <f t="shared" si="100"/>
        <v>5393.8982521559074</v>
      </c>
      <c r="CF91" s="44">
        <f t="shared" si="102"/>
        <v>5582.6846909813648</v>
      </c>
      <c r="CG91" s="44">
        <f t="shared" si="104"/>
        <v>5778.0786551657111</v>
      </c>
      <c r="CH91" s="44">
        <f t="shared" si="106"/>
        <v>5980.3114080965106</v>
      </c>
      <c r="CI91" s="44">
        <f t="shared" si="108"/>
        <v>6189.6223073798892</v>
      </c>
      <c r="CJ91" s="44">
        <f t="shared" si="110"/>
        <v>6406.2590881381848</v>
      </c>
      <c r="CK91" s="44">
        <f t="shared" si="112"/>
        <v>6630.478156223021</v>
      </c>
      <c r="CL91" s="44">
        <f t="shared" si="114"/>
        <v>6862.5448916908244</v>
      </c>
      <c r="CM91" s="44">
        <f t="shared" si="116"/>
        <v>7102.7339629000035</v>
      </c>
      <c r="CN91" s="44">
        <f t="shared" si="118"/>
        <v>7351.3296516015043</v>
      </c>
      <c r="CO91" s="44">
        <f t="shared" si="123"/>
        <v>7608.6261894075551</v>
      </c>
      <c r="CP91" s="44">
        <f t="shared" si="129"/>
        <v>7874.9281060368185</v>
      </c>
      <c r="CQ91" s="44">
        <f t="shared" si="132"/>
        <v>8150.5505897481071</v>
      </c>
      <c r="CR91" s="44">
        <f t="shared" si="135"/>
        <v>8435.8198603892888</v>
      </c>
      <c r="CS91" s="44">
        <f t="shared" si="138"/>
        <v>8731.073555502915</v>
      </c>
      <c r="CT91" s="44">
        <f t="shared" si="141"/>
        <v>9036.6611299455144</v>
      </c>
      <c r="CU91" s="44">
        <f t="shared" si="144"/>
        <v>9352.944269493606</v>
      </c>
      <c r="CV91" s="44">
        <f t="shared" si="147"/>
        <v>9680.2973189258846</v>
      </c>
      <c r="CW91" s="44">
        <f t="shared" si="150"/>
        <v>10019.107725088288</v>
      </c>
      <c r="CX91" s="44">
        <f t="shared" si="153"/>
        <v>10369.776495466376</v>
      </c>
      <c r="CY91" s="44">
        <f t="shared" si="156"/>
        <v>10732.718672807701</v>
      </c>
      <c r="CZ91" s="44">
        <f t="shared" si="159"/>
        <v>11108.36382635597</v>
      </c>
      <c r="DA91" s="44">
        <f t="shared" si="162"/>
        <v>11497.156560278427</v>
      </c>
      <c r="DB91" s="44">
        <f t="shared" si="165"/>
        <v>11899.55703988817</v>
      </c>
      <c r="DC91" s="44">
        <f t="shared" si="168"/>
        <v>12316.041536284254</v>
      </c>
      <c r="DD91" s="44">
        <f t="shared" si="171"/>
        <v>12747.102990054203</v>
      </c>
      <c r="DE91" s="44">
        <f t="shared" si="174"/>
        <v>13193.251594706098</v>
      </c>
      <c r="DF91" s="44">
        <f t="shared" si="177"/>
        <v>13655.015400520811</v>
      </c>
      <c r="DG91" s="44">
        <f t="shared" si="180"/>
        <v>14132.940939539039</v>
      </c>
      <c r="DH91" s="44">
        <f t="shared" si="183"/>
        <v>14627.593872422905</v>
      </c>
      <c r="DI91" s="44">
        <f t="shared" ref="DI91:DI127" si="186">$V91/(1+r_)^($R91-DI$2)</f>
        <v>15139.559657957705</v>
      </c>
      <c r="DJ91" s="44"/>
      <c r="DK91" s="44"/>
      <c r="DL91" s="44"/>
      <c r="DM91" s="44"/>
      <c r="DN91" s="44"/>
      <c r="DO91" s="44"/>
    </row>
    <row r="92" spans="2:119" ht="15.75" customHeight="1">
      <c r="B92" s="1">
        <v>85</v>
      </c>
      <c r="D92" s="43">
        <f t="shared" si="124"/>
        <v>9.6079999999999999E-2</v>
      </c>
      <c r="E92" s="43">
        <f t="shared" si="0"/>
        <v>0.10101441808114618</v>
      </c>
      <c r="F92" s="44">
        <f t="shared" si="125"/>
        <v>16563.838577922728</v>
      </c>
      <c r="G92" s="44">
        <f t="shared" si="1"/>
        <v>15048.838398807544</v>
      </c>
      <c r="H92" s="44">
        <f t="shared" si="2"/>
        <v>3.6200891905290122</v>
      </c>
      <c r="J92" s="43">
        <f t="shared" si="119"/>
        <v>7.3791999999999996E-2</v>
      </c>
      <c r="K92" s="43">
        <f t="shared" si="4"/>
        <v>7.665644752947115E-2</v>
      </c>
      <c r="L92" s="44">
        <f t="shared" si="126"/>
        <v>28658.209510355184</v>
      </c>
      <c r="M92" s="44">
        <f t="shared" si="5"/>
        <v>26621.488604580012</v>
      </c>
      <c r="N92" s="44">
        <f t="shared" si="6"/>
        <v>4.3034109855798821</v>
      </c>
      <c r="P92" s="5">
        <f t="shared" si="7"/>
        <v>0.63372206084986527</v>
      </c>
      <c r="R92" s="1">
        <v>85</v>
      </c>
      <c r="S92" s="44">
        <f t="shared" si="8"/>
        <v>24228.308249906531</v>
      </c>
      <c r="T92" s="44">
        <f t="shared" si="9"/>
        <v>22444.746768411263</v>
      </c>
      <c r="U92" s="45">
        <f t="shared" si="10"/>
        <v>4.2533861273736404</v>
      </c>
      <c r="V92" s="44">
        <f t="shared" si="120"/>
        <v>13035.908923093262</v>
      </c>
      <c r="W92" s="45">
        <f t="shared" si="12"/>
        <v>2.4703666627786101</v>
      </c>
      <c r="X92" s="45">
        <f>SUM(DJ92:DJ$127)/S92</f>
        <v>2.2532087179657179</v>
      </c>
      <c r="Z92" s="1">
        <f t="shared" si="13"/>
        <v>4.0531252867122785</v>
      </c>
      <c r="AA92" s="45">
        <f t="shared" si="14"/>
        <v>0.20026084066136196</v>
      </c>
      <c r="AC92" s="44">
        <f t="shared" si="121"/>
        <v>700.18303706977417</v>
      </c>
      <c r="AD92" s="44">
        <f t="shared" si="127"/>
        <v>724.6894433672162</v>
      </c>
      <c r="AE92" s="44">
        <f t="shared" si="130"/>
        <v>750.05357388506866</v>
      </c>
      <c r="AF92" s="44">
        <f t="shared" si="133"/>
        <v>776.30544897104585</v>
      </c>
      <c r="AG92" s="44">
        <f t="shared" si="136"/>
        <v>803.47613968503242</v>
      </c>
      <c r="AH92" s="44">
        <f t="shared" si="139"/>
        <v>831.59780457400859</v>
      </c>
      <c r="AI92" s="44">
        <f t="shared" si="142"/>
        <v>860.70372773409872</v>
      </c>
      <c r="AJ92" s="44">
        <f t="shared" si="145"/>
        <v>890.82835820479204</v>
      </c>
      <c r="AK92" s="44">
        <f t="shared" si="148"/>
        <v>922.00735074195984</v>
      </c>
      <c r="AL92" s="44">
        <f t="shared" si="151"/>
        <v>954.27760801792829</v>
      </c>
      <c r="AM92" s="44">
        <f t="shared" si="154"/>
        <v>987.67732429855573</v>
      </c>
      <c r="AN92" s="44">
        <f t="shared" si="157"/>
        <v>1022.2460306490053</v>
      </c>
      <c r="AO92" s="44">
        <f t="shared" si="160"/>
        <v>1058.0246417217202</v>
      </c>
      <c r="AP92" s="44">
        <f t="shared" si="163"/>
        <v>1095.0555041819803</v>
      </c>
      <c r="AQ92" s="44">
        <f t="shared" si="166"/>
        <v>1133.3824468283494</v>
      </c>
      <c r="AR92" s="44">
        <f t="shared" si="169"/>
        <v>1173.0508324673415</v>
      </c>
      <c r="AS92" s="44">
        <f t="shared" si="172"/>
        <v>1214.1076116036986</v>
      </c>
      <c r="AT92" s="44">
        <f t="shared" si="175"/>
        <v>1256.6013780098278</v>
      </c>
      <c r="AU92" s="44">
        <f t="shared" si="178"/>
        <v>1300.5824262401718</v>
      </c>
      <c r="AV92" s="44">
        <f t="shared" si="181"/>
        <v>1346.1028111585779</v>
      </c>
      <c r="AW92" s="44">
        <f t="shared" si="184"/>
        <v>1393.216409549128</v>
      </c>
      <c r="AX92" s="44">
        <f t="shared" ref="AX92:AX127" si="187">$V92/(1+r_)^($R92-AX$2)</f>
        <v>1441.9789838833472</v>
      </c>
      <c r="AY92" s="44">
        <f t="shared" si="99"/>
        <v>1492.4482483192639</v>
      </c>
      <c r="AZ92" s="44">
        <f t="shared" si="101"/>
        <v>1544.6839370104383</v>
      </c>
      <c r="BA92" s="44">
        <f t="shared" si="103"/>
        <v>1598.7478748058036</v>
      </c>
      <c r="BB92" s="44">
        <f t="shared" si="105"/>
        <v>1654.7040504240063</v>
      </c>
      <c r="BC92" s="44">
        <f t="shared" si="107"/>
        <v>1712.6186921888464</v>
      </c>
      <c r="BD92" s="44">
        <f t="shared" si="109"/>
        <v>1772.560346415456</v>
      </c>
      <c r="BE92" s="44">
        <f t="shared" si="111"/>
        <v>1834.599958539997</v>
      </c>
      <c r="BF92" s="44">
        <f t="shared" si="113"/>
        <v>1898.8109570888969</v>
      </c>
      <c r="BG92" s="44">
        <f t="shared" si="115"/>
        <v>1965.2693405870075</v>
      </c>
      <c r="BH92" s="44">
        <f t="shared" si="117"/>
        <v>2034.0537675075529</v>
      </c>
      <c r="BI92" s="44">
        <f t="shared" si="122"/>
        <v>2105.2456493703176</v>
      </c>
      <c r="BJ92" s="44">
        <f t="shared" si="128"/>
        <v>2178.9292470982782</v>
      </c>
      <c r="BK92" s="44">
        <f t="shared" si="131"/>
        <v>2255.1917707467178</v>
      </c>
      <c r="BL92" s="44">
        <f t="shared" si="134"/>
        <v>2334.1234827228523</v>
      </c>
      <c r="BM92" s="44">
        <f t="shared" si="137"/>
        <v>2415.8178046181524</v>
      </c>
      <c r="BN92" s="44">
        <f t="shared" si="140"/>
        <v>2500.3714277797872</v>
      </c>
      <c r="BO92" s="44">
        <f t="shared" si="143"/>
        <v>2587.8844277520793</v>
      </c>
      <c r="BP92" s="44">
        <f t="shared" si="146"/>
        <v>2678.4603827234014</v>
      </c>
      <c r="BQ92" s="44">
        <f t="shared" si="149"/>
        <v>2772.2064961187211</v>
      </c>
      <c r="BR92" s="44">
        <f t="shared" si="152"/>
        <v>2869.233723482876</v>
      </c>
      <c r="BS92" s="44">
        <f t="shared" si="155"/>
        <v>2969.656903804776</v>
      </c>
      <c r="BT92" s="44">
        <f t="shared" si="158"/>
        <v>3073.5948954379433</v>
      </c>
      <c r="BU92" s="44">
        <f t="shared" si="161"/>
        <v>3181.1707167782715</v>
      </c>
      <c r="BV92" s="44">
        <f t="shared" si="164"/>
        <v>3292.5116918655103</v>
      </c>
      <c r="BW92" s="44">
        <f t="shared" si="167"/>
        <v>3407.7496010808027</v>
      </c>
      <c r="BX92" s="44">
        <f t="shared" si="170"/>
        <v>3527.02083711863</v>
      </c>
      <c r="BY92" s="44">
        <f t="shared" si="173"/>
        <v>3650.4665664177824</v>
      </c>
      <c r="BZ92" s="44">
        <f t="shared" si="176"/>
        <v>3778.2328962424044</v>
      </c>
      <c r="CA92" s="44">
        <f t="shared" si="179"/>
        <v>3910.4710476108885</v>
      </c>
      <c r="CB92" s="44">
        <f t="shared" si="182"/>
        <v>4047.3375342772692</v>
      </c>
      <c r="CC92" s="44">
        <f t="shared" si="185"/>
        <v>4188.9943479769736</v>
      </c>
      <c r="CD92" s="44">
        <f t="shared" ref="CD92:CD127" si="188">$V92/(1+r_)^($R92-CD$2)</f>
        <v>4335.6091501561668</v>
      </c>
      <c r="CE92" s="44">
        <f t="shared" si="100"/>
        <v>4487.3554704116314</v>
      </c>
      <c r="CF92" s="44">
        <f t="shared" si="102"/>
        <v>4644.4129118760384</v>
      </c>
      <c r="CG92" s="44">
        <f t="shared" si="104"/>
        <v>4806.9673637917003</v>
      </c>
      <c r="CH92" s="44">
        <f t="shared" si="106"/>
        <v>4975.2112215244088</v>
      </c>
      <c r="CI92" s="44">
        <f t="shared" si="108"/>
        <v>5149.3436142777628</v>
      </c>
      <c r="CJ92" s="44">
        <f t="shared" si="110"/>
        <v>5329.5706407774842</v>
      </c>
      <c r="CK92" s="44">
        <f t="shared" si="112"/>
        <v>5516.1056132046961</v>
      </c>
      <c r="CL92" s="44">
        <f t="shared" si="114"/>
        <v>5709.1693096668605</v>
      </c>
      <c r="CM92" s="44">
        <f t="shared" si="116"/>
        <v>5908.9902355051991</v>
      </c>
      <c r="CN92" s="44">
        <f t="shared" si="118"/>
        <v>6115.8048937478807</v>
      </c>
      <c r="CO92" s="44">
        <f t="shared" si="123"/>
        <v>6329.8580650290569</v>
      </c>
      <c r="CP92" s="44">
        <f t="shared" si="129"/>
        <v>6551.4030973050731</v>
      </c>
      <c r="CQ92" s="44">
        <f t="shared" si="132"/>
        <v>6780.7022057107497</v>
      </c>
      <c r="CR92" s="44">
        <f t="shared" si="135"/>
        <v>7018.0267829106251</v>
      </c>
      <c r="CS92" s="44">
        <f t="shared" si="138"/>
        <v>7263.6577203124962</v>
      </c>
      <c r="CT92" s="44">
        <f t="shared" si="141"/>
        <v>7517.885740523433</v>
      </c>
      <c r="CU92" s="44">
        <f t="shared" si="144"/>
        <v>7781.0117414417518</v>
      </c>
      <c r="CV92" s="44">
        <f t="shared" si="147"/>
        <v>8053.3471523922126</v>
      </c>
      <c r="CW92" s="44">
        <f t="shared" si="150"/>
        <v>8335.2143027259408</v>
      </c>
      <c r="CX92" s="44">
        <f t="shared" si="153"/>
        <v>8626.946803321347</v>
      </c>
      <c r="CY92" s="44">
        <f t="shared" si="156"/>
        <v>8928.8899414375937</v>
      </c>
      <c r="CZ92" s="44">
        <f t="shared" si="159"/>
        <v>9241.4010893879095</v>
      </c>
      <c r="DA92" s="44">
        <f t="shared" si="162"/>
        <v>9564.8501275164854</v>
      </c>
      <c r="DB92" s="44">
        <f t="shared" si="165"/>
        <v>9899.6198819795609</v>
      </c>
      <c r="DC92" s="44">
        <f t="shared" si="168"/>
        <v>10246.106577848845</v>
      </c>
      <c r="DD92" s="44">
        <f t="shared" si="171"/>
        <v>10604.720308073553</v>
      </c>
      <c r="DE92" s="44">
        <f t="shared" si="174"/>
        <v>10975.885518856128</v>
      </c>
      <c r="DF92" s="44">
        <f t="shared" si="177"/>
        <v>11360.041512016091</v>
      </c>
      <c r="DG92" s="44">
        <f t="shared" si="180"/>
        <v>11757.642964936653</v>
      </c>
      <c r="DH92" s="44">
        <f t="shared" si="183"/>
        <v>12169.160468709435</v>
      </c>
      <c r="DI92" s="44">
        <f t="shared" si="186"/>
        <v>12595.081085114263</v>
      </c>
      <c r="DJ92" s="44">
        <f t="shared" ref="DJ92:DJ127" si="189">$V92/(1+r_)^($R92-DJ$2)</f>
        <v>13035.908923093262</v>
      </c>
      <c r="DK92" s="44"/>
      <c r="DL92" s="44"/>
      <c r="DM92" s="44"/>
      <c r="DN92" s="44"/>
      <c r="DO92" s="44"/>
    </row>
    <row r="93" spans="2:119" ht="15.75" customHeight="1">
      <c r="B93" s="1">
        <v>86</v>
      </c>
      <c r="D93" s="43">
        <f t="shared" si="124"/>
        <v>0.108379</v>
      </c>
      <c r="E93" s="43">
        <f t="shared" si="0"/>
        <v>0.11471412458494135</v>
      </c>
      <c r="F93" s="44">
        <f t="shared" si="125"/>
        <v>13533.838219692358</v>
      </c>
      <c r="G93" s="44">
        <f t="shared" si="1"/>
        <v>12146.538650850602</v>
      </c>
      <c r="H93" s="44">
        <f t="shared" si="2"/>
        <v>3.3186250538628737</v>
      </c>
      <c r="J93" s="43">
        <f t="shared" si="119"/>
        <v>8.4250000000000005E-2</v>
      </c>
      <c r="K93" s="43">
        <f t="shared" si="4"/>
        <v>8.8011877323213347E-2</v>
      </c>
      <c r="L93" s="44">
        <f t="shared" si="126"/>
        <v>24584.767698804841</v>
      </c>
      <c r="M93" s="44">
        <f t="shared" si="5"/>
        <v>22600.753129017583</v>
      </c>
      <c r="N93" s="44">
        <f t="shared" si="6"/>
        <v>3.9335968602230729</v>
      </c>
      <c r="P93" s="5">
        <f t="shared" si="7"/>
        <v>0.64495453352545062</v>
      </c>
      <c r="R93" s="1">
        <v>86</v>
      </c>
      <c r="S93" s="44">
        <f t="shared" si="8"/>
        <v>20661.185286915999</v>
      </c>
      <c r="T93" s="44">
        <f t="shared" si="9"/>
        <v>18948.828234827481</v>
      </c>
      <c r="U93" s="45">
        <f t="shared" si="10"/>
        <v>3.901402669406361</v>
      </c>
      <c r="V93" s="44">
        <f t="shared" si="120"/>
        <v>11005.479438787801</v>
      </c>
      <c r="W93" s="45">
        <f t="shared" si="12"/>
        <v>2.2659346703912142</v>
      </c>
      <c r="X93" s="45">
        <f>SUM(DK93:DK$127)/S93</f>
        <v>2.0816796943418359</v>
      </c>
      <c r="Z93" s="1">
        <f t="shared" si="13"/>
        <v>3.7152539083652196</v>
      </c>
      <c r="AA93" s="45">
        <f t="shared" si="14"/>
        <v>0.18614876104114142</v>
      </c>
      <c r="AC93" s="44">
        <f t="shared" si="121"/>
        <v>571.13514382945505</v>
      </c>
      <c r="AD93" s="44">
        <f t="shared" si="127"/>
        <v>591.12487386348596</v>
      </c>
      <c r="AE93" s="44">
        <f t="shared" si="130"/>
        <v>611.814244448708</v>
      </c>
      <c r="AF93" s="44">
        <f t="shared" si="133"/>
        <v>633.22774300441256</v>
      </c>
      <c r="AG93" s="44">
        <f t="shared" si="136"/>
        <v>655.39071400956698</v>
      </c>
      <c r="AH93" s="44">
        <f t="shared" si="139"/>
        <v>678.32938899990177</v>
      </c>
      <c r="AI93" s="44">
        <f t="shared" si="142"/>
        <v>702.07091761489835</v>
      </c>
      <c r="AJ93" s="44">
        <f t="shared" si="145"/>
        <v>726.64339973141966</v>
      </c>
      <c r="AK93" s="44">
        <f t="shared" si="148"/>
        <v>752.0759187220192</v>
      </c>
      <c r="AL93" s="44">
        <f t="shared" si="151"/>
        <v>778.39857587728989</v>
      </c>
      <c r="AM93" s="44">
        <f t="shared" si="154"/>
        <v>805.64252603299497</v>
      </c>
      <c r="AN93" s="44">
        <f t="shared" si="157"/>
        <v>833.84001444414969</v>
      </c>
      <c r="AO93" s="44">
        <f t="shared" si="160"/>
        <v>863.02441494969503</v>
      </c>
      <c r="AP93" s="44">
        <f t="shared" si="163"/>
        <v>893.2302694729342</v>
      </c>
      <c r="AQ93" s="44">
        <f t="shared" si="166"/>
        <v>924.49332890448682</v>
      </c>
      <c r="AR93" s="44">
        <f t="shared" si="169"/>
        <v>956.85059541614373</v>
      </c>
      <c r="AS93" s="44">
        <f t="shared" si="172"/>
        <v>990.34036625570855</v>
      </c>
      <c r="AT93" s="44">
        <f t="shared" si="175"/>
        <v>1025.0022790746586</v>
      </c>
      <c r="AU93" s="44">
        <f t="shared" si="178"/>
        <v>1060.8773588422714</v>
      </c>
      <c r="AV93" s="44">
        <f t="shared" si="181"/>
        <v>1098.0080664017507</v>
      </c>
      <c r="AW93" s="44">
        <f t="shared" si="184"/>
        <v>1136.4383487258121</v>
      </c>
      <c r="AX93" s="44">
        <f t="shared" si="187"/>
        <v>1176.2136909312153</v>
      </c>
      <c r="AY93" s="44">
        <f t="shared" ref="AY93:AY127" si="190">$V93/(1+r_)^($R93-AY$2)</f>
        <v>1217.3811701138077</v>
      </c>
      <c r="AZ93" s="44">
        <f t="shared" si="101"/>
        <v>1259.9895110677908</v>
      </c>
      <c r="BA93" s="44">
        <f t="shared" si="103"/>
        <v>1304.0891439551633</v>
      </c>
      <c r="BB93" s="44">
        <f t="shared" si="105"/>
        <v>1349.7322639935942</v>
      </c>
      <c r="BC93" s="44">
        <f t="shared" si="107"/>
        <v>1396.9728932333694</v>
      </c>
      <c r="BD93" s="44">
        <f t="shared" si="109"/>
        <v>1445.8669444965374</v>
      </c>
      <c r="BE93" s="44">
        <f t="shared" si="111"/>
        <v>1496.4722875539162</v>
      </c>
      <c r="BF93" s="44">
        <f t="shared" si="113"/>
        <v>1548.8488176183034</v>
      </c>
      <c r="BG93" s="44">
        <f t="shared" si="115"/>
        <v>1603.0585262349439</v>
      </c>
      <c r="BH93" s="44">
        <f t="shared" si="117"/>
        <v>1659.1655746531665</v>
      </c>
      <c r="BI93" s="44">
        <f t="shared" si="122"/>
        <v>1717.2363697660273</v>
      </c>
      <c r="BJ93" s="44">
        <f t="shared" si="128"/>
        <v>1777.3396427078383</v>
      </c>
      <c r="BK93" s="44">
        <f t="shared" si="131"/>
        <v>1839.5465302026123</v>
      </c>
      <c r="BL93" s="44">
        <f t="shared" si="134"/>
        <v>1903.9306587597036</v>
      </c>
      <c r="BM93" s="44">
        <f t="shared" si="137"/>
        <v>1970.5682318162931</v>
      </c>
      <c r="BN93" s="44">
        <f t="shared" si="140"/>
        <v>2039.5381199298631</v>
      </c>
      <c r="BO93" s="44">
        <f t="shared" si="143"/>
        <v>2110.9219541274083</v>
      </c>
      <c r="BP93" s="44">
        <f t="shared" si="146"/>
        <v>2184.8042225218669</v>
      </c>
      <c r="BQ93" s="44">
        <f t="shared" si="149"/>
        <v>2261.2723703101319</v>
      </c>
      <c r="BR93" s="44">
        <f t="shared" si="152"/>
        <v>2340.4169032709869</v>
      </c>
      <c r="BS93" s="44">
        <f t="shared" si="155"/>
        <v>2422.3314948854709</v>
      </c>
      <c r="BT93" s="44">
        <f t="shared" si="158"/>
        <v>2507.113097206462</v>
      </c>
      <c r="BU93" s="44">
        <f t="shared" si="161"/>
        <v>2594.8620556086885</v>
      </c>
      <c r="BV93" s="44">
        <f t="shared" si="164"/>
        <v>2685.6822275549926</v>
      </c>
      <c r="BW93" s="44">
        <f t="shared" si="167"/>
        <v>2779.6811055194171</v>
      </c>
      <c r="BX93" s="44">
        <f t="shared" si="170"/>
        <v>2876.9699442125961</v>
      </c>
      <c r="BY93" s="44">
        <f t="shared" si="173"/>
        <v>2977.6638922600364</v>
      </c>
      <c r="BZ93" s="44">
        <f t="shared" si="176"/>
        <v>3081.8821284891378</v>
      </c>
      <c r="CA93" s="44">
        <f t="shared" si="179"/>
        <v>3189.7480029862572</v>
      </c>
      <c r="CB93" s="44">
        <f t="shared" si="182"/>
        <v>3301.389183090776</v>
      </c>
      <c r="CC93" s="44">
        <f t="shared" si="185"/>
        <v>3416.937804498953</v>
      </c>
      <c r="CD93" s="44">
        <f t="shared" si="188"/>
        <v>3536.5306276564161</v>
      </c>
      <c r="CE93" s="44">
        <f t="shared" ref="CE93:CE127" si="191">$V93/(1+r_)^($R93-CE$2)</f>
        <v>3660.3091996243907</v>
      </c>
      <c r="CF93" s="44">
        <f t="shared" si="102"/>
        <v>3788.4200216112431</v>
      </c>
      <c r="CG93" s="44">
        <f t="shared" si="104"/>
        <v>3921.0147223676363</v>
      </c>
      <c r="CH93" s="44">
        <f t="shared" si="106"/>
        <v>4058.250237650504</v>
      </c>
      <c r="CI93" s="44">
        <f t="shared" si="108"/>
        <v>4200.2889959682707</v>
      </c>
      <c r="CJ93" s="44">
        <f t="shared" si="110"/>
        <v>4347.2991108271599</v>
      </c>
      <c r="CK93" s="44">
        <f t="shared" si="112"/>
        <v>4499.454579706111</v>
      </c>
      <c r="CL93" s="44">
        <f t="shared" si="114"/>
        <v>4656.9354899958244</v>
      </c>
      <c r="CM93" s="44">
        <f t="shared" si="116"/>
        <v>4819.9282321456776</v>
      </c>
      <c r="CN93" s="44">
        <f t="shared" si="118"/>
        <v>4988.6257202707757</v>
      </c>
      <c r="CO93" s="44">
        <f t="shared" si="123"/>
        <v>5163.227620480252</v>
      </c>
      <c r="CP93" s="44">
        <f t="shared" si="129"/>
        <v>5343.9405871970612</v>
      </c>
      <c r="CQ93" s="44">
        <f t="shared" si="132"/>
        <v>5530.9785077489578</v>
      </c>
      <c r="CR93" s="44">
        <f t="shared" si="135"/>
        <v>5724.5627555201709</v>
      </c>
      <c r="CS93" s="44">
        <f t="shared" si="138"/>
        <v>5924.9224519633763</v>
      </c>
      <c r="CT93" s="44">
        <f t="shared" si="141"/>
        <v>6132.2947377820938</v>
      </c>
      <c r="CU93" s="44">
        <f t="shared" si="144"/>
        <v>6346.9250536044665</v>
      </c>
      <c r="CV93" s="44">
        <f t="shared" si="147"/>
        <v>6569.0674304806216</v>
      </c>
      <c r="CW93" s="44">
        <f t="shared" si="150"/>
        <v>6798.9847905474426</v>
      </c>
      <c r="CX93" s="44">
        <f t="shared" si="153"/>
        <v>7036.949258216604</v>
      </c>
      <c r="CY93" s="44">
        <f t="shared" si="156"/>
        <v>7283.2424822541834</v>
      </c>
      <c r="CZ93" s="44">
        <f t="shared" si="159"/>
        <v>7538.1559691330795</v>
      </c>
      <c r="DA93" s="44">
        <f t="shared" si="162"/>
        <v>7801.9914280527373</v>
      </c>
      <c r="DB93" s="44">
        <f t="shared" si="165"/>
        <v>8075.0611280345829</v>
      </c>
      <c r="DC93" s="44">
        <f t="shared" si="168"/>
        <v>8357.6882675157922</v>
      </c>
      <c r="DD93" s="44">
        <f t="shared" si="171"/>
        <v>8650.2073568788419</v>
      </c>
      <c r="DE93" s="44">
        <f t="shared" si="174"/>
        <v>8952.9646143696009</v>
      </c>
      <c r="DF93" s="44">
        <f t="shared" si="177"/>
        <v>9266.3183758725372</v>
      </c>
      <c r="DG93" s="44">
        <f t="shared" si="180"/>
        <v>9590.6395190280764</v>
      </c>
      <c r="DH93" s="44">
        <f t="shared" si="183"/>
        <v>9926.3119021940583</v>
      </c>
      <c r="DI93" s="44">
        <f t="shared" si="186"/>
        <v>10273.732818770848</v>
      </c>
      <c r="DJ93" s="44">
        <f t="shared" si="189"/>
        <v>10633.313467427828</v>
      </c>
      <c r="DK93" s="44">
        <f t="shared" ref="DK93:DK127" si="192">$V93/(1+r_)^($R93-DK$2)</f>
        <v>11005.479438787801</v>
      </c>
      <c r="DL93" s="44"/>
      <c r="DM93" s="44"/>
      <c r="DN93" s="44"/>
      <c r="DO93" s="44"/>
    </row>
    <row r="94" spans="2:119" ht="15.75" customHeight="1">
      <c r="B94" s="1">
        <v>87</v>
      </c>
      <c r="D94" s="43">
        <f t="shared" si="124"/>
        <v>0.120527</v>
      </c>
      <c r="E94" s="43">
        <f t="shared" si="0"/>
        <v>0.12843241453669993</v>
      </c>
      <c r="F94" s="44">
        <f t="shared" si="125"/>
        <v>10759.239082008846</v>
      </c>
      <c r="G94" s="44">
        <f t="shared" si="1"/>
        <v>9540.6087029179307</v>
      </c>
      <c r="H94" s="44">
        <f t="shared" si="2"/>
        <v>3.0454938021350704</v>
      </c>
      <c r="J94" s="43">
        <f t="shared" si="119"/>
        <v>9.5302999999999999E-2</v>
      </c>
      <c r="K94" s="43">
        <f t="shared" si="4"/>
        <v>0.10015519797229815</v>
      </c>
      <c r="L94" s="44">
        <f t="shared" si="126"/>
        <v>20616.738559230322</v>
      </c>
      <c r="M94" s="44">
        <f t="shared" si="5"/>
        <v>18745.528956289025</v>
      </c>
      <c r="N94" s="44">
        <f t="shared" si="6"/>
        <v>3.5944488352226216</v>
      </c>
      <c r="P94" s="5">
        <f t="shared" si="7"/>
        <v>0.65708673033131604</v>
      </c>
      <c r="R94" s="1">
        <v>87</v>
      </c>
      <c r="S94" s="44">
        <f t="shared" si="8"/>
        <v>17236.471182738962</v>
      </c>
      <c r="T94" s="44">
        <f t="shared" si="9"/>
        <v>15643.037040308111</v>
      </c>
      <c r="U94" s="45">
        <f t="shared" si="10"/>
        <v>3.577227295711936</v>
      </c>
      <c r="V94" s="44">
        <f t="shared" si="120"/>
        <v>9085.4759130109505</v>
      </c>
      <c r="W94" s="45">
        <f t="shared" si="12"/>
        <v>2.0776536133494918</v>
      </c>
      <c r="X94" s="45">
        <f>SUM(DL94:DL$127)/S94</f>
        <v>1.9217766356017276</v>
      </c>
      <c r="Z94" s="1">
        <f t="shared" si="13"/>
        <v>3.4062048699254888</v>
      </c>
      <c r="AA94" s="45">
        <f t="shared" si="14"/>
        <v>0.17102242578644722</v>
      </c>
      <c r="AC94" s="44">
        <f t="shared" si="121"/>
        <v>455.5512570334626</v>
      </c>
      <c r="AD94" s="44">
        <f t="shared" si="127"/>
        <v>471.49555102963376</v>
      </c>
      <c r="AE94" s="44">
        <f t="shared" si="130"/>
        <v>487.99789531567092</v>
      </c>
      <c r="AF94" s="44">
        <f t="shared" si="133"/>
        <v>505.07782165171938</v>
      </c>
      <c r="AG94" s="44">
        <f t="shared" si="136"/>
        <v>522.75554540952942</v>
      </c>
      <c r="AH94" s="44">
        <f t="shared" si="139"/>
        <v>541.05198949886289</v>
      </c>
      <c r="AI94" s="44">
        <f t="shared" si="142"/>
        <v>559.98880913132314</v>
      </c>
      <c r="AJ94" s="44">
        <f t="shared" si="145"/>
        <v>579.58841745091945</v>
      </c>
      <c r="AK94" s="44">
        <f t="shared" si="148"/>
        <v>599.87401206170148</v>
      </c>
      <c r="AL94" s="44">
        <f t="shared" si="151"/>
        <v>620.86960248386094</v>
      </c>
      <c r="AM94" s="44">
        <f t="shared" si="154"/>
        <v>642.60003857079607</v>
      </c>
      <c r="AN94" s="44">
        <f t="shared" si="157"/>
        <v>665.09103992077382</v>
      </c>
      <c r="AO94" s="44">
        <f t="shared" si="160"/>
        <v>688.36922631800087</v>
      </c>
      <c r="AP94" s="44">
        <f t="shared" si="163"/>
        <v>712.46214923913101</v>
      </c>
      <c r="AQ94" s="44">
        <f t="shared" si="166"/>
        <v>737.39832446250045</v>
      </c>
      <c r="AR94" s="44">
        <f t="shared" si="169"/>
        <v>763.20726581868792</v>
      </c>
      <c r="AS94" s="44">
        <f t="shared" si="172"/>
        <v>789.91952012234185</v>
      </c>
      <c r="AT94" s="44">
        <f t="shared" si="175"/>
        <v>817.56670332662372</v>
      </c>
      <c r="AU94" s="44">
        <f t="shared" si="178"/>
        <v>846.18153794305567</v>
      </c>
      <c r="AV94" s="44">
        <f t="shared" si="181"/>
        <v>875.79789177106238</v>
      </c>
      <c r="AW94" s="44">
        <f t="shared" si="184"/>
        <v>906.45081798304955</v>
      </c>
      <c r="AX94" s="44">
        <f t="shared" si="187"/>
        <v>938.17659661245625</v>
      </c>
      <c r="AY94" s="44">
        <f t="shared" si="190"/>
        <v>971.01277749389214</v>
      </c>
      <c r="AZ94" s="44">
        <f t="shared" ref="AZ94:AZ127" si="193">$V94/(1+r_)^($R94-AZ$2)</f>
        <v>1004.9982247061782</v>
      </c>
      <c r="BA94" s="44">
        <f t="shared" si="103"/>
        <v>1040.1731625708942</v>
      </c>
      <c r="BB94" s="44">
        <f t="shared" si="105"/>
        <v>1076.5792232608756</v>
      </c>
      <c r="BC94" s="44">
        <f t="shared" si="107"/>
        <v>1114.2594960750062</v>
      </c>
      <c r="BD94" s="44">
        <f t="shared" si="109"/>
        <v>1153.2585784376311</v>
      </c>
      <c r="BE94" s="44">
        <f t="shared" si="111"/>
        <v>1193.6226286829481</v>
      </c>
      <c r="BF94" s="44">
        <f t="shared" si="113"/>
        <v>1235.3994206868513</v>
      </c>
      <c r="BG94" s="44">
        <f t="shared" si="115"/>
        <v>1278.6384004108911</v>
      </c>
      <c r="BH94" s="44">
        <f t="shared" si="117"/>
        <v>1323.3907444252723</v>
      </c>
      <c r="BI94" s="44">
        <f t="shared" si="122"/>
        <v>1369.7094204801563</v>
      </c>
      <c r="BJ94" s="44">
        <f t="shared" si="128"/>
        <v>1417.6492501969619</v>
      </c>
      <c r="BK94" s="44">
        <f t="shared" si="131"/>
        <v>1467.2669739538555</v>
      </c>
      <c r="BL94" s="44">
        <f t="shared" si="134"/>
        <v>1518.6213180422403</v>
      </c>
      <c r="BM94" s="44">
        <f t="shared" si="137"/>
        <v>1571.7730641737187</v>
      </c>
      <c r="BN94" s="44">
        <f t="shared" si="140"/>
        <v>1626.7851214197985</v>
      </c>
      <c r="BO94" s="44">
        <f t="shared" si="143"/>
        <v>1683.7226006694914</v>
      </c>
      <c r="BP94" s="44">
        <f t="shared" si="146"/>
        <v>1742.6528916929235</v>
      </c>
      <c r="BQ94" s="44">
        <f t="shared" si="149"/>
        <v>1803.6457429021755</v>
      </c>
      <c r="BR94" s="44">
        <f t="shared" si="152"/>
        <v>1866.7733439037511</v>
      </c>
      <c r="BS94" s="44">
        <f t="shared" si="155"/>
        <v>1932.1104109403827</v>
      </c>
      <c r="BT94" s="44">
        <f t="shared" si="158"/>
        <v>1999.7342753232958</v>
      </c>
      <c r="BU94" s="44">
        <f t="shared" si="161"/>
        <v>2069.7249749596108</v>
      </c>
      <c r="BV94" s="44">
        <f t="shared" si="164"/>
        <v>2142.1653490831973</v>
      </c>
      <c r="BW94" s="44">
        <f t="shared" si="167"/>
        <v>2217.1411363011093</v>
      </c>
      <c r="BX94" s="44">
        <f t="shared" si="170"/>
        <v>2294.741076071648</v>
      </c>
      <c r="BY94" s="44">
        <f t="shared" si="173"/>
        <v>2375.0570137341551</v>
      </c>
      <c r="BZ94" s="44">
        <f t="shared" si="176"/>
        <v>2458.18400921485</v>
      </c>
      <c r="CA94" s="44">
        <f t="shared" si="179"/>
        <v>2544.2204495373699</v>
      </c>
      <c r="CB94" s="44">
        <f t="shared" si="182"/>
        <v>2633.2681652711776</v>
      </c>
      <c r="CC94" s="44">
        <f t="shared" si="185"/>
        <v>2725.4325510556687</v>
      </c>
      <c r="CD94" s="44">
        <f t="shared" si="188"/>
        <v>2820.8226903426166</v>
      </c>
      <c r="CE94" s="44">
        <f t="shared" si="191"/>
        <v>2919.5514845046082</v>
      </c>
      <c r="CF94" s="44">
        <f t="shared" ref="CF94:CF127" si="194">$V94/(1+r_)^($R94-CF$2)</f>
        <v>3021.7357864622695</v>
      </c>
      <c r="CG94" s="44">
        <f t="shared" si="104"/>
        <v>3127.4965389884478</v>
      </c>
      <c r="CH94" s="44">
        <f t="shared" si="106"/>
        <v>3236.9589178530432</v>
      </c>
      <c r="CI94" s="44">
        <f t="shared" si="108"/>
        <v>3350.2524799778998</v>
      </c>
      <c r="CJ94" s="44">
        <f t="shared" si="110"/>
        <v>3467.5113167771256</v>
      </c>
      <c r="CK94" s="44">
        <f t="shared" si="112"/>
        <v>3588.8742128643253</v>
      </c>
      <c r="CL94" s="44">
        <f t="shared" si="114"/>
        <v>3714.4848103145764</v>
      </c>
      <c r="CM94" s="44">
        <f t="shared" si="116"/>
        <v>3844.4917786755868</v>
      </c>
      <c r="CN94" s="44">
        <f t="shared" si="118"/>
        <v>3979.0489909292319</v>
      </c>
      <c r="CO94" s="44">
        <f t="shared" si="123"/>
        <v>4118.3157056117543</v>
      </c>
      <c r="CP94" s="44">
        <f t="shared" si="129"/>
        <v>4262.4567553081652</v>
      </c>
      <c r="CQ94" s="44">
        <f t="shared" si="132"/>
        <v>4411.6427417439509</v>
      </c>
      <c r="CR94" s="44">
        <f t="shared" si="135"/>
        <v>4566.0502377049888</v>
      </c>
      <c r="CS94" s="44">
        <f t="shared" si="138"/>
        <v>4725.8619960246633</v>
      </c>
      <c r="CT94" s="44">
        <f t="shared" si="141"/>
        <v>4891.2671658855252</v>
      </c>
      <c r="CU94" s="44">
        <f t="shared" si="144"/>
        <v>5062.4615166915182</v>
      </c>
      <c r="CV94" s="44">
        <f t="shared" si="147"/>
        <v>5239.6476697757216</v>
      </c>
      <c r="CW94" s="44">
        <f t="shared" si="150"/>
        <v>5423.035338217871</v>
      </c>
      <c r="CX94" s="44">
        <f t="shared" si="153"/>
        <v>5612.841575055495</v>
      </c>
      <c r="CY94" s="44">
        <f t="shared" si="156"/>
        <v>5809.2910301824386</v>
      </c>
      <c r="CZ94" s="44">
        <f t="shared" si="159"/>
        <v>6012.6162162388227</v>
      </c>
      <c r="DA94" s="44">
        <f t="shared" si="162"/>
        <v>6223.0577838071804</v>
      </c>
      <c r="DB94" s="44">
        <f t="shared" si="165"/>
        <v>6440.8648062404327</v>
      </c>
      <c r="DC94" s="44">
        <f t="shared" si="168"/>
        <v>6666.295074458847</v>
      </c>
      <c r="DD94" s="44">
        <f t="shared" si="171"/>
        <v>6899.6154020649055</v>
      </c>
      <c r="DE94" s="44">
        <f t="shared" si="174"/>
        <v>7141.1019411371763</v>
      </c>
      <c r="DF94" s="44">
        <f t="shared" si="177"/>
        <v>7391.0405090769764</v>
      </c>
      <c r="DG94" s="44">
        <f t="shared" si="180"/>
        <v>7649.7269268946711</v>
      </c>
      <c r="DH94" s="44">
        <f t="shared" si="183"/>
        <v>7917.4673693359837</v>
      </c>
      <c r="DI94" s="44">
        <f t="shared" si="186"/>
        <v>8194.5787272627422</v>
      </c>
      <c r="DJ94" s="44">
        <f t="shared" si="189"/>
        <v>8481.3889827169369</v>
      </c>
      <c r="DK94" s="44">
        <f t="shared" si="192"/>
        <v>8778.2375971120309</v>
      </c>
      <c r="DL94" s="44">
        <f t="shared" ref="DL94:DL127" si="195">$V94/(1+r_)^($R94-DL$2)</f>
        <v>9085.4759130109505</v>
      </c>
      <c r="DM94" s="44"/>
      <c r="DN94" s="44"/>
      <c r="DO94" s="44"/>
    </row>
    <row r="95" spans="2:119" ht="15.75" customHeight="1">
      <c r="B95" s="1">
        <v>88</v>
      </c>
      <c r="D95" s="43">
        <f t="shared" si="124"/>
        <v>0.135267</v>
      </c>
      <c r="E95" s="43">
        <f t="shared" si="0"/>
        <v>0.14533449021903938</v>
      </c>
      <c r="F95" s="44">
        <f t="shared" si="125"/>
        <v>8321.9783238270156</v>
      </c>
      <c r="G95" s="44">
        <f t="shared" si="1"/>
        <v>7272.4235717152187</v>
      </c>
      <c r="H95" s="44">
        <f t="shared" si="2"/>
        <v>2.7909934793423319</v>
      </c>
      <c r="J95" s="43">
        <f t="shared" si="119"/>
        <v>0.108358</v>
      </c>
      <c r="K95" s="43">
        <f t="shared" si="4"/>
        <v>0.11469057225418473</v>
      </c>
      <c r="L95" s="44">
        <f t="shared" si="126"/>
        <v>16874.319353347724</v>
      </c>
      <c r="M95" s="44">
        <f t="shared" si="5"/>
        <v>15144.916397350007</v>
      </c>
      <c r="N95" s="44">
        <f t="shared" si="6"/>
        <v>3.2807416871035269</v>
      </c>
      <c r="P95" s="5">
        <f t="shared" si="7"/>
        <v>0.669714240145453</v>
      </c>
      <c r="R95" s="1">
        <v>88</v>
      </c>
      <c r="S95" s="44">
        <f t="shared" si="8"/>
        <v>14049.602897877259</v>
      </c>
      <c r="T95" s="44">
        <f t="shared" si="9"/>
        <v>12592.981514256629</v>
      </c>
      <c r="U95" s="45">
        <f t="shared" si="10"/>
        <v>3.2752340753552809</v>
      </c>
      <c r="V95" s="44">
        <f t="shared" si="120"/>
        <v>7314.00366348025</v>
      </c>
      <c r="W95" s="45">
        <f t="shared" si="12"/>
        <v>1.9022559509663466</v>
      </c>
      <c r="X95" s="45">
        <f>SUM(DM95:DM$127)/S95</f>
        <v>1.7709071833607057</v>
      </c>
      <c r="Z95" s="1">
        <f t="shared" si="13"/>
        <v>3.1189848281657184</v>
      </c>
      <c r="AA95" s="45">
        <f t="shared" si="14"/>
        <v>0.15624924718956246</v>
      </c>
      <c r="AC95" s="44">
        <f t="shared" si="121"/>
        <v>354.32711795460665</v>
      </c>
      <c r="AD95" s="44">
        <f t="shared" si="127"/>
        <v>366.72856708301777</v>
      </c>
      <c r="AE95" s="44">
        <f t="shared" si="130"/>
        <v>379.56406693092333</v>
      </c>
      <c r="AF95" s="44">
        <f t="shared" si="133"/>
        <v>392.84880927350571</v>
      </c>
      <c r="AG95" s="44">
        <f t="shared" si="136"/>
        <v>406.59851759807833</v>
      </c>
      <c r="AH95" s="44">
        <f t="shared" si="139"/>
        <v>420.82946571401101</v>
      </c>
      <c r="AI95" s="44">
        <f t="shared" si="142"/>
        <v>435.55849701400132</v>
      </c>
      <c r="AJ95" s="44">
        <f t="shared" si="145"/>
        <v>450.80304440949135</v>
      </c>
      <c r="AK95" s="44">
        <f t="shared" si="148"/>
        <v>466.58115096382357</v>
      </c>
      <c r="AL95" s="44">
        <f t="shared" si="151"/>
        <v>482.91149124755731</v>
      </c>
      <c r="AM95" s="44">
        <f t="shared" si="154"/>
        <v>499.81339344122171</v>
      </c>
      <c r="AN95" s="44">
        <f t="shared" si="157"/>
        <v>517.30686221166457</v>
      </c>
      <c r="AO95" s="44">
        <f t="shared" si="160"/>
        <v>535.41260238907273</v>
      </c>
      <c r="AP95" s="44">
        <f t="shared" si="163"/>
        <v>554.15204347269014</v>
      </c>
      <c r="AQ95" s="44">
        <f t="shared" si="166"/>
        <v>573.54736499423439</v>
      </c>
      <c r="AR95" s="44">
        <f t="shared" si="169"/>
        <v>593.62152276903248</v>
      </c>
      <c r="AS95" s="44">
        <f t="shared" si="172"/>
        <v>614.39827606594861</v>
      </c>
      <c r="AT95" s="44">
        <f t="shared" si="175"/>
        <v>635.90221572825669</v>
      </c>
      <c r="AU95" s="44">
        <f t="shared" si="178"/>
        <v>658.15879327874552</v>
      </c>
      <c r="AV95" s="44">
        <f t="shared" si="181"/>
        <v>681.1943510435018</v>
      </c>
      <c r="AW95" s="44">
        <f t="shared" si="184"/>
        <v>705.03615333002415</v>
      </c>
      <c r="AX95" s="44">
        <f t="shared" si="187"/>
        <v>729.71241869657501</v>
      </c>
      <c r="AY95" s="44">
        <f t="shared" si="190"/>
        <v>755.2523533509551</v>
      </c>
      <c r="AZ95" s="44">
        <f t="shared" si="193"/>
        <v>781.68618571823845</v>
      </c>
      <c r="BA95" s="44">
        <f t="shared" ref="BA95:BA127" si="196">$V95/(1+r_)^($R95-BA$2)</f>
        <v>809.04520221837674</v>
      </c>
      <c r="BB95" s="44">
        <f t="shared" si="105"/>
        <v>837.36178429601978</v>
      </c>
      <c r="BC95" s="44">
        <f t="shared" si="107"/>
        <v>866.66944674638034</v>
      </c>
      <c r="BD95" s="44">
        <f t="shared" si="109"/>
        <v>897.0028773825037</v>
      </c>
      <c r="BE95" s="44">
        <f t="shared" si="111"/>
        <v>928.397978090891</v>
      </c>
      <c r="BF95" s="44">
        <f t="shared" si="113"/>
        <v>960.89190732407224</v>
      </c>
      <c r="BG95" s="44">
        <f t="shared" si="115"/>
        <v>994.52312408041473</v>
      </c>
      <c r="BH95" s="44">
        <f t="shared" si="117"/>
        <v>1029.3314334232293</v>
      </c>
      <c r="BI95" s="44">
        <f t="shared" si="122"/>
        <v>1065.3580335930424</v>
      </c>
      <c r="BJ95" s="44">
        <f t="shared" si="128"/>
        <v>1102.6455647687983</v>
      </c>
      <c r="BK95" s="44">
        <f t="shared" si="131"/>
        <v>1141.2381595357065</v>
      </c>
      <c r="BL95" s="44">
        <f t="shared" si="134"/>
        <v>1181.1814951194563</v>
      </c>
      <c r="BM95" s="44">
        <f t="shared" si="137"/>
        <v>1222.5228474486369</v>
      </c>
      <c r="BN95" s="44">
        <f t="shared" si="140"/>
        <v>1265.3111471093391</v>
      </c>
      <c r="BO95" s="44">
        <f t="shared" si="143"/>
        <v>1309.5970372581658</v>
      </c>
      <c r="BP95" s="44">
        <f t="shared" si="146"/>
        <v>1355.4329335622015</v>
      </c>
      <c r="BQ95" s="44">
        <f t="shared" si="149"/>
        <v>1402.8730862368784</v>
      </c>
      <c r="BR95" s="44">
        <f t="shared" si="152"/>
        <v>1451.9736442551689</v>
      </c>
      <c r="BS95" s="44">
        <f t="shared" si="155"/>
        <v>1502.7927218040995</v>
      </c>
      <c r="BT95" s="44">
        <f t="shared" si="158"/>
        <v>1555.3904670672432</v>
      </c>
      <c r="BU95" s="44">
        <f t="shared" si="161"/>
        <v>1609.8291334145965</v>
      </c>
      <c r="BV95" s="44">
        <f t="shared" si="164"/>
        <v>1666.1731530841071</v>
      </c>
      <c r="BW95" s="44">
        <f t="shared" si="167"/>
        <v>1724.4892134420511</v>
      </c>
      <c r="BX95" s="44">
        <f t="shared" si="170"/>
        <v>1784.8463359125228</v>
      </c>
      <c r="BY95" s="44">
        <f t="shared" si="173"/>
        <v>1847.3159576694609</v>
      </c>
      <c r="BZ95" s="44">
        <f t="shared" si="176"/>
        <v>1911.9720161878915</v>
      </c>
      <c r="CA95" s="44">
        <f t="shared" si="179"/>
        <v>1978.8910367544675</v>
      </c>
      <c r="CB95" s="44">
        <f t="shared" si="182"/>
        <v>2048.1522230408741</v>
      </c>
      <c r="CC95" s="44">
        <f t="shared" si="185"/>
        <v>2119.8375508473041</v>
      </c>
      <c r="CD95" s="44">
        <f t="shared" si="188"/>
        <v>2194.0318651269599</v>
      </c>
      <c r="CE95" s="44">
        <f t="shared" si="191"/>
        <v>2270.8229804064031</v>
      </c>
      <c r="CF95" s="44">
        <f t="shared" si="194"/>
        <v>2350.3017847206274</v>
      </c>
      <c r="CG95" s="44">
        <f t="shared" ref="CG95:CG127" si="197">$V95/(1+r_)^($R95-CG$2)</f>
        <v>2432.5623471858489</v>
      </c>
      <c r="CH95" s="44">
        <f t="shared" si="106"/>
        <v>2517.702029337353</v>
      </c>
      <c r="CI95" s="44">
        <f t="shared" si="108"/>
        <v>2605.8216003641601</v>
      </c>
      <c r="CJ95" s="44">
        <f t="shared" si="110"/>
        <v>2697.0253563769061</v>
      </c>
      <c r="CK95" s="44">
        <f t="shared" si="112"/>
        <v>2791.4212438500972</v>
      </c>
      <c r="CL95" s="44">
        <f t="shared" si="114"/>
        <v>2889.1209873848502</v>
      </c>
      <c r="CM95" s="44">
        <f t="shared" si="116"/>
        <v>2990.2402219433202</v>
      </c>
      <c r="CN95" s="44">
        <f t="shared" si="118"/>
        <v>3094.8986297113365</v>
      </c>
      <c r="CO95" s="44">
        <f t="shared" si="123"/>
        <v>3203.220081751233</v>
      </c>
      <c r="CP95" s="44">
        <f t="shared" si="129"/>
        <v>3315.3327846125253</v>
      </c>
      <c r="CQ95" s="44">
        <f t="shared" si="132"/>
        <v>3431.3694320739637</v>
      </c>
      <c r="CR95" s="44">
        <f t="shared" si="135"/>
        <v>3551.4673621965526</v>
      </c>
      <c r="CS95" s="44">
        <f t="shared" si="138"/>
        <v>3675.7687198734311</v>
      </c>
      <c r="CT95" s="44">
        <f t="shared" si="141"/>
        <v>3804.4206250690008</v>
      </c>
      <c r="CU95" s="44">
        <f t="shared" si="144"/>
        <v>3937.5753469464153</v>
      </c>
      <c r="CV95" s="44">
        <f t="shared" si="147"/>
        <v>4075.3904840895398</v>
      </c>
      <c r="CW95" s="44">
        <f t="shared" si="150"/>
        <v>4218.0291510326733</v>
      </c>
      <c r="CX95" s="44">
        <f t="shared" si="153"/>
        <v>4365.6601713188156</v>
      </c>
      <c r="CY95" s="44">
        <f t="shared" si="156"/>
        <v>4518.4582773149741</v>
      </c>
      <c r="CZ95" s="44">
        <f t="shared" si="159"/>
        <v>4676.6043170209987</v>
      </c>
      <c r="DA95" s="44">
        <f t="shared" si="162"/>
        <v>4840.2854681167328</v>
      </c>
      <c r="DB95" s="44">
        <f t="shared" si="165"/>
        <v>5009.6954595008174</v>
      </c>
      <c r="DC95" s="44">
        <f t="shared" si="168"/>
        <v>5185.0348005833466</v>
      </c>
      <c r="DD95" s="44">
        <f t="shared" si="171"/>
        <v>5366.5110186037637</v>
      </c>
      <c r="DE95" s="44">
        <f t="shared" si="174"/>
        <v>5554.3389042548943</v>
      </c>
      <c r="DF95" s="44">
        <f t="shared" si="177"/>
        <v>5748.7407659038145</v>
      </c>
      <c r="DG95" s="44">
        <f t="shared" si="180"/>
        <v>5949.9466927104477</v>
      </c>
      <c r="DH95" s="44">
        <f t="shared" si="183"/>
        <v>6158.1948269553141</v>
      </c>
      <c r="DI95" s="44">
        <f t="shared" si="186"/>
        <v>6373.7316458987489</v>
      </c>
      <c r="DJ95" s="44">
        <f t="shared" si="189"/>
        <v>6596.8122535052044</v>
      </c>
      <c r="DK95" s="44">
        <f t="shared" si="192"/>
        <v>6827.7006823778856</v>
      </c>
      <c r="DL95" s="44">
        <f t="shared" si="195"/>
        <v>7066.6702062611121</v>
      </c>
      <c r="DM95" s="44">
        <f t="shared" ref="DM95:DM127" si="198">$V95/(1+r_)^($R95-DM$2)</f>
        <v>7314.00366348025</v>
      </c>
      <c r="DN95" s="44"/>
      <c r="DO95" s="44"/>
    </row>
    <row r="96" spans="2:119" ht="15.75" customHeight="1">
      <c r="B96" s="1">
        <v>89</v>
      </c>
      <c r="D96" s="43">
        <f t="shared" si="124"/>
        <v>0.151119</v>
      </c>
      <c r="E96" s="43">
        <f t="shared" si="0"/>
        <v>0.16383626739468954</v>
      </c>
      <c r="F96" s="44">
        <f t="shared" si="125"/>
        <v>6222.8688196034227</v>
      </c>
      <c r="G96" s="44">
        <f t="shared" si="1"/>
        <v>5353.5307852225042</v>
      </c>
      <c r="H96" s="44">
        <f t="shared" si="2"/>
        <v>2.5637955945744895</v>
      </c>
      <c r="J96" s="43">
        <f t="shared" si="119"/>
        <v>0.121616</v>
      </c>
      <c r="K96" s="43">
        <f t="shared" si="4"/>
        <v>0.12967142332901249</v>
      </c>
      <c r="L96" s="44">
        <f t="shared" si="126"/>
        <v>13415.51344135229</v>
      </c>
      <c r="M96" s="44">
        <f t="shared" si="5"/>
        <v>11883.183108824609</v>
      </c>
      <c r="N96" s="44">
        <f t="shared" si="6"/>
        <v>2.9976762889085493</v>
      </c>
      <c r="P96" s="5">
        <f t="shared" si="7"/>
        <v>0.68312721807154675</v>
      </c>
      <c r="R96" s="1">
        <v>89</v>
      </c>
      <c r="S96" s="44">
        <f t="shared" si="8"/>
        <v>11136.360130636</v>
      </c>
      <c r="T96" s="44">
        <f t="shared" si="9"/>
        <v>9856.9480906837616</v>
      </c>
      <c r="U96" s="45">
        <f t="shared" si="10"/>
        <v>3.0012280718307278</v>
      </c>
      <c r="V96" s="44">
        <f t="shared" si="120"/>
        <v>5724.9154510691296</v>
      </c>
      <c r="W96" s="45">
        <f t="shared" si="12"/>
        <v>1.7431132641192859</v>
      </c>
      <c r="X96" s="45">
        <f>SUM(DN96:DN$127)/S96</f>
        <v>1.6326131415084177</v>
      </c>
      <c r="Z96" s="1">
        <f t="shared" si="13"/>
        <v>2.8601913062698672</v>
      </c>
      <c r="AA96" s="45">
        <f t="shared" si="14"/>
        <v>0.14103676556086064</v>
      </c>
      <c r="AC96" s="44">
        <f t="shared" si="121"/>
        <v>267.96492152142565</v>
      </c>
      <c r="AD96" s="44">
        <f t="shared" si="127"/>
        <v>277.34369377467556</v>
      </c>
      <c r="AE96" s="44">
        <f t="shared" si="130"/>
        <v>287.05072305678908</v>
      </c>
      <c r="AF96" s="44">
        <f t="shared" si="133"/>
        <v>297.09749836377671</v>
      </c>
      <c r="AG96" s="44">
        <f t="shared" si="136"/>
        <v>307.4959108065089</v>
      </c>
      <c r="AH96" s="44">
        <f t="shared" si="139"/>
        <v>318.25826768473667</v>
      </c>
      <c r="AI96" s="44">
        <f t="shared" si="142"/>
        <v>329.39730705370243</v>
      </c>
      <c r="AJ96" s="44">
        <f t="shared" si="145"/>
        <v>340.92621280058194</v>
      </c>
      <c r="AK96" s="44">
        <f t="shared" si="148"/>
        <v>352.85863024860231</v>
      </c>
      <c r="AL96" s="44">
        <f t="shared" si="151"/>
        <v>365.20868230730338</v>
      </c>
      <c r="AM96" s="44">
        <f t="shared" si="154"/>
        <v>377.99098618805891</v>
      </c>
      <c r="AN96" s="44">
        <f t="shared" si="157"/>
        <v>391.2206707046409</v>
      </c>
      <c r="AO96" s="44">
        <f t="shared" si="160"/>
        <v>404.9133941793034</v>
      </c>
      <c r="AP96" s="44">
        <f t="shared" si="163"/>
        <v>419.08536297557896</v>
      </c>
      <c r="AQ96" s="44">
        <f t="shared" si="166"/>
        <v>433.75335067972412</v>
      </c>
      <c r="AR96" s="44">
        <f t="shared" si="169"/>
        <v>448.93471795351456</v>
      </c>
      <c r="AS96" s="44">
        <f t="shared" si="172"/>
        <v>464.64743308188747</v>
      </c>
      <c r="AT96" s="44">
        <f t="shared" si="175"/>
        <v>480.91009323975351</v>
      </c>
      <c r="AU96" s="44">
        <f t="shared" si="178"/>
        <v>497.74194650314479</v>
      </c>
      <c r="AV96" s="44">
        <f t="shared" si="181"/>
        <v>515.16291463075481</v>
      </c>
      <c r="AW96" s="44">
        <f t="shared" si="184"/>
        <v>533.19361664283133</v>
      </c>
      <c r="AX96" s="44">
        <f t="shared" si="187"/>
        <v>551.8553932253302</v>
      </c>
      <c r="AY96" s="44">
        <f t="shared" si="190"/>
        <v>571.17033198821684</v>
      </c>
      <c r="AZ96" s="44">
        <f t="shared" si="193"/>
        <v>591.1612936078044</v>
      </c>
      <c r="BA96" s="44">
        <f t="shared" si="196"/>
        <v>611.85193888407753</v>
      </c>
      <c r="BB96" s="44">
        <f t="shared" ref="BB96:BB127" si="199">$V96/(1+r_)^($R96-BB$2)</f>
        <v>633.26675674502007</v>
      </c>
      <c r="BC96" s="44">
        <f t="shared" si="107"/>
        <v>655.4310932310957</v>
      </c>
      <c r="BD96" s="44">
        <f t="shared" si="109"/>
        <v>678.37118149418393</v>
      </c>
      <c r="BE96" s="44">
        <f t="shared" si="111"/>
        <v>702.11417284648041</v>
      </c>
      <c r="BF96" s="44">
        <f t="shared" si="113"/>
        <v>726.68816889610707</v>
      </c>
      <c r="BG96" s="44">
        <f t="shared" si="115"/>
        <v>752.12225480747077</v>
      </c>
      <c r="BH96" s="44">
        <f t="shared" si="117"/>
        <v>778.44653372573225</v>
      </c>
      <c r="BI96" s="44">
        <f t="shared" si="122"/>
        <v>805.69216240613287</v>
      </c>
      <c r="BJ96" s="44">
        <f t="shared" si="128"/>
        <v>833.8913880903475</v>
      </c>
      <c r="BK96" s="44">
        <f t="shared" si="131"/>
        <v>863.07758667350936</v>
      </c>
      <c r="BL96" s="44">
        <f t="shared" si="134"/>
        <v>893.28530220708228</v>
      </c>
      <c r="BM96" s="44">
        <f t="shared" si="137"/>
        <v>924.55028778433018</v>
      </c>
      <c r="BN96" s="44">
        <f t="shared" si="140"/>
        <v>956.9095478567815</v>
      </c>
      <c r="BO96" s="44">
        <f t="shared" si="143"/>
        <v>990.40138203176889</v>
      </c>
      <c r="BP96" s="44">
        <f t="shared" si="146"/>
        <v>1025.0654304028806</v>
      </c>
      <c r="BQ96" s="44">
        <f t="shared" si="149"/>
        <v>1060.9427204669814</v>
      </c>
      <c r="BR96" s="44">
        <f t="shared" si="152"/>
        <v>1098.0757156833256</v>
      </c>
      <c r="BS96" s="44">
        <f t="shared" si="155"/>
        <v>1136.5083657322418</v>
      </c>
      <c r="BT96" s="44">
        <f t="shared" si="158"/>
        <v>1176.2861585328701</v>
      </c>
      <c r="BU96" s="44">
        <f t="shared" si="161"/>
        <v>1217.4561740815207</v>
      </c>
      <c r="BV96" s="44">
        <f t="shared" si="164"/>
        <v>1260.0671401743737</v>
      </c>
      <c r="BW96" s="44">
        <f t="shared" si="167"/>
        <v>1304.1694900804766</v>
      </c>
      <c r="BX96" s="44">
        <f t="shared" si="170"/>
        <v>1349.8154222332932</v>
      </c>
      <c r="BY96" s="44">
        <f t="shared" si="173"/>
        <v>1397.0589620114588</v>
      </c>
      <c r="BZ96" s="44">
        <f t="shared" si="176"/>
        <v>1445.9560256818595</v>
      </c>
      <c r="CA96" s="44">
        <f t="shared" si="179"/>
        <v>1496.5644865807242</v>
      </c>
      <c r="CB96" s="44">
        <f t="shared" si="182"/>
        <v>1548.9442436110494</v>
      </c>
      <c r="CC96" s="44">
        <f t="shared" si="185"/>
        <v>1603.1572921374361</v>
      </c>
      <c r="CD96" s="44">
        <f t="shared" si="188"/>
        <v>1659.2677973622463</v>
      </c>
      <c r="CE96" s="44">
        <f t="shared" si="191"/>
        <v>1717.3421702699247</v>
      </c>
      <c r="CF96" s="44">
        <f t="shared" si="194"/>
        <v>1777.449146229372</v>
      </c>
      <c r="CG96" s="44">
        <f t="shared" si="197"/>
        <v>1839.6598663473999</v>
      </c>
      <c r="CH96" s="44">
        <f t="shared" ref="CH96:CH127" si="200">$V96/(1+r_)^($R96-CH$2)</f>
        <v>1904.0479616695588</v>
      </c>
      <c r="CI96" s="44">
        <f t="shared" si="108"/>
        <v>1970.6896403279927</v>
      </c>
      <c r="CJ96" s="44">
        <f t="shared" si="110"/>
        <v>2039.6637777394724</v>
      </c>
      <c r="CK96" s="44">
        <f t="shared" si="112"/>
        <v>2111.0520099603541</v>
      </c>
      <c r="CL96" s="44">
        <f t="shared" si="114"/>
        <v>2184.9388303089659</v>
      </c>
      <c r="CM96" s="44">
        <f t="shared" si="116"/>
        <v>2261.4116893697797</v>
      </c>
      <c r="CN96" s="44">
        <f t="shared" si="118"/>
        <v>2340.561098497722</v>
      </c>
      <c r="CO96" s="44">
        <f t="shared" si="123"/>
        <v>2422.4807369451423</v>
      </c>
      <c r="CP96" s="44">
        <f t="shared" si="129"/>
        <v>2507.2675627382218</v>
      </c>
      <c r="CQ96" s="44">
        <f t="shared" si="132"/>
        <v>2595.0219274340593</v>
      </c>
      <c r="CR96" s="44">
        <f t="shared" si="135"/>
        <v>2685.8476948942512</v>
      </c>
      <c r="CS96" s="44">
        <f t="shared" si="138"/>
        <v>2779.8523642155501</v>
      </c>
      <c r="CT96" s="44">
        <f t="shared" si="141"/>
        <v>2877.1471969630938</v>
      </c>
      <c r="CU96" s="44">
        <f t="shared" si="144"/>
        <v>2977.847348856802</v>
      </c>
      <c r="CV96" s="44">
        <f t="shared" si="147"/>
        <v>3082.0720060667895</v>
      </c>
      <c r="CW96" s="44">
        <f t="shared" si="150"/>
        <v>3189.9445262791269</v>
      </c>
      <c r="CX96" s="44">
        <f t="shared" si="153"/>
        <v>3301.5925846988962</v>
      </c>
      <c r="CY96" s="44">
        <f t="shared" si="156"/>
        <v>3417.1483251633567</v>
      </c>
      <c r="CZ96" s="44">
        <f t="shared" si="159"/>
        <v>3536.7485165440739</v>
      </c>
      <c r="DA96" s="44">
        <f t="shared" si="162"/>
        <v>3660.534714623117</v>
      </c>
      <c r="DB96" s="44">
        <f t="shared" si="165"/>
        <v>3788.653429634925</v>
      </c>
      <c r="DC96" s="44">
        <f t="shared" si="168"/>
        <v>3921.2562996721472</v>
      </c>
      <c r="DD96" s="44">
        <f t="shared" si="171"/>
        <v>4058.5002701606727</v>
      </c>
      <c r="DE96" s="44">
        <f t="shared" si="174"/>
        <v>4200.5477796162959</v>
      </c>
      <c r="DF96" s="44">
        <f t="shared" si="177"/>
        <v>4347.5669519028661</v>
      </c>
      <c r="DG96" s="44">
        <f t="shared" si="180"/>
        <v>4499.7317952194653</v>
      </c>
      <c r="DH96" s="44">
        <f t="shared" si="183"/>
        <v>4657.2224080521464</v>
      </c>
      <c r="DI96" s="44">
        <f t="shared" si="186"/>
        <v>4820.2251923339718</v>
      </c>
      <c r="DJ96" s="44">
        <f t="shared" si="189"/>
        <v>4988.9330740656596</v>
      </c>
      <c r="DK96" s="44">
        <f t="shared" si="192"/>
        <v>5163.5457316579577</v>
      </c>
      <c r="DL96" s="44">
        <f t="shared" si="195"/>
        <v>5344.2698322659853</v>
      </c>
      <c r="DM96" s="44">
        <f t="shared" si="198"/>
        <v>5531.3192763952948</v>
      </c>
      <c r="DN96" s="44">
        <f t="shared" ref="DN96:DN127" si="201">$V96/(1+r_)^($R96-DN$2)</f>
        <v>5724.9154510691296</v>
      </c>
      <c r="DO96" s="44"/>
    </row>
    <row r="97" spans="1:129" ht="15.75" customHeight="1">
      <c r="B97" s="1">
        <v>90</v>
      </c>
      <c r="D97" s="43">
        <f t="shared" si="124"/>
        <v>0.164525</v>
      </c>
      <c r="E97" s="43">
        <f t="shared" si="0"/>
        <v>0.17975485359664081</v>
      </c>
      <c r="F97" s="44">
        <f t="shared" si="125"/>
        <v>4484.1927508415856</v>
      </c>
      <c r="G97" s="44">
        <f t="shared" si="1"/>
        <v>3807.1210695963523</v>
      </c>
      <c r="H97" s="44">
        <f t="shared" si="2"/>
        <v>2.3640002714205801</v>
      </c>
      <c r="J97" s="43">
        <f t="shared" si="119"/>
        <v>0.13697899999999999</v>
      </c>
      <c r="K97" s="43">
        <f t="shared" si="4"/>
        <v>0.14731625447518637</v>
      </c>
      <c r="L97" s="44">
        <f t="shared" si="126"/>
        <v>10350.852776296928</v>
      </c>
      <c r="M97" s="44">
        <f t="shared" si="5"/>
        <v>9030.1111146106359</v>
      </c>
      <c r="N97" s="44">
        <f t="shared" si="6"/>
        <v>2.7371835007382903</v>
      </c>
      <c r="P97" s="5">
        <f t="shared" si="7"/>
        <v>0.69772976141944276</v>
      </c>
      <c r="R97" s="1">
        <v>90</v>
      </c>
      <c r="S97" s="44">
        <f t="shared" si="8"/>
        <v>8577.5360507315236</v>
      </c>
      <c r="T97" s="44">
        <f t="shared" si="9"/>
        <v>7482.2780995208905</v>
      </c>
      <c r="U97" s="45">
        <f t="shared" si="10"/>
        <v>2.7473867101249585</v>
      </c>
      <c r="V97" s="44">
        <f t="shared" si="120"/>
        <v>4345.7071202017332</v>
      </c>
      <c r="W97" s="45">
        <f t="shared" si="12"/>
        <v>1.5956822012405762</v>
      </c>
      <c r="X97" s="45">
        <f>SUM(DO97:DO$127)/S97</f>
        <v>1.5030456539224117</v>
      </c>
      <c r="Z97" s="1">
        <f t="shared" si="13"/>
        <v>2.6243813169781633</v>
      </c>
      <c r="AA97" s="45">
        <f t="shared" si="14"/>
        <v>0.12300539314679515</v>
      </c>
      <c r="AC97" s="44">
        <f t="shared" si="121"/>
        <v>196.53005343966703</v>
      </c>
      <c r="AD97" s="44">
        <f t="shared" si="127"/>
        <v>203.40860531005535</v>
      </c>
      <c r="AE97" s="44">
        <f t="shared" si="130"/>
        <v>210.52790649590727</v>
      </c>
      <c r="AF97" s="44">
        <f t="shared" si="133"/>
        <v>217.896383223264</v>
      </c>
      <c r="AG97" s="44">
        <f t="shared" si="136"/>
        <v>225.52275663607821</v>
      </c>
      <c r="AH97" s="44">
        <f t="shared" si="139"/>
        <v>233.41605311834095</v>
      </c>
      <c r="AI97" s="44">
        <f t="shared" si="142"/>
        <v>241.58561497748286</v>
      </c>
      <c r="AJ97" s="44">
        <f t="shared" si="145"/>
        <v>250.04111150169473</v>
      </c>
      <c r="AK97" s="44">
        <f t="shared" si="148"/>
        <v>258.79255040425397</v>
      </c>
      <c r="AL97" s="44">
        <f t="shared" si="151"/>
        <v>267.85028966840287</v>
      </c>
      <c r="AM97" s="44">
        <f t="shared" si="154"/>
        <v>277.22504980679696</v>
      </c>
      <c r="AN97" s="44">
        <f t="shared" si="157"/>
        <v>286.92792655003484</v>
      </c>
      <c r="AO97" s="44">
        <f t="shared" si="160"/>
        <v>296.970403979286</v>
      </c>
      <c r="AP97" s="44">
        <f t="shared" si="163"/>
        <v>307.364368118561</v>
      </c>
      <c r="AQ97" s="44">
        <f t="shared" si="166"/>
        <v>318.12212100271063</v>
      </c>
      <c r="AR97" s="44">
        <f t="shared" si="169"/>
        <v>329.25639523780541</v>
      </c>
      <c r="AS97" s="44">
        <f t="shared" si="172"/>
        <v>340.78036907112869</v>
      </c>
      <c r="AT97" s="44">
        <f t="shared" si="175"/>
        <v>352.70768198861811</v>
      </c>
      <c r="AU97" s="44">
        <f t="shared" si="178"/>
        <v>365.05245085821969</v>
      </c>
      <c r="AV97" s="44">
        <f t="shared" si="181"/>
        <v>377.82928663825737</v>
      </c>
      <c r="AW97" s="44">
        <f t="shared" si="184"/>
        <v>391.05331167059626</v>
      </c>
      <c r="AX97" s="44">
        <f t="shared" si="187"/>
        <v>404.74017757906722</v>
      </c>
      <c r="AY97" s="44">
        <f t="shared" si="190"/>
        <v>418.90608379433445</v>
      </c>
      <c r="AZ97" s="44">
        <f t="shared" si="193"/>
        <v>433.56779672713617</v>
      </c>
      <c r="BA97" s="44">
        <f t="shared" si="196"/>
        <v>448.74266961258593</v>
      </c>
      <c r="BB97" s="44">
        <f t="shared" si="199"/>
        <v>464.44866304902638</v>
      </c>
      <c r="BC97" s="44">
        <f t="shared" ref="BC97:BC127" si="202">$V97/(1+r_)^($R97-BC$2)</f>
        <v>480.70436625574229</v>
      </c>
      <c r="BD97" s="44">
        <f t="shared" si="109"/>
        <v>497.52901907469317</v>
      </c>
      <c r="BE97" s="44">
        <f t="shared" si="111"/>
        <v>514.94253474230732</v>
      </c>
      <c r="BF97" s="44">
        <f t="shared" si="113"/>
        <v>532.9655234582882</v>
      </c>
      <c r="BG97" s="44">
        <f t="shared" si="115"/>
        <v>551.61931677932807</v>
      </c>
      <c r="BH97" s="44">
        <f t="shared" si="117"/>
        <v>570.92599286660447</v>
      </c>
      <c r="BI97" s="44">
        <f t="shared" si="122"/>
        <v>590.90840261693575</v>
      </c>
      <c r="BJ97" s="44">
        <f t="shared" si="128"/>
        <v>611.59019670852842</v>
      </c>
      <c r="BK97" s="44">
        <f t="shared" si="131"/>
        <v>632.99585359332696</v>
      </c>
      <c r="BL97" s="44">
        <f t="shared" si="134"/>
        <v>655.15070846909316</v>
      </c>
      <c r="BM97" s="44">
        <f t="shared" si="137"/>
        <v>678.08098326551146</v>
      </c>
      <c r="BN97" s="44">
        <f t="shared" si="140"/>
        <v>701.8138176798044</v>
      </c>
      <c r="BO97" s="44">
        <f t="shared" si="143"/>
        <v>726.37730129859733</v>
      </c>
      <c r="BP97" s="44">
        <f t="shared" si="146"/>
        <v>751.8005068440483</v>
      </c>
      <c r="BQ97" s="44">
        <f t="shared" si="149"/>
        <v>778.11352458358988</v>
      </c>
      <c r="BR97" s="44">
        <f t="shared" si="152"/>
        <v>805.34749794401546</v>
      </c>
      <c r="BS97" s="44">
        <f t="shared" si="155"/>
        <v>833.5346603720559</v>
      </c>
      <c r="BT97" s="44">
        <f t="shared" si="158"/>
        <v>862.70837348507769</v>
      </c>
      <c r="BU97" s="44">
        <f t="shared" si="161"/>
        <v>892.90316655705521</v>
      </c>
      <c r="BV97" s="44">
        <f t="shared" si="164"/>
        <v>924.15477738655227</v>
      </c>
      <c r="BW97" s="44">
        <f t="shared" si="167"/>
        <v>956.50019459508155</v>
      </c>
      <c r="BX97" s="44">
        <f t="shared" si="170"/>
        <v>989.97770140590922</v>
      </c>
      <c r="BY97" s="44">
        <f t="shared" si="173"/>
        <v>1024.626920955116</v>
      </c>
      <c r="BZ97" s="44">
        <f t="shared" si="176"/>
        <v>1060.4888631885451</v>
      </c>
      <c r="CA97" s="44">
        <f t="shared" si="179"/>
        <v>1097.605973400144</v>
      </c>
      <c r="CB97" s="44">
        <f t="shared" si="182"/>
        <v>1136.0221824691489</v>
      </c>
      <c r="CC97" s="44">
        <f t="shared" si="185"/>
        <v>1175.7829588555689</v>
      </c>
      <c r="CD97" s="44">
        <f t="shared" si="188"/>
        <v>1216.935362415514</v>
      </c>
      <c r="CE97" s="44">
        <f t="shared" si="191"/>
        <v>1259.5281001000567</v>
      </c>
      <c r="CF97" s="44">
        <f t="shared" si="194"/>
        <v>1303.6115836035588</v>
      </c>
      <c r="CG97" s="44">
        <f t="shared" si="197"/>
        <v>1349.2379890296831</v>
      </c>
      <c r="CH97" s="44">
        <f t="shared" si="200"/>
        <v>1396.461318645722</v>
      </c>
      <c r="CI97" s="44">
        <f t="shared" ref="CI97:CI127" si="203">$V97/(1+r_)^($R97-CI$2)</f>
        <v>1445.3374647983221</v>
      </c>
      <c r="CJ97" s="44">
        <f t="shared" si="110"/>
        <v>1495.924276066263</v>
      </c>
      <c r="CK97" s="44">
        <f t="shared" si="112"/>
        <v>1548.281625728582</v>
      </c>
      <c r="CL97" s="44">
        <f t="shared" si="114"/>
        <v>1602.4714826290824</v>
      </c>
      <c r="CM97" s="44">
        <f t="shared" si="116"/>
        <v>1658.5579845211</v>
      </c>
      <c r="CN97" s="44">
        <f t="shared" si="118"/>
        <v>1716.6075139793384</v>
      </c>
      <c r="CO97" s="44">
        <f t="shared" si="123"/>
        <v>1776.6887769686155</v>
      </c>
      <c r="CP97" s="44">
        <f t="shared" si="129"/>
        <v>1838.8728841625168</v>
      </c>
      <c r="CQ97" s="44">
        <f t="shared" si="132"/>
        <v>1903.2334351082047</v>
      </c>
      <c r="CR97" s="44">
        <f t="shared" si="135"/>
        <v>1969.8466053369914</v>
      </c>
      <c r="CS97" s="44">
        <f t="shared" si="138"/>
        <v>2038.7912365237862</v>
      </c>
      <c r="CT97" s="44">
        <f t="shared" si="141"/>
        <v>2110.1489298021188</v>
      </c>
      <c r="CU97" s="44">
        <f t="shared" si="144"/>
        <v>2184.0041423451926</v>
      </c>
      <c r="CV97" s="44">
        <f t="shared" si="147"/>
        <v>2260.4442873272742</v>
      </c>
      <c r="CW97" s="44">
        <f t="shared" si="150"/>
        <v>2339.5598373837283</v>
      </c>
      <c r="CX97" s="44">
        <f t="shared" si="153"/>
        <v>2421.4444316921586</v>
      </c>
      <c r="CY97" s="44">
        <f t="shared" si="156"/>
        <v>2506.1949868013844</v>
      </c>
      <c r="CZ97" s="44">
        <f t="shared" si="159"/>
        <v>2593.911811339432</v>
      </c>
      <c r="DA97" s="44">
        <f t="shared" si="162"/>
        <v>2684.6987247363118</v>
      </c>
      <c r="DB97" s="44">
        <f t="shared" si="165"/>
        <v>2778.6631801020831</v>
      </c>
      <c r="DC97" s="44">
        <f t="shared" si="168"/>
        <v>2875.9163914056553</v>
      </c>
      <c r="DD97" s="44">
        <f t="shared" si="171"/>
        <v>2976.5734651048533</v>
      </c>
      <c r="DE97" s="44">
        <f t="shared" si="174"/>
        <v>3080.7535363835232</v>
      </c>
      <c r="DF97" s="44">
        <f t="shared" si="177"/>
        <v>3188.5799101569464</v>
      </c>
      <c r="DG97" s="44">
        <f t="shared" si="180"/>
        <v>3300.180207012439</v>
      </c>
      <c r="DH97" s="44">
        <f t="shared" si="183"/>
        <v>3415.6865142578736</v>
      </c>
      <c r="DI97" s="44">
        <f t="shared" si="186"/>
        <v>3535.235542256899</v>
      </c>
      <c r="DJ97" s="44">
        <f t="shared" si="189"/>
        <v>3658.9687862358905</v>
      </c>
      <c r="DK97" s="44">
        <f t="shared" si="192"/>
        <v>3787.0326937541463</v>
      </c>
      <c r="DL97" s="44">
        <f t="shared" si="195"/>
        <v>3919.5788380355411</v>
      </c>
      <c r="DM97" s="44">
        <f t="shared" si="198"/>
        <v>4056.7640973667844</v>
      </c>
      <c r="DN97" s="44">
        <f t="shared" si="201"/>
        <v>4198.7508407746218</v>
      </c>
      <c r="DO97" s="44">
        <f t="shared" ref="DO97:DO127" si="204">$V97/(1+r_)^($R97-DO$2)</f>
        <v>4345.7071202017332</v>
      </c>
    </row>
    <row r="98" spans="1:129" ht="15.75" customHeight="1">
      <c r="B98" s="1">
        <v>91</v>
      </c>
      <c r="D98" s="43">
        <f t="shared" si="124"/>
        <v>0.18145</v>
      </c>
      <c r="E98" s="43">
        <f t="shared" si="0"/>
        <v>0.20022079668178641</v>
      </c>
      <c r="F98" s="44">
        <f t="shared" si="125"/>
        <v>3130.049388351119</v>
      </c>
      <c r="G98" s="44">
        <f t="shared" si="1"/>
        <v>2613.6289602808756</v>
      </c>
      <c r="H98" s="44">
        <f t="shared" si="2"/>
        <v>2.1704168106031445</v>
      </c>
      <c r="J98" s="43">
        <f t="shared" si="119"/>
        <v>0.153256</v>
      </c>
      <c r="K98" s="43">
        <f t="shared" si="4"/>
        <v>0.16635687322610174</v>
      </c>
      <c r="L98" s="44">
        <f t="shared" si="126"/>
        <v>7709.3694529243439</v>
      </c>
      <c r="M98" s="44">
        <f t="shared" si="5"/>
        <v>6618.3988560120742</v>
      </c>
      <c r="N98" s="44">
        <f t="shared" si="6"/>
        <v>2.5037160874316013</v>
      </c>
      <c r="P98" s="5">
        <f t="shared" si="7"/>
        <v>0.71123457500948373</v>
      </c>
      <c r="R98" s="1">
        <v>91</v>
      </c>
      <c r="S98" s="44">
        <f t="shared" si="8"/>
        <v>6387.0201483102583</v>
      </c>
      <c r="T98" s="44">
        <f t="shared" si="9"/>
        <v>5485.4714976097166</v>
      </c>
      <c r="U98" s="45">
        <f t="shared" si="10"/>
        <v>2.5181587153958889</v>
      </c>
      <c r="V98" s="44">
        <f t="shared" si="120"/>
        <v>3185.9618458117238</v>
      </c>
      <c r="W98" s="45">
        <f t="shared" si="12"/>
        <v>1.4625465819019325</v>
      </c>
      <c r="X98" s="45">
        <f>SUM(DP98:DP$127)/S98</f>
        <v>1.3849739311110196</v>
      </c>
      <c r="Z98" s="1">
        <f t="shared" si="13"/>
        <v>2.4074707801092003</v>
      </c>
      <c r="AA98" s="45">
        <f t="shared" si="14"/>
        <v>0.11068793528668852</v>
      </c>
      <c r="AC98" s="44">
        <f t="shared" si="121"/>
        <v>139.20945696283746</v>
      </c>
      <c r="AD98" s="44">
        <f t="shared" si="127"/>
        <v>144.0817879565368</v>
      </c>
      <c r="AE98" s="44">
        <f t="shared" si="130"/>
        <v>149.12465053501558</v>
      </c>
      <c r="AF98" s="44">
        <f t="shared" si="133"/>
        <v>154.34401330374112</v>
      </c>
      <c r="AG98" s="44">
        <f t="shared" si="136"/>
        <v>159.746053769372</v>
      </c>
      <c r="AH98" s="44">
        <f t="shared" si="139"/>
        <v>165.33716565130001</v>
      </c>
      <c r="AI98" s="44">
        <f t="shared" si="142"/>
        <v>171.12396644909552</v>
      </c>
      <c r="AJ98" s="44">
        <f t="shared" si="145"/>
        <v>177.11330527481385</v>
      </c>
      <c r="AK98" s="44">
        <f t="shared" si="148"/>
        <v>183.31227095943231</v>
      </c>
      <c r="AL98" s="44">
        <f t="shared" si="151"/>
        <v>189.72820044301238</v>
      </c>
      <c r="AM98" s="44">
        <f t="shared" si="154"/>
        <v>196.36868745851783</v>
      </c>
      <c r="AN98" s="44">
        <f t="shared" si="157"/>
        <v>203.24159151956596</v>
      </c>
      <c r="AO98" s="44">
        <f t="shared" si="160"/>
        <v>210.35504722275073</v>
      </c>
      <c r="AP98" s="44">
        <f t="shared" si="163"/>
        <v>217.71747387554694</v>
      </c>
      <c r="AQ98" s="44">
        <f t="shared" si="166"/>
        <v>225.33758546119111</v>
      </c>
      <c r="AR98" s="44">
        <f t="shared" si="169"/>
        <v>233.22440095233279</v>
      </c>
      <c r="AS98" s="44">
        <f t="shared" si="172"/>
        <v>241.38725498566438</v>
      </c>
      <c r="AT98" s="44">
        <f t="shared" si="175"/>
        <v>249.83580891016268</v>
      </c>
      <c r="AU98" s="44">
        <f t="shared" si="178"/>
        <v>258.58006222201834</v>
      </c>
      <c r="AV98" s="44">
        <f t="shared" si="181"/>
        <v>267.63036439978896</v>
      </c>
      <c r="AW98" s="44">
        <f t="shared" si="184"/>
        <v>276.99742715378153</v>
      </c>
      <c r="AX98" s="44">
        <f t="shared" si="187"/>
        <v>286.69233710416381</v>
      </c>
      <c r="AY98" s="44">
        <f t="shared" si="190"/>
        <v>296.72656890280962</v>
      </c>
      <c r="AZ98" s="44">
        <f t="shared" si="193"/>
        <v>307.11199881440785</v>
      </c>
      <c r="BA98" s="44">
        <f t="shared" si="196"/>
        <v>317.86091877291216</v>
      </c>
      <c r="BB98" s="44">
        <f t="shared" si="199"/>
        <v>328.98605092996405</v>
      </c>
      <c r="BC98" s="44">
        <f t="shared" si="202"/>
        <v>340.50056271251276</v>
      </c>
      <c r="BD98" s="44">
        <f t="shared" ref="BD98:BD127" si="205">$V98/(1+r_)^($R98-BD$2)</f>
        <v>352.41808240745064</v>
      </c>
      <c r="BE98" s="44">
        <f t="shared" si="111"/>
        <v>364.75271529171135</v>
      </c>
      <c r="BF98" s="44">
        <f t="shared" si="113"/>
        <v>377.51906032692125</v>
      </c>
      <c r="BG98" s="44">
        <f t="shared" si="115"/>
        <v>390.73222743836351</v>
      </c>
      <c r="BH98" s="44">
        <f t="shared" si="117"/>
        <v>404.40785539870609</v>
      </c>
      <c r="BI98" s="44">
        <f t="shared" si="122"/>
        <v>418.56213033766079</v>
      </c>
      <c r="BJ98" s="44">
        <f t="shared" si="128"/>
        <v>433.21180489947892</v>
      </c>
      <c r="BK98" s="44">
        <f t="shared" si="131"/>
        <v>448.37421807096075</v>
      </c>
      <c r="BL98" s="44">
        <f t="shared" si="134"/>
        <v>464.06731570344431</v>
      </c>
      <c r="BM98" s="44">
        <f t="shared" si="137"/>
        <v>480.30967175306472</v>
      </c>
      <c r="BN98" s="44">
        <f t="shared" si="140"/>
        <v>497.12051026442202</v>
      </c>
      <c r="BO98" s="44">
        <f t="shared" si="143"/>
        <v>514.51972812367683</v>
      </c>
      <c r="BP98" s="44">
        <f t="shared" si="146"/>
        <v>532.52791860800539</v>
      </c>
      <c r="BQ98" s="44">
        <f t="shared" si="149"/>
        <v>551.16639575928559</v>
      </c>
      <c r="BR98" s="44">
        <f t="shared" si="152"/>
        <v>570.45721961086042</v>
      </c>
      <c r="BS98" s="44">
        <f t="shared" si="155"/>
        <v>590.4232222972405</v>
      </c>
      <c r="BT98" s="44">
        <f t="shared" si="158"/>
        <v>611.08803507764389</v>
      </c>
      <c r="BU98" s="44">
        <f t="shared" si="161"/>
        <v>632.4761163053613</v>
      </c>
      <c r="BV98" s="44">
        <f t="shared" si="164"/>
        <v>654.61278037604882</v>
      </c>
      <c r="BW98" s="44">
        <f t="shared" si="167"/>
        <v>677.52422768921065</v>
      </c>
      <c r="BX98" s="44">
        <f t="shared" si="170"/>
        <v>701.23757565833284</v>
      </c>
      <c r="BY98" s="44">
        <f t="shared" si="173"/>
        <v>725.78089080637437</v>
      </c>
      <c r="BZ98" s="44">
        <f t="shared" si="176"/>
        <v>751.18322198459759</v>
      </c>
      <c r="CA98" s="44">
        <f t="shared" si="179"/>
        <v>777.47463475405857</v>
      </c>
      <c r="CB98" s="44">
        <f t="shared" si="182"/>
        <v>804.68624697045038</v>
      </c>
      <c r="CC98" s="44">
        <f t="shared" si="185"/>
        <v>832.850265614416</v>
      </c>
      <c r="CD98" s="44">
        <f t="shared" si="188"/>
        <v>862.0000249109205</v>
      </c>
      <c r="CE98" s="44">
        <f t="shared" si="191"/>
        <v>892.17002578280267</v>
      </c>
      <c r="CF98" s="44">
        <f t="shared" si="194"/>
        <v>923.39597668520071</v>
      </c>
      <c r="CG98" s="44">
        <f t="shared" si="197"/>
        <v>955.71483586918271</v>
      </c>
      <c r="CH98" s="44">
        <f t="shared" si="200"/>
        <v>989.16485512460406</v>
      </c>
      <c r="CI98" s="44">
        <f t="shared" si="203"/>
        <v>1023.7856250539651</v>
      </c>
      <c r="CJ98" s="44">
        <f t="shared" ref="CJ98:CJ127" si="206">$V98/(1+r_)^($R98-CJ$2)</f>
        <v>1059.6181219308537</v>
      </c>
      <c r="CK98" s="44">
        <f t="shared" si="112"/>
        <v>1096.7047561984334</v>
      </c>
      <c r="CL98" s="44">
        <f t="shared" si="114"/>
        <v>1135.0894226653784</v>
      </c>
      <c r="CM98" s="44">
        <f t="shared" si="116"/>
        <v>1174.8175524586668</v>
      </c>
      <c r="CN98" s="44">
        <f t="shared" si="118"/>
        <v>1215.9361667947198</v>
      </c>
      <c r="CO98" s="44">
        <f t="shared" si="123"/>
        <v>1258.493932632535</v>
      </c>
      <c r="CP98" s="44">
        <f t="shared" si="129"/>
        <v>1302.5412202746738</v>
      </c>
      <c r="CQ98" s="44">
        <f t="shared" si="132"/>
        <v>1348.1301629842874</v>
      </c>
      <c r="CR98" s="44">
        <f t="shared" si="135"/>
        <v>1395.3147186887372</v>
      </c>
      <c r="CS98" s="44">
        <f t="shared" si="138"/>
        <v>1444.1507338428428</v>
      </c>
      <c r="CT98" s="44">
        <f t="shared" si="141"/>
        <v>1494.6960095273421</v>
      </c>
      <c r="CU98" s="44">
        <f t="shared" si="144"/>
        <v>1547.0103698607993</v>
      </c>
      <c r="CV98" s="44">
        <f t="shared" si="147"/>
        <v>1601.1557328059268</v>
      </c>
      <c r="CW98" s="44">
        <f t="shared" si="150"/>
        <v>1657.1961834541341</v>
      </c>
      <c r="CX98" s="44">
        <f t="shared" si="153"/>
        <v>1715.1980498750288</v>
      </c>
      <c r="CY98" s="44">
        <f t="shared" si="156"/>
        <v>1775.2299816206546</v>
      </c>
      <c r="CZ98" s="44">
        <f t="shared" si="159"/>
        <v>1837.3630309773773</v>
      </c>
      <c r="DA98" s="44">
        <f t="shared" si="162"/>
        <v>1901.6707370615852</v>
      </c>
      <c r="DB98" s="44">
        <f t="shared" si="165"/>
        <v>1968.2292128587405</v>
      </c>
      <c r="DC98" s="44">
        <f t="shared" si="168"/>
        <v>2037.1172353087966</v>
      </c>
      <c r="DD98" s="44">
        <f t="shared" si="171"/>
        <v>2108.4163385446041</v>
      </c>
      <c r="DE98" s="44">
        <f t="shared" si="174"/>
        <v>2182.210910393665</v>
      </c>
      <c r="DF98" s="44">
        <f t="shared" si="177"/>
        <v>2258.5882922574433</v>
      </c>
      <c r="DG98" s="44">
        <f t="shared" si="180"/>
        <v>2337.6388824864539</v>
      </c>
      <c r="DH98" s="44">
        <f t="shared" si="183"/>
        <v>2419.4562433734791</v>
      </c>
      <c r="DI98" s="44">
        <f t="shared" si="186"/>
        <v>2504.1372118915506</v>
      </c>
      <c r="DJ98" s="44">
        <f t="shared" si="189"/>
        <v>2591.7820143077547</v>
      </c>
      <c r="DK98" s="44">
        <f t="shared" si="192"/>
        <v>2682.4943848085263</v>
      </c>
      <c r="DL98" s="44">
        <f t="shared" si="195"/>
        <v>2776.3816882768242</v>
      </c>
      <c r="DM98" s="44">
        <f t="shared" si="198"/>
        <v>2873.555047366513</v>
      </c>
      <c r="DN98" s="44">
        <f t="shared" si="201"/>
        <v>2974.1294740243407</v>
      </c>
      <c r="DO98" s="44">
        <f t="shared" si="204"/>
        <v>3078.2240056151923</v>
      </c>
      <c r="DP98" s="44">
        <f t="shared" ref="DP98:DP127" si="207">$V98/(1+r_)^($R98-DP$2)</f>
        <v>3185.9618458117238</v>
      </c>
      <c r="DQ98" s="44"/>
      <c r="DR98" s="44"/>
      <c r="DS98" s="44"/>
      <c r="DT98" s="44"/>
      <c r="DU98" s="44"/>
      <c r="DV98" s="44"/>
      <c r="DW98" s="44"/>
      <c r="DX98" s="44"/>
      <c r="DY98" s="44"/>
    </row>
    <row r="99" spans="1:129" ht="15.75" customHeight="1">
      <c r="B99" s="1">
        <v>92</v>
      </c>
      <c r="D99" s="43">
        <f t="shared" si="124"/>
        <v>0.20030899999999999</v>
      </c>
      <c r="E99" s="43">
        <f t="shared" si="0"/>
        <v>0.22352987592795462</v>
      </c>
      <c r="F99" s="44">
        <f t="shared" si="125"/>
        <v>2097.2085322106323</v>
      </c>
      <c r="G99" s="44">
        <f t="shared" si="1"/>
        <v>1719.1926665853398</v>
      </c>
      <c r="H99" s="44">
        <f t="shared" si="2"/>
        <v>1.9930697334177532</v>
      </c>
      <c r="J99" s="43">
        <f t="shared" si="119"/>
        <v>0.16942499999999999</v>
      </c>
      <c r="K99" s="43">
        <f t="shared" si="4"/>
        <v>0.18563704696227359</v>
      </c>
      <c r="L99" s="44">
        <f t="shared" si="126"/>
        <v>5527.4282590998037</v>
      </c>
      <c r="M99" s="44">
        <f t="shared" si="5"/>
        <v>4670.2756722864688</v>
      </c>
      <c r="N99" s="44">
        <f t="shared" si="6"/>
        <v>2.2946789849958238</v>
      </c>
      <c r="P99" s="5">
        <f t="shared" si="7"/>
        <v>0.72494315603324788</v>
      </c>
      <c r="R99" s="1">
        <v>92</v>
      </c>
      <c r="S99" s="44">
        <f t="shared" si="8"/>
        <v>4583.922846909174</v>
      </c>
      <c r="T99" s="44">
        <f t="shared" si="9"/>
        <v>3876.9160473994571</v>
      </c>
      <c r="U99" s="45">
        <f t="shared" si="10"/>
        <v>2.3120063989325019</v>
      </c>
      <c r="V99" s="44">
        <f t="shared" si="120"/>
        <v>2251.7128403296047</v>
      </c>
      <c r="W99" s="45">
        <f t="shared" si="12"/>
        <v>1.3428133164999974</v>
      </c>
      <c r="X99" s="45">
        <f>SUM(DQ99:DQ$127)/S99</f>
        <v>1.2779427277067896</v>
      </c>
      <c r="Z99" s="1">
        <f t="shared" si="13"/>
        <v>2.2117192961455858</v>
      </c>
      <c r="AA99" s="45">
        <f t="shared" si="14"/>
        <v>0.1002871027869161</v>
      </c>
      <c r="AC99" s="44">
        <f t="shared" si="121"/>
        <v>95.06065960209898</v>
      </c>
      <c r="AD99" s="44">
        <f t="shared" si="127"/>
        <v>98.387782688172436</v>
      </c>
      <c r="AE99" s="44">
        <f t="shared" si="130"/>
        <v>101.83135508225848</v>
      </c>
      <c r="AF99" s="44">
        <f t="shared" si="133"/>
        <v>105.39545251013752</v>
      </c>
      <c r="AG99" s="44">
        <f t="shared" si="136"/>
        <v>109.08429334799233</v>
      </c>
      <c r="AH99" s="44">
        <f t="shared" si="139"/>
        <v>112.90224361517203</v>
      </c>
      <c r="AI99" s="44">
        <f t="shared" si="142"/>
        <v>116.85382214170305</v>
      </c>
      <c r="AJ99" s="44">
        <f t="shared" si="145"/>
        <v>120.94370591666265</v>
      </c>
      <c r="AK99" s="44">
        <f t="shared" si="148"/>
        <v>125.17673562374583</v>
      </c>
      <c r="AL99" s="44">
        <f t="shared" si="151"/>
        <v>129.55792137057691</v>
      </c>
      <c r="AM99" s="44">
        <f t="shared" si="154"/>
        <v>134.09244861854708</v>
      </c>
      <c r="AN99" s="44">
        <f t="shared" si="157"/>
        <v>138.78568432019622</v>
      </c>
      <c r="AO99" s="44">
        <f t="shared" si="160"/>
        <v>143.6431832714031</v>
      </c>
      <c r="AP99" s="44">
        <f t="shared" si="163"/>
        <v>148.67069468590219</v>
      </c>
      <c r="AQ99" s="44">
        <f t="shared" si="166"/>
        <v>153.87416899990873</v>
      </c>
      <c r="AR99" s="44">
        <f t="shared" si="169"/>
        <v>159.25976491490553</v>
      </c>
      <c r="AS99" s="44">
        <f t="shared" si="172"/>
        <v>164.83385668692722</v>
      </c>
      <c r="AT99" s="44">
        <f t="shared" si="175"/>
        <v>170.60304167096965</v>
      </c>
      <c r="AU99" s="44">
        <f t="shared" si="178"/>
        <v>176.57414812945362</v>
      </c>
      <c r="AV99" s="44">
        <f t="shared" si="181"/>
        <v>182.75424331398446</v>
      </c>
      <c r="AW99" s="44">
        <f t="shared" si="184"/>
        <v>189.15064182997389</v>
      </c>
      <c r="AX99" s="44">
        <f t="shared" si="187"/>
        <v>195.77091429402296</v>
      </c>
      <c r="AY99" s="44">
        <f t="shared" si="190"/>
        <v>202.6228962943137</v>
      </c>
      <c r="AZ99" s="44">
        <f t="shared" si="193"/>
        <v>209.71469766461473</v>
      </c>
      <c r="BA99" s="44">
        <f t="shared" si="196"/>
        <v>217.05471208287619</v>
      </c>
      <c r="BB99" s="44">
        <f t="shared" si="199"/>
        <v>224.65162700577685</v>
      </c>
      <c r="BC99" s="44">
        <f t="shared" si="202"/>
        <v>232.51443395097903</v>
      </c>
      <c r="BD99" s="44">
        <f t="shared" si="205"/>
        <v>240.65243913926329</v>
      </c>
      <c r="BE99" s="44">
        <f t="shared" ref="BE99:BE127" si="208">$V99/(1+r_)^($R99-BE$2)</f>
        <v>249.07527450913747</v>
      </c>
      <c r="BF99" s="44">
        <f t="shared" si="113"/>
        <v>257.79290911695722</v>
      </c>
      <c r="BG99" s="44">
        <f t="shared" si="115"/>
        <v>266.81566093605073</v>
      </c>
      <c r="BH99" s="44">
        <f t="shared" si="117"/>
        <v>276.15420906881252</v>
      </c>
      <c r="BI99" s="44">
        <f t="shared" si="122"/>
        <v>285.81960638622087</v>
      </c>
      <c r="BJ99" s="44">
        <f t="shared" si="128"/>
        <v>295.82329260973859</v>
      </c>
      <c r="BK99" s="44">
        <f t="shared" si="131"/>
        <v>306.17710785107943</v>
      </c>
      <c r="BL99" s="44">
        <f t="shared" si="134"/>
        <v>316.89330662586724</v>
      </c>
      <c r="BM99" s="44">
        <f t="shared" si="137"/>
        <v>327.98457235777255</v>
      </c>
      <c r="BN99" s="44">
        <f t="shared" si="140"/>
        <v>339.46403239029451</v>
      </c>
      <c r="BO99" s="44">
        <f t="shared" si="143"/>
        <v>351.3452735239548</v>
      </c>
      <c r="BP99" s="44">
        <f t="shared" si="146"/>
        <v>363.64235809729325</v>
      </c>
      <c r="BQ99" s="44">
        <f t="shared" si="149"/>
        <v>376.36984063069843</v>
      </c>
      <c r="BR99" s="44">
        <f t="shared" si="152"/>
        <v>389.54278505277284</v>
      </c>
      <c r="BS99" s="44">
        <f t="shared" si="155"/>
        <v>403.17678252961986</v>
      </c>
      <c r="BT99" s="44">
        <f t="shared" si="158"/>
        <v>417.28796991815653</v>
      </c>
      <c r="BU99" s="44">
        <f t="shared" si="161"/>
        <v>431.89304886529197</v>
      </c>
      <c r="BV99" s="44">
        <f t="shared" si="164"/>
        <v>447.00930557557712</v>
      </c>
      <c r="BW99" s="44">
        <f t="shared" si="167"/>
        <v>462.65463127072218</v>
      </c>
      <c r="BX99" s="44">
        <f t="shared" si="170"/>
        <v>478.84754336519751</v>
      </c>
      <c r="BY99" s="44">
        <f t="shared" si="173"/>
        <v>495.60720738297937</v>
      </c>
      <c r="BZ99" s="44">
        <f t="shared" si="176"/>
        <v>512.95345964138357</v>
      </c>
      <c r="CA99" s="44">
        <f t="shared" si="179"/>
        <v>530.90683072883201</v>
      </c>
      <c r="CB99" s="44">
        <f t="shared" si="182"/>
        <v>549.48856980434118</v>
      </c>
      <c r="CC99" s="44">
        <f t="shared" si="185"/>
        <v>568.72066974749305</v>
      </c>
      <c r="CD99" s="44">
        <f t="shared" si="188"/>
        <v>588.62589318865514</v>
      </c>
      <c r="CE99" s="44">
        <f t="shared" si="191"/>
        <v>609.22779945025798</v>
      </c>
      <c r="CF99" s="44">
        <f t="shared" si="194"/>
        <v>630.55077243101709</v>
      </c>
      <c r="CG99" s="44">
        <f t="shared" si="197"/>
        <v>652.62004946610261</v>
      </c>
      <c r="CH99" s="44">
        <f t="shared" si="200"/>
        <v>675.46175119741611</v>
      </c>
      <c r="CI99" s="44">
        <f t="shared" si="203"/>
        <v>699.1029124893256</v>
      </c>
      <c r="CJ99" s="44">
        <f t="shared" si="206"/>
        <v>723.57151442645204</v>
      </c>
      <c r="CK99" s="44">
        <f t="shared" ref="CK99:CK127" si="209">$V99/(1+r_)^($R99-CK$2)</f>
        <v>748.89651743137779</v>
      </c>
      <c r="CL99" s="44">
        <f t="shared" si="114"/>
        <v>775.10789554147573</v>
      </c>
      <c r="CM99" s="44">
        <f t="shared" si="116"/>
        <v>802.23667188542731</v>
      </c>
      <c r="CN99" s="44">
        <f t="shared" si="118"/>
        <v>830.31495540141736</v>
      </c>
      <c r="CO99" s="44">
        <f t="shared" si="123"/>
        <v>859.37597884046681</v>
      </c>
      <c r="CP99" s="44">
        <f t="shared" si="129"/>
        <v>889.45413809988315</v>
      </c>
      <c r="CQ99" s="44">
        <f t="shared" si="132"/>
        <v>920.58503293337901</v>
      </c>
      <c r="CR99" s="44">
        <f t="shared" si="135"/>
        <v>952.80550908604732</v>
      </c>
      <c r="CS99" s="44">
        <f t="shared" si="138"/>
        <v>986.15370190405883</v>
      </c>
      <c r="CT99" s="44">
        <f t="shared" si="141"/>
        <v>1020.6690814707007</v>
      </c>
      <c r="CU99" s="44">
        <f t="shared" si="144"/>
        <v>1056.3924993221751</v>
      </c>
      <c r="CV99" s="44">
        <f t="shared" si="147"/>
        <v>1093.3662367984514</v>
      </c>
      <c r="CW99" s="44">
        <f t="shared" si="150"/>
        <v>1131.634055086397</v>
      </c>
      <c r="CX99" s="44">
        <f t="shared" si="153"/>
        <v>1171.2412470144207</v>
      </c>
      <c r="CY99" s="44">
        <f t="shared" si="156"/>
        <v>1212.2346906599253</v>
      </c>
      <c r="CZ99" s="44">
        <f t="shared" si="159"/>
        <v>1254.6629048330226</v>
      </c>
      <c r="DA99" s="44">
        <f t="shared" si="162"/>
        <v>1298.5761065021784</v>
      </c>
      <c r="DB99" s="44">
        <f t="shared" si="165"/>
        <v>1344.0262702297543</v>
      </c>
      <c r="DC99" s="44">
        <f t="shared" si="168"/>
        <v>1391.0671896877955</v>
      </c>
      <c r="DD99" s="44">
        <f t="shared" si="171"/>
        <v>1439.7545413268685</v>
      </c>
      <c r="DE99" s="44">
        <f t="shared" si="174"/>
        <v>1490.1459502733087</v>
      </c>
      <c r="DF99" s="44">
        <f t="shared" si="177"/>
        <v>1542.3010585328743</v>
      </c>
      <c r="DG99" s="44">
        <f t="shared" si="180"/>
        <v>1596.2815955815249</v>
      </c>
      <c r="DH99" s="44">
        <f t="shared" si="183"/>
        <v>1652.1514514268783</v>
      </c>
      <c r="DI99" s="44">
        <f t="shared" si="186"/>
        <v>1709.9767522268187</v>
      </c>
      <c r="DJ99" s="44">
        <f t="shared" si="189"/>
        <v>1769.8259385547572</v>
      </c>
      <c r="DK99" s="44">
        <f t="shared" si="192"/>
        <v>1831.7698464041734</v>
      </c>
      <c r="DL99" s="44">
        <f t="shared" si="195"/>
        <v>1895.8817910283196</v>
      </c>
      <c r="DM99" s="44">
        <f t="shared" si="198"/>
        <v>1962.2376537143105</v>
      </c>
      <c r="DN99" s="44">
        <f t="shared" si="201"/>
        <v>2030.9159715943113</v>
      </c>
      <c r="DO99" s="44">
        <f t="shared" si="204"/>
        <v>2101.9980306001121</v>
      </c>
      <c r="DP99" s="44">
        <f t="shared" si="207"/>
        <v>2175.5679616711159</v>
      </c>
      <c r="DQ99" s="44">
        <f t="shared" ref="DQ99:DQ127" si="210">$V99/(1+r_)^($R99-DQ$2)</f>
        <v>2251.7128403296047</v>
      </c>
      <c r="DR99" s="44"/>
      <c r="DS99" s="44"/>
      <c r="DT99" s="44"/>
      <c r="DU99" s="44"/>
      <c r="DV99" s="44"/>
      <c r="DW99" s="44"/>
      <c r="DX99" s="44"/>
      <c r="DY99" s="44"/>
    </row>
    <row r="100" spans="1:129" ht="15.75" customHeight="1">
      <c r="B100" s="1">
        <v>93</v>
      </c>
      <c r="D100" s="43">
        <f t="shared" si="124"/>
        <v>0.219307</v>
      </c>
      <c r="E100" s="43">
        <f t="shared" si="0"/>
        <v>0.24757329220837329</v>
      </c>
      <c r="F100" s="44">
        <f t="shared" si="125"/>
        <v>1341.1768009600476</v>
      </c>
      <c r="G100" s="44">
        <f t="shared" si="1"/>
        <v>1079.29966508947</v>
      </c>
      <c r="H100" s="44">
        <f t="shared" si="2"/>
        <v>1.8347246849689895</v>
      </c>
      <c r="J100" s="43">
        <f t="shared" si="119"/>
        <v>0.187195</v>
      </c>
      <c r="K100" s="43">
        <f t="shared" si="4"/>
        <v>0.20726405060203731</v>
      </c>
      <c r="L100" s="44">
        <f t="shared" si="126"/>
        <v>3813.1230854731343</v>
      </c>
      <c r="M100" s="44">
        <f t="shared" si="5"/>
        <v>3166.1351781062604</v>
      </c>
      <c r="N100" s="44">
        <f t="shared" si="6"/>
        <v>2.1015313734483327</v>
      </c>
      <c r="P100" s="5">
        <f t="shared" si="7"/>
        <v>0.7397945733638418</v>
      </c>
      <c r="R100" s="1">
        <v>93</v>
      </c>
      <c r="S100" s="44">
        <f t="shared" si="8"/>
        <v>3169.9092478897401</v>
      </c>
      <c r="T100" s="44">
        <f t="shared" si="9"/>
        <v>2636.0764321917736</v>
      </c>
      <c r="U100" s="45">
        <f t="shared" si="10"/>
        <v>2.1202950561886955</v>
      </c>
      <c r="V100" s="44">
        <f t="shared" si="120"/>
        <v>1531.0331918169823</v>
      </c>
      <c r="W100" s="45">
        <f t="shared" si="12"/>
        <v>1.2314673686343947</v>
      </c>
      <c r="X100" s="45">
        <f>SUM(DR100:DR$127)/S100</f>
        <v>1.1774777967698622</v>
      </c>
      <c r="Z100" s="1">
        <f t="shared" si="13"/>
        <v>2.0321068252431846</v>
      </c>
      <c r="AA100" s="45">
        <f t="shared" si="14"/>
        <v>8.818823094551087E-2</v>
      </c>
      <c r="AC100" s="44">
        <f t="shared" si="121"/>
        <v>62.449947165286048</v>
      </c>
      <c r="AD100" s="44">
        <f t="shared" si="127"/>
        <v>64.63569531607105</v>
      </c>
      <c r="AE100" s="44">
        <f t="shared" si="130"/>
        <v>66.897944652133532</v>
      </c>
      <c r="AF100" s="44">
        <f t="shared" si="133"/>
        <v>69.239372714958208</v>
      </c>
      <c r="AG100" s="44">
        <f t="shared" si="136"/>
        <v>71.662750759981733</v>
      </c>
      <c r="AH100" s="44">
        <f t="shared" si="139"/>
        <v>74.170947036581097</v>
      </c>
      <c r="AI100" s="44">
        <f t="shared" si="142"/>
        <v>76.766930182861415</v>
      </c>
      <c r="AJ100" s="44">
        <f t="shared" si="145"/>
        <v>79.453772739261566</v>
      </c>
      <c r="AK100" s="44">
        <f t="shared" si="148"/>
        <v>82.234654785135717</v>
      </c>
      <c r="AL100" s="44">
        <f t="shared" si="151"/>
        <v>85.112867702615461</v>
      </c>
      <c r="AM100" s="44">
        <f t="shared" si="154"/>
        <v>88.091818072206991</v>
      </c>
      <c r="AN100" s="44">
        <f t="shared" si="157"/>
        <v>91.175031704734209</v>
      </c>
      <c r="AO100" s="44">
        <f t="shared" si="160"/>
        <v>94.366157814399912</v>
      </c>
      <c r="AP100" s="44">
        <f t="shared" si="163"/>
        <v>97.668973337903907</v>
      </c>
      <c r="AQ100" s="44">
        <f t="shared" si="166"/>
        <v>101.08738740473052</v>
      </c>
      <c r="AR100" s="44">
        <f t="shared" si="169"/>
        <v>104.62544596389607</v>
      </c>
      <c r="AS100" s="44">
        <f t="shared" si="172"/>
        <v>108.28733657263244</v>
      </c>
      <c r="AT100" s="44">
        <f t="shared" si="175"/>
        <v>112.07739335267456</v>
      </c>
      <c r="AU100" s="44">
        <f t="shared" si="178"/>
        <v>116.00010212001816</v>
      </c>
      <c r="AV100" s="44">
        <f t="shared" si="181"/>
        <v>120.06010569421881</v>
      </c>
      <c r="AW100" s="44">
        <f t="shared" si="184"/>
        <v>124.26220939351646</v>
      </c>
      <c r="AX100" s="44">
        <f t="shared" si="187"/>
        <v>128.61138672228952</v>
      </c>
      <c r="AY100" s="44">
        <f t="shared" si="190"/>
        <v>133.11278525756961</v>
      </c>
      <c r="AZ100" s="44">
        <f t="shared" si="193"/>
        <v>137.77173274158454</v>
      </c>
      <c r="BA100" s="44">
        <f t="shared" si="196"/>
        <v>142.59374338754003</v>
      </c>
      <c r="BB100" s="44">
        <f t="shared" si="199"/>
        <v>147.5845244061039</v>
      </c>
      <c r="BC100" s="44">
        <f t="shared" si="202"/>
        <v>152.74998276031752</v>
      </c>
      <c r="BD100" s="44">
        <f t="shared" si="205"/>
        <v>158.09623215692864</v>
      </c>
      <c r="BE100" s="44">
        <f t="shared" si="208"/>
        <v>163.62960028242111</v>
      </c>
      <c r="BF100" s="44">
        <f t="shared" ref="BF100:BF127" si="211">$V100/(1+r_)^($R100-BF$2)</f>
        <v>169.35663629230584</v>
      </c>
      <c r="BG100" s="44">
        <f t="shared" si="115"/>
        <v>175.28411856253649</v>
      </c>
      <c r="BH100" s="44">
        <f t="shared" si="117"/>
        <v>181.41906271222527</v>
      </c>
      <c r="BI100" s="44">
        <f t="shared" si="122"/>
        <v>187.76872990715316</v>
      </c>
      <c r="BJ100" s="44">
        <f t="shared" si="128"/>
        <v>194.34063545390347</v>
      </c>
      <c r="BK100" s="44">
        <f t="shared" si="131"/>
        <v>201.14255769479007</v>
      </c>
      <c r="BL100" s="44">
        <f t="shared" si="134"/>
        <v>208.18254721410773</v>
      </c>
      <c r="BM100" s="44">
        <f t="shared" si="137"/>
        <v>215.46893636660153</v>
      </c>
      <c r="BN100" s="44">
        <f t="shared" si="140"/>
        <v>223.01034913943255</v>
      </c>
      <c r="BO100" s="44">
        <f t="shared" si="143"/>
        <v>230.81571135931262</v>
      </c>
      <c r="BP100" s="44">
        <f t="shared" si="146"/>
        <v>238.89426125688857</v>
      </c>
      <c r="BQ100" s="44">
        <f t="shared" si="149"/>
        <v>247.25556040087969</v>
      </c>
      <c r="BR100" s="44">
        <f t="shared" si="152"/>
        <v>255.90950501491042</v>
      </c>
      <c r="BS100" s="44">
        <f t="shared" si="155"/>
        <v>264.86633769043226</v>
      </c>
      <c r="BT100" s="44">
        <f t="shared" si="158"/>
        <v>274.13665950959734</v>
      </c>
      <c r="BU100" s="44">
        <f t="shared" si="161"/>
        <v>283.73144259243327</v>
      </c>
      <c r="BV100" s="44">
        <f t="shared" si="164"/>
        <v>293.66204308316838</v>
      </c>
      <c r="BW100" s="44">
        <f t="shared" si="167"/>
        <v>303.94021459107921</v>
      </c>
      <c r="BX100" s="44">
        <f t="shared" si="170"/>
        <v>314.57812210176695</v>
      </c>
      <c r="BY100" s="44">
        <f t="shared" si="173"/>
        <v>325.58835637532883</v>
      </c>
      <c r="BZ100" s="44">
        <f t="shared" si="176"/>
        <v>336.98394884846527</v>
      </c>
      <c r="CA100" s="44">
        <f t="shared" si="179"/>
        <v>348.77838705816151</v>
      </c>
      <c r="CB100" s="44">
        <f t="shared" si="182"/>
        <v>360.98563060519717</v>
      </c>
      <c r="CC100" s="44">
        <f t="shared" si="185"/>
        <v>373.62012767637913</v>
      </c>
      <c r="CD100" s="44">
        <f t="shared" si="188"/>
        <v>386.69683214505233</v>
      </c>
      <c r="CE100" s="44">
        <f t="shared" si="191"/>
        <v>400.23122127012908</v>
      </c>
      <c r="CF100" s="44">
        <f t="shared" si="194"/>
        <v>414.2393140145835</v>
      </c>
      <c r="CG100" s="44">
        <f t="shared" si="197"/>
        <v>428.73769000509395</v>
      </c>
      <c r="CH100" s="44">
        <f t="shared" si="200"/>
        <v>443.74350915527219</v>
      </c>
      <c r="CI100" s="44">
        <f t="shared" si="203"/>
        <v>459.27453197570674</v>
      </c>
      <c r="CJ100" s="44">
        <f t="shared" si="206"/>
        <v>475.34914059485641</v>
      </c>
      <c r="CK100" s="44">
        <f t="shared" si="209"/>
        <v>491.98636051567632</v>
      </c>
      <c r="CL100" s="44">
        <f t="shared" ref="CL100:CL127" si="212">$V100/(1+r_)^($R100-CL$2)</f>
        <v>509.20588313372497</v>
      </c>
      <c r="CM100" s="44">
        <f t="shared" si="116"/>
        <v>527.0280890434052</v>
      </c>
      <c r="CN100" s="44">
        <f t="shared" si="118"/>
        <v>545.47407215992439</v>
      </c>
      <c r="CO100" s="44">
        <f t="shared" si="123"/>
        <v>564.56566468552171</v>
      </c>
      <c r="CP100" s="44">
        <f t="shared" si="129"/>
        <v>584.32546294951487</v>
      </c>
      <c r="CQ100" s="44">
        <f t="shared" si="132"/>
        <v>604.77685415274789</v>
      </c>
      <c r="CR100" s="44">
        <f t="shared" si="135"/>
        <v>625.94404404809404</v>
      </c>
      <c r="CS100" s="44">
        <f t="shared" si="138"/>
        <v>647.85208558977729</v>
      </c>
      <c r="CT100" s="44">
        <f t="shared" si="141"/>
        <v>670.52690858541951</v>
      </c>
      <c r="CU100" s="44">
        <f t="shared" si="144"/>
        <v>693.99535038590898</v>
      </c>
      <c r="CV100" s="44">
        <f t="shared" si="147"/>
        <v>718.28518764941578</v>
      </c>
      <c r="CW100" s="44">
        <f t="shared" si="150"/>
        <v>743.42516921714537</v>
      </c>
      <c r="CX100" s="44">
        <f t="shared" si="153"/>
        <v>769.44505013974538</v>
      </c>
      <c r="CY100" s="44">
        <f t="shared" si="156"/>
        <v>796.37562689463641</v>
      </c>
      <c r="CZ100" s="44">
        <f t="shared" si="159"/>
        <v>824.24877383594855</v>
      </c>
      <c r="DA100" s="44">
        <f t="shared" si="162"/>
        <v>853.09748092020664</v>
      </c>
      <c r="DB100" s="44">
        <f t="shared" si="165"/>
        <v>882.95589275241389</v>
      </c>
      <c r="DC100" s="44">
        <f t="shared" si="168"/>
        <v>913.85934899874815</v>
      </c>
      <c r="DD100" s="44">
        <f t="shared" si="171"/>
        <v>945.8444262137042</v>
      </c>
      <c r="DE100" s="44">
        <f t="shared" si="174"/>
        <v>978.94898113118404</v>
      </c>
      <c r="DF100" s="44">
        <f t="shared" si="177"/>
        <v>1013.2121954707752</v>
      </c>
      <c r="DG100" s="44">
        <f t="shared" si="180"/>
        <v>1048.6746223122523</v>
      </c>
      <c r="DH100" s="44">
        <f t="shared" si="183"/>
        <v>1085.3782340931812</v>
      </c>
      <c r="DI100" s="44">
        <f t="shared" si="186"/>
        <v>1123.3664722864423</v>
      </c>
      <c r="DJ100" s="44">
        <f t="shared" si="189"/>
        <v>1162.6842988164678</v>
      </c>
      <c r="DK100" s="44">
        <f t="shared" si="192"/>
        <v>1203.3782492750438</v>
      </c>
      <c r="DL100" s="44">
        <f t="shared" si="195"/>
        <v>1245.4964879996703</v>
      </c>
      <c r="DM100" s="44">
        <f t="shared" si="198"/>
        <v>1289.0888650796589</v>
      </c>
      <c r="DN100" s="44">
        <f t="shared" si="201"/>
        <v>1334.2069753574467</v>
      </c>
      <c r="DO100" s="44">
        <f t="shared" si="204"/>
        <v>1380.9042194949573</v>
      </c>
      <c r="DP100" s="44">
        <f t="shared" si="207"/>
        <v>1429.2358671772806</v>
      </c>
      <c r="DQ100" s="44">
        <f t="shared" si="210"/>
        <v>1479.2591225284855</v>
      </c>
      <c r="DR100" s="44">
        <f t="shared" ref="DR100:DR127" si="213">$V100/(1+r_)^($R100-DR$2)</f>
        <v>1531.0331918169823</v>
      </c>
      <c r="DS100" s="44"/>
      <c r="DT100" s="44"/>
      <c r="DU100" s="44"/>
      <c r="DV100" s="44"/>
      <c r="DW100" s="44"/>
      <c r="DX100" s="44"/>
      <c r="DY100" s="44"/>
    </row>
    <row r="101" spans="1:129" ht="15.75" customHeight="1">
      <c r="B101" s="1">
        <v>94</v>
      </c>
      <c r="D101" s="43">
        <f t="shared" si="124"/>
        <v>0.23877200000000001</v>
      </c>
      <c r="E101" s="43">
        <f t="shared" si="0"/>
        <v>0.27282236021143497</v>
      </c>
      <c r="F101" s="44">
        <f t="shared" si="125"/>
        <v>817.42252921889224</v>
      </c>
      <c r="G101" s="44">
        <f t="shared" si="1"/>
        <v>645.54639147597925</v>
      </c>
      <c r="H101" s="44">
        <f t="shared" si="2"/>
        <v>1.6899344820599596</v>
      </c>
      <c r="J101" s="43">
        <f t="shared" si="119"/>
        <v>0.20628099999999999</v>
      </c>
      <c r="K101" s="43">
        <f t="shared" si="4"/>
        <v>0.23102578465601678</v>
      </c>
      <c r="L101" s="44">
        <f t="shared" si="126"/>
        <v>2519.1472707393868</v>
      </c>
      <c r="M101" s="44">
        <f t="shared" si="5"/>
        <v>2053.0922421906516</v>
      </c>
      <c r="N101" s="44">
        <f t="shared" si="6"/>
        <v>1.9241680203209939</v>
      </c>
      <c r="P101" s="5">
        <f t="shared" si="7"/>
        <v>0.75501111074340077</v>
      </c>
      <c r="R101" s="1">
        <v>94</v>
      </c>
      <c r="S101" s="44">
        <f t="shared" si="8"/>
        <v>2102.2436164938072</v>
      </c>
      <c r="T101" s="44">
        <f t="shared" si="9"/>
        <v>1716.6822214020178</v>
      </c>
      <c r="U101" s="45">
        <f t="shared" si="10"/>
        <v>1.9431936634864808</v>
      </c>
      <c r="V101" s="44">
        <f t="shared" si="120"/>
        <v>997.04903419029199</v>
      </c>
      <c r="W101" s="45">
        <f t="shared" si="12"/>
        <v>1.128606879752948</v>
      </c>
      <c r="X101" s="45">
        <f>SUM(DS101:DS$127)/S101</f>
        <v>1.0838495630378122</v>
      </c>
      <c r="Z101" s="1">
        <f t="shared" si="13"/>
        <v>1.86678340595578</v>
      </c>
      <c r="AA101" s="45">
        <f t="shared" si="14"/>
        <v>7.6410257530700854E-2</v>
      </c>
      <c r="AC101" s="44">
        <f t="shared" si="121"/>
        <v>39.293764377958382</v>
      </c>
      <c r="AD101" s="44">
        <f t="shared" si="127"/>
        <v>40.669046131186924</v>
      </c>
      <c r="AE101" s="44">
        <f t="shared" si="130"/>
        <v>42.092462745778462</v>
      </c>
      <c r="AF101" s="44">
        <f t="shared" si="133"/>
        <v>43.565698941880704</v>
      </c>
      <c r="AG101" s="44">
        <f t="shared" si="136"/>
        <v>45.090498404846535</v>
      </c>
      <c r="AH101" s="44">
        <f t="shared" si="139"/>
        <v>46.668665849016158</v>
      </c>
      <c r="AI101" s="44">
        <f t="shared" si="142"/>
        <v>48.302069153731722</v>
      </c>
      <c r="AJ101" s="44">
        <f t="shared" si="145"/>
        <v>49.992641574112319</v>
      </c>
      <c r="AK101" s="44">
        <f t="shared" si="148"/>
        <v>51.742384029206249</v>
      </c>
      <c r="AL101" s="44">
        <f t="shared" si="151"/>
        <v>53.553367470228466</v>
      </c>
      <c r="AM101" s="44">
        <f t="shared" si="154"/>
        <v>55.427735331686463</v>
      </c>
      <c r="AN101" s="44">
        <f t="shared" si="157"/>
        <v>57.367706068295476</v>
      </c>
      <c r="AO101" s="44">
        <f t="shared" si="160"/>
        <v>59.375575780685807</v>
      </c>
      <c r="AP101" s="44">
        <f t="shared" si="163"/>
        <v>61.453720933009805</v>
      </c>
      <c r="AQ101" s="44">
        <f t="shared" si="166"/>
        <v>63.604601165665152</v>
      </c>
      <c r="AR101" s="44">
        <f t="shared" si="169"/>
        <v>65.830762206463419</v>
      </c>
      <c r="AS101" s="44">
        <f t="shared" si="172"/>
        <v>68.134838883689625</v>
      </c>
      <c r="AT101" s="44">
        <f t="shared" si="175"/>
        <v>70.519558244618764</v>
      </c>
      <c r="AU101" s="44">
        <f t="shared" si="178"/>
        <v>72.987742783180423</v>
      </c>
      <c r="AV101" s="44">
        <f t="shared" si="181"/>
        <v>75.542313780591726</v>
      </c>
      <c r="AW101" s="44">
        <f t="shared" si="184"/>
        <v>78.186294762912439</v>
      </c>
      <c r="AX101" s="44">
        <f t="shared" si="187"/>
        <v>80.922815079614367</v>
      </c>
      <c r="AY101" s="44">
        <f t="shared" si="190"/>
        <v>83.755113607400858</v>
      </c>
      <c r="AZ101" s="44">
        <f t="shared" si="193"/>
        <v>86.686542583659872</v>
      </c>
      <c r="BA101" s="44">
        <f t="shared" si="196"/>
        <v>89.720571574087955</v>
      </c>
      <c r="BB101" s="44">
        <f t="shared" si="199"/>
        <v>92.860791579181054</v>
      </c>
      <c r="BC101" s="44">
        <f t="shared" si="202"/>
        <v>96.110919284452365</v>
      </c>
      <c r="BD101" s="44">
        <f t="shared" si="205"/>
        <v>99.474801459408198</v>
      </c>
      <c r="BE101" s="44">
        <f t="shared" si="208"/>
        <v>102.95641951048748</v>
      </c>
      <c r="BF101" s="44">
        <f t="shared" si="211"/>
        <v>106.55989419335454</v>
      </c>
      <c r="BG101" s="44">
        <f t="shared" ref="BG101:BG127" si="214">$V101/(1+r_)^($R101-BG$2)</f>
        <v>110.28949049012193</v>
      </c>
      <c r="BH101" s="44">
        <f t="shared" si="117"/>
        <v>114.14962265727617</v>
      </c>
      <c r="BI101" s="44">
        <f t="shared" si="122"/>
        <v>118.14485945028083</v>
      </c>
      <c r="BJ101" s="44">
        <f t="shared" si="128"/>
        <v>122.27992953104066</v>
      </c>
      <c r="BK101" s="44">
        <f t="shared" si="131"/>
        <v>126.55972706462705</v>
      </c>
      <c r="BL101" s="44">
        <f t="shared" si="134"/>
        <v>130.989317511889</v>
      </c>
      <c r="BM101" s="44">
        <f t="shared" si="137"/>
        <v>135.57394362480511</v>
      </c>
      <c r="BN101" s="44">
        <f t="shared" si="140"/>
        <v>140.3190316516733</v>
      </c>
      <c r="BO101" s="44">
        <f t="shared" si="143"/>
        <v>145.23019775948185</v>
      </c>
      <c r="BP101" s="44">
        <f t="shared" si="146"/>
        <v>150.31325468106365</v>
      </c>
      <c r="BQ101" s="44">
        <f t="shared" si="149"/>
        <v>155.57421859490091</v>
      </c>
      <c r="BR101" s="44">
        <f t="shared" si="152"/>
        <v>161.01931624572245</v>
      </c>
      <c r="BS101" s="44">
        <f t="shared" si="155"/>
        <v>166.6549923143227</v>
      </c>
      <c r="BT101" s="44">
        <f t="shared" si="158"/>
        <v>172.487917045324</v>
      </c>
      <c r="BU101" s="44">
        <f t="shared" si="161"/>
        <v>178.5249941419103</v>
      </c>
      <c r="BV101" s="44">
        <f t="shared" si="164"/>
        <v>184.77336893687715</v>
      </c>
      <c r="BW101" s="44">
        <f t="shared" si="167"/>
        <v>191.24043684966782</v>
      </c>
      <c r="BX101" s="44">
        <f t="shared" si="170"/>
        <v>197.93385213940616</v>
      </c>
      <c r="BY101" s="44">
        <f t="shared" si="173"/>
        <v>204.86153696428534</v>
      </c>
      <c r="BZ101" s="44">
        <f t="shared" si="176"/>
        <v>212.03169075803535</v>
      </c>
      <c r="CA101" s="44">
        <f t="shared" si="179"/>
        <v>219.45279993456657</v>
      </c>
      <c r="CB101" s="44">
        <f t="shared" si="182"/>
        <v>227.13364793227635</v>
      </c>
      <c r="CC101" s="44">
        <f t="shared" si="185"/>
        <v>235.08332560990604</v>
      </c>
      <c r="CD101" s="44">
        <f t="shared" si="188"/>
        <v>243.31124200625277</v>
      </c>
      <c r="CE101" s="44">
        <f t="shared" si="191"/>
        <v>251.82713547647157</v>
      </c>
      <c r="CF101" s="44">
        <f t="shared" si="194"/>
        <v>260.64108521814802</v>
      </c>
      <c r="CG101" s="44">
        <f t="shared" si="197"/>
        <v>269.76352320078314</v>
      </c>
      <c r="CH101" s="44">
        <f t="shared" si="200"/>
        <v>279.20524651281056</v>
      </c>
      <c r="CI101" s="44">
        <f t="shared" si="203"/>
        <v>288.97743014075894</v>
      </c>
      <c r="CJ101" s="44">
        <f t="shared" si="206"/>
        <v>299.09164019568544</v>
      </c>
      <c r="CK101" s="44">
        <f t="shared" si="209"/>
        <v>309.55984760253443</v>
      </c>
      <c r="CL101" s="44">
        <f t="shared" si="212"/>
        <v>320.3944422686231</v>
      </c>
      <c r="CM101" s="44">
        <f t="shared" ref="CM101:CM127" si="215">$V101/(1+r_)^($R101-CM$2)</f>
        <v>331.60824774802489</v>
      </c>
      <c r="CN101" s="44">
        <f t="shared" si="118"/>
        <v>343.21453641920567</v>
      </c>
      <c r="CO101" s="44">
        <f t="shared" si="123"/>
        <v>355.22704519387787</v>
      </c>
      <c r="CP101" s="44">
        <f t="shared" si="129"/>
        <v>367.65999177566357</v>
      </c>
      <c r="CQ101" s="44">
        <f t="shared" si="132"/>
        <v>380.52809148781176</v>
      </c>
      <c r="CR101" s="44">
        <f t="shared" si="135"/>
        <v>393.84657468988513</v>
      </c>
      <c r="CS101" s="44">
        <f t="shared" si="138"/>
        <v>407.63120480403114</v>
      </c>
      <c r="CT101" s="44">
        <f t="shared" si="141"/>
        <v>421.8982969721722</v>
      </c>
      <c r="CU101" s="44">
        <f t="shared" si="144"/>
        <v>436.66473736619821</v>
      </c>
      <c r="CV101" s="44">
        <f t="shared" si="147"/>
        <v>451.94800317401501</v>
      </c>
      <c r="CW101" s="44">
        <f t="shared" si="150"/>
        <v>467.76618328510557</v>
      </c>
      <c r="CX101" s="44">
        <f t="shared" si="153"/>
        <v>484.13799970008426</v>
      </c>
      <c r="CY101" s="44">
        <f t="shared" si="156"/>
        <v>501.08282968958713</v>
      </c>
      <c r="CZ101" s="44">
        <f t="shared" si="159"/>
        <v>518.62072872872261</v>
      </c>
      <c r="DA101" s="44">
        <f t="shared" si="162"/>
        <v>536.77245423422789</v>
      </c>
      <c r="DB101" s="44">
        <f t="shared" si="165"/>
        <v>555.55949013242582</v>
      </c>
      <c r="DC101" s="44">
        <f t="shared" si="168"/>
        <v>575.00407228706069</v>
      </c>
      <c r="DD101" s="44">
        <f t="shared" si="171"/>
        <v>595.12921481710771</v>
      </c>
      <c r="DE101" s="44">
        <f t="shared" si="174"/>
        <v>615.95873733570636</v>
      </c>
      <c r="DF101" s="44">
        <f t="shared" si="177"/>
        <v>637.5172931424562</v>
      </c>
      <c r="DG101" s="44">
        <f t="shared" si="180"/>
        <v>659.83039840244192</v>
      </c>
      <c r="DH101" s="44">
        <f t="shared" si="183"/>
        <v>682.92446234652743</v>
      </c>
      <c r="DI101" s="44">
        <f t="shared" si="186"/>
        <v>706.82681852865585</v>
      </c>
      <c r="DJ101" s="44">
        <f t="shared" si="189"/>
        <v>731.56575717715884</v>
      </c>
      <c r="DK101" s="44">
        <f t="shared" si="192"/>
        <v>757.17055867835927</v>
      </c>
      <c r="DL101" s="44">
        <f t="shared" si="195"/>
        <v>783.67152823210165</v>
      </c>
      <c r="DM101" s="44">
        <f t="shared" si="198"/>
        <v>811.10003172022516</v>
      </c>
      <c r="DN101" s="44">
        <f t="shared" si="201"/>
        <v>839.48853283043309</v>
      </c>
      <c r="DO101" s="44">
        <f t="shared" si="204"/>
        <v>868.87063147949812</v>
      </c>
      <c r="DP101" s="44">
        <f t="shared" si="207"/>
        <v>899.28110358128049</v>
      </c>
      <c r="DQ101" s="44">
        <f t="shared" si="210"/>
        <v>930.75594220662526</v>
      </c>
      <c r="DR101" s="44">
        <f t="shared" si="213"/>
        <v>963.33240018385709</v>
      </c>
      <c r="DS101" s="44">
        <f t="shared" ref="DS101:DS127" si="216">$V101/(1+r_)^($R101-DS$2)</f>
        <v>997.04903419029199</v>
      </c>
      <c r="DT101" s="44"/>
      <c r="DU101" s="44"/>
      <c r="DV101" s="44"/>
      <c r="DW101" s="44"/>
      <c r="DX101" s="44"/>
      <c r="DY101" s="44"/>
    </row>
    <row r="102" spans="1:129" ht="15.75" customHeight="1">
      <c r="B102" s="1">
        <v>95</v>
      </c>
      <c r="D102" s="43">
        <f t="shared" si="124"/>
        <v>0.26269599999999999</v>
      </c>
      <c r="E102" s="43">
        <f t="shared" si="0"/>
        <v>0.30475498880119428</v>
      </c>
      <c r="F102" s="44">
        <f t="shared" si="125"/>
        <v>473.67025373306626</v>
      </c>
      <c r="G102" s="44">
        <f t="shared" si="1"/>
        <v>365.5827726518645</v>
      </c>
      <c r="H102" s="44">
        <f t="shared" si="2"/>
        <v>1.5534944853817474</v>
      </c>
      <c r="J102" s="43">
        <f t="shared" si="119"/>
        <v>0.23036799999999999</v>
      </c>
      <c r="K102" s="43">
        <f t="shared" si="4"/>
        <v>0.26184280045348629</v>
      </c>
      <c r="L102" s="44">
        <f t="shared" si="126"/>
        <v>1587.0372136419167</v>
      </c>
      <c r="M102" s="44">
        <f t="shared" si="5"/>
        <v>1263.5461934017108</v>
      </c>
      <c r="N102" s="44">
        <f t="shared" si="6"/>
        <v>1.760620576900624</v>
      </c>
      <c r="P102" s="5">
        <f t="shared" si="7"/>
        <v>0.77014192395951875</v>
      </c>
      <c r="R102" s="1">
        <v>95</v>
      </c>
      <c r="S102" s="44">
        <f t="shared" si="8"/>
        <v>1331.1208263102285</v>
      </c>
      <c r="T102" s="44">
        <f t="shared" si="9"/>
        <v>1062.2065594956932</v>
      </c>
      <c r="U102" s="45">
        <f t="shared" si="10"/>
        <v>1.7792406267420837</v>
      </c>
      <c r="V102" s="44">
        <f t="shared" si="120"/>
        <v>616.92956975509867</v>
      </c>
      <c r="W102" s="45">
        <f t="shared" si="12"/>
        <v>1.0333829560118022</v>
      </c>
      <c r="X102" s="45">
        <f>SUM(DT102:DT$127)/S102</f>
        <v>0.99639198967767839</v>
      </c>
      <c r="Z102" s="1">
        <f t="shared" si="13"/>
        <v>1.7130109720063105</v>
      </c>
      <c r="AA102" s="45">
        <f t="shared" si="14"/>
        <v>6.6229654735773247E-2</v>
      </c>
      <c r="AC102" s="44">
        <f t="shared" si="121"/>
        <v>23.491046058053126</v>
      </c>
      <c r="AD102" s="44">
        <f t="shared" si="127"/>
        <v>24.313232670084982</v>
      </c>
      <c r="AE102" s="44">
        <f t="shared" si="130"/>
        <v>25.164195813537958</v>
      </c>
      <c r="AF102" s="44">
        <f t="shared" si="133"/>
        <v>26.044942667011782</v>
      </c>
      <c r="AG102" s="44">
        <f t="shared" si="136"/>
        <v>26.956515660357194</v>
      </c>
      <c r="AH102" s="44">
        <f t="shared" si="139"/>
        <v>27.899993708469697</v>
      </c>
      <c r="AI102" s="44">
        <f t="shared" si="142"/>
        <v>28.876493488266135</v>
      </c>
      <c r="AJ102" s="44">
        <f t="shared" si="145"/>
        <v>29.887170760355449</v>
      </c>
      <c r="AK102" s="44">
        <f t="shared" si="148"/>
        <v>30.93322173696788</v>
      </c>
      <c r="AL102" s="44">
        <f t="shared" si="151"/>
        <v>32.015884497761753</v>
      </c>
      <c r="AM102" s="44">
        <f t="shared" si="154"/>
        <v>33.136440455183418</v>
      </c>
      <c r="AN102" s="44">
        <f t="shared" si="157"/>
        <v>34.296215871114832</v>
      </c>
      <c r="AO102" s="44">
        <f t="shared" si="160"/>
        <v>35.496583426603848</v>
      </c>
      <c r="AP102" s="44">
        <f t="shared" si="163"/>
        <v>36.738963846534972</v>
      </c>
      <c r="AQ102" s="44">
        <f t="shared" si="166"/>
        <v>38.024827581163699</v>
      </c>
      <c r="AR102" s="44">
        <f t="shared" si="169"/>
        <v>39.355696546504426</v>
      </c>
      <c r="AS102" s="44">
        <f t="shared" si="172"/>
        <v>40.733145925632073</v>
      </c>
      <c r="AT102" s="44">
        <f t="shared" si="175"/>
        <v>42.158806033029194</v>
      </c>
      <c r="AU102" s="44">
        <f t="shared" si="178"/>
        <v>43.634364244185214</v>
      </c>
      <c r="AV102" s="44">
        <f t="shared" si="181"/>
        <v>45.161566992731693</v>
      </c>
      <c r="AW102" s="44">
        <f t="shared" si="184"/>
        <v>46.742221837477295</v>
      </c>
      <c r="AX102" s="44">
        <f t="shared" si="187"/>
        <v>48.378199601789007</v>
      </c>
      <c r="AY102" s="44">
        <f t="shared" si="190"/>
        <v>50.071436587851615</v>
      </c>
      <c r="AZ102" s="44">
        <f t="shared" si="193"/>
        <v>51.823936868426415</v>
      </c>
      <c r="BA102" s="44">
        <f t="shared" si="196"/>
        <v>53.637774658821328</v>
      </c>
      <c r="BB102" s="44">
        <f t="shared" si="199"/>
        <v>55.515096771880067</v>
      </c>
      <c r="BC102" s="44">
        <f t="shared" si="202"/>
        <v>57.458125158895882</v>
      </c>
      <c r="BD102" s="44">
        <f t="shared" si="205"/>
        <v>59.469159539457223</v>
      </c>
      <c r="BE102" s="44">
        <f t="shared" si="208"/>
        <v>61.550580123338221</v>
      </c>
      <c r="BF102" s="44">
        <f t="shared" si="211"/>
        <v>63.70485042765506</v>
      </c>
      <c r="BG102" s="44">
        <f t="shared" si="214"/>
        <v>65.934520192622983</v>
      </c>
      <c r="BH102" s="44">
        <f t="shared" ref="BH102:BH127" si="217">$V102/(1+r_)^($R102-BH$2)</f>
        <v>68.242228399364777</v>
      </c>
      <c r="BI102" s="44">
        <f t="shared" si="122"/>
        <v>70.630706393342535</v>
      </c>
      <c r="BJ102" s="44">
        <f t="shared" si="128"/>
        <v>73.102781117109515</v>
      </c>
      <c r="BK102" s="44">
        <f t="shared" si="131"/>
        <v>75.661378456208354</v>
      </c>
      <c r="BL102" s="44">
        <f t="shared" si="134"/>
        <v>78.309526702175617</v>
      </c>
      <c r="BM102" s="44">
        <f t="shared" si="137"/>
        <v>81.050360136751763</v>
      </c>
      <c r="BN102" s="44">
        <f t="shared" si="140"/>
        <v>83.887122741538079</v>
      </c>
      <c r="BO102" s="44">
        <f t="shared" si="143"/>
        <v>86.823172037491915</v>
      </c>
      <c r="BP102" s="44">
        <f t="shared" si="146"/>
        <v>89.861983058804128</v>
      </c>
      <c r="BQ102" s="44">
        <f t="shared" si="149"/>
        <v>93.007152465862234</v>
      </c>
      <c r="BR102" s="44">
        <f t="shared" si="152"/>
        <v>96.262402802167429</v>
      </c>
      <c r="BS102" s="44">
        <f t="shared" si="155"/>
        <v>99.631586900243292</v>
      </c>
      <c r="BT102" s="44">
        <f t="shared" si="158"/>
        <v>103.11869244175178</v>
      </c>
      <c r="BU102" s="44">
        <f t="shared" si="161"/>
        <v>106.72784667721309</v>
      </c>
      <c r="BV102" s="44">
        <f t="shared" si="164"/>
        <v>110.46332131091553</v>
      </c>
      <c r="BW102" s="44">
        <f t="shared" si="167"/>
        <v>114.32953755679758</v>
      </c>
      <c r="BX102" s="44">
        <f t="shared" si="170"/>
        <v>118.33107137128547</v>
      </c>
      <c r="BY102" s="44">
        <f t="shared" si="173"/>
        <v>122.47265886928044</v>
      </c>
      <c r="BZ102" s="44">
        <f t="shared" si="176"/>
        <v>126.75920192970523</v>
      </c>
      <c r="CA102" s="44">
        <f t="shared" si="179"/>
        <v>131.19577399724491</v>
      </c>
      <c r="CB102" s="44">
        <f t="shared" si="182"/>
        <v>135.78762608714848</v>
      </c>
      <c r="CC102" s="44">
        <f t="shared" si="185"/>
        <v>140.54019300019866</v>
      </c>
      <c r="CD102" s="44">
        <f t="shared" si="188"/>
        <v>145.45909975520561</v>
      </c>
      <c r="CE102" s="44">
        <f t="shared" si="191"/>
        <v>150.55016824663784</v>
      </c>
      <c r="CF102" s="44">
        <f t="shared" si="194"/>
        <v>155.81942413527011</v>
      </c>
      <c r="CG102" s="44">
        <f t="shared" si="197"/>
        <v>161.27310398000455</v>
      </c>
      <c r="CH102" s="44">
        <f t="shared" si="200"/>
        <v>166.91766261930468</v>
      </c>
      <c r="CI102" s="44">
        <f t="shared" si="203"/>
        <v>172.75978081098035</v>
      </c>
      <c r="CJ102" s="44">
        <f t="shared" si="206"/>
        <v>178.80637313936464</v>
      </c>
      <c r="CK102" s="44">
        <f t="shared" si="209"/>
        <v>185.0645961992424</v>
      </c>
      <c r="CL102" s="44">
        <f t="shared" si="212"/>
        <v>191.54185706621587</v>
      </c>
      <c r="CM102" s="44">
        <f t="shared" si="215"/>
        <v>198.24582206353341</v>
      </c>
      <c r="CN102" s="44">
        <f t="shared" ref="CN102:CN127" si="218">$V102/(1+r_)^($R102-CN$2)</f>
        <v>205.18442583575705</v>
      </c>
      <c r="CO102" s="44">
        <f t="shared" si="123"/>
        <v>212.36588074000849</v>
      </c>
      <c r="CP102" s="44">
        <f t="shared" si="129"/>
        <v>219.79868656590878</v>
      </c>
      <c r="CQ102" s="44">
        <f t="shared" si="132"/>
        <v>227.49164059571561</v>
      </c>
      <c r="CR102" s="44">
        <f t="shared" si="135"/>
        <v>235.45384801656559</v>
      </c>
      <c r="CS102" s="44">
        <f t="shared" si="138"/>
        <v>243.69473269714538</v>
      </c>
      <c r="CT102" s="44">
        <f t="shared" si="141"/>
        <v>252.22404834154548</v>
      </c>
      <c r="CU102" s="44">
        <f t="shared" si="144"/>
        <v>261.05189003349955</v>
      </c>
      <c r="CV102" s="44">
        <f t="shared" si="147"/>
        <v>270.18870618467201</v>
      </c>
      <c r="CW102" s="44">
        <f t="shared" si="150"/>
        <v>279.64531090113547</v>
      </c>
      <c r="CX102" s="44">
        <f t="shared" si="153"/>
        <v>289.43289678267524</v>
      </c>
      <c r="CY102" s="44">
        <f t="shared" si="156"/>
        <v>299.56304817006884</v>
      </c>
      <c r="CZ102" s="44">
        <f t="shared" si="159"/>
        <v>310.04775485602119</v>
      </c>
      <c r="DA102" s="44">
        <f t="shared" si="162"/>
        <v>320.89942627598191</v>
      </c>
      <c r="DB102" s="44">
        <f t="shared" si="165"/>
        <v>332.13090619564127</v>
      </c>
      <c r="DC102" s="44">
        <f t="shared" si="168"/>
        <v>343.75548791248866</v>
      </c>
      <c r="DD102" s="44">
        <f t="shared" si="171"/>
        <v>355.78692998942574</v>
      </c>
      <c r="DE102" s="44">
        <f t="shared" si="174"/>
        <v>368.23947253905561</v>
      </c>
      <c r="DF102" s="44">
        <f t="shared" si="177"/>
        <v>381.12785407792251</v>
      </c>
      <c r="DG102" s="44">
        <f t="shared" si="180"/>
        <v>394.46732897064982</v>
      </c>
      <c r="DH102" s="44">
        <f t="shared" si="183"/>
        <v>408.27368548462249</v>
      </c>
      <c r="DI102" s="44">
        <f t="shared" si="186"/>
        <v>422.56326447658421</v>
      </c>
      <c r="DJ102" s="44">
        <f t="shared" si="189"/>
        <v>437.35297873326471</v>
      </c>
      <c r="DK102" s="44">
        <f t="shared" si="192"/>
        <v>452.66033298892893</v>
      </c>
      <c r="DL102" s="44">
        <f t="shared" si="195"/>
        <v>468.5034446435414</v>
      </c>
      <c r="DM102" s="44">
        <f t="shared" si="198"/>
        <v>484.90106520606525</v>
      </c>
      <c r="DN102" s="44">
        <f t="shared" si="201"/>
        <v>501.87260248827749</v>
      </c>
      <c r="DO102" s="44">
        <f t="shared" si="204"/>
        <v>519.43814357536723</v>
      </c>
      <c r="DP102" s="44">
        <f t="shared" si="207"/>
        <v>537.618478600505</v>
      </c>
      <c r="DQ102" s="44">
        <f t="shared" si="210"/>
        <v>556.43512535152263</v>
      </c>
      <c r="DR102" s="44">
        <f t="shared" si="213"/>
        <v>575.91035473882584</v>
      </c>
      <c r="DS102" s="44">
        <f t="shared" si="216"/>
        <v>596.06721715468473</v>
      </c>
      <c r="DT102" s="44">
        <f t="shared" ref="DT102:DT127" si="219">$V102/(1+r_)^($R102-DT$2)</f>
        <v>616.92956975509867</v>
      </c>
      <c r="DU102" s="44"/>
      <c r="DV102" s="44"/>
      <c r="DW102" s="44"/>
      <c r="DX102" s="44"/>
      <c r="DY102" s="44"/>
    </row>
    <row r="103" spans="1:129" ht="15.75" customHeight="1">
      <c r="B103" s="1">
        <v>96</v>
      </c>
      <c r="D103" s="43">
        <f t="shared" si="124"/>
        <v>0.28507100000000002</v>
      </c>
      <c r="E103" s="43">
        <f t="shared" si="0"/>
        <v>0.33557204191807105</v>
      </c>
      <c r="F103" s="44">
        <f t="shared" si="125"/>
        <v>257.4952915706628</v>
      </c>
      <c r="G103" s="44">
        <f t="shared" si="1"/>
        <v>194.55358990247771</v>
      </c>
      <c r="H103" s="44">
        <f t="shared" si="2"/>
        <v>1.4379344653384412</v>
      </c>
      <c r="J103" s="43">
        <f t="shared" ref="J103:J108" si="220">VLOOKUP($B103,FemaleLT,nat,1)</f>
        <v>0.24911</v>
      </c>
      <c r="K103" s="43">
        <f t="shared" si="4"/>
        <v>0.28649610931748581</v>
      </c>
      <c r="L103" s="44">
        <f t="shared" si="126"/>
        <v>940.05517316150485</v>
      </c>
      <c r="M103" s="44">
        <f t="shared" si="5"/>
        <v>735.04596316936238</v>
      </c>
      <c r="N103" s="44">
        <f t="shared" si="6"/>
        <v>1.6282280284630815</v>
      </c>
      <c r="P103" s="5">
        <f t="shared" si="7"/>
        <v>0.78498167788841222</v>
      </c>
      <c r="R103" s="1">
        <v>96</v>
      </c>
      <c r="S103" s="44">
        <f t="shared" si="8"/>
        <v>793.29229268115796</v>
      </c>
      <c r="T103" s="44">
        <f t="shared" si="9"/>
        <v>622.03816725288505</v>
      </c>
      <c r="U103" s="45">
        <f t="shared" si="10"/>
        <v>1.6465276491762664</v>
      </c>
      <c r="V103" s="44">
        <f t="shared" ref="V103:V127" si="221">T103*VLOOKUP($B103,qol,nat,1)*qCMb</f>
        <v>361.27976754047563</v>
      </c>
      <c r="W103" s="45">
        <f t="shared" si="12"/>
        <v>0.95630325864157573</v>
      </c>
      <c r="X103" s="45">
        <f>SUM(DU103:DU$127)/S103</f>
        <v>0.92553169267865065</v>
      </c>
      <c r="Z103" s="1">
        <f t="shared" si="13"/>
        <v>1.5873114258113858</v>
      </c>
      <c r="AA103" s="45">
        <f t="shared" si="14"/>
        <v>5.9216223364880527E-2</v>
      </c>
      <c r="AC103" s="44">
        <f t="shared" ref="AC103:AC127" si="222">$V103/(1+r_)^($R103-AC$2)</f>
        <v>13.291379572786466</v>
      </c>
      <c r="AD103" s="44">
        <f t="shared" si="127"/>
        <v>13.756577857833989</v>
      </c>
      <c r="AE103" s="44">
        <f t="shared" si="130"/>
        <v>14.238058082858178</v>
      </c>
      <c r="AF103" s="44">
        <f t="shared" si="133"/>
        <v>14.736390115758214</v>
      </c>
      <c r="AG103" s="44">
        <f t="shared" si="136"/>
        <v>15.25216376980975</v>
      </c>
      <c r="AH103" s="44">
        <f t="shared" si="139"/>
        <v>15.78598950175309</v>
      </c>
      <c r="AI103" s="44">
        <f t="shared" si="142"/>
        <v>16.33849913431445</v>
      </c>
      <c r="AJ103" s="44">
        <f t="shared" si="145"/>
        <v>16.910346604015452</v>
      </c>
      <c r="AK103" s="44">
        <f t="shared" si="148"/>
        <v>17.502208735155993</v>
      </c>
      <c r="AL103" s="44">
        <f t="shared" si="151"/>
        <v>18.11478604088645</v>
      </c>
      <c r="AM103" s="44">
        <f t="shared" si="154"/>
        <v>18.748803552317472</v>
      </c>
      <c r="AN103" s="44">
        <f t="shared" si="157"/>
        <v>19.405011676648584</v>
      </c>
      <c r="AO103" s="44">
        <f t="shared" si="160"/>
        <v>20.084187085331283</v>
      </c>
      <c r="AP103" s="44">
        <f t="shared" si="163"/>
        <v>20.787133633317875</v>
      </c>
      <c r="AQ103" s="44">
        <f t="shared" si="166"/>
        <v>21.514683310483996</v>
      </c>
      <c r="AR103" s="44">
        <f t="shared" si="169"/>
        <v>22.267697226350936</v>
      </c>
      <c r="AS103" s="44">
        <f t="shared" si="172"/>
        <v>23.047066629273221</v>
      </c>
      <c r="AT103" s="44">
        <f t="shared" si="175"/>
        <v>23.853713961297778</v>
      </c>
      <c r="AU103" s="44">
        <f t="shared" si="178"/>
        <v>24.688593949943197</v>
      </c>
      <c r="AV103" s="44">
        <f t="shared" si="181"/>
        <v>25.55269473819121</v>
      </c>
      <c r="AW103" s="44">
        <f t="shared" si="184"/>
        <v>26.447039054027897</v>
      </c>
      <c r="AX103" s="44">
        <f t="shared" si="187"/>
        <v>27.37268542091887</v>
      </c>
      <c r="AY103" s="44">
        <f t="shared" si="190"/>
        <v>28.330729410651035</v>
      </c>
      <c r="AZ103" s="44">
        <f t="shared" si="193"/>
        <v>29.322304940023816</v>
      </c>
      <c r="BA103" s="44">
        <f t="shared" si="196"/>
        <v>30.348585612924648</v>
      </c>
      <c r="BB103" s="44">
        <f t="shared" si="199"/>
        <v>31.410786109377003</v>
      </c>
      <c r="BC103" s="44">
        <f t="shared" si="202"/>
        <v>32.510163623205194</v>
      </c>
      <c r="BD103" s="44">
        <f t="shared" si="205"/>
        <v>33.648019350017385</v>
      </c>
      <c r="BE103" s="44">
        <f t="shared" si="208"/>
        <v>34.825700027267985</v>
      </c>
      <c r="BF103" s="44">
        <f t="shared" si="211"/>
        <v>36.044599528222363</v>
      </c>
      <c r="BG103" s="44">
        <f t="shared" si="214"/>
        <v>37.306160511710139</v>
      </c>
      <c r="BH103" s="44">
        <f t="shared" si="217"/>
        <v>38.611876129619993</v>
      </c>
      <c r="BI103" s="44">
        <f t="shared" ref="BI103:BI127" si="223">$V103/(1+r_)^($R103-BI$2)</f>
        <v>39.963291794156689</v>
      </c>
      <c r="BJ103" s="44">
        <f t="shared" si="128"/>
        <v>41.362007006952162</v>
      </c>
      <c r="BK103" s="44">
        <f t="shared" si="131"/>
        <v>42.809677252195485</v>
      </c>
      <c r="BL103" s="44">
        <f t="shared" si="134"/>
        <v>44.308015956022331</v>
      </c>
      <c r="BM103" s="44">
        <f t="shared" si="137"/>
        <v>45.858796514483096</v>
      </c>
      <c r="BN103" s="44">
        <f t="shared" si="140"/>
        <v>47.463854392490006</v>
      </c>
      <c r="BO103" s="44">
        <f t="shared" si="143"/>
        <v>49.125089296227159</v>
      </c>
      <c r="BP103" s="44">
        <f t="shared" si="146"/>
        <v>50.844467421595112</v>
      </c>
      <c r="BQ103" s="44">
        <f t="shared" si="149"/>
        <v>52.624023781350935</v>
      </c>
      <c r="BR103" s="44">
        <f t="shared" si="152"/>
        <v>54.465864613698201</v>
      </c>
      <c r="BS103" s="44">
        <f t="shared" si="155"/>
        <v>56.37216987517764</v>
      </c>
      <c r="BT103" s="44">
        <f t="shared" si="158"/>
        <v>58.345195820808861</v>
      </c>
      <c r="BU103" s="44">
        <f t="shared" si="161"/>
        <v>60.38727767453716</v>
      </c>
      <c r="BV103" s="44">
        <f t="shared" si="164"/>
        <v>62.500832393145956</v>
      </c>
      <c r="BW103" s="44">
        <f t="shared" si="167"/>
        <v>64.68836152690605</v>
      </c>
      <c r="BX103" s="44">
        <f t="shared" si="170"/>
        <v>66.952454180347772</v>
      </c>
      <c r="BY103" s="44">
        <f t="shared" si="173"/>
        <v>69.295790076659927</v>
      </c>
      <c r="BZ103" s="44">
        <f t="shared" si="176"/>
        <v>71.721142729343015</v>
      </c>
      <c r="CA103" s="44">
        <f t="shared" si="179"/>
        <v>74.231382724870002</v>
      </c>
      <c r="CB103" s="44">
        <f t="shared" si="182"/>
        <v>76.829481120240459</v>
      </c>
      <c r="CC103" s="44">
        <f t="shared" si="185"/>
        <v>79.51851295944887</v>
      </c>
      <c r="CD103" s="44">
        <f t="shared" si="188"/>
        <v>82.301660913029565</v>
      </c>
      <c r="CE103" s="44">
        <f t="shared" si="191"/>
        <v>85.182219044985601</v>
      </c>
      <c r="CF103" s="44">
        <f t="shared" si="194"/>
        <v>88.163596711560103</v>
      </c>
      <c r="CG103" s="44">
        <f t="shared" si="197"/>
        <v>91.249322596464694</v>
      </c>
      <c r="CH103" s="44">
        <f t="shared" si="200"/>
        <v>94.443048887340936</v>
      </c>
      <c r="CI103" s="44">
        <f t="shared" si="203"/>
        <v>97.748555598397857</v>
      </c>
      <c r="CJ103" s="44">
        <f t="shared" si="206"/>
        <v>101.16975504434178</v>
      </c>
      <c r="CK103" s="44">
        <f t="shared" si="209"/>
        <v>104.71069647089374</v>
      </c>
      <c r="CL103" s="44">
        <f t="shared" si="212"/>
        <v>108.37557084737502</v>
      </c>
      <c r="CM103" s="44">
        <f t="shared" si="215"/>
        <v>112.16871582703313</v>
      </c>
      <c r="CN103" s="44">
        <f t="shared" si="218"/>
        <v>116.09462088097928</v>
      </c>
      <c r="CO103" s="44">
        <f t="shared" ref="CO103:CO127" si="224">$V103/(1+r_)^($R103-CO$2)</f>
        <v>120.15793261181355</v>
      </c>
      <c r="CP103" s="44">
        <f t="shared" si="129"/>
        <v>124.36346025322699</v>
      </c>
      <c r="CQ103" s="44">
        <f t="shared" si="132"/>
        <v>128.71618136208991</v>
      </c>
      <c r="CR103" s="44">
        <f t="shared" si="135"/>
        <v>133.22124770976308</v>
      </c>
      <c r="CS103" s="44">
        <f t="shared" si="138"/>
        <v>137.88399137960477</v>
      </c>
      <c r="CT103" s="44">
        <f t="shared" si="141"/>
        <v>142.70993107789093</v>
      </c>
      <c r="CU103" s="44">
        <f t="shared" si="144"/>
        <v>147.70477866561711</v>
      </c>
      <c r="CV103" s="44">
        <f t="shared" si="147"/>
        <v>152.87444591891369</v>
      </c>
      <c r="CW103" s="44">
        <f t="shared" si="150"/>
        <v>158.22505152607567</v>
      </c>
      <c r="CX103" s="44">
        <f t="shared" si="153"/>
        <v>163.76292832948829</v>
      </c>
      <c r="CY103" s="44">
        <f t="shared" si="156"/>
        <v>169.49463082102037</v>
      </c>
      <c r="CZ103" s="44">
        <f t="shared" si="159"/>
        <v>175.42694289975609</v>
      </c>
      <c r="DA103" s="44">
        <f t="shared" si="162"/>
        <v>181.5668859012475</v>
      </c>
      <c r="DB103" s="44">
        <f t="shared" si="165"/>
        <v>187.92172690779117</v>
      </c>
      <c r="DC103" s="44">
        <f t="shared" si="168"/>
        <v>194.49898734956383</v>
      </c>
      <c r="DD103" s="44">
        <f t="shared" si="171"/>
        <v>201.30645190679854</v>
      </c>
      <c r="DE103" s="44">
        <f t="shared" si="174"/>
        <v>208.3521777235365</v>
      </c>
      <c r="DF103" s="44">
        <f t="shared" si="177"/>
        <v>215.64450394386023</v>
      </c>
      <c r="DG103" s="44">
        <f t="shared" si="180"/>
        <v>223.1920615818953</v>
      </c>
      <c r="DH103" s="44">
        <f t="shared" si="183"/>
        <v>231.00378373726167</v>
      </c>
      <c r="DI103" s="44">
        <f t="shared" si="186"/>
        <v>239.08891616806577</v>
      </c>
      <c r="DJ103" s="44">
        <f t="shared" si="189"/>
        <v>247.45702823394805</v>
      </c>
      <c r="DK103" s="44">
        <f t="shared" si="192"/>
        <v>256.11802422213623</v>
      </c>
      <c r="DL103" s="44">
        <f t="shared" si="195"/>
        <v>265.08215506991098</v>
      </c>
      <c r="DM103" s="44">
        <f t="shared" si="198"/>
        <v>274.36003049735785</v>
      </c>
      <c r="DN103" s="44">
        <f t="shared" si="201"/>
        <v>283.96263156476533</v>
      </c>
      <c r="DO103" s="44">
        <f t="shared" si="204"/>
        <v>293.90132366953208</v>
      </c>
      <c r="DP103" s="44">
        <f t="shared" si="207"/>
        <v>304.18786999796572</v>
      </c>
      <c r="DQ103" s="44">
        <f t="shared" si="210"/>
        <v>314.8344454478945</v>
      </c>
      <c r="DR103" s="44">
        <f t="shared" si="213"/>
        <v>325.85365103857077</v>
      </c>
      <c r="DS103" s="44">
        <f t="shared" si="216"/>
        <v>337.25852882492069</v>
      </c>
      <c r="DT103" s="44">
        <f t="shared" si="219"/>
        <v>349.06257733379289</v>
      </c>
      <c r="DU103" s="44">
        <f t="shared" ref="DU103:DU127" si="225">$V103/(1+r_)^($R103-DU$2)</f>
        <v>361.27976754047563</v>
      </c>
      <c r="DV103" s="44"/>
      <c r="DW103" s="44"/>
      <c r="DX103" s="44"/>
      <c r="DY103" s="44"/>
    </row>
    <row r="104" spans="1:129" ht="15.75" customHeight="1">
      <c r="B104" s="1">
        <v>97</v>
      </c>
      <c r="D104" s="43">
        <f t="shared" si="124"/>
        <v>0.306672</v>
      </c>
      <c r="E104" s="43">
        <f t="shared" si="0"/>
        <v>0.36625208729216141</v>
      </c>
      <c r="F104" s="44">
        <f t="shared" ref="F104:F127" si="226">F103*EXP(-E103*SMRb)</f>
        <v>131.61188823429265</v>
      </c>
      <c r="G104" s="44">
        <f t="shared" si="1"/>
        <v>97.439105961771617</v>
      </c>
      <c r="H104" s="44">
        <f t="shared" si="2"/>
        <v>1.335044781034963</v>
      </c>
      <c r="J104" s="43">
        <f t="shared" si="220"/>
        <v>0.27082800000000001</v>
      </c>
      <c r="K104" s="43">
        <f t="shared" si="4"/>
        <v>0.31584563515951231</v>
      </c>
      <c r="L104" s="44">
        <f t="shared" ref="L104:L127" si="227">L103*EXP(-K103*SMRb)</f>
        <v>530.03675317721991</v>
      </c>
      <c r="M104" s="44">
        <f t="shared" si="5"/>
        <v>405.92647574994839</v>
      </c>
      <c r="N104" s="44">
        <f t="shared" si="6"/>
        <v>1.5009868906353185</v>
      </c>
      <c r="P104" s="5">
        <f t="shared" si="7"/>
        <v>0.80108492635377959</v>
      </c>
      <c r="R104" s="1">
        <v>97</v>
      </c>
      <c r="S104" s="44">
        <f t="shared" si="8"/>
        <v>450.78404182461213</v>
      </c>
      <c r="T104" s="44">
        <f t="shared" si="9"/>
        <v>346.26600326270159</v>
      </c>
      <c r="U104" s="45">
        <f t="shared" si="10"/>
        <v>1.5176658067928088</v>
      </c>
      <c r="V104" s="44">
        <f t="shared" si="221"/>
        <v>201.11129469497709</v>
      </c>
      <c r="W104" s="45">
        <f t="shared" si="12"/>
        <v>0.88146030058526326</v>
      </c>
      <c r="X104" s="45">
        <f>SUM(DV104:DV$127)/S104</f>
        <v>0.85626411709822703</v>
      </c>
      <c r="Z104" s="1">
        <f t="shared" si="13"/>
        <v>1.4679785036831547</v>
      </c>
      <c r="AA104" s="45">
        <f t="shared" si="14"/>
        <v>4.968730310965408E-2</v>
      </c>
      <c r="AC104" s="44">
        <f t="shared" si="222"/>
        <v>7.1486252692875656</v>
      </c>
      <c r="AD104" s="44">
        <f t="shared" ref="AD104:AD127" si="228">$V104/(1+r_)^($R104-AD$2)</f>
        <v>7.3988271537126291</v>
      </c>
      <c r="AE104" s="44">
        <f t="shared" si="130"/>
        <v>7.6577861040925699</v>
      </c>
      <c r="AF104" s="44">
        <f t="shared" si="133"/>
        <v>7.9258086177358091</v>
      </c>
      <c r="AG104" s="44">
        <f t="shared" si="136"/>
        <v>8.203211919356562</v>
      </c>
      <c r="AH104" s="44">
        <f t="shared" si="139"/>
        <v>8.4903243365340408</v>
      </c>
      <c r="AI104" s="44">
        <f t="shared" si="142"/>
        <v>8.7874856883127315</v>
      </c>
      <c r="AJ104" s="44">
        <f t="shared" si="145"/>
        <v>9.0950476874036781</v>
      </c>
      <c r="AK104" s="44">
        <f t="shared" si="148"/>
        <v>9.4133743564628052</v>
      </c>
      <c r="AL104" s="44">
        <f t="shared" si="151"/>
        <v>9.7428424589390037</v>
      </c>
      <c r="AM104" s="44">
        <f t="shared" si="154"/>
        <v>10.083841945001867</v>
      </c>
      <c r="AN104" s="44">
        <f t="shared" si="157"/>
        <v>10.436776413076931</v>
      </c>
      <c r="AO104" s="44">
        <f t="shared" si="160"/>
        <v>10.802063587534624</v>
      </c>
      <c r="AP104" s="44">
        <f t="shared" si="163"/>
        <v>11.180135813098335</v>
      </c>
      <c r="AQ104" s="44">
        <f t="shared" si="166"/>
        <v>11.571440566556774</v>
      </c>
      <c r="AR104" s="44">
        <f t="shared" si="169"/>
        <v>11.976440986386258</v>
      </c>
      <c r="AS104" s="44">
        <f t="shared" si="172"/>
        <v>12.395616420909779</v>
      </c>
      <c r="AT104" s="44">
        <f t="shared" si="175"/>
        <v>12.82946299564162</v>
      </c>
      <c r="AU104" s="44">
        <f t="shared" si="178"/>
        <v>13.278494200489074</v>
      </c>
      <c r="AV104" s="44">
        <f t="shared" si="181"/>
        <v>13.74324149750619</v>
      </c>
      <c r="AW104" s="44">
        <f t="shared" si="184"/>
        <v>14.224254949918908</v>
      </c>
      <c r="AX104" s="44">
        <f t="shared" si="187"/>
        <v>14.722103873166068</v>
      </c>
      <c r="AY104" s="44">
        <f t="shared" si="190"/>
        <v>15.237377508726878</v>
      </c>
      <c r="AZ104" s="44">
        <f t="shared" si="193"/>
        <v>15.77068572153232</v>
      </c>
      <c r="BA104" s="44">
        <f t="shared" si="196"/>
        <v>16.32265972178595</v>
      </c>
      <c r="BB104" s="44">
        <f t="shared" si="199"/>
        <v>16.893952812048454</v>
      </c>
      <c r="BC104" s="44">
        <f t="shared" si="202"/>
        <v>17.485241160470149</v>
      </c>
      <c r="BD104" s="44">
        <f t="shared" si="205"/>
        <v>18.097224601086602</v>
      </c>
      <c r="BE104" s="44">
        <f t="shared" si="208"/>
        <v>18.730627462124634</v>
      </c>
      <c r="BF104" s="44">
        <f t="shared" si="211"/>
        <v>19.386199423298994</v>
      </c>
      <c r="BG104" s="44">
        <f t="shared" si="214"/>
        <v>20.064716403114456</v>
      </c>
      <c r="BH104" s="44">
        <f t="shared" si="217"/>
        <v>20.766981477223464</v>
      </c>
      <c r="BI104" s="44">
        <f t="shared" si="223"/>
        <v>21.493825828926283</v>
      </c>
      <c r="BJ104" s="44">
        <f t="shared" ref="BJ104:BJ127" si="229">$V104/(1+r_)^($R104-BJ$2)</f>
        <v>22.246109732938699</v>
      </c>
      <c r="BK104" s="44">
        <f t="shared" si="131"/>
        <v>23.024723573591547</v>
      </c>
      <c r="BL104" s="44">
        <f t="shared" si="134"/>
        <v>23.830588898667251</v>
      </c>
      <c r="BM104" s="44">
        <f t="shared" si="137"/>
        <v>24.664659510120607</v>
      </c>
      <c r="BN104" s="44">
        <f t="shared" si="140"/>
        <v>25.527922592974818</v>
      </c>
      <c r="BO104" s="44">
        <f t="shared" si="143"/>
        <v>26.421399883728938</v>
      </c>
      <c r="BP104" s="44">
        <f t="shared" si="146"/>
        <v>27.346148879659452</v>
      </c>
      <c r="BQ104" s="44">
        <f t="shared" si="149"/>
        <v>28.303264090447534</v>
      </c>
      <c r="BR104" s="44">
        <f t="shared" si="152"/>
        <v>29.293878333613193</v>
      </c>
      <c r="BS104" s="44">
        <f t="shared" si="155"/>
        <v>30.319164075289645</v>
      </c>
      <c r="BT104" s="44">
        <f t="shared" si="158"/>
        <v>31.380334817924787</v>
      </c>
      <c r="BU104" s="44">
        <f t="shared" si="161"/>
        <v>32.478646536552155</v>
      </c>
      <c r="BV104" s="44">
        <f t="shared" si="164"/>
        <v>33.615399165331475</v>
      </c>
      <c r="BW104" s="44">
        <f t="shared" si="167"/>
        <v>34.791938136118077</v>
      </c>
      <c r="BX104" s="44">
        <f t="shared" si="170"/>
        <v>36.0096559708822</v>
      </c>
      <c r="BY104" s="44">
        <f t="shared" si="173"/>
        <v>37.269993929863077</v>
      </c>
      <c r="BZ104" s="44">
        <f t="shared" si="176"/>
        <v>38.574443717408279</v>
      </c>
      <c r="CA104" s="44">
        <f t="shared" si="179"/>
        <v>39.924549247517561</v>
      </c>
      <c r="CB104" s="44">
        <f t="shared" si="182"/>
        <v>41.32190847118067</v>
      </c>
      <c r="CC104" s="44">
        <f t="shared" si="185"/>
        <v>42.768175267672</v>
      </c>
      <c r="CD104" s="44">
        <f t="shared" si="188"/>
        <v>44.265061402040509</v>
      </c>
      <c r="CE104" s="44">
        <f t="shared" si="191"/>
        <v>45.814338551111923</v>
      </c>
      <c r="CF104" s="44">
        <f t="shared" si="194"/>
        <v>47.417840400400841</v>
      </c>
      <c r="CG104" s="44">
        <f t="shared" si="197"/>
        <v>49.077464814414874</v>
      </c>
      <c r="CH104" s="44">
        <f t="shared" si="200"/>
        <v>50.795176082919383</v>
      </c>
      <c r="CI104" s="44">
        <f t="shared" si="203"/>
        <v>52.573007245821557</v>
      </c>
      <c r="CJ104" s="44">
        <f t="shared" si="206"/>
        <v>54.413062499425301</v>
      </c>
      <c r="CK104" s="44">
        <f t="shared" si="209"/>
        <v>56.317519686905186</v>
      </c>
      <c r="CL104" s="44">
        <f t="shared" si="212"/>
        <v>58.288632875946867</v>
      </c>
      <c r="CM104" s="44">
        <f t="shared" si="215"/>
        <v>60.328735026605003</v>
      </c>
      <c r="CN104" s="44">
        <f t="shared" si="218"/>
        <v>62.44024075253617</v>
      </c>
      <c r="CO104" s="44">
        <f t="shared" si="224"/>
        <v>64.625649178874937</v>
      </c>
      <c r="CP104" s="44">
        <f t="shared" ref="CP104:CP127" si="230">$V104/(1+r_)^($R104-CP$2)</f>
        <v>66.887546900135547</v>
      </c>
      <c r="CQ104" s="44">
        <f t="shared" si="132"/>
        <v>69.228611041640278</v>
      </c>
      <c r="CR104" s="44">
        <f t="shared" si="135"/>
        <v>71.651612428097678</v>
      </c>
      <c r="CS104" s="44">
        <f t="shared" si="138"/>
        <v>74.1594188630811</v>
      </c>
      <c r="CT104" s="44">
        <f t="shared" si="141"/>
        <v>76.754998523288918</v>
      </c>
      <c r="CU104" s="44">
        <f t="shared" si="144"/>
        <v>79.44142347160404</v>
      </c>
      <c r="CV104" s="44">
        <f t="shared" si="147"/>
        <v>82.221873293110178</v>
      </c>
      <c r="CW104" s="44">
        <f t="shared" si="150"/>
        <v>85.099638858369033</v>
      </c>
      <c r="CX104" s="44">
        <f t="shared" si="153"/>
        <v>88.078126218411938</v>
      </c>
      <c r="CY104" s="44">
        <f t="shared" si="156"/>
        <v>91.160860636056341</v>
      </c>
      <c r="CZ104" s="44">
        <f t="shared" si="159"/>
        <v>94.351490758318306</v>
      </c>
      <c r="DA104" s="44">
        <f t="shared" si="162"/>
        <v>97.653792934859453</v>
      </c>
      <c r="DB104" s="44">
        <f t="shared" si="165"/>
        <v>101.07167568757951</v>
      </c>
      <c r="DC104" s="44">
        <f t="shared" si="168"/>
        <v>104.60918433664479</v>
      </c>
      <c r="DD104" s="44">
        <f t="shared" si="171"/>
        <v>108.27050578842734</v>
      </c>
      <c r="DE104" s="44">
        <f t="shared" si="174"/>
        <v>112.05997349102229</v>
      </c>
      <c r="DF104" s="44">
        <f t="shared" si="177"/>
        <v>115.98207256320806</v>
      </c>
      <c r="DG104" s="44">
        <f t="shared" si="180"/>
        <v>120.04144510292032</v>
      </c>
      <c r="DH104" s="44">
        <f t="shared" si="183"/>
        <v>124.24289568152253</v>
      </c>
      <c r="DI104" s="44">
        <f t="shared" si="186"/>
        <v>128.59139703037582</v>
      </c>
      <c r="DJ104" s="44">
        <f t="shared" si="189"/>
        <v>133.09209592643896</v>
      </c>
      <c r="DK104" s="44">
        <f t="shared" si="192"/>
        <v>137.75031928386431</v>
      </c>
      <c r="DL104" s="44">
        <f t="shared" si="195"/>
        <v>142.57158045879956</v>
      </c>
      <c r="DM104" s="44">
        <f t="shared" si="198"/>
        <v>147.56158577485755</v>
      </c>
      <c r="DN104" s="44">
        <f t="shared" si="201"/>
        <v>152.72624127697753</v>
      </c>
      <c r="DO104" s="44">
        <f t="shared" si="204"/>
        <v>158.07165972167172</v>
      </c>
      <c r="DP104" s="44">
        <f t="shared" si="207"/>
        <v>163.60416781193021</v>
      </c>
      <c r="DQ104" s="44">
        <f t="shared" si="210"/>
        <v>169.33031368534776</v>
      </c>
      <c r="DR104" s="44">
        <f t="shared" si="213"/>
        <v>175.25687466433493</v>
      </c>
      <c r="DS104" s="44">
        <f t="shared" si="216"/>
        <v>181.39086527758664</v>
      </c>
      <c r="DT104" s="44">
        <f t="shared" si="219"/>
        <v>187.73954556230214</v>
      </c>
      <c r="DU104" s="44">
        <f t="shared" si="225"/>
        <v>194.31042965698271</v>
      </c>
      <c r="DV104" s="44">
        <f t="shared" ref="DV104:DV127" si="231">$V104/(1+r_)^($R104-DV$2)</f>
        <v>201.11129469497709</v>
      </c>
      <c r="DW104" s="44"/>
      <c r="DX104" s="44"/>
      <c r="DY104" s="44"/>
    </row>
    <row r="105" spans="1:129" ht="15.75" customHeight="1">
      <c r="B105" s="1">
        <v>98</v>
      </c>
      <c r="D105" s="43">
        <f t="shared" si="124"/>
        <v>0.32203500000000002</v>
      </c>
      <c r="E105" s="43">
        <f t="shared" si="0"/>
        <v>0.38865961479310357</v>
      </c>
      <c r="F105" s="44">
        <f t="shared" si="226"/>
        <v>63.266323689250598</v>
      </c>
      <c r="G105" s="44">
        <f t="shared" si="1"/>
        <v>46.172918942899507</v>
      </c>
      <c r="H105" s="44">
        <f t="shared" si="2"/>
        <v>1.2371298659934005</v>
      </c>
      <c r="J105" s="43">
        <f t="shared" si="220"/>
        <v>0.29034399999999999</v>
      </c>
      <c r="K105" s="43">
        <f t="shared" si="4"/>
        <v>0.34297493340049234</v>
      </c>
      <c r="L105" s="44">
        <f t="shared" si="227"/>
        <v>281.81619832267694</v>
      </c>
      <c r="M105" s="44">
        <f t="shared" si="5"/>
        <v>211.87105783479171</v>
      </c>
      <c r="N105" s="44">
        <f t="shared" si="6"/>
        <v>1.3826449460432337</v>
      </c>
      <c r="P105" s="5">
        <f t="shared" si="7"/>
        <v>0.81666320473030551</v>
      </c>
      <c r="R105" s="1">
        <v>98</v>
      </c>
      <c r="S105" s="44">
        <f t="shared" si="8"/>
        <v>241.74796470079104</v>
      </c>
      <c r="T105" s="44">
        <f t="shared" si="9"/>
        <v>182.24216221237461</v>
      </c>
      <c r="U105" s="45">
        <f t="shared" si="10"/>
        <v>1.397627167949703</v>
      </c>
      <c r="V105" s="44">
        <f t="shared" si="221"/>
        <v>105.84624781294718</v>
      </c>
      <c r="W105" s="45">
        <f t="shared" si="12"/>
        <v>0.81174185914518771</v>
      </c>
      <c r="X105" s="45">
        <f>SUM(DW105:DW$127)/S105</f>
        <v>0.79152545001805596</v>
      </c>
      <c r="Z105" s="1">
        <f t="shared" si="13"/>
        <v>1.3559666776034842</v>
      </c>
      <c r="AA105" s="45">
        <f t="shared" si="14"/>
        <v>4.166049034621877E-2</v>
      </c>
      <c r="AC105" s="44">
        <f t="shared" si="222"/>
        <v>3.6351403846477224</v>
      </c>
      <c r="AD105" s="44">
        <f t="shared" si="228"/>
        <v>3.7623702981103921</v>
      </c>
      <c r="AE105" s="44">
        <f t="shared" ref="AE105:AE127" si="232">$V105/(1+r_)^($R105-AE$2)</f>
        <v>3.8940532585442558</v>
      </c>
      <c r="AF105" s="44">
        <f t="shared" si="133"/>
        <v>4.030345122593304</v>
      </c>
      <c r="AG105" s="44">
        <f t="shared" si="136"/>
        <v>4.1714072018840689</v>
      </c>
      <c r="AH105" s="44">
        <f t="shared" si="139"/>
        <v>4.3174064539500119</v>
      </c>
      <c r="AI105" s="44">
        <f t="shared" si="142"/>
        <v>4.4685156798382613</v>
      </c>
      <c r="AJ105" s="44">
        <f t="shared" si="145"/>
        <v>4.6249137286325999</v>
      </c>
      <c r="AK105" s="44">
        <f t="shared" si="148"/>
        <v>4.7867857091347412</v>
      </c>
      <c r="AL105" s="44">
        <f t="shared" si="151"/>
        <v>4.9543232089544569</v>
      </c>
      <c r="AM105" s="44">
        <f t="shared" si="154"/>
        <v>5.1277245212678624</v>
      </c>
      <c r="AN105" s="44">
        <f t="shared" si="157"/>
        <v>5.3071948795122363</v>
      </c>
      <c r="AO105" s="44">
        <f t="shared" si="160"/>
        <v>5.4929467002951649</v>
      </c>
      <c r="AP105" s="44">
        <f t="shared" si="163"/>
        <v>5.6851998348054957</v>
      </c>
      <c r="AQ105" s="44">
        <f t="shared" si="166"/>
        <v>5.8841818290236878</v>
      </c>
      <c r="AR105" s="44">
        <f t="shared" si="169"/>
        <v>6.090128193039515</v>
      </c>
      <c r="AS105" s="44">
        <f t="shared" si="172"/>
        <v>6.3032826797958972</v>
      </c>
      <c r="AT105" s="44">
        <f t="shared" si="175"/>
        <v>6.5238975735887532</v>
      </c>
      <c r="AU105" s="44">
        <f t="shared" si="178"/>
        <v>6.7522339886643596</v>
      </c>
      <c r="AV105" s="44">
        <f t="shared" si="181"/>
        <v>6.9885621782676113</v>
      </c>
      <c r="AW105" s="44">
        <f t="shared" si="184"/>
        <v>7.2331618545069762</v>
      </c>
      <c r="AX105" s="44">
        <f t="shared" si="187"/>
        <v>7.4863225194147214</v>
      </c>
      <c r="AY105" s="44">
        <f t="shared" si="190"/>
        <v>7.7483438075942352</v>
      </c>
      <c r="AZ105" s="44">
        <f t="shared" si="193"/>
        <v>8.0195358408600317</v>
      </c>
      <c r="BA105" s="44">
        <f t="shared" si="196"/>
        <v>8.3002195952901339</v>
      </c>
      <c r="BB105" s="44">
        <f t="shared" si="199"/>
        <v>8.5907272811252877</v>
      </c>
      <c r="BC105" s="44">
        <f t="shared" si="202"/>
        <v>8.8914027359646717</v>
      </c>
      <c r="BD105" s="44">
        <f t="shared" si="205"/>
        <v>9.2026018317234346</v>
      </c>
      <c r="BE105" s="44">
        <f t="shared" si="208"/>
        <v>9.524692895833752</v>
      </c>
      <c r="BF105" s="44">
        <f t="shared" si="211"/>
        <v>9.8580571471879352</v>
      </c>
      <c r="BG105" s="44">
        <f t="shared" si="214"/>
        <v>10.203089147339512</v>
      </c>
      <c r="BH105" s="44">
        <f t="shared" si="217"/>
        <v>10.560197267496394</v>
      </c>
      <c r="BI105" s="44">
        <f t="shared" si="223"/>
        <v>10.929804171858768</v>
      </c>
      <c r="BJ105" s="44">
        <f t="shared" si="229"/>
        <v>11.312347317873824</v>
      </c>
      <c r="BK105" s="44">
        <f t="shared" ref="BK105:BK127" si="233">$V105/(1+r_)^($R105-BK$2)</f>
        <v>11.708279473999406</v>
      </c>
      <c r="BL105" s="44">
        <f t="shared" si="134"/>
        <v>12.118069255589383</v>
      </c>
      <c r="BM105" s="44">
        <f t="shared" si="137"/>
        <v>12.54220167953501</v>
      </c>
      <c r="BN105" s="44">
        <f t="shared" si="140"/>
        <v>12.981178738318736</v>
      </c>
      <c r="BO105" s="44">
        <f t="shared" si="143"/>
        <v>13.435519994159888</v>
      </c>
      <c r="BP105" s="44">
        <f t="shared" si="146"/>
        <v>13.905763193955483</v>
      </c>
      <c r="BQ105" s="44">
        <f t="shared" si="149"/>
        <v>14.392464905743926</v>
      </c>
      <c r="BR105" s="44">
        <f t="shared" si="152"/>
        <v>14.896201177444963</v>
      </c>
      <c r="BS105" s="44">
        <f t="shared" si="155"/>
        <v>15.417568218655536</v>
      </c>
      <c r="BT105" s="44">
        <f t="shared" si="158"/>
        <v>15.957183106308474</v>
      </c>
      <c r="BU105" s="44">
        <f t="shared" si="161"/>
        <v>16.515684515029271</v>
      </c>
      <c r="BV105" s="44">
        <f t="shared" si="164"/>
        <v>17.093733473055298</v>
      </c>
      <c r="BW105" s="44">
        <f t="shared" si="167"/>
        <v>17.69201414461223</v>
      </c>
      <c r="BX105" s="44">
        <f t="shared" si="170"/>
        <v>18.311234639673657</v>
      </c>
      <c r="BY105" s="44">
        <f t="shared" si="173"/>
        <v>18.952127852062233</v>
      </c>
      <c r="BZ105" s="44">
        <f t="shared" si="176"/>
        <v>19.615452326884409</v>
      </c>
      <c r="CA105" s="44">
        <f t="shared" si="179"/>
        <v>20.301993158325359</v>
      </c>
      <c r="CB105" s="44">
        <f t="shared" si="182"/>
        <v>21.012562918866745</v>
      </c>
      <c r="CC105" s="44">
        <f t="shared" si="185"/>
        <v>21.748002621027076</v>
      </c>
      <c r="CD105" s="44">
        <f t="shared" si="188"/>
        <v>22.509182712763025</v>
      </c>
      <c r="CE105" s="44">
        <f t="shared" si="191"/>
        <v>23.297004107709729</v>
      </c>
      <c r="CF105" s="44">
        <f t="shared" si="194"/>
        <v>24.112399251479566</v>
      </c>
      <c r="CG105" s="44">
        <f t="shared" si="197"/>
        <v>24.956333225281352</v>
      </c>
      <c r="CH105" s="44">
        <f t="shared" si="200"/>
        <v>25.829804888166201</v>
      </c>
      <c r="CI105" s="44">
        <f t="shared" si="203"/>
        <v>26.733848059252015</v>
      </c>
      <c r="CJ105" s="44">
        <f t="shared" si="206"/>
        <v>27.669532741325828</v>
      </c>
      <c r="CK105" s="44">
        <f t="shared" si="209"/>
        <v>28.637966387272229</v>
      </c>
      <c r="CL105" s="44">
        <f t="shared" si="212"/>
        <v>29.640295210826757</v>
      </c>
      <c r="CM105" s="44">
        <f t="shared" si="215"/>
        <v>30.67770554320569</v>
      </c>
      <c r="CN105" s="44">
        <f t="shared" si="218"/>
        <v>31.751425237217887</v>
      </c>
      <c r="CO105" s="44">
        <f t="shared" si="224"/>
        <v>32.862725120520508</v>
      </c>
      <c r="CP105" s="44">
        <f t="shared" si="230"/>
        <v>34.012920499738726</v>
      </c>
      <c r="CQ105" s="44">
        <f t="shared" ref="CQ105:CQ127" si="234">$V105/(1+r_)^($R105-CQ$2)</f>
        <v>35.203372717229584</v>
      </c>
      <c r="CR105" s="44">
        <f t="shared" si="135"/>
        <v>36.435490762332606</v>
      </c>
      <c r="CS105" s="44">
        <f t="shared" si="138"/>
        <v>37.710732939014243</v>
      </c>
      <c r="CT105" s="44">
        <f t="shared" si="141"/>
        <v>39.030608591879748</v>
      </c>
      <c r="CU105" s="44">
        <f t="shared" si="144"/>
        <v>40.396679892595529</v>
      </c>
      <c r="CV105" s="44">
        <f t="shared" si="147"/>
        <v>41.810563688836368</v>
      </c>
      <c r="CW105" s="44">
        <f t="shared" si="150"/>
        <v>43.273933417945642</v>
      </c>
      <c r="CX105" s="44">
        <f t="shared" si="153"/>
        <v>44.788521087573741</v>
      </c>
      <c r="CY105" s="44">
        <f t="shared" si="156"/>
        <v>46.356119325638815</v>
      </c>
      <c r="CZ105" s="44">
        <f t="shared" si="159"/>
        <v>47.978583502036166</v>
      </c>
      <c r="DA105" s="44">
        <f t="shared" si="162"/>
        <v>49.657833924607431</v>
      </c>
      <c r="DB105" s="44">
        <f t="shared" si="165"/>
        <v>51.395858111968693</v>
      </c>
      <c r="DC105" s="44">
        <f t="shared" si="168"/>
        <v>53.194713145887583</v>
      </c>
      <c r="DD105" s="44">
        <f t="shared" si="171"/>
        <v>55.05652810599365</v>
      </c>
      <c r="DE105" s="44">
        <f t="shared" si="174"/>
        <v>56.983506589703417</v>
      </c>
      <c r="DF105" s="44">
        <f t="shared" si="177"/>
        <v>58.97792932034303</v>
      </c>
      <c r="DG105" s="44">
        <f t="shared" si="180"/>
        <v>61.042156846555038</v>
      </c>
      <c r="DH105" s="44">
        <f t="shared" si="183"/>
        <v>63.17863233618445</v>
      </c>
      <c r="DI105" s="44">
        <f t="shared" si="186"/>
        <v>65.389884467950893</v>
      </c>
      <c r="DJ105" s="44">
        <f t="shared" si="189"/>
        <v>67.678530424329182</v>
      </c>
      <c r="DK105" s="44">
        <f t="shared" si="192"/>
        <v>70.047278989180697</v>
      </c>
      <c r="DL105" s="44">
        <f t="shared" si="195"/>
        <v>72.498933753802007</v>
      </c>
      <c r="DM105" s="44">
        <f t="shared" si="198"/>
        <v>75.036396435185083</v>
      </c>
      <c r="DN105" s="44">
        <f t="shared" si="201"/>
        <v>77.662670310416559</v>
      </c>
      <c r="DO105" s="44">
        <f t="shared" si="204"/>
        <v>80.380863771281128</v>
      </c>
      <c r="DP105" s="44">
        <f t="shared" si="207"/>
        <v>83.194194003275953</v>
      </c>
      <c r="DQ105" s="44">
        <f t="shared" si="210"/>
        <v>86.105990793390603</v>
      </c>
      <c r="DR105" s="44">
        <f t="shared" si="213"/>
        <v>89.119700471159277</v>
      </c>
      <c r="DS105" s="44">
        <f t="shared" si="216"/>
        <v>92.238889987649841</v>
      </c>
      <c r="DT105" s="44">
        <f t="shared" si="219"/>
        <v>95.467251137217573</v>
      </c>
      <c r="DU105" s="44">
        <f t="shared" si="225"/>
        <v>98.808604927020184</v>
      </c>
      <c r="DV105" s="44">
        <f t="shared" si="231"/>
        <v>102.26690609946588</v>
      </c>
      <c r="DW105" s="44">
        <f t="shared" ref="DW105:DW127" si="235">$V105/(1+r_)^($R105-DW$2)</f>
        <v>105.84624781294718</v>
      </c>
      <c r="DX105" s="44"/>
      <c r="DY105" s="44"/>
    </row>
    <row r="106" spans="1:129" ht="15.75" customHeight="1">
      <c r="B106" s="1">
        <v>99</v>
      </c>
      <c r="D106" s="43">
        <f t="shared" si="124"/>
        <v>0.36503600000000003</v>
      </c>
      <c r="E106" s="43">
        <f t="shared" si="0"/>
        <v>0.45418697460993523</v>
      </c>
      <c r="F106" s="44">
        <f t="shared" si="226"/>
        <v>29.07951419654842</v>
      </c>
      <c r="G106" s="44">
        <f t="shared" si="1"/>
        <v>20.40188591537482</v>
      </c>
      <c r="H106" s="44">
        <f t="shared" si="2"/>
        <v>1.1037233767986316</v>
      </c>
      <c r="J106" s="43">
        <f t="shared" si="220"/>
        <v>0.31644</v>
      </c>
      <c r="K106" s="43">
        <f t="shared" si="4"/>
        <v>0.38044084320342902</v>
      </c>
      <c r="L106" s="44">
        <f t="shared" si="227"/>
        <v>141.92591734690646</v>
      </c>
      <c r="M106" s="44">
        <f t="shared" si="5"/>
        <v>104.12070438092444</v>
      </c>
      <c r="N106" s="44">
        <f t="shared" si="6"/>
        <v>1.2526301595404166</v>
      </c>
      <c r="P106" s="5">
        <f t="shared" si="7"/>
        <v>0.82994976279944122</v>
      </c>
      <c r="R106" s="1">
        <v>99</v>
      </c>
      <c r="S106" s="44">
        <f t="shared" si="8"/>
        <v>122.73635972395819</v>
      </c>
      <c r="T106" s="44">
        <f t="shared" si="9"/>
        <v>90.425183978064183</v>
      </c>
      <c r="U106" s="45">
        <f t="shared" si="10"/>
        <v>1.2680134998302182</v>
      </c>
      <c r="V106" s="44">
        <f t="shared" si="221"/>
        <v>52.518946854459671</v>
      </c>
      <c r="W106" s="45">
        <f t="shared" si="12"/>
        <v>0.73646224070139066</v>
      </c>
      <c r="X106" s="45">
        <f>SUM(DX106:DX$127)/S106</f>
        <v>0.72102544504865218</v>
      </c>
      <c r="Z106" s="1">
        <f t="shared" si="13"/>
        <v>1.2273085258144039</v>
      </c>
      <c r="AA106" s="45">
        <f t="shared" si="14"/>
        <v>4.0704974015814299E-2</v>
      </c>
      <c r="AC106" s="44">
        <f t="shared" si="222"/>
        <v>1.7426949762511819</v>
      </c>
      <c r="AD106" s="44">
        <f t="shared" si="228"/>
        <v>1.8036893004199732</v>
      </c>
      <c r="AE106" s="44">
        <f t="shared" si="232"/>
        <v>1.8668184259346721</v>
      </c>
      <c r="AF106" s="44">
        <f t="shared" ref="AF106:AF127" si="236">$V106/(1+r_)^($R106-AF$2)</f>
        <v>1.9321570708423854</v>
      </c>
      <c r="AG106" s="44">
        <f t="shared" si="136"/>
        <v>1.9997825683218684</v>
      </c>
      <c r="AH106" s="44">
        <f t="shared" si="139"/>
        <v>2.0697749582131335</v>
      </c>
      <c r="AI106" s="44">
        <f t="shared" si="142"/>
        <v>2.1422170817505934</v>
      </c>
      <c r="AJ106" s="44">
        <f t="shared" si="145"/>
        <v>2.2171946796118638</v>
      </c>
      <c r="AK106" s="44">
        <f t="shared" si="148"/>
        <v>2.294796493398279</v>
      </c>
      <c r="AL106" s="44">
        <f t="shared" si="151"/>
        <v>2.3751143706672186</v>
      </c>
      <c r="AM106" s="44">
        <f t="shared" si="154"/>
        <v>2.4582433736405713</v>
      </c>
      <c r="AN106" s="44">
        <f t="shared" si="157"/>
        <v>2.5442818917179912</v>
      </c>
      <c r="AO106" s="44">
        <f t="shared" si="160"/>
        <v>2.6333317579281204</v>
      </c>
      <c r="AP106" s="44">
        <f t="shared" si="163"/>
        <v>2.7254983694556043</v>
      </c>
      <c r="AQ106" s="44">
        <f t="shared" si="166"/>
        <v>2.8208908123865504</v>
      </c>
      <c r="AR106" s="44">
        <f t="shared" si="169"/>
        <v>2.9196219908200796</v>
      </c>
      <c r="AS106" s="44">
        <f t="shared" si="172"/>
        <v>3.0218087604987818</v>
      </c>
      <c r="AT106" s="44">
        <f t="shared" si="175"/>
        <v>3.1275720671162386</v>
      </c>
      <c r="AU106" s="44">
        <f t="shared" si="178"/>
        <v>3.2370370894653067</v>
      </c>
      <c r="AV106" s="44">
        <f t="shared" si="181"/>
        <v>3.3503333875965926</v>
      </c>
      <c r="AW106" s="44">
        <f t="shared" si="184"/>
        <v>3.4675950561624727</v>
      </c>
      <c r="AX106" s="44">
        <f t="shared" si="187"/>
        <v>3.5889608831281583</v>
      </c>
      <c r="AY106" s="44">
        <f t="shared" si="190"/>
        <v>3.7145745140376443</v>
      </c>
      <c r="AZ106" s="44">
        <f t="shared" si="193"/>
        <v>3.8445846220289615</v>
      </c>
      <c r="BA106" s="44">
        <f t="shared" si="196"/>
        <v>3.9791450837999744</v>
      </c>
      <c r="BB106" s="44">
        <f t="shared" si="199"/>
        <v>4.1184151617329743</v>
      </c>
      <c r="BC106" s="44">
        <f t="shared" si="202"/>
        <v>4.2625596923936273</v>
      </c>
      <c r="BD106" s="44">
        <f t="shared" si="205"/>
        <v>4.4117492816274044</v>
      </c>
      <c r="BE106" s="44">
        <f t="shared" si="208"/>
        <v>4.5661605064843629</v>
      </c>
      <c r="BF106" s="44">
        <f t="shared" si="211"/>
        <v>4.7259761242113143</v>
      </c>
      <c r="BG106" s="44">
        <f t="shared" si="214"/>
        <v>4.8913852885587117</v>
      </c>
      <c r="BH106" s="44">
        <f t="shared" si="217"/>
        <v>5.0625837736582646</v>
      </c>
      <c r="BI106" s="44">
        <f t="shared" si="223"/>
        <v>5.2397742057363041</v>
      </c>
      <c r="BJ106" s="44">
        <f t="shared" si="229"/>
        <v>5.4231663029370747</v>
      </c>
      <c r="BK106" s="44">
        <f t="shared" si="233"/>
        <v>5.6129771235398715</v>
      </c>
      <c r="BL106" s="44">
        <f t="shared" ref="BL106:BL127" si="237">$V106/(1+r_)^($R106-BL$2)</f>
        <v>5.8094313228637668</v>
      </c>
      <c r="BM106" s="44">
        <f t="shared" si="137"/>
        <v>6.0127614191639971</v>
      </c>
      <c r="BN106" s="44">
        <f t="shared" si="140"/>
        <v>6.2232080688347367</v>
      </c>
      <c r="BO106" s="44">
        <f t="shared" si="143"/>
        <v>6.441020351243953</v>
      </c>
      <c r="BP106" s="44">
        <f t="shared" si="146"/>
        <v>6.6664560635374892</v>
      </c>
      <c r="BQ106" s="44">
        <f t="shared" si="149"/>
        <v>6.8997820257613007</v>
      </c>
      <c r="BR106" s="44">
        <f t="shared" si="152"/>
        <v>7.1412743966629471</v>
      </c>
      <c r="BS106" s="44">
        <f t="shared" si="155"/>
        <v>7.3912190005461502</v>
      </c>
      <c r="BT106" s="44">
        <f t="shared" si="158"/>
        <v>7.6499116655652646</v>
      </c>
      <c r="BU106" s="44">
        <f t="shared" si="161"/>
        <v>7.917658573860046</v>
      </c>
      <c r="BV106" s="44">
        <f t="shared" si="164"/>
        <v>8.1947766239451489</v>
      </c>
      <c r="BW106" s="44">
        <f t="shared" si="167"/>
        <v>8.4815938057832287</v>
      </c>
      <c r="BX106" s="44">
        <f t="shared" si="170"/>
        <v>8.7784495889856409</v>
      </c>
      <c r="BY106" s="44">
        <f t="shared" si="173"/>
        <v>9.0856953246001382</v>
      </c>
      <c r="BZ106" s="44">
        <f t="shared" si="176"/>
        <v>9.4036946609611416</v>
      </c>
      <c r="CA106" s="44">
        <f t="shared" si="179"/>
        <v>9.7328239740947797</v>
      </c>
      <c r="CB106" s="44">
        <f t="shared" si="182"/>
        <v>10.073472813188097</v>
      </c>
      <c r="CC106" s="44">
        <f t="shared" si="185"/>
        <v>10.426044361649678</v>
      </c>
      <c r="CD106" s="44">
        <f t="shared" si="188"/>
        <v>10.790955914307414</v>
      </c>
      <c r="CE106" s="44">
        <f t="shared" si="191"/>
        <v>11.168639371308176</v>
      </c>
      <c r="CF106" s="44">
        <f t="shared" si="194"/>
        <v>11.559541749303961</v>
      </c>
      <c r="CG106" s="44">
        <f t="shared" si="197"/>
        <v>11.964125710529597</v>
      </c>
      <c r="CH106" s="44">
        <f t="shared" si="200"/>
        <v>12.382870110398134</v>
      </c>
      <c r="CI106" s="44">
        <f t="shared" si="203"/>
        <v>12.816270564262069</v>
      </c>
      <c r="CJ106" s="44">
        <f t="shared" si="206"/>
        <v>13.264840034011238</v>
      </c>
      <c r="CK106" s="44">
        <f t="shared" si="209"/>
        <v>13.729109435201629</v>
      </c>
      <c r="CL106" s="44">
        <f t="shared" si="212"/>
        <v>14.209628265433684</v>
      </c>
      <c r="CM106" s="44">
        <f t="shared" si="215"/>
        <v>14.706965254723864</v>
      </c>
      <c r="CN106" s="44">
        <f t="shared" si="218"/>
        <v>15.221709038639197</v>
      </c>
      <c r="CO106" s="44">
        <f t="shared" si="224"/>
        <v>15.754468854991568</v>
      </c>
      <c r="CP106" s="44">
        <f t="shared" si="230"/>
        <v>16.305875264916271</v>
      </c>
      <c r="CQ106" s="44">
        <f t="shared" si="234"/>
        <v>16.87658089918834</v>
      </c>
      <c r="CR106" s="44">
        <f t="shared" ref="CR106:CR127" si="238">$V106/(1+r_)^($R106-CR$2)</f>
        <v>17.467261230659933</v>
      </c>
      <c r="CS106" s="44">
        <f t="shared" si="138"/>
        <v>18.078615373733022</v>
      </c>
      <c r="CT106" s="44">
        <f t="shared" si="141"/>
        <v>18.711366911813677</v>
      </c>
      <c r="CU106" s="44">
        <f t="shared" si="144"/>
        <v>19.366264753727158</v>
      </c>
      <c r="CV106" s="44">
        <f t="shared" si="147"/>
        <v>20.044084020107604</v>
      </c>
      <c r="CW106" s="44">
        <f t="shared" si="150"/>
        <v>20.745626960811371</v>
      </c>
      <c r="CX106" s="44">
        <f t="shared" si="153"/>
        <v>21.47172390443977</v>
      </c>
      <c r="CY106" s="44">
        <f t="shared" si="156"/>
        <v>22.22323424109516</v>
      </c>
      <c r="CZ106" s="44">
        <f t="shared" si="159"/>
        <v>23.001047439533487</v>
      </c>
      <c r="DA106" s="44">
        <f t="shared" si="162"/>
        <v>23.806084099917154</v>
      </c>
      <c r="DB106" s="44">
        <f t="shared" si="165"/>
        <v>24.639297043414256</v>
      </c>
      <c r="DC106" s="44">
        <f t="shared" si="168"/>
        <v>25.501672439933756</v>
      </c>
      <c r="DD106" s="44">
        <f t="shared" si="171"/>
        <v>26.394230975331432</v>
      </c>
      <c r="DE106" s="44">
        <f t="shared" si="174"/>
        <v>27.318029059468028</v>
      </c>
      <c r="DF106" s="44">
        <f t="shared" si="177"/>
        <v>28.274160076549407</v>
      </c>
      <c r="DG106" s="44">
        <f t="shared" si="180"/>
        <v>29.263755679228634</v>
      </c>
      <c r="DH106" s="44">
        <f t="shared" si="183"/>
        <v>30.287987128001635</v>
      </c>
      <c r="DI106" s="44">
        <f t="shared" si="186"/>
        <v>31.348066677481686</v>
      </c>
      <c r="DJ106" s="44">
        <f t="shared" si="189"/>
        <v>32.445249011193539</v>
      </c>
      <c r="DK106" s="44">
        <f t="shared" si="192"/>
        <v>33.580832726585321</v>
      </c>
      <c r="DL106" s="44">
        <f t="shared" si="195"/>
        <v>34.756161872015795</v>
      </c>
      <c r="DM106" s="44">
        <f t="shared" si="198"/>
        <v>35.972627537536347</v>
      </c>
      <c r="DN106" s="44">
        <f t="shared" si="201"/>
        <v>37.231669501350119</v>
      </c>
      <c r="DO106" s="44">
        <f t="shared" si="204"/>
        <v>38.534777933897374</v>
      </c>
      <c r="DP106" s="44">
        <f t="shared" si="207"/>
        <v>39.883495161583774</v>
      </c>
      <c r="DQ106" s="44">
        <f t="shared" si="210"/>
        <v>41.279417492239197</v>
      </c>
      <c r="DR106" s="44">
        <f t="shared" si="213"/>
        <v>42.724197104467571</v>
      </c>
      <c r="DS106" s="44">
        <f t="shared" si="216"/>
        <v>44.219544003123936</v>
      </c>
      <c r="DT106" s="44">
        <f t="shared" si="219"/>
        <v>45.767228043233267</v>
      </c>
      <c r="DU106" s="44">
        <f t="shared" si="225"/>
        <v>47.369081024746428</v>
      </c>
      <c r="DV106" s="44">
        <f t="shared" si="231"/>
        <v>49.026998860612551</v>
      </c>
      <c r="DW106" s="44">
        <f t="shared" si="235"/>
        <v>50.742943820733984</v>
      </c>
      <c r="DX106" s="44">
        <f t="shared" ref="DX106:DX127" si="239">$V106/(1+r_)^($R106-DX$2)</f>
        <v>52.518946854459671</v>
      </c>
      <c r="DY106" s="44"/>
    </row>
    <row r="107" spans="1:129" ht="15.75" customHeight="1">
      <c r="B107" s="1">
        <v>100</v>
      </c>
      <c r="D107" s="43">
        <f t="shared" si="124"/>
        <v>0.38819799999999999</v>
      </c>
      <c r="E107" s="43">
        <f t="shared" si="0"/>
        <v>0.49134657822850669</v>
      </c>
      <c r="F107" s="44">
        <f t="shared" si="226"/>
        <v>11.724257634201219</v>
      </c>
      <c r="G107" s="44">
        <f t="shared" si="1"/>
        <v>8.0563335239485561</v>
      </c>
      <c r="H107" s="44">
        <f t="shared" si="2"/>
        <v>0.99740674882397951</v>
      </c>
      <c r="J107" s="43">
        <f t="shared" si="220"/>
        <v>0.33968599999999999</v>
      </c>
      <c r="K107" s="43">
        <f t="shared" si="4"/>
        <v>0.41503979952266123</v>
      </c>
      <c r="L107" s="44">
        <f t="shared" si="227"/>
        <v>66.315491414942414</v>
      </c>
      <c r="M107" s="44">
        <f t="shared" si="5"/>
        <v>47.615006229307596</v>
      </c>
      <c r="N107" s="44">
        <f t="shared" si="6"/>
        <v>1.1107507241008479</v>
      </c>
      <c r="P107" s="5">
        <f t="shared" si="7"/>
        <v>0.84976556463785968</v>
      </c>
      <c r="R107" s="1">
        <v>100</v>
      </c>
      <c r="S107" s="44">
        <f t="shared" si="8"/>
        <v>58.114008232170164</v>
      </c>
      <c r="T107" s="44">
        <f t="shared" si="9"/>
        <v>41.898331480085318</v>
      </c>
      <c r="U107" s="45">
        <f t="shared" si="10"/>
        <v>1.1220388862428614</v>
      </c>
      <c r="V107" s="44">
        <f t="shared" si="221"/>
        <v>24.334550923633554</v>
      </c>
      <c r="W107" s="45">
        <f t="shared" si="12"/>
        <v>0.65168018512985382</v>
      </c>
      <c r="X107" s="45">
        <f>SUM(DY107:DY$127)/S107</f>
        <v>0.64074550828205312</v>
      </c>
      <c r="Z107" s="1">
        <f t="shared" si="13"/>
        <v>1.0937225559734272</v>
      </c>
      <c r="AA107" s="45">
        <f t="shared" si="14"/>
        <v>2.8316330269434253E-2</v>
      </c>
      <c r="AC107" s="44">
        <f t="shared" si="222"/>
        <v>0.78016840204235316</v>
      </c>
      <c r="AD107" s="44">
        <f t="shared" si="228"/>
        <v>0.80747429611383548</v>
      </c>
      <c r="AE107" s="44">
        <f t="shared" si="232"/>
        <v>0.83573589647781954</v>
      </c>
      <c r="AF107" s="44">
        <f t="shared" si="236"/>
        <v>0.86498665285454324</v>
      </c>
      <c r="AG107" s="44">
        <f t="shared" ref="AG107:AG127" si="240">$V107/(1+r_)^($R107-AG$2)</f>
        <v>0.89526118570445212</v>
      </c>
      <c r="AH107" s="44">
        <f t="shared" si="139"/>
        <v>0.92659532720410775</v>
      </c>
      <c r="AI107" s="44">
        <f t="shared" si="142"/>
        <v>0.95902616365625148</v>
      </c>
      <c r="AJ107" s="44">
        <f t="shared" si="145"/>
        <v>0.99259207938422023</v>
      </c>
      <c r="AK107" s="44">
        <f t="shared" si="148"/>
        <v>1.0273328021626678</v>
      </c>
      <c r="AL107" s="44">
        <f t="shared" si="151"/>
        <v>1.0632894502383612</v>
      </c>
      <c r="AM107" s="44">
        <f t="shared" si="154"/>
        <v>1.1005045809967038</v>
      </c>
      <c r="AN107" s="44">
        <f t="shared" si="157"/>
        <v>1.1390222413315885</v>
      </c>
      <c r="AO107" s="44">
        <f t="shared" si="160"/>
        <v>1.1788880197781939</v>
      </c>
      <c r="AP107" s="44">
        <f t="shared" si="163"/>
        <v>1.2201491004704303</v>
      </c>
      <c r="AQ107" s="44">
        <f t="shared" si="166"/>
        <v>1.2628543189868953</v>
      </c>
      <c r="AR107" s="44">
        <f t="shared" si="169"/>
        <v>1.3070542201514368</v>
      </c>
      <c r="AS107" s="44">
        <f t="shared" si="172"/>
        <v>1.352801117856737</v>
      </c>
      <c r="AT107" s="44">
        <f t="shared" si="175"/>
        <v>1.4001491569817224</v>
      </c>
      <c r="AU107" s="44">
        <f t="shared" si="178"/>
        <v>1.4491543774760824</v>
      </c>
      <c r="AV107" s="44">
        <f t="shared" si="181"/>
        <v>1.4998747806877453</v>
      </c>
      <c r="AW107" s="44">
        <f t="shared" si="184"/>
        <v>1.5523703980118164</v>
      </c>
      <c r="AX107" s="44">
        <f t="shared" si="187"/>
        <v>1.6067033619422297</v>
      </c>
      <c r="AY107" s="44">
        <f t="shared" si="190"/>
        <v>1.6629379796102075</v>
      </c>
      <c r="AZ107" s="44">
        <f t="shared" si="193"/>
        <v>1.721140808896565</v>
      </c>
      <c r="BA107" s="44">
        <f t="shared" si="196"/>
        <v>1.7813807372079444</v>
      </c>
      <c r="BB107" s="44">
        <f t="shared" si="199"/>
        <v>1.8437290630102221</v>
      </c>
      <c r="BC107" s="44">
        <f t="shared" si="202"/>
        <v>1.9082595802155802</v>
      </c>
      <c r="BD107" s="44">
        <f t="shared" si="205"/>
        <v>1.9750486655231252</v>
      </c>
      <c r="BE107" s="44">
        <f t="shared" si="208"/>
        <v>2.0441753688164344</v>
      </c>
      <c r="BF107" s="44">
        <f t="shared" si="211"/>
        <v>2.1157215067250092</v>
      </c>
      <c r="BG107" s="44">
        <f t="shared" si="214"/>
        <v>2.1897717594603843</v>
      </c>
      <c r="BH107" s="44">
        <f t="shared" si="217"/>
        <v>2.2664137710414982</v>
      </c>
      <c r="BI107" s="44">
        <f t="shared" si="223"/>
        <v>2.34573825302795</v>
      </c>
      <c r="BJ107" s="44">
        <f t="shared" si="229"/>
        <v>2.4278390918839281</v>
      </c>
      <c r="BK107" s="44">
        <f t="shared" si="233"/>
        <v>2.5128134600998657</v>
      </c>
      <c r="BL107" s="44">
        <f t="shared" si="237"/>
        <v>2.6007619312033605</v>
      </c>
      <c r="BM107" s="44">
        <f t="shared" ref="BM107:BM127" si="241">$V107/(1+r_)^($R107-BM$2)</f>
        <v>2.6917885987954779</v>
      </c>
      <c r="BN107" s="44">
        <f t="shared" si="140"/>
        <v>2.7860011997533189</v>
      </c>
      <c r="BO107" s="44">
        <f t="shared" si="143"/>
        <v>2.8835112417446851</v>
      </c>
      <c r="BP107" s="44">
        <f t="shared" si="146"/>
        <v>2.9844341352057491</v>
      </c>
      <c r="BQ107" s="44">
        <f t="shared" si="149"/>
        <v>3.0888893299379494</v>
      </c>
      <c r="BR107" s="44">
        <f t="shared" si="152"/>
        <v>3.1970004564857777</v>
      </c>
      <c r="BS107" s="44">
        <f t="shared" si="155"/>
        <v>3.3088954724627797</v>
      </c>
      <c r="BT107" s="44">
        <f t="shared" si="158"/>
        <v>3.4247068139989771</v>
      </c>
      <c r="BU107" s="44">
        <f t="shared" si="161"/>
        <v>3.5445715524889412</v>
      </c>
      <c r="BV107" s="44">
        <f t="shared" si="164"/>
        <v>3.6686315568260528</v>
      </c>
      <c r="BW107" s="44">
        <f t="shared" si="167"/>
        <v>3.7970336613149649</v>
      </c>
      <c r="BX107" s="44">
        <f t="shared" si="170"/>
        <v>3.9299298394609892</v>
      </c>
      <c r="BY107" s="44">
        <f t="shared" si="173"/>
        <v>4.0674773838421228</v>
      </c>
      <c r="BZ107" s="44">
        <f t="shared" si="176"/>
        <v>4.2098390922765967</v>
      </c>
      <c r="CA107" s="44">
        <f t="shared" si="179"/>
        <v>4.3571834605062767</v>
      </c>
      <c r="CB107" s="44">
        <f t="shared" si="182"/>
        <v>4.5096848816239969</v>
      </c>
      <c r="CC107" s="44">
        <f t="shared" si="185"/>
        <v>4.6675238524808362</v>
      </c>
      <c r="CD107" s="44">
        <f t="shared" si="188"/>
        <v>4.8308871873176642</v>
      </c>
      <c r="CE107" s="44">
        <f t="shared" si="191"/>
        <v>4.9999682388737812</v>
      </c>
      <c r="CF107" s="44">
        <f t="shared" si="194"/>
        <v>5.1749671272343649</v>
      </c>
      <c r="CG107" s="44">
        <f t="shared" si="197"/>
        <v>5.3560909766875664</v>
      </c>
      <c r="CH107" s="44">
        <f t="shared" si="200"/>
        <v>5.543554160871631</v>
      </c>
      <c r="CI107" s="44">
        <f t="shared" si="203"/>
        <v>5.7375785565021378</v>
      </c>
      <c r="CJ107" s="44">
        <f t="shared" si="206"/>
        <v>5.9383938059797137</v>
      </c>
      <c r="CK107" s="44">
        <f t="shared" si="209"/>
        <v>6.1462375891890018</v>
      </c>
      <c r="CL107" s="44">
        <f t="shared" si="212"/>
        <v>6.3613559048106163</v>
      </c>
      <c r="CM107" s="44">
        <f t="shared" si="215"/>
        <v>6.5840033614789863</v>
      </c>
      <c r="CN107" s="44">
        <f t="shared" si="218"/>
        <v>6.8144434791307509</v>
      </c>
      <c r="CO107" s="44">
        <f t="shared" si="224"/>
        <v>7.0529490009003268</v>
      </c>
      <c r="CP107" s="44">
        <f t="shared" si="230"/>
        <v>7.2998022159318383</v>
      </c>
      <c r="CQ107" s="44">
        <f t="shared" si="234"/>
        <v>7.5552952934894515</v>
      </c>
      <c r="CR107" s="44">
        <f t="shared" si="238"/>
        <v>7.8197306287615822</v>
      </c>
      <c r="CS107" s="44">
        <f t="shared" ref="CS107:CS127" si="242">$V107/(1+r_)^($R107-CS$2)</f>
        <v>8.0934212007682369</v>
      </c>
      <c r="CT107" s="44">
        <f t="shared" si="141"/>
        <v>8.3766909427951219</v>
      </c>
      <c r="CU107" s="44">
        <f t="shared" si="144"/>
        <v>8.6698751257929505</v>
      </c>
      <c r="CV107" s="44">
        <f t="shared" si="147"/>
        <v>8.9733207551957044</v>
      </c>
      <c r="CW107" s="44">
        <f t="shared" si="150"/>
        <v>9.2873869816275523</v>
      </c>
      <c r="CX107" s="44">
        <f t="shared" si="153"/>
        <v>9.6124455259845174</v>
      </c>
      <c r="CY107" s="44">
        <f t="shared" si="156"/>
        <v>9.9488811193939757</v>
      </c>
      <c r="CZ107" s="44">
        <f t="shared" si="159"/>
        <v>10.297091958572764</v>
      </c>
      <c r="DA107" s="44">
        <f t="shared" si="162"/>
        <v>10.65749017712281</v>
      </c>
      <c r="DB107" s="44">
        <f t="shared" si="165"/>
        <v>11.030502333322106</v>
      </c>
      <c r="DC107" s="44">
        <f t="shared" si="168"/>
        <v>11.416569914988379</v>
      </c>
      <c r="DD107" s="44">
        <f t="shared" si="171"/>
        <v>11.816149862012972</v>
      </c>
      <c r="DE107" s="44">
        <f t="shared" si="174"/>
        <v>12.229715107183425</v>
      </c>
      <c r="DF107" s="44">
        <f t="shared" si="177"/>
        <v>12.657755135934844</v>
      </c>
      <c r="DG107" s="44">
        <f t="shared" si="180"/>
        <v>13.100776565692561</v>
      </c>
      <c r="DH107" s="44">
        <f t="shared" si="183"/>
        <v>13.5593037454918</v>
      </c>
      <c r="DI107" s="44">
        <f t="shared" si="186"/>
        <v>14.033879376584013</v>
      </c>
      <c r="DJ107" s="44">
        <f t="shared" si="189"/>
        <v>14.52506515476445</v>
      </c>
      <c r="DK107" s="44">
        <f t="shared" si="192"/>
        <v>15.033442435181204</v>
      </c>
      <c r="DL107" s="44">
        <f t="shared" si="195"/>
        <v>15.559612920412548</v>
      </c>
      <c r="DM107" s="44">
        <f t="shared" si="198"/>
        <v>16.104199372626983</v>
      </c>
      <c r="DN107" s="44">
        <f t="shared" si="201"/>
        <v>16.667846350668928</v>
      </c>
      <c r="DO107" s="44">
        <f t="shared" si="204"/>
        <v>17.251220972942338</v>
      </c>
      <c r="DP107" s="44">
        <f t="shared" si="207"/>
        <v>17.855013706995322</v>
      </c>
      <c r="DQ107" s="44">
        <f t="shared" si="210"/>
        <v>18.479939186740154</v>
      </c>
      <c r="DR107" s="44">
        <f t="shared" si="213"/>
        <v>19.126737058276056</v>
      </c>
      <c r="DS107" s="44">
        <f t="shared" si="216"/>
        <v>19.796172855315717</v>
      </c>
      <c r="DT107" s="44">
        <f t="shared" si="219"/>
        <v>20.489038905251768</v>
      </c>
      <c r="DU107" s="44">
        <f t="shared" si="225"/>
        <v>21.206155266935575</v>
      </c>
      <c r="DV107" s="44">
        <f t="shared" si="231"/>
        <v>21.948370701278321</v>
      </c>
      <c r="DW107" s="44">
        <f t="shared" si="235"/>
        <v>22.71656367582306</v>
      </c>
      <c r="DX107" s="44">
        <f t="shared" si="239"/>
        <v>23.511643404476864</v>
      </c>
      <c r="DY107" s="44">
        <f t="shared" ref="DY107:DY127" si="243">$V107/(1+r_)^($R107-DY$2)</f>
        <v>24.334550923633554</v>
      </c>
    </row>
    <row r="108" spans="1:129" ht="15.75" customHeight="1">
      <c r="A108" s="49"/>
      <c r="B108" s="49">
        <v>101</v>
      </c>
      <c r="C108" s="49"/>
      <c r="D108" s="51">
        <f t="shared" si="124"/>
        <v>0.50251256281407031</v>
      </c>
      <c r="E108" s="51">
        <f t="shared" si="0"/>
        <v>0.69818497458990236</v>
      </c>
      <c r="F108" s="52">
        <f t="shared" si="226"/>
        <v>4.3884094136958938</v>
      </c>
      <c r="G108" s="52">
        <f t="shared" si="1"/>
        <v>2.7372566583596951</v>
      </c>
      <c r="H108" s="52">
        <f t="shared" si="2"/>
        <v>0.82889261744867637</v>
      </c>
      <c r="I108" s="49"/>
      <c r="J108" s="51">
        <f t="shared" si="220"/>
        <v>0.46511627906976744</v>
      </c>
      <c r="K108" s="51">
        <f t="shared" si="4"/>
        <v>0.6257058997644126</v>
      </c>
      <c r="L108" s="52">
        <f t="shared" si="227"/>
        <v>28.914521043672778</v>
      </c>
      <c r="M108" s="52">
        <f t="shared" si="5"/>
        <v>18.593491357991851</v>
      </c>
      <c r="N108" s="52">
        <f t="shared" si="6"/>
        <v>0.90075757573866388</v>
      </c>
      <c r="O108" s="49"/>
      <c r="P108" s="53">
        <f t="shared" si="7"/>
        <v>0.8682275297270452</v>
      </c>
      <c r="Q108" s="49"/>
      <c r="R108" s="49">
        <v>101</v>
      </c>
      <c r="S108" s="52">
        <f t="shared" si="8"/>
        <v>25.682654728000479</v>
      </c>
      <c r="T108" s="52">
        <f t="shared" si="9"/>
        <v>16.56055352358873</v>
      </c>
      <c r="U108" s="54">
        <f t="shared" si="10"/>
        <v>0.90753256774643409</v>
      </c>
      <c r="V108" s="52">
        <f t="shared" si="221"/>
        <v>9.6183694865003346</v>
      </c>
      <c r="W108" s="54">
        <f t="shared" si="12"/>
        <v>0.52709491534712893</v>
      </c>
      <c r="X108" s="49"/>
      <c r="Y108" s="49"/>
      <c r="Z108" s="49">
        <f t="shared" si="13"/>
        <v>0.89128775265872939</v>
      </c>
      <c r="AA108" s="54">
        <f t="shared" si="14"/>
        <v>1.62448150877047E-2</v>
      </c>
      <c r="AB108" s="49"/>
      <c r="AC108" s="52">
        <f t="shared" si="222"/>
        <v>0.29793815720048689</v>
      </c>
      <c r="AD108" s="52">
        <f t="shared" si="228"/>
        <v>0.30836599270250392</v>
      </c>
      <c r="AE108" s="52">
        <f t="shared" si="232"/>
        <v>0.31915880244709155</v>
      </c>
      <c r="AF108" s="52">
        <f t="shared" si="236"/>
        <v>0.3303293605327397</v>
      </c>
      <c r="AG108" s="52">
        <f t="shared" si="240"/>
        <v>0.34189088815138557</v>
      </c>
      <c r="AH108" s="52">
        <f t="shared" ref="AH108:AH127" si="244">$V108/(1+r_)^($R108-AH$2)</f>
        <v>0.35385706923668403</v>
      </c>
      <c r="AI108" s="52">
        <f t="shared" si="142"/>
        <v>0.36624206665996789</v>
      </c>
      <c r="AJ108" s="52">
        <f t="shared" si="145"/>
        <v>0.37906053899306674</v>
      </c>
      <c r="AK108" s="52">
        <f t="shared" si="148"/>
        <v>0.39232765785782409</v>
      </c>
      <c r="AL108" s="52">
        <f t="shared" si="151"/>
        <v>0.40605912588284787</v>
      </c>
      <c r="AM108" s="52">
        <f t="shared" si="154"/>
        <v>0.42027119528874751</v>
      </c>
      <c r="AN108" s="52">
        <f t="shared" si="157"/>
        <v>0.43498068712385374</v>
      </c>
      <c r="AO108" s="52">
        <f t="shared" si="160"/>
        <v>0.45020501117318856</v>
      </c>
      <c r="AP108" s="52">
        <f t="shared" si="163"/>
        <v>0.46596218656425015</v>
      </c>
      <c r="AQ108" s="52">
        <f t="shared" si="166"/>
        <v>0.48227086309399875</v>
      </c>
      <c r="AR108" s="52">
        <f t="shared" si="169"/>
        <v>0.49915034330228869</v>
      </c>
      <c r="AS108" s="52">
        <f t="shared" si="172"/>
        <v>0.5166206053178688</v>
      </c>
      <c r="AT108" s="52">
        <f t="shared" si="175"/>
        <v>0.53470232650399419</v>
      </c>
      <c r="AU108" s="52">
        <f t="shared" si="178"/>
        <v>0.55341690793163389</v>
      </c>
      <c r="AV108" s="52">
        <f t="shared" si="181"/>
        <v>0.57278649970924089</v>
      </c>
      <c r="AW108" s="52">
        <f t="shared" si="184"/>
        <v>0.59283402719906442</v>
      </c>
      <c r="AX108" s="52">
        <f t="shared" si="187"/>
        <v>0.61358321815103167</v>
      </c>
      <c r="AY108" s="52">
        <f t="shared" si="190"/>
        <v>0.63505863078631763</v>
      </c>
      <c r="AZ108" s="52">
        <f t="shared" si="193"/>
        <v>0.65728568286383859</v>
      </c>
      <c r="BA108" s="52">
        <f t="shared" si="196"/>
        <v>0.68029068176407304</v>
      </c>
      <c r="BB108" s="52">
        <f t="shared" si="199"/>
        <v>0.70410085562581548</v>
      </c>
      <c r="BC108" s="52">
        <f t="shared" si="202"/>
        <v>0.72874438557271892</v>
      </c>
      <c r="BD108" s="52">
        <f t="shared" si="205"/>
        <v>0.75425043906776423</v>
      </c>
      <c r="BE108" s="52">
        <f t="shared" si="208"/>
        <v>0.78064920443513586</v>
      </c>
      <c r="BF108" s="52">
        <f t="shared" si="211"/>
        <v>0.80797192659036543</v>
      </c>
      <c r="BG108" s="52">
        <f t="shared" si="214"/>
        <v>0.83625094402102818</v>
      </c>
      <c r="BH108" s="52">
        <f t="shared" si="217"/>
        <v>0.86551972706176394</v>
      </c>
      <c r="BI108" s="52">
        <f t="shared" si="223"/>
        <v>0.89581291750892589</v>
      </c>
      <c r="BJ108" s="52">
        <f t="shared" si="229"/>
        <v>0.92716636962173804</v>
      </c>
      <c r="BK108" s="52">
        <f t="shared" si="233"/>
        <v>0.95961719255849887</v>
      </c>
      <c r="BL108" s="52">
        <f t="shared" si="237"/>
        <v>0.99320379429804628</v>
      </c>
      <c r="BM108" s="52">
        <f t="shared" si="241"/>
        <v>1.0279659270984778</v>
      </c>
      <c r="BN108" s="52">
        <f t="shared" ref="BN108:BN127" si="245">$V108/(1+r_)^($R108-BN$2)</f>
        <v>1.0639447345469244</v>
      </c>
      <c r="BO108" s="52">
        <f t="shared" si="143"/>
        <v>1.1011828002560666</v>
      </c>
      <c r="BP108" s="52">
        <f t="shared" si="146"/>
        <v>1.1397241982650288</v>
      </c>
      <c r="BQ108" s="52">
        <f t="shared" si="149"/>
        <v>1.179614545204305</v>
      </c>
      <c r="BR108" s="52">
        <f t="shared" si="152"/>
        <v>1.2209010542864551</v>
      </c>
      <c r="BS108" s="52">
        <f t="shared" si="155"/>
        <v>1.263632591186481</v>
      </c>
      <c r="BT108" s="52">
        <f t="shared" si="158"/>
        <v>1.3078597318780079</v>
      </c>
      <c r="BU108" s="52">
        <f t="shared" si="161"/>
        <v>1.3536348224937382</v>
      </c>
      <c r="BV108" s="52">
        <f t="shared" si="164"/>
        <v>1.401012041281019</v>
      </c>
      <c r="BW108" s="52">
        <f t="shared" si="167"/>
        <v>1.4500474627258542</v>
      </c>
      <c r="BX108" s="52">
        <f t="shared" si="170"/>
        <v>1.5007991239212592</v>
      </c>
      <c r="BY108" s="52">
        <f t="shared" si="173"/>
        <v>1.5533270932585033</v>
      </c>
      <c r="BZ108" s="52">
        <f t="shared" si="176"/>
        <v>1.6076935415225506</v>
      </c>
      <c r="CA108" s="52">
        <f t="shared" si="179"/>
        <v>1.6639628154758399</v>
      </c>
      <c r="CB108" s="52">
        <f t="shared" si="182"/>
        <v>1.722201514017494</v>
      </c>
      <c r="CC108" s="52">
        <f t="shared" si="185"/>
        <v>1.7824785670081063</v>
      </c>
      <c r="CD108" s="52">
        <f t="shared" si="188"/>
        <v>1.8448653168533897</v>
      </c>
      <c r="CE108" s="52">
        <f t="shared" si="191"/>
        <v>1.909435602943258</v>
      </c>
      <c r="CF108" s="52">
        <f t="shared" si="194"/>
        <v>1.9762658490462715</v>
      </c>
      <c r="CG108" s="52">
        <f t="shared" si="197"/>
        <v>2.0454351537628912</v>
      </c>
      <c r="CH108" s="52">
        <f t="shared" si="200"/>
        <v>2.1170253841445925</v>
      </c>
      <c r="CI108" s="52">
        <f t="shared" si="203"/>
        <v>2.1911212725896525</v>
      </c>
      <c r="CJ108" s="52">
        <f t="shared" si="206"/>
        <v>2.2678105171302905</v>
      </c>
      <c r="CK108" s="52">
        <f t="shared" si="209"/>
        <v>2.347183885229851</v>
      </c>
      <c r="CL108" s="52">
        <f t="shared" si="212"/>
        <v>2.4293353212128954</v>
      </c>
      <c r="CM108" s="52">
        <f t="shared" si="215"/>
        <v>2.514362057455346</v>
      </c>
      <c r="CN108" s="52">
        <f t="shared" si="218"/>
        <v>2.6023647294662826</v>
      </c>
      <c r="CO108" s="52">
        <f t="shared" si="224"/>
        <v>2.6934474949976028</v>
      </c>
      <c r="CP108" s="52">
        <f t="shared" si="230"/>
        <v>2.7877181573225185</v>
      </c>
      <c r="CQ108" s="52">
        <f t="shared" si="234"/>
        <v>2.8852882928288066</v>
      </c>
      <c r="CR108" s="52">
        <f t="shared" si="238"/>
        <v>2.9862733830778145</v>
      </c>
      <c r="CS108" s="52">
        <f t="shared" si="242"/>
        <v>3.0907929514855379</v>
      </c>
      <c r="CT108" s="52">
        <f t="shared" ref="CT108:CT127" si="246">$V108/(1+r_)^($R108-CT$2)</f>
        <v>3.1989707047875315</v>
      </c>
      <c r="CU108" s="52">
        <f t="shared" si="144"/>
        <v>3.3109346794550945</v>
      </c>
      <c r="CV108" s="52">
        <f t="shared" si="147"/>
        <v>3.4268173932360222</v>
      </c>
      <c r="CW108" s="52">
        <f t="shared" si="150"/>
        <v>3.5467560019992832</v>
      </c>
      <c r="CX108" s="52">
        <f t="shared" si="153"/>
        <v>3.6708924620692573</v>
      </c>
      <c r="CY108" s="52">
        <f t="shared" si="156"/>
        <v>3.7993736982416815</v>
      </c>
      <c r="CZ108" s="52">
        <f t="shared" si="159"/>
        <v>3.9323517776801404</v>
      </c>
      <c r="DA108" s="52">
        <f t="shared" si="162"/>
        <v>4.069984089898945</v>
      </c>
      <c r="DB108" s="52">
        <f t="shared" si="165"/>
        <v>4.2124335330454077</v>
      </c>
      <c r="DC108" s="52">
        <f t="shared" si="168"/>
        <v>4.3598687067019961</v>
      </c>
      <c r="DD108" s="52">
        <f t="shared" si="171"/>
        <v>4.5124641114365662</v>
      </c>
      <c r="DE108" s="52">
        <f t="shared" si="174"/>
        <v>4.6704003553368461</v>
      </c>
      <c r="DF108" s="52">
        <f t="shared" si="177"/>
        <v>4.8338643677736348</v>
      </c>
      <c r="DG108" s="52">
        <f t="shared" si="180"/>
        <v>5.0030496206457116</v>
      </c>
      <c r="DH108" s="52">
        <f t="shared" si="183"/>
        <v>5.1781563573683105</v>
      </c>
      <c r="DI108" s="52">
        <f t="shared" si="186"/>
        <v>5.3593918298762011</v>
      </c>
      <c r="DJ108" s="52">
        <f t="shared" si="189"/>
        <v>5.5469705439218675</v>
      </c>
      <c r="DK108" s="52">
        <f t="shared" si="192"/>
        <v>5.7411145129591317</v>
      </c>
      <c r="DL108" s="52">
        <f t="shared" si="195"/>
        <v>5.942053520912701</v>
      </c>
      <c r="DM108" s="52">
        <f t="shared" si="198"/>
        <v>6.1500253941446461</v>
      </c>
      <c r="DN108" s="52">
        <f t="shared" si="201"/>
        <v>6.3652762829397069</v>
      </c>
      <c r="DO108" s="52">
        <f t="shared" si="204"/>
        <v>6.5880609528425964</v>
      </c>
      <c r="DP108" s="52">
        <f t="shared" si="207"/>
        <v>6.8186430861920879</v>
      </c>
      <c r="DQ108" s="52">
        <f t="shared" si="210"/>
        <v>7.0572955942088109</v>
      </c>
      <c r="DR108" s="52">
        <f t="shared" si="213"/>
        <v>7.3043009400061178</v>
      </c>
      <c r="DS108" s="52">
        <f t="shared" si="216"/>
        <v>7.5599514729063308</v>
      </c>
      <c r="DT108" s="52">
        <f t="shared" si="219"/>
        <v>7.8245497744580517</v>
      </c>
      <c r="DU108" s="52">
        <f t="shared" si="225"/>
        <v>8.0984090165640836</v>
      </c>
      <c r="DV108" s="52">
        <f t="shared" si="231"/>
        <v>8.3818533321438249</v>
      </c>
      <c r="DW108" s="52">
        <f t="shared" si="235"/>
        <v>8.6752181987688584</v>
      </c>
      <c r="DX108" s="52">
        <f t="shared" si="239"/>
        <v>8.9788508357257673</v>
      </c>
      <c r="DY108" s="52">
        <f t="shared" si="243"/>
        <v>9.29311061497617</v>
      </c>
    </row>
    <row r="109" spans="1:129" ht="15.75" customHeight="1">
      <c r="A109" s="49"/>
      <c r="B109" s="49">
        <v>102</v>
      </c>
      <c r="C109" s="49"/>
      <c r="D109" s="51">
        <f t="shared" ref="D109:D127" si="247">D108</f>
        <v>0.50251256281407031</v>
      </c>
      <c r="E109" s="51">
        <f t="shared" si="0"/>
        <v>0.69818497458990236</v>
      </c>
      <c r="F109" s="52">
        <f t="shared" si="226"/>
        <v>1.086103903023496</v>
      </c>
      <c r="G109" s="52">
        <f t="shared" si="1"/>
        <v>0.67745391552191547</v>
      </c>
      <c r="H109" s="52">
        <f t="shared" si="2"/>
        <v>0.82889261744567233</v>
      </c>
      <c r="I109" s="49"/>
      <c r="J109" s="51">
        <f t="shared" ref="J109:J127" si="248">J108</f>
        <v>0.46511627906976744</v>
      </c>
      <c r="K109" s="51">
        <f t="shared" si="4"/>
        <v>0.6257058997644126</v>
      </c>
      <c r="L109" s="52">
        <f t="shared" si="227"/>
        <v>8.2724616723109268</v>
      </c>
      <c r="M109" s="52">
        <f t="shared" si="5"/>
        <v>5.3196089390901529</v>
      </c>
      <c r="N109" s="52">
        <f t="shared" si="6"/>
        <v>0.9007575756914733</v>
      </c>
      <c r="O109" s="49"/>
      <c r="P109" s="53">
        <f t="shared" si="7"/>
        <v>0.88394547280984515</v>
      </c>
      <c r="Q109" s="49"/>
      <c r="R109" s="49">
        <v>102</v>
      </c>
      <c r="S109" s="52">
        <f t="shared" si="8"/>
        <v>7.438452319176978</v>
      </c>
      <c r="T109" s="52">
        <f t="shared" si="9"/>
        <v>4.7956179324004919</v>
      </c>
      <c r="U109" s="54">
        <f t="shared" si="10"/>
        <v>0.90708278802346143</v>
      </c>
      <c r="V109" s="52">
        <f t="shared" si="221"/>
        <v>2.7852948951382057</v>
      </c>
      <c r="W109" s="54">
        <f t="shared" si="12"/>
        <v>0.52683368328402647</v>
      </c>
      <c r="X109" s="49"/>
      <c r="Y109" s="49"/>
      <c r="Z109" s="49">
        <f t="shared" si="13"/>
        <v>0.89241732194071666</v>
      </c>
      <c r="AA109" s="54">
        <f t="shared" si="14"/>
        <v>1.4665466082744771E-2</v>
      </c>
      <c r="AB109" s="49"/>
      <c r="AC109" s="52">
        <f t="shared" si="222"/>
        <v>8.3359577409760618E-2</v>
      </c>
      <c r="AD109" s="52">
        <f t="shared" si="228"/>
        <v>8.627716261910226E-2</v>
      </c>
      <c r="AE109" s="52">
        <f t="shared" si="232"/>
        <v>8.929686331077083E-2</v>
      </c>
      <c r="AF109" s="52">
        <f t="shared" si="236"/>
        <v>9.2422253526647805E-2</v>
      </c>
      <c r="AG109" s="52">
        <f t="shared" si="240"/>
        <v>9.5657032400080458E-2</v>
      </c>
      <c r="AH109" s="52">
        <f t="shared" si="244"/>
        <v>9.9005028534083273E-2</v>
      </c>
      <c r="AI109" s="52">
        <f t="shared" ref="AI109:AI127" si="249">$V109/(1+r_)^($R109-AI$2)</f>
        <v>0.10247020453277618</v>
      </c>
      <c r="AJ109" s="52">
        <f t="shared" si="145"/>
        <v>0.10605666169142332</v>
      </c>
      <c r="AK109" s="52">
        <f t="shared" si="148"/>
        <v>0.10976864485062313</v>
      </c>
      <c r="AL109" s="52">
        <f t="shared" si="151"/>
        <v>0.11361054742039493</v>
      </c>
      <c r="AM109" s="52">
        <f t="shared" si="154"/>
        <v>0.11758691658010874</v>
      </c>
      <c r="AN109" s="52">
        <f t="shared" si="157"/>
        <v>0.12170245866041254</v>
      </c>
      <c r="AO109" s="52">
        <f t="shared" si="160"/>
        <v>0.12596204471352698</v>
      </c>
      <c r="AP109" s="52">
        <f t="shared" si="163"/>
        <v>0.13037071627850041</v>
      </c>
      <c r="AQ109" s="52">
        <f t="shared" si="166"/>
        <v>0.13493369134824792</v>
      </c>
      <c r="AR109" s="52">
        <f t="shared" si="169"/>
        <v>0.13965637054543659</v>
      </c>
      <c r="AS109" s="52">
        <f t="shared" si="172"/>
        <v>0.14454434351452686</v>
      </c>
      <c r="AT109" s="52">
        <f t="shared" si="175"/>
        <v>0.14960339553753529</v>
      </c>
      <c r="AU109" s="52">
        <f t="shared" si="178"/>
        <v>0.15483951438134902</v>
      </c>
      <c r="AV109" s="52">
        <f t="shared" si="181"/>
        <v>0.1602588973846962</v>
      </c>
      <c r="AW109" s="52">
        <f t="shared" si="184"/>
        <v>0.16586795879316052</v>
      </c>
      <c r="AX109" s="52">
        <f t="shared" si="187"/>
        <v>0.17167333735092116</v>
      </c>
      <c r="AY109" s="52">
        <f t="shared" si="190"/>
        <v>0.1776819041582034</v>
      </c>
      <c r="AZ109" s="52">
        <f t="shared" si="193"/>
        <v>0.18390077080374048</v>
      </c>
      <c r="BA109" s="52">
        <f t="shared" si="196"/>
        <v>0.19033729778187136</v>
      </c>
      <c r="BB109" s="52">
        <f t="shared" si="199"/>
        <v>0.19699910320423689</v>
      </c>
      <c r="BC109" s="52">
        <f t="shared" si="202"/>
        <v>0.20389407181638514</v>
      </c>
      <c r="BD109" s="52">
        <f t="shared" si="205"/>
        <v>0.21103036432995859</v>
      </c>
      <c r="BE109" s="52">
        <f t="shared" si="208"/>
        <v>0.21841642708150716</v>
      </c>
      <c r="BF109" s="52">
        <f t="shared" si="211"/>
        <v>0.22606100202935989</v>
      </c>
      <c r="BG109" s="52">
        <f t="shared" si="214"/>
        <v>0.23397313710038745</v>
      </c>
      <c r="BH109" s="52">
        <f t="shared" si="217"/>
        <v>0.24216219689890098</v>
      </c>
      <c r="BI109" s="52">
        <f t="shared" si="223"/>
        <v>0.25063787379036245</v>
      </c>
      <c r="BJ109" s="52">
        <f t="shared" si="229"/>
        <v>0.25941019937302523</v>
      </c>
      <c r="BK109" s="52">
        <f t="shared" si="233"/>
        <v>0.26848955635108102</v>
      </c>
      <c r="BL109" s="52">
        <f t="shared" si="237"/>
        <v>0.27788669082336886</v>
      </c>
      <c r="BM109" s="52">
        <f t="shared" si="241"/>
        <v>0.28761272500218676</v>
      </c>
      <c r="BN109" s="52">
        <f t="shared" si="245"/>
        <v>0.29767917037726327</v>
      </c>
      <c r="BO109" s="52">
        <f t="shared" ref="BO109:BO127" si="250">$V109/(1+r_)^($R109-BO$2)</f>
        <v>0.30809794134046742</v>
      </c>
      <c r="BP109" s="52">
        <f t="shared" si="146"/>
        <v>0.31888136928738375</v>
      </c>
      <c r="BQ109" s="52">
        <f t="shared" si="149"/>
        <v>0.33004221721244215</v>
      </c>
      <c r="BR109" s="52">
        <f t="shared" si="152"/>
        <v>0.34159369481487761</v>
      </c>
      <c r="BS109" s="52">
        <f t="shared" si="155"/>
        <v>0.35354947413339821</v>
      </c>
      <c r="BT109" s="52">
        <f t="shared" si="158"/>
        <v>0.36592370572806715</v>
      </c>
      <c r="BU109" s="52">
        <f t="shared" si="161"/>
        <v>0.37873103542854952</v>
      </c>
      <c r="BV109" s="52">
        <f t="shared" si="164"/>
        <v>0.39198662166854881</v>
      </c>
      <c r="BW109" s="52">
        <f t="shared" si="167"/>
        <v>0.40570615342694794</v>
      </c>
      <c r="BX109" s="52">
        <f t="shared" si="170"/>
        <v>0.41990586879689101</v>
      </c>
      <c r="BY109" s="52">
        <f t="shared" si="173"/>
        <v>0.43460257420478221</v>
      </c>
      <c r="BZ109" s="52">
        <f t="shared" si="176"/>
        <v>0.44981366430194958</v>
      </c>
      <c r="CA109" s="52">
        <f t="shared" si="179"/>
        <v>0.46555714255251773</v>
      </c>
      <c r="CB109" s="52">
        <f t="shared" si="182"/>
        <v>0.48185164254185586</v>
      </c>
      <c r="CC109" s="52">
        <f t="shared" si="185"/>
        <v>0.49871645003082071</v>
      </c>
      <c r="CD109" s="52">
        <f t="shared" si="188"/>
        <v>0.5161715257818994</v>
      </c>
      <c r="CE109" s="52">
        <f t="shared" si="191"/>
        <v>0.53423752918426581</v>
      </c>
      <c r="CF109" s="52">
        <f t="shared" si="194"/>
        <v>0.55293584270571505</v>
      </c>
      <c r="CG109" s="52">
        <f t="shared" si="197"/>
        <v>0.57228859720041492</v>
      </c>
      <c r="CH109" s="52">
        <f t="shared" si="200"/>
        <v>0.59231869810242954</v>
      </c>
      <c r="CI109" s="52">
        <f t="shared" si="203"/>
        <v>0.61304985253601452</v>
      </c>
      <c r="CJ109" s="52">
        <f t="shared" si="206"/>
        <v>0.63450659737477488</v>
      </c>
      <c r="CK109" s="52">
        <f t="shared" si="209"/>
        <v>0.65671432828289211</v>
      </c>
      <c r="CL109" s="52">
        <f t="shared" si="212"/>
        <v>0.67969932977279335</v>
      </c>
      <c r="CM109" s="52">
        <f t="shared" si="215"/>
        <v>0.70348880631484101</v>
      </c>
      <c r="CN109" s="52">
        <f t="shared" si="218"/>
        <v>0.7281109145358603</v>
      </c>
      <c r="CO109" s="52">
        <f t="shared" si="224"/>
        <v>0.75359479654461525</v>
      </c>
      <c r="CP109" s="52">
        <f t="shared" si="230"/>
        <v>0.77997061442367688</v>
      </c>
      <c r="CQ109" s="52">
        <f t="shared" si="234"/>
        <v>0.8072695859285054</v>
      </c>
      <c r="CR109" s="52">
        <f t="shared" si="238"/>
        <v>0.83552402143600313</v>
      </c>
      <c r="CS109" s="52">
        <f t="shared" si="242"/>
        <v>0.86476736218626316</v>
      </c>
      <c r="CT109" s="52">
        <f t="shared" si="246"/>
        <v>0.89503421986278231</v>
      </c>
      <c r="CU109" s="52">
        <f t="shared" ref="CU109:CU127" si="251">$V109/(1+r_)^($R109-CU$2)</f>
        <v>0.9263604175579796</v>
      </c>
      <c r="CV109" s="52">
        <f t="shared" si="147"/>
        <v>0.9587830321725086</v>
      </c>
      <c r="CW109" s="52">
        <f t="shared" si="150"/>
        <v>0.99234043829854635</v>
      </c>
      <c r="CX109" s="52">
        <f t="shared" si="153"/>
        <v>1.0270723536389956</v>
      </c>
      <c r="CY109" s="52">
        <f t="shared" si="156"/>
        <v>1.0630198860163602</v>
      </c>
      <c r="CZ109" s="52">
        <f t="shared" si="159"/>
        <v>1.1002255820269327</v>
      </c>
      <c r="DA109" s="52">
        <f t="shared" si="162"/>
        <v>1.1387334773978754</v>
      </c>
      <c r="DB109" s="52">
        <f t="shared" si="165"/>
        <v>1.178589149106801</v>
      </c>
      <c r="DC109" s="52">
        <f t="shared" si="168"/>
        <v>1.2198397693255389</v>
      </c>
      <c r="DD109" s="52">
        <f t="shared" si="171"/>
        <v>1.2625341612519325</v>
      </c>
      <c r="DE109" s="52">
        <f t="shared" si="174"/>
        <v>1.3067228568957501</v>
      </c>
      <c r="DF109" s="52">
        <f t="shared" si="177"/>
        <v>1.3524581568871015</v>
      </c>
      <c r="DG109" s="52">
        <f t="shared" si="180"/>
        <v>1.3997941923781496</v>
      </c>
      <c r="DH109" s="52">
        <f t="shared" si="183"/>
        <v>1.4487869891113849</v>
      </c>
      <c r="DI109" s="52">
        <f t="shared" si="186"/>
        <v>1.4994945337302832</v>
      </c>
      <c r="DJ109" s="52">
        <f t="shared" si="189"/>
        <v>1.5519768424108429</v>
      </c>
      <c r="DK109" s="52">
        <f t="shared" si="192"/>
        <v>1.6062960318952224</v>
      </c>
      <c r="DL109" s="52">
        <f t="shared" si="195"/>
        <v>1.6625163930115547</v>
      </c>
      <c r="DM109" s="52">
        <f t="shared" si="198"/>
        <v>1.7207044667669589</v>
      </c>
      <c r="DN109" s="52">
        <f t="shared" si="201"/>
        <v>1.7809291231038027</v>
      </c>
      <c r="DO109" s="52">
        <f t="shared" si="204"/>
        <v>1.8432616424124355</v>
      </c>
      <c r="DP109" s="52">
        <f t="shared" si="207"/>
        <v>1.9077757998968705</v>
      </c>
      <c r="DQ109" s="52">
        <f t="shared" si="210"/>
        <v>1.974547952893261</v>
      </c>
      <c r="DR109" s="52">
        <f t="shared" si="213"/>
        <v>2.0436571312445251</v>
      </c>
      <c r="DS109" s="52">
        <f t="shared" si="216"/>
        <v>2.1151851308380833</v>
      </c>
      <c r="DT109" s="52">
        <f t="shared" si="219"/>
        <v>2.1892166104174158</v>
      </c>
      <c r="DU109" s="52">
        <f t="shared" si="225"/>
        <v>2.2658391917820251</v>
      </c>
      <c r="DV109" s="52">
        <f t="shared" si="231"/>
        <v>2.3451435634943962</v>
      </c>
      <c r="DW109" s="52">
        <f t="shared" si="235"/>
        <v>2.4272235882166995</v>
      </c>
      <c r="DX109" s="52">
        <f t="shared" si="239"/>
        <v>2.5121764138042839</v>
      </c>
      <c r="DY109" s="52">
        <f t="shared" si="243"/>
        <v>2.6001025882874336</v>
      </c>
    </row>
    <row r="110" spans="1:129" ht="15.75" customHeight="1">
      <c r="A110" s="49"/>
      <c r="B110" s="49">
        <v>103</v>
      </c>
      <c r="C110" s="49"/>
      <c r="D110" s="51">
        <f t="shared" si="247"/>
        <v>0.50251256281407031</v>
      </c>
      <c r="E110" s="51">
        <f t="shared" si="0"/>
        <v>0.69818497458990236</v>
      </c>
      <c r="F110" s="52">
        <f t="shared" si="226"/>
        <v>0.26880392802033504</v>
      </c>
      <c r="G110" s="52">
        <f t="shared" si="1"/>
        <v>0.16766561011162082</v>
      </c>
      <c r="H110" s="52">
        <f t="shared" si="2"/>
        <v>0.82889261743353393</v>
      </c>
      <c r="I110" s="49"/>
      <c r="J110" s="51">
        <f t="shared" si="248"/>
        <v>0.46511627906976744</v>
      </c>
      <c r="K110" s="51">
        <f t="shared" si="4"/>
        <v>0.6257058997644126</v>
      </c>
      <c r="L110" s="52">
        <f t="shared" si="227"/>
        <v>2.3667562058693785</v>
      </c>
      <c r="M110" s="52">
        <f t="shared" si="5"/>
        <v>1.5219432821950736</v>
      </c>
      <c r="N110" s="52">
        <f t="shared" si="6"/>
        <v>0.90075757552652858</v>
      </c>
      <c r="O110" s="49"/>
      <c r="P110" s="53">
        <f t="shared" si="7"/>
        <v>0.89800880482145617</v>
      </c>
      <c r="Q110" s="49"/>
      <c r="R110" s="49">
        <v>103</v>
      </c>
      <c r="S110" s="52">
        <f t="shared" si="8"/>
        <v>2.1527835456240059</v>
      </c>
      <c r="T110" s="52">
        <f t="shared" si="9"/>
        <v>1.3876448087942346</v>
      </c>
      <c r="U110" s="54">
        <f t="shared" si="10"/>
        <v>0.90658168575532827</v>
      </c>
      <c r="V110" s="52">
        <f t="shared" si="221"/>
        <v>0.80594410494769153</v>
      </c>
      <c r="W110" s="54">
        <f t="shared" si="12"/>
        <v>0.52654264308669485</v>
      </c>
      <c r="X110" s="49"/>
      <c r="Y110" s="49"/>
      <c r="Z110" s="49">
        <f t="shared" si="13"/>
        <v>0.89342798255916811</v>
      </c>
      <c r="AA110" s="54">
        <f t="shared" si="14"/>
        <v>1.315370319616016E-2</v>
      </c>
      <c r="AB110" s="49"/>
      <c r="AC110" s="52">
        <f t="shared" si="222"/>
        <v>2.330498857337087E-2</v>
      </c>
      <c r="AD110" s="52">
        <f t="shared" si="228"/>
        <v>2.4120663173438847E-2</v>
      </c>
      <c r="AE110" s="52">
        <f t="shared" si="232"/>
        <v>2.4964886384509208E-2</v>
      </c>
      <c r="AF110" s="52">
        <f t="shared" si="236"/>
        <v>2.5838657407967029E-2</v>
      </c>
      <c r="AG110" s="52">
        <f t="shared" si="240"/>
        <v>2.6743010417245874E-2</v>
      </c>
      <c r="AH110" s="52">
        <f t="shared" si="244"/>
        <v>2.7679015781849475E-2</v>
      </c>
      <c r="AI110" s="52">
        <f t="shared" si="249"/>
        <v>2.8647781334214206E-2</v>
      </c>
      <c r="AJ110" s="52">
        <f t="shared" ref="AJ110:AJ127" si="252">$V110/(1+r_)^($R110-AJ$2)</f>
        <v>2.9650453680911699E-2</v>
      </c>
      <c r="AK110" s="52">
        <f t="shared" si="148"/>
        <v>3.0688219559743605E-2</v>
      </c>
      <c r="AL110" s="52">
        <f t="shared" si="151"/>
        <v>3.1762307244334625E-2</v>
      </c>
      <c r="AM110" s="52">
        <f t="shared" si="154"/>
        <v>3.2873987997886336E-2</v>
      </c>
      <c r="AN110" s="52">
        <f t="shared" si="157"/>
        <v>3.4024577577812354E-2</v>
      </c>
      <c r="AO110" s="52">
        <f t="shared" si="160"/>
        <v>3.5215437793035785E-2</v>
      </c>
      <c r="AP110" s="52">
        <f t="shared" si="163"/>
        <v>3.6447978115792042E-2</v>
      </c>
      <c r="AQ110" s="52">
        <f t="shared" si="166"/>
        <v>3.7723657349844758E-2</v>
      </c>
      <c r="AR110" s="52">
        <f t="shared" si="169"/>
        <v>3.9043985357089327E-2</v>
      </c>
      <c r="AS110" s="52">
        <f t="shared" si="172"/>
        <v>4.0410524844587438E-2</v>
      </c>
      <c r="AT110" s="52">
        <f t="shared" si="175"/>
        <v>4.1824893214148E-2</v>
      </c>
      <c r="AU110" s="52">
        <f t="shared" si="178"/>
        <v>4.3288764476643177E-2</v>
      </c>
      <c r="AV110" s="52">
        <f t="shared" si="181"/>
        <v>4.4803871233325687E-2</v>
      </c>
      <c r="AW110" s="52">
        <f t="shared" si="184"/>
        <v>4.6372006726492075E-2</v>
      </c>
      <c r="AX110" s="52">
        <f t="shared" si="187"/>
        <v>4.799502696191929E-2</v>
      </c>
      <c r="AY110" s="52">
        <f t="shared" si="190"/>
        <v>4.9674852905586465E-2</v>
      </c>
      <c r="AZ110" s="52">
        <f t="shared" si="193"/>
        <v>5.1413472757281996E-2</v>
      </c>
      <c r="BA110" s="52">
        <f t="shared" si="196"/>
        <v>5.3212944303786855E-2</v>
      </c>
      <c r="BB110" s="52">
        <f t="shared" si="199"/>
        <v>5.5075397354419381E-2</v>
      </c>
      <c r="BC110" s="52">
        <f t="shared" si="202"/>
        <v>5.7003036261824062E-2</v>
      </c>
      <c r="BD110" s="52">
        <f t="shared" si="205"/>
        <v>5.8998142530987896E-2</v>
      </c>
      <c r="BE110" s="52">
        <f t="shared" si="208"/>
        <v>6.1063077519572469E-2</v>
      </c>
      <c r="BF110" s="52">
        <f t="shared" si="211"/>
        <v>6.3200285232757517E-2</v>
      </c>
      <c r="BG110" s="52">
        <f t="shared" si="214"/>
        <v>6.5412295215904012E-2</v>
      </c>
      <c r="BH110" s="52">
        <f t="shared" si="217"/>
        <v>6.7701725548460642E-2</v>
      </c>
      <c r="BI110" s="52">
        <f t="shared" si="223"/>
        <v>7.0071285942656755E-2</v>
      </c>
      <c r="BJ110" s="52">
        <f t="shared" si="229"/>
        <v>7.2523780950649736E-2</v>
      </c>
      <c r="BK110" s="52">
        <f t="shared" si="233"/>
        <v>7.5062113283922482E-2</v>
      </c>
      <c r="BL110" s="52">
        <f t="shared" si="237"/>
        <v>7.7689287248859762E-2</v>
      </c>
      <c r="BM110" s="52">
        <f t="shared" si="241"/>
        <v>8.0408412302569843E-2</v>
      </c>
      <c r="BN110" s="52">
        <f t="shared" si="245"/>
        <v>8.322270673315979E-2</v>
      </c>
      <c r="BO110" s="52">
        <f t="shared" si="250"/>
        <v>8.6135501468820375E-2</v>
      </c>
      <c r="BP110" s="52">
        <f t="shared" ref="BP110:BP127" si="253">$V110/(1+r_)^($R110-BP$2)</f>
        <v>8.9150244020229072E-2</v>
      </c>
      <c r="BQ110" s="52">
        <f t="shared" si="149"/>
        <v>9.2270502560937079E-2</v>
      </c>
      <c r="BR110" s="52">
        <f t="shared" si="152"/>
        <v>9.5499970150569866E-2</v>
      </c>
      <c r="BS110" s="52">
        <f t="shared" si="155"/>
        <v>9.8842469105839825E-2</v>
      </c>
      <c r="BT110" s="52">
        <f t="shared" si="158"/>
        <v>0.10230195552454417</v>
      </c>
      <c r="BU110" s="52">
        <f t="shared" si="161"/>
        <v>0.10588252396790322</v>
      </c>
      <c r="BV110" s="52">
        <f t="shared" si="164"/>
        <v>0.10958841230677983</v>
      </c>
      <c r="BW110" s="52">
        <f t="shared" si="167"/>
        <v>0.11342400673751714</v>
      </c>
      <c r="BX110" s="52">
        <f t="shared" si="170"/>
        <v>0.11739384697333023</v>
      </c>
      <c r="BY110" s="52">
        <f t="shared" si="173"/>
        <v>0.12150263161739674</v>
      </c>
      <c r="BZ110" s="52">
        <f t="shared" si="176"/>
        <v>0.12575522372400563</v>
      </c>
      <c r="CA110" s="52">
        <f t="shared" si="179"/>
        <v>0.13015665655434583</v>
      </c>
      <c r="CB110" s="52">
        <f t="shared" si="182"/>
        <v>0.13471213953374792</v>
      </c>
      <c r="CC110" s="52">
        <f t="shared" si="185"/>
        <v>0.13942706441742908</v>
      </c>
      <c r="CD110" s="52">
        <f t="shared" si="188"/>
        <v>0.14430701167203908</v>
      </c>
      <c r="CE110" s="52">
        <f t="shared" si="191"/>
        <v>0.14935775708056045</v>
      </c>
      <c r="CF110" s="52">
        <f t="shared" si="194"/>
        <v>0.15458527857838006</v>
      </c>
      <c r="CG110" s="52">
        <f t="shared" si="197"/>
        <v>0.15999576332862334</v>
      </c>
      <c r="CH110" s="52">
        <f t="shared" si="200"/>
        <v>0.1655956150451251</v>
      </c>
      <c r="CI110" s="52">
        <f t="shared" si="203"/>
        <v>0.17139146157170448</v>
      </c>
      <c r="CJ110" s="52">
        <f t="shared" si="206"/>
        <v>0.17739016272671415</v>
      </c>
      <c r="CK110" s="52">
        <f t="shared" si="209"/>
        <v>0.18359881842214909</v>
      </c>
      <c r="CL110" s="52">
        <f t="shared" si="212"/>
        <v>0.19002477706692433</v>
      </c>
      <c r="CM110" s="52">
        <f t="shared" si="215"/>
        <v>0.1966756442642667</v>
      </c>
      <c r="CN110" s="52">
        <f t="shared" si="218"/>
        <v>0.20355929181351598</v>
      </c>
      <c r="CO110" s="52">
        <f t="shared" si="224"/>
        <v>0.21068386702698902</v>
      </c>
      <c r="CP110" s="52">
        <f t="shared" si="230"/>
        <v>0.2180578023729336</v>
      </c>
      <c r="CQ110" s="52">
        <f t="shared" si="234"/>
        <v>0.22568982545598629</v>
      </c>
      <c r="CR110" s="52">
        <f t="shared" si="238"/>
        <v>0.23358896934694579</v>
      </c>
      <c r="CS110" s="52">
        <f t="shared" si="242"/>
        <v>0.24176458327408887</v>
      </c>
      <c r="CT110" s="52">
        <f t="shared" si="246"/>
        <v>0.25022634368868196</v>
      </c>
      <c r="CU110" s="52">
        <f t="shared" si="251"/>
        <v>0.25898426571778582</v>
      </c>
      <c r="CV110" s="52">
        <f t="shared" ref="CV110:CV127" si="254">$V110/(1+r_)^($R110-CV$2)</f>
        <v>0.26804871501790828</v>
      </c>
      <c r="CW110" s="52">
        <f t="shared" si="150"/>
        <v>0.27743042004353502</v>
      </c>
      <c r="CX110" s="52">
        <f t="shared" si="153"/>
        <v>0.28714048474505871</v>
      </c>
      <c r="CY110" s="52">
        <f t="shared" si="156"/>
        <v>0.29719040171113575</v>
      </c>
      <c r="CZ110" s="52">
        <f t="shared" si="159"/>
        <v>0.30759206577102544</v>
      </c>
      <c r="DA110" s="52">
        <f t="shared" si="162"/>
        <v>0.31835778807301135</v>
      </c>
      <c r="DB110" s="52">
        <f t="shared" si="165"/>
        <v>0.32950031065556673</v>
      </c>
      <c r="DC110" s="52">
        <f t="shared" si="168"/>
        <v>0.34103282152851155</v>
      </c>
      <c r="DD110" s="52">
        <f t="shared" si="171"/>
        <v>0.35296897028200946</v>
      </c>
      <c r="DE110" s="52">
        <f t="shared" si="174"/>
        <v>0.3653228842418797</v>
      </c>
      <c r="DF110" s="52">
        <f t="shared" si="177"/>
        <v>0.37810918519034548</v>
      </c>
      <c r="DG110" s="52">
        <f t="shared" si="180"/>
        <v>0.39134300667200761</v>
      </c>
      <c r="DH110" s="52">
        <f t="shared" si="183"/>
        <v>0.4050400119055278</v>
      </c>
      <c r="DI110" s="52">
        <f t="shared" si="186"/>
        <v>0.41921641232222123</v>
      </c>
      <c r="DJ110" s="52">
        <f t="shared" si="189"/>
        <v>0.43388898675349891</v>
      </c>
      <c r="DK110" s="52">
        <f t="shared" si="192"/>
        <v>0.44907510128987133</v>
      </c>
      <c r="DL110" s="52">
        <f t="shared" si="195"/>
        <v>0.46479272983501679</v>
      </c>
      <c r="DM110" s="52">
        <f t="shared" si="198"/>
        <v>0.48106047537924229</v>
      </c>
      <c r="DN110" s="52">
        <f t="shared" si="201"/>
        <v>0.49789759201751571</v>
      </c>
      <c r="DO110" s="52">
        <f t="shared" si="204"/>
        <v>0.51532400773812881</v>
      </c>
      <c r="DP110" s="52">
        <f t="shared" si="207"/>
        <v>0.53336034800896326</v>
      </c>
      <c r="DQ110" s="52">
        <f t="shared" si="210"/>
        <v>0.55202796018927691</v>
      </c>
      <c r="DR110" s="52">
        <f t="shared" si="213"/>
        <v>0.57134893879590165</v>
      </c>
      <c r="DS110" s="52">
        <f t="shared" si="216"/>
        <v>0.59134615165375815</v>
      </c>
      <c r="DT110" s="52">
        <f t="shared" si="219"/>
        <v>0.61204326696163958</v>
      </c>
      <c r="DU110" s="52">
        <f t="shared" si="225"/>
        <v>0.63346478130529682</v>
      </c>
      <c r="DV110" s="52">
        <f t="shared" si="231"/>
        <v>0.65563604865098213</v>
      </c>
      <c r="DW110" s="52">
        <f t="shared" si="235"/>
        <v>0.67858331035376662</v>
      </c>
      <c r="DX110" s="52">
        <f t="shared" si="239"/>
        <v>0.70233372621614831</v>
      </c>
      <c r="DY110" s="52">
        <f t="shared" si="243"/>
        <v>0.72691540663371346</v>
      </c>
    </row>
    <row r="111" spans="1:129" ht="15.75" customHeight="1">
      <c r="A111" s="49"/>
      <c r="B111" s="49">
        <v>104</v>
      </c>
      <c r="C111" s="49"/>
      <c r="D111" s="51">
        <f t="shared" si="247"/>
        <v>0.50251256281407031</v>
      </c>
      <c r="E111" s="51">
        <f t="shared" si="0"/>
        <v>0.69818497458990236</v>
      </c>
      <c r="F111" s="52">
        <f t="shared" si="226"/>
        <v>6.6527292202906596E-2</v>
      </c>
      <c r="G111" s="52">
        <f t="shared" si="1"/>
        <v>4.1496190619024667E-2</v>
      </c>
      <c r="H111" s="52">
        <f t="shared" si="2"/>
        <v>0.82889261738448938</v>
      </c>
      <c r="I111" s="49"/>
      <c r="J111" s="51">
        <f t="shared" si="248"/>
        <v>0.46511627906976744</v>
      </c>
      <c r="K111" s="51">
        <f t="shared" si="4"/>
        <v>0.6257058997644126</v>
      </c>
      <c r="L111" s="52">
        <f t="shared" si="227"/>
        <v>0.67713035852076875</v>
      </c>
      <c r="M111" s="52">
        <f t="shared" si="5"/>
        <v>0.43542887846468042</v>
      </c>
      <c r="N111" s="52">
        <f t="shared" si="6"/>
        <v>0.90075757495000264</v>
      </c>
      <c r="O111" s="49"/>
      <c r="P111" s="53">
        <f t="shared" si="7"/>
        <v>0.91054043196063816</v>
      </c>
      <c r="Q111" s="49"/>
      <c r="R111" s="49">
        <v>104</v>
      </c>
      <c r="S111" s="52">
        <f t="shared" si="8"/>
        <v>0.62250607196446306</v>
      </c>
      <c r="T111" s="52">
        <f t="shared" si="9"/>
        <v>0.40117395682678686</v>
      </c>
      <c r="U111" s="54">
        <f t="shared" si="10"/>
        <v>0.90606237025766423</v>
      </c>
      <c r="V111" s="52">
        <f t="shared" si="221"/>
        <v>0.23300183412499781</v>
      </c>
      <c r="W111" s="54">
        <f t="shared" si="12"/>
        <v>0.52624102464565126</v>
      </c>
      <c r="X111" s="49"/>
      <c r="Y111" s="49"/>
      <c r="Z111" s="49">
        <f t="shared" si="13"/>
        <v>0.89432856688902473</v>
      </c>
      <c r="AA111" s="54">
        <f t="shared" si="14"/>
        <v>1.1733803368639495E-2</v>
      </c>
      <c r="AB111" s="49"/>
      <c r="AC111" s="52">
        <f t="shared" si="222"/>
        <v>6.5097297787164539E-3</v>
      </c>
      <c r="AD111" s="52">
        <f t="shared" si="228"/>
        <v>6.737570320971528E-3</v>
      </c>
      <c r="AE111" s="52">
        <f t="shared" si="232"/>
        <v>6.9733852822055301E-3</v>
      </c>
      <c r="AF111" s="52">
        <f t="shared" si="236"/>
        <v>7.217453767082725E-3</v>
      </c>
      <c r="AG111" s="52">
        <f t="shared" si="240"/>
        <v>7.4700646489306195E-3</v>
      </c>
      <c r="AH111" s="52">
        <f t="shared" si="244"/>
        <v>7.7315169116431905E-3</v>
      </c>
      <c r="AI111" s="52">
        <f t="shared" si="249"/>
        <v>8.0021200035507011E-3</v>
      </c>
      <c r="AJ111" s="52">
        <f t="shared" si="252"/>
        <v>8.2821942036749759E-3</v>
      </c>
      <c r="AK111" s="52">
        <f t="shared" ref="AK111:AK127" si="255">$V111/(1+r_)^($R111-AK$2)</f>
        <v>8.5720710008035991E-3</v>
      </c>
      <c r="AL111" s="52">
        <f t="shared" si="151"/>
        <v>8.8720934858317231E-3</v>
      </c>
      <c r="AM111" s="52">
        <f t="shared" si="154"/>
        <v>9.1826167578358316E-3</v>
      </c>
      <c r="AN111" s="52">
        <f t="shared" si="157"/>
        <v>9.5040083443600869E-3</v>
      </c>
      <c r="AO111" s="52">
        <f t="shared" si="160"/>
        <v>9.8366486364126881E-3</v>
      </c>
      <c r="AP111" s="52">
        <f t="shared" si="163"/>
        <v>1.0180931338687131E-2</v>
      </c>
      <c r="AQ111" s="52">
        <f t="shared" si="166"/>
        <v>1.0537263935541183E-2</v>
      </c>
      <c r="AR111" s="52">
        <f t="shared" si="169"/>
        <v>1.0906068173285122E-2</v>
      </c>
      <c r="AS111" s="52">
        <f t="shared" si="172"/>
        <v>1.1287780559350102E-2</v>
      </c>
      <c r="AT111" s="52">
        <f t="shared" si="175"/>
        <v>1.1682852878927352E-2</v>
      </c>
      <c r="AU111" s="52">
        <f t="shared" si="178"/>
        <v>1.2091752729689808E-2</v>
      </c>
      <c r="AV111" s="52">
        <f t="shared" si="181"/>
        <v>1.2514964075228951E-2</v>
      </c>
      <c r="AW111" s="52">
        <f t="shared" si="184"/>
        <v>1.2952987817861965E-2</v>
      </c>
      <c r="AX111" s="52">
        <f t="shared" si="187"/>
        <v>1.3406342391487131E-2</v>
      </c>
      <c r="AY111" s="52">
        <f t="shared" si="190"/>
        <v>1.3875564375189177E-2</v>
      </c>
      <c r="AZ111" s="52">
        <f t="shared" si="193"/>
        <v>1.4361209128320798E-2</v>
      </c>
      <c r="BA111" s="52">
        <f t="shared" si="196"/>
        <v>1.4863851447812026E-2</v>
      </c>
      <c r="BB111" s="52">
        <f t="shared" si="199"/>
        <v>1.5384086248485444E-2</v>
      </c>
      <c r="BC111" s="52">
        <f t="shared" si="202"/>
        <v>1.5922529267182434E-2</v>
      </c>
      <c r="BD111" s="52">
        <f t="shared" si="205"/>
        <v>1.6479817791533818E-2</v>
      </c>
      <c r="BE111" s="52">
        <f t="shared" si="208"/>
        <v>1.7056611414237501E-2</v>
      </c>
      <c r="BF111" s="52">
        <f t="shared" si="211"/>
        <v>1.7653592813735811E-2</v>
      </c>
      <c r="BG111" s="52">
        <f t="shared" si="214"/>
        <v>1.8271468562216567E-2</v>
      </c>
      <c r="BH111" s="52">
        <f t="shared" si="217"/>
        <v>1.8910969961894144E-2</v>
      </c>
      <c r="BI111" s="52">
        <f t="shared" si="223"/>
        <v>1.9572853910560437E-2</v>
      </c>
      <c r="BJ111" s="52">
        <f t="shared" si="229"/>
        <v>2.0257903797430046E-2</v>
      </c>
      <c r="BK111" s="52">
        <f t="shared" si="233"/>
        <v>2.0966930430340095E-2</v>
      </c>
      <c r="BL111" s="52">
        <f t="shared" si="237"/>
        <v>2.1700772995402004E-2</v>
      </c>
      <c r="BM111" s="52">
        <f t="shared" si="241"/>
        <v>2.2460300050241067E-2</v>
      </c>
      <c r="BN111" s="52">
        <f t="shared" si="245"/>
        <v>2.3246410551999504E-2</v>
      </c>
      <c r="BO111" s="52">
        <f t="shared" si="250"/>
        <v>2.4060034921319487E-2</v>
      </c>
      <c r="BP111" s="52">
        <f t="shared" si="253"/>
        <v>2.4902136143565668E-2</v>
      </c>
      <c r="BQ111" s="52">
        <f t="shared" ref="BQ111:BQ127" si="256">$V111/(1+r_)^($R111-BQ$2)</f>
        <v>2.5773710908590462E-2</v>
      </c>
      <c r="BR111" s="52">
        <f t="shared" si="152"/>
        <v>2.6675790790391122E-2</v>
      </c>
      <c r="BS111" s="52">
        <f t="shared" si="155"/>
        <v>2.7609443468054811E-2</v>
      </c>
      <c r="BT111" s="52">
        <f t="shared" si="158"/>
        <v>2.8575773989436729E-2</v>
      </c>
      <c r="BU111" s="52">
        <f t="shared" si="161"/>
        <v>2.9575926079067005E-2</v>
      </c>
      <c r="BV111" s="52">
        <f t="shared" si="164"/>
        <v>3.0611083491834348E-2</v>
      </c>
      <c r="BW111" s="52">
        <f t="shared" si="167"/>
        <v>3.1682471414048556E-2</v>
      </c>
      <c r="BX111" s="52">
        <f t="shared" si="170"/>
        <v>3.2791357913540257E-2</v>
      </c>
      <c r="BY111" s="52">
        <f t="shared" si="173"/>
        <v>3.3939055440514163E-2</v>
      </c>
      <c r="BZ111" s="52">
        <f t="shared" si="176"/>
        <v>3.5126922380932145E-2</v>
      </c>
      <c r="CA111" s="52">
        <f t="shared" si="179"/>
        <v>3.635636466426477E-2</v>
      </c>
      <c r="CB111" s="52">
        <f t="shared" si="182"/>
        <v>3.7628837427514043E-2</v>
      </c>
      <c r="CC111" s="52">
        <f t="shared" si="185"/>
        <v>3.8945846737477023E-2</v>
      </c>
      <c r="CD111" s="52">
        <f t="shared" si="188"/>
        <v>4.0308951373288715E-2</v>
      </c>
      <c r="CE111" s="52">
        <f t="shared" si="191"/>
        <v>4.1719764671353819E-2</v>
      </c>
      <c r="CF111" s="52">
        <f t="shared" si="194"/>
        <v>4.3179956434851202E-2</v>
      </c>
      <c r="CG111" s="52">
        <f t="shared" si="197"/>
        <v>4.4691254910070984E-2</v>
      </c>
      <c r="CH111" s="52">
        <f t="shared" si="200"/>
        <v>4.6255448831923465E-2</v>
      </c>
      <c r="CI111" s="52">
        <f t="shared" si="203"/>
        <v>4.7874389541040771E-2</v>
      </c>
      <c r="CJ111" s="52">
        <f t="shared" si="206"/>
        <v>4.9549993174977207E-2</v>
      </c>
      <c r="CK111" s="52">
        <f t="shared" si="209"/>
        <v>5.1284242936101405E-2</v>
      </c>
      <c r="CL111" s="52">
        <f t="shared" si="212"/>
        <v>5.3079191438864942E-2</v>
      </c>
      <c r="CM111" s="52">
        <f t="shared" si="215"/>
        <v>5.493696313922522E-2</v>
      </c>
      <c r="CN111" s="52">
        <f t="shared" si="218"/>
        <v>5.6859756849098109E-2</v>
      </c>
      <c r="CO111" s="52">
        <f t="shared" si="224"/>
        <v>5.8849848338816527E-2</v>
      </c>
      <c r="CP111" s="52">
        <f t="shared" si="230"/>
        <v>6.0909593030675092E-2</v>
      </c>
      <c r="CQ111" s="52">
        <f t="shared" si="234"/>
        <v>6.3041428786748718E-2</v>
      </c>
      <c r="CR111" s="52">
        <f t="shared" si="238"/>
        <v>6.5247878794284925E-2</v>
      </c>
      <c r="CS111" s="52">
        <f t="shared" si="242"/>
        <v>6.7531554552084885E-2</v>
      </c>
      <c r="CT111" s="52">
        <f t="shared" si="246"/>
        <v>6.9895158961407855E-2</v>
      </c>
      <c r="CU111" s="52">
        <f t="shared" si="251"/>
        <v>7.2341489525057118E-2</v>
      </c>
      <c r="CV111" s="52">
        <f t="shared" si="254"/>
        <v>7.4873441658434112E-2</v>
      </c>
      <c r="CW111" s="52">
        <f t="shared" ref="CW111:CW127" si="257">$V111/(1+r_)^($R111-CW$2)</f>
        <v>7.7494012116479299E-2</v>
      </c>
      <c r="CX111" s="52">
        <f t="shared" si="153"/>
        <v>8.0206302540556065E-2</v>
      </c>
      <c r="CY111" s="52">
        <f t="shared" si="156"/>
        <v>8.3013523129475519E-2</v>
      </c>
      <c r="CZ111" s="52">
        <f t="shared" si="159"/>
        <v>8.5918996439007161E-2</v>
      </c>
      <c r="DA111" s="52">
        <f t="shared" si="162"/>
        <v>8.8926161314372393E-2</v>
      </c>
      <c r="DB111" s="52">
        <f t="shared" si="165"/>
        <v>9.2038576960375429E-2</v>
      </c>
      <c r="DC111" s="52">
        <f t="shared" si="168"/>
        <v>9.5259927153988566E-2</v>
      </c>
      <c r="DD111" s="52">
        <f t="shared" si="171"/>
        <v>9.8594024604378161E-2</v>
      </c>
      <c r="DE111" s="52">
        <f t="shared" si="174"/>
        <v>0.10204481546553139</v>
      </c>
      <c r="DF111" s="52">
        <f t="shared" si="177"/>
        <v>0.10561638400682496</v>
      </c>
      <c r="DG111" s="52">
        <f t="shared" si="180"/>
        <v>0.10931295744706383</v>
      </c>
      <c r="DH111" s="52">
        <f t="shared" si="183"/>
        <v>0.11313891095771107</v>
      </c>
      <c r="DI111" s="52">
        <f t="shared" si="186"/>
        <v>0.11709877284123095</v>
      </c>
      <c r="DJ111" s="52">
        <f t="shared" si="189"/>
        <v>0.12119722989067401</v>
      </c>
      <c r="DK111" s="52">
        <f t="shared" si="192"/>
        <v>0.12543913293684758</v>
      </c>
      <c r="DL111" s="52">
        <f t="shared" si="195"/>
        <v>0.12982950258963724</v>
      </c>
      <c r="DM111" s="52">
        <f t="shared" si="198"/>
        <v>0.13437353518027453</v>
      </c>
      <c r="DN111" s="52">
        <f t="shared" si="201"/>
        <v>0.13907660891158413</v>
      </c>
      <c r="DO111" s="52">
        <f t="shared" si="204"/>
        <v>0.14394429022348956</v>
      </c>
      <c r="DP111" s="52">
        <f t="shared" si="207"/>
        <v>0.1489823403813117</v>
      </c>
      <c r="DQ111" s="52">
        <f t="shared" si="210"/>
        <v>0.15419672229465758</v>
      </c>
      <c r="DR111" s="52">
        <f t="shared" si="213"/>
        <v>0.1595936075749706</v>
      </c>
      <c r="DS111" s="52">
        <f t="shared" si="216"/>
        <v>0.16517938384009456</v>
      </c>
      <c r="DT111" s="52">
        <f t="shared" si="219"/>
        <v>0.17096066227449785</v>
      </c>
      <c r="DU111" s="52">
        <f t="shared" si="225"/>
        <v>0.17694428545410526</v>
      </c>
      <c r="DV111" s="52">
        <f t="shared" si="231"/>
        <v>0.18313733544499891</v>
      </c>
      <c r="DW111" s="52">
        <f t="shared" si="235"/>
        <v>0.18954714218557386</v>
      </c>
      <c r="DX111" s="52">
        <f t="shared" si="239"/>
        <v>0.19618129216206895</v>
      </c>
      <c r="DY111" s="52">
        <f t="shared" si="243"/>
        <v>0.20304763738774134</v>
      </c>
    </row>
    <row r="112" spans="1:129" ht="15.75" customHeight="1">
      <c r="A112" s="49"/>
      <c r="B112" s="49">
        <v>105</v>
      </c>
      <c r="C112" s="49"/>
      <c r="D112" s="51">
        <f t="shared" si="247"/>
        <v>0.50251256281407031</v>
      </c>
      <c r="E112" s="51">
        <f t="shared" si="0"/>
        <v>0.69818497458990236</v>
      </c>
      <c r="F112" s="52">
        <f t="shared" si="226"/>
        <v>1.6465089035142742E-2</v>
      </c>
      <c r="G112" s="52">
        <f t="shared" si="1"/>
        <v>1.0270047833566345E-2</v>
      </c>
      <c r="H112" s="52">
        <f t="shared" si="2"/>
        <v>0.82889261718632401</v>
      </c>
      <c r="I112" s="49"/>
      <c r="J112" s="51">
        <f t="shared" si="248"/>
        <v>0.46511627906976744</v>
      </c>
      <c r="K112" s="51">
        <f t="shared" si="4"/>
        <v>0.6257058997644126</v>
      </c>
      <c r="L112" s="52">
        <f t="shared" si="227"/>
        <v>0.19372739840859207</v>
      </c>
      <c r="M112" s="52">
        <f t="shared" si="5"/>
        <v>0.12457646117242617</v>
      </c>
      <c r="N112" s="52">
        <f t="shared" si="6"/>
        <v>0.90075757293488634</v>
      </c>
      <c r="O112" s="49"/>
      <c r="P112" s="53">
        <f t="shared" si="7"/>
        <v>0.92166661503756087</v>
      </c>
      <c r="Q112" s="49"/>
      <c r="R112" s="49">
        <v>105</v>
      </c>
      <c r="S112" s="52">
        <f t="shared" si="8"/>
        <v>0.17984184168911069</v>
      </c>
      <c r="T112" s="52">
        <f t="shared" si="9"/>
        <v>0.11587526405093182</v>
      </c>
      <c r="U112" s="54">
        <f t="shared" si="10"/>
        <v>0.90554772297454367</v>
      </c>
      <c r="V112" s="52">
        <f t="shared" si="221"/>
        <v>6.7300353360781204E-2</v>
      </c>
      <c r="W112" s="54">
        <f t="shared" si="12"/>
        <v>0.52594211750361486</v>
      </c>
      <c r="X112" s="49"/>
      <c r="Y112" s="49"/>
      <c r="Z112" s="49">
        <f t="shared" si="13"/>
        <v>0.89512814769092552</v>
      </c>
      <c r="AA112" s="54">
        <f t="shared" si="14"/>
        <v>1.0419575283618143E-2</v>
      </c>
      <c r="AB112" s="49"/>
      <c r="AC112" s="52">
        <f t="shared" si="222"/>
        <v>1.8166891241511013E-3</v>
      </c>
      <c r="AD112" s="52">
        <f t="shared" si="228"/>
        <v>1.8802732434963895E-3</v>
      </c>
      <c r="AE112" s="52">
        <f t="shared" si="232"/>
        <v>1.9460828070187626E-3</v>
      </c>
      <c r="AF112" s="52">
        <f t="shared" si="236"/>
        <v>2.0141957052644188E-3</v>
      </c>
      <c r="AG112" s="52">
        <f t="shared" si="240"/>
        <v>2.0846925549486738E-3</v>
      </c>
      <c r="AH112" s="52">
        <f t="shared" si="244"/>
        <v>2.1576567943718773E-3</v>
      </c>
      <c r="AI112" s="52">
        <f t="shared" si="249"/>
        <v>2.2331747821748931E-3</v>
      </c>
      <c r="AJ112" s="52">
        <f t="shared" si="252"/>
        <v>2.3113358995510138E-3</v>
      </c>
      <c r="AK112" s="52">
        <f t="shared" si="255"/>
        <v>2.3922326560352992E-3</v>
      </c>
      <c r="AL112" s="52">
        <f t="shared" ref="AL112:AL127" si="258">$V112/(1+r_)^($R112-AL$2)</f>
        <v>2.4759607989965344E-3</v>
      </c>
      <c r="AM112" s="52">
        <f t="shared" si="154"/>
        <v>2.5626194269614128E-3</v>
      </c>
      <c r="AN112" s="52">
        <f t="shared" si="157"/>
        <v>2.6523111069050617E-3</v>
      </c>
      <c r="AO112" s="52">
        <f t="shared" si="160"/>
        <v>2.7451419956467391E-3</v>
      </c>
      <c r="AP112" s="52">
        <f t="shared" si="163"/>
        <v>2.8412219654943742E-3</v>
      </c>
      <c r="AQ112" s="52">
        <f t="shared" si="166"/>
        <v>2.9406647342866774E-3</v>
      </c>
      <c r="AR112" s="52">
        <f t="shared" si="169"/>
        <v>3.0435879999867114E-3</v>
      </c>
      <c r="AS112" s="52">
        <f t="shared" si="172"/>
        <v>3.1501135799862461E-3</v>
      </c>
      <c r="AT112" s="52">
        <f t="shared" si="175"/>
        <v>3.2603675552857645E-3</v>
      </c>
      <c r="AU112" s="52">
        <f t="shared" si="178"/>
        <v>3.3744804197207655E-3</v>
      </c>
      <c r="AV112" s="52">
        <f t="shared" si="181"/>
        <v>3.492587234410992E-3</v>
      </c>
      <c r="AW112" s="52">
        <f t="shared" si="184"/>
        <v>3.6148277876153767E-3</v>
      </c>
      <c r="AX112" s="52">
        <f t="shared" si="187"/>
        <v>3.7413467601819148E-3</v>
      </c>
      <c r="AY112" s="52">
        <f t="shared" si="190"/>
        <v>3.872293896788281E-3</v>
      </c>
      <c r="AZ112" s="52">
        <f t="shared" si="193"/>
        <v>4.0078241831758695E-3</v>
      </c>
      <c r="BA112" s="52">
        <f t="shared" si="196"/>
        <v>4.1480980295870258E-3</v>
      </c>
      <c r="BB112" s="52">
        <f t="shared" si="199"/>
        <v>4.2932814606225717E-3</v>
      </c>
      <c r="BC112" s="52">
        <f t="shared" si="202"/>
        <v>4.4435463117443608E-3</v>
      </c>
      <c r="BD112" s="52">
        <f t="shared" si="205"/>
        <v>4.5990704326554126E-3</v>
      </c>
      <c r="BE112" s="52">
        <f t="shared" si="208"/>
        <v>4.7600378977983521E-3</v>
      </c>
      <c r="BF112" s="52">
        <f t="shared" si="211"/>
        <v>4.9266392242212935E-3</v>
      </c>
      <c r="BG112" s="52">
        <f t="shared" si="214"/>
        <v>5.0990715970690385E-3</v>
      </c>
      <c r="BH112" s="52">
        <f t="shared" si="217"/>
        <v>5.2775391029664552E-3</v>
      </c>
      <c r="BI112" s="52">
        <f t="shared" si="223"/>
        <v>5.4622529715702807E-3</v>
      </c>
      <c r="BJ112" s="52">
        <f t="shared" si="229"/>
        <v>5.6534318255752397E-3</v>
      </c>
      <c r="BK112" s="52">
        <f t="shared" si="233"/>
        <v>5.8513019394703719E-3</v>
      </c>
      <c r="BL112" s="52">
        <f t="shared" si="237"/>
        <v>6.056097507351834E-3</v>
      </c>
      <c r="BM112" s="52">
        <f t="shared" si="241"/>
        <v>6.2680609201091492E-3</v>
      </c>
      <c r="BN112" s="52">
        <f t="shared" si="245"/>
        <v>6.487443052312968E-3</v>
      </c>
      <c r="BO112" s="52">
        <f t="shared" si="250"/>
        <v>6.7145035591439223E-3</v>
      </c>
      <c r="BP112" s="52">
        <f t="shared" si="253"/>
        <v>6.9495111837139592E-3</v>
      </c>
      <c r="BQ112" s="52">
        <f t="shared" si="256"/>
        <v>7.1927440751439467E-3</v>
      </c>
      <c r="BR112" s="52">
        <f t="shared" ref="BR112:BR127" si="259">$V112/(1+r_)^($R112-BR$2)</f>
        <v>7.4444901177739839E-3</v>
      </c>
      <c r="BS112" s="52">
        <f t="shared" si="155"/>
        <v>7.7050472718960721E-3</v>
      </c>
      <c r="BT112" s="52">
        <f t="shared" si="158"/>
        <v>7.9747239264124341E-3</v>
      </c>
      <c r="BU112" s="52">
        <f t="shared" si="161"/>
        <v>8.2538392638368697E-3</v>
      </c>
      <c r="BV112" s="52">
        <f t="shared" si="164"/>
        <v>8.542723638071157E-3</v>
      </c>
      <c r="BW112" s="52">
        <f t="shared" si="167"/>
        <v>8.8417189654036478E-3</v>
      </c>
      <c r="BX112" s="52">
        <f t="shared" si="170"/>
        <v>9.1511791291927751E-3</v>
      </c>
      <c r="BY112" s="52">
        <f t="shared" si="173"/>
        <v>9.4714703987145224E-3</v>
      </c>
      <c r="BZ112" s="52">
        <f t="shared" si="176"/>
        <v>9.8029718626695302E-3</v>
      </c>
      <c r="CA112" s="52">
        <f t="shared" si="179"/>
        <v>1.014607587786296E-2</v>
      </c>
      <c r="CB112" s="52">
        <f t="shared" si="182"/>
        <v>1.0501188533588165E-2</v>
      </c>
      <c r="CC112" s="52">
        <f t="shared" si="185"/>
        <v>1.0868730132263752E-2</v>
      </c>
      <c r="CD112" s="52">
        <f t="shared" si="188"/>
        <v>1.124913568689298E-2</v>
      </c>
      <c r="CE112" s="52">
        <f t="shared" si="191"/>
        <v>1.1642855435934234E-2</v>
      </c>
      <c r="CF112" s="52">
        <f t="shared" si="194"/>
        <v>1.205035537619193E-2</v>
      </c>
      <c r="CG112" s="52">
        <f t="shared" si="197"/>
        <v>1.2472117814358648E-2</v>
      </c>
      <c r="CH112" s="52">
        <f t="shared" si="200"/>
        <v>1.2908641937861199E-2</v>
      </c>
      <c r="CI112" s="52">
        <f t="shared" si="203"/>
        <v>1.3360444405686338E-2</v>
      </c>
      <c r="CJ112" s="52">
        <f t="shared" si="206"/>
        <v>1.3828059959885357E-2</v>
      </c>
      <c r="CK112" s="52">
        <f t="shared" si="209"/>
        <v>1.4312042058481347E-2</v>
      </c>
      <c r="CL112" s="52">
        <f t="shared" si="212"/>
        <v>1.4812963530528193E-2</v>
      </c>
      <c r="CM112" s="52">
        <f t="shared" si="215"/>
        <v>1.5331417254096676E-2</v>
      </c>
      <c r="CN112" s="52">
        <f t="shared" si="218"/>
        <v>1.586801685799006E-2</v>
      </c>
      <c r="CO112" s="52">
        <f t="shared" si="224"/>
        <v>1.6423397448019714E-2</v>
      </c>
      <c r="CP112" s="52">
        <f t="shared" si="230"/>
        <v>1.6998216358700399E-2</v>
      </c>
      <c r="CQ112" s="52">
        <f t="shared" si="234"/>
        <v>1.759315393125491E-2</v>
      </c>
      <c r="CR112" s="52">
        <f t="shared" si="238"/>
        <v>1.8208914318848829E-2</v>
      </c>
      <c r="CS112" s="52">
        <f t="shared" si="242"/>
        <v>1.8846226320008541E-2</v>
      </c>
      <c r="CT112" s="52">
        <f t="shared" si="246"/>
        <v>1.9505844241208839E-2</v>
      </c>
      <c r="CU112" s="52">
        <f t="shared" si="251"/>
        <v>2.0188548789651147E-2</v>
      </c>
      <c r="CV112" s="52">
        <f t="shared" si="254"/>
        <v>2.0895147997288935E-2</v>
      </c>
      <c r="CW112" s="52">
        <f t="shared" si="257"/>
        <v>2.1626478177194045E-2</v>
      </c>
      <c r="CX112" s="52">
        <f t="shared" si="153"/>
        <v>2.2383404913395834E-2</v>
      </c>
      <c r="CY112" s="52">
        <f t="shared" si="156"/>
        <v>2.3166824085364683E-2</v>
      </c>
      <c r="CZ112" s="52">
        <f t="shared" si="159"/>
        <v>2.3977662928352444E-2</v>
      </c>
      <c r="DA112" s="52">
        <f t="shared" si="162"/>
        <v>2.4816881130844782E-2</v>
      </c>
      <c r="DB112" s="52">
        <f t="shared" si="165"/>
        <v>2.5685471970424343E-2</v>
      </c>
      <c r="DC112" s="52">
        <f t="shared" si="168"/>
        <v>2.6584463489389195E-2</v>
      </c>
      <c r="DD112" s="52">
        <f t="shared" si="171"/>
        <v>2.7514919711517819E-2</v>
      </c>
      <c r="DE112" s="52">
        <f t="shared" si="174"/>
        <v>2.8477941901420941E-2</v>
      </c>
      <c r="DF112" s="52">
        <f t="shared" si="177"/>
        <v>2.947466986797067E-2</v>
      </c>
      <c r="DG112" s="52">
        <f t="shared" si="180"/>
        <v>3.0506283313349637E-2</v>
      </c>
      <c r="DH112" s="52">
        <f t="shared" si="183"/>
        <v>3.1574003229316874E-2</v>
      </c>
      <c r="DI112" s="52">
        <f t="shared" si="186"/>
        <v>3.2679093342342966E-2</v>
      </c>
      <c r="DJ112" s="52">
        <f t="shared" si="189"/>
        <v>3.3822861609324961E-2</v>
      </c>
      <c r="DK112" s="52">
        <f t="shared" si="192"/>
        <v>3.5006661765651335E-2</v>
      </c>
      <c r="DL112" s="52">
        <f t="shared" si="195"/>
        <v>3.6231894927449125E-2</v>
      </c>
      <c r="DM112" s="52">
        <f t="shared" si="198"/>
        <v>3.7500011249909843E-2</v>
      </c>
      <c r="DN112" s="52">
        <f t="shared" si="201"/>
        <v>3.8812511643656684E-2</v>
      </c>
      <c r="DO112" s="52">
        <f t="shared" si="204"/>
        <v>4.0170949551184665E-2</v>
      </c>
      <c r="DP112" s="52">
        <f t="shared" si="207"/>
        <v>4.1576932785476119E-2</v>
      </c>
      <c r="DQ112" s="52">
        <f t="shared" si="210"/>
        <v>4.3032125432967791E-2</v>
      </c>
      <c r="DR112" s="52">
        <f t="shared" si="213"/>
        <v>4.4538249823121649E-2</v>
      </c>
      <c r="DS112" s="52">
        <f t="shared" si="216"/>
        <v>4.6097088566930906E-2</v>
      </c>
      <c r="DT112" s="52">
        <f t="shared" si="219"/>
        <v>4.7710486666773487E-2</v>
      </c>
      <c r="DU112" s="52">
        <f t="shared" si="225"/>
        <v>4.9380353700110562E-2</v>
      </c>
      <c r="DV112" s="52">
        <f t="shared" si="231"/>
        <v>5.1108666079614423E-2</v>
      </c>
      <c r="DW112" s="52">
        <f t="shared" si="235"/>
        <v>5.289746939240092E-2</v>
      </c>
      <c r="DX112" s="52">
        <f t="shared" si="239"/>
        <v>5.4748880821134945E-2</v>
      </c>
      <c r="DY112" s="52">
        <f t="shared" si="243"/>
        <v>5.6665091649874669E-2</v>
      </c>
    </row>
    <row r="113" spans="1:129" ht="15.75" customHeight="1">
      <c r="A113" s="49"/>
      <c r="B113" s="49">
        <v>106</v>
      </c>
      <c r="C113" s="49"/>
      <c r="D113" s="51">
        <f t="shared" si="247"/>
        <v>0.50251256281407031</v>
      </c>
      <c r="E113" s="51">
        <f t="shared" si="0"/>
        <v>0.69818497458990236</v>
      </c>
      <c r="F113" s="52">
        <f t="shared" si="226"/>
        <v>4.0750066319899508E-3</v>
      </c>
      <c r="G113" s="52">
        <f t="shared" si="1"/>
        <v>2.5417726526295744E-3</v>
      </c>
      <c r="H113" s="52">
        <f t="shared" si="2"/>
        <v>0.82889261638563549</v>
      </c>
      <c r="I113" s="49"/>
      <c r="J113" s="51">
        <f t="shared" si="248"/>
        <v>0.46511627906976744</v>
      </c>
      <c r="K113" s="51">
        <f t="shared" si="4"/>
        <v>0.6257058997644126</v>
      </c>
      <c r="L113" s="52">
        <f t="shared" si="227"/>
        <v>5.5425523936260261E-2</v>
      </c>
      <c r="M113" s="52">
        <f t="shared" si="5"/>
        <v>3.56413996539824E-2</v>
      </c>
      <c r="N113" s="52">
        <f t="shared" si="6"/>
        <v>0.90075756589150124</v>
      </c>
      <c r="O113" s="49"/>
      <c r="P113" s="53">
        <f t="shared" si="7"/>
        <v>0.93151310428541967</v>
      </c>
      <c r="Q113" s="49"/>
      <c r="R113" s="49">
        <v>106</v>
      </c>
      <c r="S113" s="52">
        <f t="shared" si="8"/>
        <v>5.1908686412752945E-2</v>
      </c>
      <c r="T113" s="52">
        <f t="shared" si="9"/>
        <v>3.3439019955340946E-2</v>
      </c>
      <c r="U113" s="54">
        <f t="shared" si="10"/>
        <v>0.90505288098850123</v>
      </c>
      <c r="V113" s="52">
        <f t="shared" si="221"/>
        <v>1.942138279006202E-2</v>
      </c>
      <c r="W113" s="54">
        <f t="shared" si="12"/>
        <v>0.52565471327812141</v>
      </c>
      <c r="X113" s="49"/>
      <c r="Y113" s="49"/>
      <c r="Z113" s="49">
        <f t="shared" si="13"/>
        <v>0.89583575858915954</v>
      </c>
      <c r="AA113" s="54">
        <f t="shared" si="14"/>
        <v>9.2171223993416929E-3</v>
      </c>
      <c r="AB113" s="49"/>
      <c r="AC113" s="52">
        <f t="shared" si="222"/>
        <v>5.0652754827927333E-4</v>
      </c>
      <c r="AD113" s="52">
        <f t="shared" si="228"/>
        <v>5.24256012469048E-4</v>
      </c>
      <c r="AE113" s="52">
        <f t="shared" si="232"/>
        <v>5.4260497290546455E-4</v>
      </c>
      <c r="AF113" s="52">
        <f t="shared" si="236"/>
        <v>5.6159614695715568E-4</v>
      </c>
      <c r="AG113" s="52">
        <f t="shared" si="240"/>
        <v>5.8125201210065596E-4</v>
      </c>
      <c r="AH113" s="52">
        <f t="shared" si="244"/>
        <v>6.0159583252417906E-4</v>
      </c>
      <c r="AI113" s="52">
        <f t="shared" si="249"/>
        <v>6.2265168666252523E-4</v>
      </c>
      <c r="AJ113" s="52">
        <f t="shared" si="252"/>
        <v>6.4444449569571363E-4</v>
      </c>
      <c r="AK113" s="52">
        <f t="shared" si="255"/>
        <v>6.6700005304506352E-4</v>
      </c>
      <c r="AL113" s="52">
        <f t="shared" si="258"/>
        <v>6.9034505490164061E-4</v>
      </c>
      <c r="AM113" s="52">
        <f t="shared" ref="AM113:AM127" si="260">$V113/(1+r_)^($R113-AM$2)</f>
        <v>7.1450713182319805E-4</v>
      </c>
      <c r="AN113" s="52">
        <f t="shared" si="157"/>
        <v>7.3951488143700979E-4</v>
      </c>
      <c r="AO113" s="52">
        <f t="shared" si="160"/>
        <v>7.6539790228730511E-4</v>
      </c>
      <c r="AP113" s="52">
        <f t="shared" si="163"/>
        <v>7.9218682886736077E-4</v>
      </c>
      <c r="AQ113" s="52">
        <f t="shared" si="166"/>
        <v>8.1991336787771822E-4</v>
      </c>
      <c r="AR113" s="52">
        <f t="shared" si="169"/>
        <v>8.4861033575343837E-4</v>
      </c>
      <c r="AS113" s="52">
        <f t="shared" si="172"/>
        <v>8.7831169750480879E-4</v>
      </c>
      <c r="AT113" s="52">
        <f t="shared" si="175"/>
        <v>9.0905260691747692E-4</v>
      </c>
      <c r="AU113" s="52">
        <f t="shared" si="178"/>
        <v>9.4086944815958864E-4</v>
      </c>
      <c r="AV113" s="52">
        <f t="shared" si="181"/>
        <v>9.7379987884517395E-4</v>
      </c>
      <c r="AW113" s="52">
        <f t="shared" si="184"/>
        <v>1.007882874604755E-3</v>
      </c>
      <c r="AX113" s="52">
        <f t="shared" si="187"/>
        <v>1.0431587752159214E-3</v>
      </c>
      <c r="AY113" s="52">
        <f t="shared" si="190"/>
        <v>1.0796693323484787E-3</v>
      </c>
      <c r="AZ113" s="52">
        <f t="shared" si="193"/>
        <v>1.1174577589806753E-3</v>
      </c>
      <c r="BA113" s="52">
        <f t="shared" si="196"/>
        <v>1.1565687805449986E-3</v>
      </c>
      <c r="BB113" s="52">
        <f t="shared" si="199"/>
        <v>1.1970486878640735E-3</v>
      </c>
      <c r="BC113" s="52">
        <f t="shared" si="202"/>
        <v>1.238945391939316E-3</v>
      </c>
      <c r="BD113" s="52">
        <f t="shared" si="205"/>
        <v>1.282308480657192E-3</v>
      </c>
      <c r="BE113" s="52">
        <f t="shared" si="208"/>
        <v>1.3271892774801934E-3</v>
      </c>
      <c r="BF113" s="52">
        <f t="shared" si="211"/>
        <v>1.3736409021920003E-3</v>
      </c>
      <c r="BG113" s="52">
        <f t="shared" si="214"/>
        <v>1.4217183337687201E-3</v>
      </c>
      <c r="BH113" s="52">
        <f t="shared" si="217"/>
        <v>1.4714784754506251E-3</v>
      </c>
      <c r="BI113" s="52">
        <f t="shared" si="223"/>
        <v>1.5229802220913973E-3</v>
      </c>
      <c r="BJ113" s="52">
        <f t="shared" si="229"/>
        <v>1.5762845298645958E-3</v>
      </c>
      <c r="BK113" s="52">
        <f t="shared" si="233"/>
        <v>1.6314544884098565E-3</v>
      </c>
      <c r="BL113" s="52">
        <f t="shared" si="237"/>
        <v>1.6885553955042012E-3</v>
      </c>
      <c r="BM113" s="52">
        <f t="shared" si="241"/>
        <v>1.7476548343468481E-3</v>
      </c>
      <c r="BN113" s="52">
        <f t="shared" si="245"/>
        <v>1.808822753548988E-3</v>
      </c>
      <c r="BO113" s="52">
        <f t="shared" si="250"/>
        <v>1.872131549923202E-3</v>
      </c>
      <c r="BP113" s="52">
        <f t="shared" si="253"/>
        <v>1.9376561541705143E-3</v>
      </c>
      <c r="BQ113" s="52">
        <f t="shared" si="256"/>
        <v>2.0054741195664823E-3</v>
      </c>
      <c r="BR113" s="52">
        <f t="shared" si="259"/>
        <v>2.0756657137513089E-3</v>
      </c>
      <c r="BS113" s="52">
        <f t="shared" ref="BS113:BS127" si="261">$V113/(1+r_)^($R113-BS$2)</f>
        <v>2.1483140137326042E-3</v>
      </c>
      <c r="BT113" s="52">
        <f t="shared" si="158"/>
        <v>2.223505004213245E-3</v>
      </c>
      <c r="BU113" s="52">
        <f t="shared" si="161"/>
        <v>2.3013276793607085E-3</v>
      </c>
      <c r="BV113" s="52">
        <f t="shared" si="164"/>
        <v>2.3818741481383336E-3</v>
      </c>
      <c r="BW113" s="52">
        <f t="shared" si="167"/>
        <v>2.4652397433231744E-3</v>
      </c>
      <c r="BX113" s="52">
        <f t="shared" si="170"/>
        <v>2.5515231343394853E-3</v>
      </c>
      <c r="BY113" s="52">
        <f t="shared" si="173"/>
        <v>2.6408264440413672E-3</v>
      </c>
      <c r="BZ113" s="52">
        <f t="shared" si="176"/>
        <v>2.7332553695828153E-3</v>
      </c>
      <c r="CA113" s="52">
        <f t="shared" si="179"/>
        <v>2.8289193075182136E-3</v>
      </c>
      <c r="CB113" s="52">
        <f t="shared" si="182"/>
        <v>2.9279314832813502E-3</v>
      </c>
      <c r="CC113" s="52">
        <f t="shared" si="185"/>
        <v>3.0304090851961977E-3</v>
      </c>
      <c r="CD113" s="52">
        <f t="shared" si="188"/>
        <v>3.1364734031780646E-3</v>
      </c>
      <c r="CE113" s="52">
        <f t="shared" si="191"/>
        <v>3.246249972289296E-3</v>
      </c>
      <c r="CF113" s="52">
        <f t="shared" si="194"/>
        <v>3.3598687213194215E-3</v>
      </c>
      <c r="CG113" s="52">
        <f t="shared" si="197"/>
        <v>3.4774641265656009E-3</v>
      </c>
      <c r="CH113" s="52">
        <f t="shared" si="200"/>
        <v>3.5991753709953968E-3</v>
      </c>
      <c r="CI113" s="52">
        <f t="shared" si="203"/>
        <v>3.7251465089802351E-3</v>
      </c>
      <c r="CJ113" s="52">
        <f t="shared" si="206"/>
        <v>3.8555266367945426E-3</v>
      </c>
      <c r="CK113" s="52">
        <f t="shared" si="209"/>
        <v>3.9904700690823504E-3</v>
      </c>
      <c r="CL113" s="52">
        <f t="shared" si="212"/>
        <v>4.1301365215002332E-3</v>
      </c>
      <c r="CM113" s="52">
        <f t="shared" si="215"/>
        <v>4.2746912997527415E-3</v>
      </c>
      <c r="CN113" s="52">
        <f t="shared" si="218"/>
        <v>4.4243054952440861E-3</v>
      </c>
      <c r="CO113" s="52">
        <f t="shared" si="224"/>
        <v>4.5791561875776297E-3</v>
      </c>
      <c r="CP113" s="52">
        <f t="shared" si="230"/>
        <v>4.7394266541428472E-3</v>
      </c>
      <c r="CQ113" s="52">
        <f t="shared" si="234"/>
        <v>4.9053065870378462E-3</v>
      </c>
      <c r="CR113" s="52">
        <f t="shared" si="238"/>
        <v>5.0769923175841697E-3</v>
      </c>
      <c r="CS113" s="52">
        <f t="shared" si="242"/>
        <v>5.2546870486996147E-3</v>
      </c>
      <c r="CT113" s="52">
        <f t="shared" si="246"/>
        <v>5.4386010954041017E-3</v>
      </c>
      <c r="CU113" s="52">
        <f t="shared" si="251"/>
        <v>5.6289521337432443E-3</v>
      </c>
      <c r="CV113" s="52">
        <f t="shared" si="254"/>
        <v>5.8259654584242575E-3</v>
      </c>
      <c r="CW113" s="52">
        <f t="shared" si="257"/>
        <v>6.0298742494691061E-3</v>
      </c>
      <c r="CX113" s="52">
        <f t="shared" si="153"/>
        <v>6.2409198482005247E-3</v>
      </c>
      <c r="CY113" s="52">
        <f t="shared" si="156"/>
        <v>6.4593520428875423E-3</v>
      </c>
      <c r="CZ113" s="52">
        <f t="shared" si="159"/>
        <v>6.685429364388604E-3</v>
      </c>
      <c r="DA113" s="52">
        <f t="shared" si="162"/>
        <v>6.9194193921422046E-3</v>
      </c>
      <c r="DB113" s="52">
        <f t="shared" si="165"/>
        <v>7.1615990708671822E-3</v>
      </c>
      <c r="DC113" s="52">
        <f t="shared" si="168"/>
        <v>7.4122550383475322E-3</v>
      </c>
      <c r="DD113" s="52">
        <f t="shared" si="171"/>
        <v>7.6716839646896956E-3</v>
      </c>
      <c r="DE113" s="52">
        <f t="shared" si="174"/>
        <v>7.9401929034538347E-3</v>
      </c>
      <c r="DF113" s="52">
        <f t="shared" si="177"/>
        <v>8.2180996550747197E-3</v>
      </c>
      <c r="DG113" s="52">
        <f t="shared" si="180"/>
        <v>8.5057331430023336E-3</v>
      </c>
      <c r="DH113" s="52">
        <f t="shared" si="183"/>
        <v>8.8034338030074134E-3</v>
      </c>
      <c r="DI113" s="52">
        <f t="shared" si="186"/>
        <v>9.1115539861126721E-3</v>
      </c>
      <c r="DJ113" s="52">
        <f t="shared" si="189"/>
        <v>9.4304583756266158E-3</v>
      </c>
      <c r="DK113" s="52">
        <f t="shared" si="192"/>
        <v>9.7605244187735467E-3</v>
      </c>
      <c r="DL113" s="52">
        <f t="shared" si="195"/>
        <v>1.010214277343062E-2</v>
      </c>
      <c r="DM113" s="52">
        <f t="shared" si="198"/>
        <v>1.0455717770500691E-2</v>
      </c>
      <c r="DN113" s="52">
        <f t="shared" si="201"/>
        <v>1.0821667892468214E-2</v>
      </c>
      <c r="DO113" s="52">
        <f t="shared" si="204"/>
        <v>1.1200426268704601E-2</v>
      </c>
      <c r="DP113" s="52">
        <f t="shared" si="207"/>
        <v>1.1592441188109259E-2</v>
      </c>
      <c r="DQ113" s="52">
        <f t="shared" si="210"/>
        <v>1.1998176629693082E-2</v>
      </c>
      <c r="DR113" s="52">
        <f t="shared" si="213"/>
        <v>1.2418112811732341E-2</v>
      </c>
      <c r="DS113" s="52">
        <f t="shared" si="216"/>
        <v>1.2852746760142969E-2</v>
      </c>
      <c r="DT113" s="52">
        <f t="shared" si="219"/>
        <v>1.3302592896747973E-2</v>
      </c>
      <c r="DU113" s="52">
        <f t="shared" si="225"/>
        <v>1.3768183648134152E-2</v>
      </c>
      <c r="DV113" s="52">
        <f t="shared" si="231"/>
        <v>1.4250070075818848E-2</v>
      </c>
      <c r="DW113" s="52">
        <f t="shared" si="235"/>
        <v>1.4748822528472505E-2</v>
      </c>
      <c r="DX113" s="52">
        <f t="shared" si="239"/>
        <v>1.526503131696904E-2</v>
      </c>
      <c r="DY113" s="52">
        <f t="shared" si="243"/>
        <v>1.5799307413062954E-2</v>
      </c>
    </row>
    <row r="114" spans="1:129" ht="15.75" customHeight="1">
      <c r="A114" s="49"/>
      <c r="B114" s="49">
        <v>107</v>
      </c>
      <c r="C114" s="49"/>
      <c r="D114" s="51">
        <f t="shared" si="247"/>
        <v>0.50251256281407031</v>
      </c>
      <c r="E114" s="51">
        <f t="shared" si="0"/>
        <v>0.69818497458990236</v>
      </c>
      <c r="F114" s="52">
        <f t="shared" si="226"/>
        <v>1.0085386732691982E-3</v>
      </c>
      <c r="G114" s="52">
        <f t="shared" si="1"/>
        <v>6.2907284584789438E-4</v>
      </c>
      <c r="H114" s="52">
        <f t="shared" si="2"/>
        <v>0.82889261315044904</v>
      </c>
      <c r="I114" s="49"/>
      <c r="J114" s="51">
        <f t="shared" si="248"/>
        <v>0.46511627906976744</v>
      </c>
      <c r="K114" s="51">
        <f t="shared" si="4"/>
        <v>0.6257058997644126</v>
      </c>
      <c r="L114" s="52">
        <f t="shared" si="227"/>
        <v>1.5857275371704536E-2</v>
      </c>
      <c r="M114" s="52">
        <f t="shared" si="5"/>
        <v>1.0197025644649374E-2</v>
      </c>
      <c r="N114" s="52">
        <f t="shared" si="6"/>
        <v>0.90075754127294105</v>
      </c>
      <c r="O114" s="49"/>
      <c r="P114" s="53">
        <f t="shared" si="7"/>
        <v>0.9402021941793105</v>
      </c>
      <c r="Q114" s="49"/>
      <c r="R114" s="49">
        <v>107</v>
      </c>
      <c r="S114" s="52">
        <f t="shared" si="8"/>
        <v>1.4969353497928953E-2</v>
      </c>
      <c r="T114" s="52">
        <f t="shared" si="9"/>
        <v>9.6412780558454633E-3</v>
      </c>
      <c r="U114" s="54">
        <f t="shared" si="10"/>
        <v>0.90458724438054161</v>
      </c>
      <c r="V114" s="52">
        <f t="shared" si="221"/>
        <v>5.5996542948350452E-3</v>
      </c>
      <c r="W114" s="54">
        <f t="shared" si="12"/>
        <v>0.52538427153621858</v>
      </c>
      <c r="X114" s="49"/>
      <c r="Y114" s="49"/>
      <c r="Z114" s="49">
        <f t="shared" si="13"/>
        <v>0.89646017625575447</v>
      </c>
      <c r="AA114" s="54">
        <f t="shared" si="14"/>
        <v>8.1270681247871401E-3</v>
      </c>
      <c r="AB114" s="49"/>
      <c r="AC114" s="52">
        <f t="shared" si="222"/>
        <v>1.4110544997128784E-4</v>
      </c>
      <c r="AD114" s="52">
        <f t="shared" si="228"/>
        <v>1.4604414072028293E-4</v>
      </c>
      <c r="AE114" s="52">
        <f t="shared" si="232"/>
        <v>1.5115568564549284E-4</v>
      </c>
      <c r="AF114" s="52">
        <f t="shared" si="236"/>
        <v>1.5644613464308506E-4</v>
      </c>
      <c r="AG114" s="52">
        <f t="shared" si="240"/>
        <v>1.61921749355593E-4</v>
      </c>
      <c r="AH114" s="52">
        <f t="shared" si="244"/>
        <v>1.6758901058303873E-4</v>
      </c>
      <c r="AI114" s="52">
        <f t="shared" si="249"/>
        <v>1.7345462595344511E-4</v>
      </c>
      <c r="AJ114" s="52">
        <f t="shared" si="252"/>
        <v>1.7952553786181567E-4</v>
      </c>
      <c r="AK114" s="52">
        <f t="shared" si="255"/>
        <v>1.858089316869792E-4</v>
      </c>
      <c r="AL114" s="52">
        <f t="shared" si="258"/>
        <v>1.9231224429602344E-4</v>
      </c>
      <c r="AM114" s="52">
        <f t="shared" si="260"/>
        <v>1.9904317284638424E-4</v>
      </c>
      <c r="AN114" s="52">
        <f t="shared" ref="AN114:AN127" si="262">$V114/(1+r_)^($R114-AN$2)</f>
        <v>2.0600968389600769E-4</v>
      </c>
      <c r="AO114" s="52">
        <f t="shared" si="160"/>
        <v>2.1322002283236791E-4</v>
      </c>
      <c r="AP114" s="52">
        <f t="shared" si="163"/>
        <v>2.2068272363150076E-4</v>
      </c>
      <c r="AQ114" s="52">
        <f t="shared" si="166"/>
        <v>2.2840661895860329E-4</v>
      </c>
      <c r="AR114" s="52">
        <f t="shared" si="169"/>
        <v>2.3640085062215436E-4</v>
      </c>
      <c r="AS114" s="52">
        <f t="shared" si="172"/>
        <v>2.4467488039392975E-4</v>
      </c>
      <c r="AT114" s="52">
        <f t="shared" si="175"/>
        <v>2.5323850120771734E-4</v>
      </c>
      <c r="AU114" s="52">
        <f t="shared" si="178"/>
        <v>2.6210184874998738E-4</v>
      </c>
      <c r="AV114" s="52">
        <f t="shared" si="181"/>
        <v>2.7127541345623693E-4</v>
      </c>
      <c r="AW114" s="52">
        <f t="shared" si="184"/>
        <v>2.8077005292720516E-4</v>
      </c>
      <c r="AX114" s="52">
        <f t="shared" si="187"/>
        <v>2.9059700477965732E-4</v>
      </c>
      <c r="AY114" s="52">
        <f t="shared" si="190"/>
        <v>3.0076789994694538E-4</v>
      </c>
      <c r="AZ114" s="52">
        <f t="shared" si="193"/>
        <v>3.1129477644508845E-4</v>
      </c>
      <c r="BA114" s="52">
        <f t="shared" si="196"/>
        <v>3.2219009362066648E-4</v>
      </c>
      <c r="BB114" s="52">
        <f t="shared" si="199"/>
        <v>3.3346674689738973E-4</v>
      </c>
      <c r="BC114" s="52">
        <f t="shared" si="202"/>
        <v>3.4513808303879837E-4</v>
      </c>
      <c r="BD114" s="52">
        <f t="shared" si="205"/>
        <v>3.5721791594515632E-4</v>
      </c>
      <c r="BE114" s="52">
        <f t="shared" si="208"/>
        <v>3.697205430032367E-4</v>
      </c>
      <c r="BF114" s="52">
        <f t="shared" si="211"/>
        <v>3.8266076200834992E-4</v>
      </c>
      <c r="BG114" s="52">
        <f t="shared" si="214"/>
        <v>3.9605388867864217E-4</v>
      </c>
      <c r="BH114" s="52">
        <f t="shared" si="217"/>
        <v>4.0991577478239461E-4</v>
      </c>
      <c r="BI114" s="52">
        <f t="shared" si="223"/>
        <v>4.2426282689977837E-4</v>
      </c>
      <c r="BJ114" s="52">
        <f t="shared" si="229"/>
        <v>4.3911202584127066E-4</v>
      </c>
      <c r="BK114" s="52">
        <f t="shared" si="233"/>
        <v>4.5448094674571508E-4</v>
      </c>
      <c r="BL114" s="52">
        <f t="shared" si="237"/>
        <v>4.7038777988181506E-4</v>
      </c>
      <c r="BM114" s="52">
        <f t="shared" si="241"/>
        <v>4.8685135217767852E-4</v>
      </c>
      <c r="BN114" s="52">
        <f t="shared" si="245"/>
        <v>5.0389114950389713E-4</v>
      </c>
      <c r="BO114" s="52">
        <f t="shared" si="250"/>
        <v>5.2152733973653365E-4</v>
      </c>
      <c r="BP114" s="52">
        <f t="shared" si="253"/>
        <v>5.397807966273122E-4</v>
      </c>
      <c r="BQ114" s="52">
        <f t="shared" si="256"/>
        <v>5.5867312450926811E-4</v>
      </c>
      <c r="BR114" s="52">
        <f t="shared" si="259"/>
        <v>5.7822668386709245E-4</v>
      </c>
      <c r="BS114" s="52">
        <f t="shared" si="261"/>
        <v>5.9846461780244066E-4</v>
      </c>
      <c r="BT114" s="52">
        <f t="shared" ref="BT114:BT127" si="263">$V114/(1+r_)^($R114-BT$2)</f>
        <v>6.1941087942552603E-4</v>
      </c>
      <c r="BU114" s="52">
        <f t="shared" si="161"/>
        <v>6.4109026020541936E-4</v>
      </c>
      <c r="BV114" s="52">
        <f t="shared" si="164"/>
        <v>6.6352841931260897E-4</v>
      </c>
      <c r="BW114" s="52">
        <f t="shared" si="167"/>
        <v>6.867519139885503E-4</v>
      </c>
      <c r="BX114" s="52">
        <f t="shared" si="170"/>
        <v>7.1078823097814933E-4</v>
      </c>
      <c r="BY114" s="52">
        <f t="shared" si="173"/>
        <v>7.3566581906238447E-4</v>
      </c>
      <c r="BZ114" s="52">
        <f t="shared" si="176"/>
        <v>7.6141412272956802E-4</v>
      </c>
      <c r="CA114" s="52">
        <f t="shared" si="179"/>
        <v>7.8806361702510297E-4</v>
      </c>
      <c r="CB114" s="52">
        <f t="shared" si="182"/>
        <v>8.1564584362098149E-4</v>
      </c>
      <c r="CC114" s="52">
        <f t="shared" si="185"/>
        <v>8.4419344814771558E-4</v>
      </c>
      <c r="CD114" s="52">
        <f t="shared" si="188"/>
        <v>8.7374021883288564E-4</v>
      </c>
      <c r="CE114" s="52">
        <f t="shared" si="191"/>
        <v>9.0432112649203671E-4</v>
      </c>
      <c r="CF114" s="52">
        <f t="shared" si="194"/>
        <v>9.3597236591925776E-4</v>
      </c>
      <c r="CG114" s="52">
        <f t="shared" si="197"/>
        <v>9.6873139872643177E-4</v>
      </c>
      <c r="CH114" s="52">
        <f t="shared" si="200"/>
        <v>1.0026369976818567E-3</v>
      </c>
      <c r="CI114" s="52">
        <f t="shared" si="203"/>
        <v>1.0377292926007217E-3</v>
      </c>
      <c r="CJ114" s="52">
        <f t="shared" si="206"/>
        <v>1.0740498178417467E-3</v>
      </c>
      <c r="CK114" s="52">
        <f t="shared" si="209"/>
        <v>1.1116415614662077E-3</v>
      </c>
      <c r="CL114" s="52">
        <f t="shared" si="212"/>
        <v>1.1505490161175247E-3</v>
      </c>
      <c r="CM114" s="52">
        <f t="shared" si="215"/>
        <v>1.1908182316816382E-3</v>
      </c>
      <c r="CN114" s="52">
        <f t="shared" si="218"/>
        <v>1.2324968697904955E-3</v>
      </c>
      <c r="CO114" s="52">
        <f t="shared" si="224"/>
        <v>1.2756342602331626E-3</v>
      </c>
      <c r="CP114" s="52">
        <f t="shared" si="230"/>
        <v>1.3202814593413234E-3</v>
      </c>
      <c r="CQ114" s="52">
        <f t="shared" si="234"/>
        <v>1.3664913104182697E-3</v>
      </c>
      <c r="CR114" s="52">
        <f t="shared" si="238"/>
        <v>1.414318506282909E-3</v>
      </c>
      <c r="CS114" s="52">
        <f t="shared" si="242"/>
        <v>1.4638196540028106E-3</v>
      </c>
      <c r="CT114" s="52">
        <f t="shared" si="246"/>
        <v>1.5150533418929087E-3</v>
      </c>
      <c r="CU114" s="52">
        <f t="shared" si="251"/>
        <v>1.5680802088591606E-3</v>
      </c>
      <c r="CV114" s="52">
        <f t="shared" si="254"/>
        <v>1.6229630161692309E-3</v>
      </c>
      <c r="CW114" s="52">
        <f t="shared" si="257"/>
        <v>1.6797667217351539E-3</v>
      </c>
      <c r="CX114" s="52">
        <f t="shared" si="153"/>
        <v>1.7385585569958842E-3</v>
      </c>
      <c r="CY114" s="52">
        <f t="shared" si="156"/>
        <v>1.79940810649074E-3</v>
      </c>
      <c r="CZ114" s="52">
        <f t="shared" si="159"/>
        <v>1.8623873902179158E-3</v>
      </c>
      <c r="DA114" s="52">
        <f t="shared" si="162"/>
        <v>1.9275709488755424E-3</v>
      </c>
      <c r="DB114" s="52">
        <f t="shared" si="165"/>
        <v>1.995035932086186E-3</v>
      </c>
      <c r="DC114" s="52">
        <f t="shared" si="168"/>
        <v>2.0648621897092025E-3</v>
      </c>
      <c r="DD114" s="52">
        <f t="shared" si="171"/>
        <v>2.1371323663490244E-3</v>
      </c>
      <c r="DE114" s="52">
        <f t="shared" si="174"/>
        <v>2.21193199917124E-3</v>
      </c>
      <c r="DF114" s="52">
        <f t="shared" si="177"/>
        <v>2.2893496191422336E-3</v>
      </c>
      <c r="DG114" s="52">
        <f t="shared" si="180"/>
        <v>2.3694768558122116E-3</v>
      </c>
      <c r="DH114" s="52">
        <f t="shared" si="183"/>
        <v>2.452408545765639E-3</v>
      </c>
      <c r="DI114" s="52">
        <f t="shared" si="186"/>
        <v>2.5382428448674356E-3</v>
      </c>
      <c r="DJ114" s="52">
        <f t="shared" si="189"/>
        <v>2.6270813444377959E-3</v>
      </c>
      <c r="DK114" s="52">
        <f t="shared" si="192"/>
        <v>2.7190291914931186E-3</v>
      </c>
      <c r="DL114" s="52">
        <f t="shared" si="195"/>
        <v>2.8141952131953774E-3</v>
      </c>
      <c r="DM114" s="52">
        <f t="shared" si="198"/>
        <v>2.9126920456572156E-3</v>
      </c>
      <c r="DN114" s="52">
        <f t="shared" si="201"/>
        <v>3.0146362672552177E-3</v>
      </c>
      <c r="DO114" s="52">
        <f t="shared" si="204"/>
        <v>3.12014853660915E-3</v>
      </c>
      <c r="DP114" s="52">
        <f t="shared" si="207"/>
        <v>3.2293537353904702E-3</v>
      </c>
      <c r="DQ114" s="52">
        <f t="shared" si="210"/>
        <v>3.342381116129136E-3</v>
      </c>
      <c r="DR114" s="52">
        <f t="shared" si="213"/>
        <v>3.4593644551936553E-3</v>
      </c>
      <c r="DS114" s="52">
        <f t="shared" si="216"/>
        <v>3.5804422111254336E-3</v>
      </c>
      <c r="DT114" s="52">
        <f t="shared" si="219"/>
        <v>3.7057576885148229E-3</v>
      </c>
      <c r="DU114" s="52">
        <f t="shared" si="225"/>
        <v>3.8354592076128417E-3</v>
      </c>
      <c r="DV114" s="52">
        <f t="shared" si="231"/>
        <v>3.9697002798792912E-3</v>
      </c>
      <c r="DW114" s="52">
        <f t="shared" si="235"/>
        <v>4.1086397896750665E-3</v>
      </c>
      <c r="DX114" s="52">
        <f t="shared" si="239"/>
        <v>4.2524421823136932E-3</v>
      </c>
      <c r="DY114" s="52">
        <f t="shared" si="243"/>
        <v>4.4012776586946712E-3</v>
      </c>
    </row>
    <row r="115" spans="1:129" ht="15.75" customHeight="1">
      <c r="A115" s="49"/>
      <c r="B115" s="49">
        <v>108</v>
      </c>
      <c r="C115" s="49"/>
      <c r="D115" s="51">
        <f t="shared" si="247"/>
        <v>0.50251256281407031</v>
      </c>
      <c r="E115" s="51">
        <f t="shared" si="0"/>
        <v>0.69818497458990236</v>
      </c>
      <c r="F115" s="52">
        <f t="shared" si="226"/>
        <v>2.496070184265906E-4</v>
      </c>
      <c r="G115" s="52">
        <f t="shared" si="1"/>
        <v>1.5569159774135035E-4</v>
      </c>
      <c r="H115" s="52">
        <f t="shared" si="2"/>
        <v>0.82889260007865884</v>
      </c>
      <c r="I115" s="49"/>
      <c r="J115" s="51">
        <f t="shared" si="248"/>
        <v>0.46511627906976744</v>
      </c>
      <c r="K115" s="51">
        <f t="shared" si="4"/>
        <v>0.6257058997644126</v>
      </c>
      <c r="L115" s="52">
        <f t="shared" si="227"/>
        <v>4.536775917594214E-3</v>
      </c>
      <c r="M115" s="52">
        <f t="shared" si="5"/>
        <v>2.917375103309638E-3</v>
      </c>
      <c r="N115" s="52">
        <f t="shared" si="6"/>
        <v>0.90075745522432482</v>
      </c>
      <c r="O115" s="49"/>
      <c r="P115" s="53">
        <f t="shared" si="7"/>
        <v>0.94785059579163067</v>
      </c>
      <c r="Q115" s="49"/>
      <c r="R115" s="49">
        <v>108</v>
      </c>
      <c r="S115" s="52">
        <f t="shared" si="8"/>
        <v>4.3132026137619722E-3</v>
      </c>
      <c r="T115" s="52">
        <f t="shared" si="9"/>
        <v>2.7775069778634819E-3</v>
      </c>
      <c r="U115" s="54">
        <f t="shared" si="10"/>
        <v>0.90415603536948097</v>
      </c>
      <c r="V115" s="52">
        <f t="shared" si="221"/>
        <v>1.6131760527431105E-3</v>
      </c>
      <c r="W115" s="54">
        <f t="shared" si="12"/>
        <v>0.52513382534259456</v>
      </c>
      <c r="X115" s="49"/>
      <c r="Y115" s="49"/>
      <c r="Z115" s="49">
        <f t="shared" si="13"/>
        <v>0.89700974584495763</v>
      </c>
      <c r="AA115" s="54">
        <f t="shared" si="14"/>
        <v>7.1462895245233415E-3</v>
      </c>
      <c r="AB115" s="49"/>
      <c r="AC115" s="52">
        <f t="shared" si="222"/>
        <v>3.92757049418168E-5</v>
      </c>
      <c r="AD115" s="52">
        <f t="shared" si="228"/>
        <v>4.0650354614780383E-5</v>
      </c>
      <c r="AE115" s="52">
        <f t="shared" si="232"/>
        <v>4.2073117026297698E-5</v>
      </c>
      <c r="AF115" s="52">
        <f t="shared" si="236"/>
        <v>4.354567612221812E-5</v>
      </c>
      <c r="AG115" s="52">
        <f t="shared" si="240"/>
        <v>4.5069774786495749E-5</v>
      </c>
      <c r="AH115" s="52">
        <f t="shared" si="244"/>
        <v>4.6647216904023086E-5</v>
      </c>
      <c r="AI115" s="52">
        <f t="shared" si="249"/>
        <v>4.8279869495663887E-5</v>
      </c>
      <c r="AJ115" s="52">
        <f t="shared" si="252"/>
        <v>4.9969664928012128E-5</v>
      </c>
      <c r="AK115" s="52">
        <f t="shared" si="255"/>
        <v>5.1718603200492548E-5</v>
      </c>
      <c r="AL115" s="52">
        <f t="shared" si="258"/>
        <v>5.3528754312509786E-5</v>
      </c>
      <c r="AM115" s="52">
        <f t="shared" si="260"/>
        <v>5.5402260713447619E-5</v>
      </c>
      <c r="AN115" s="52">
        <f t="shared" si="262"/>
        <v>5.7341339838418283E-5</v>
      </c>
      <c r="AO115" s="52">
        <f t="shared" ref="AO115:AO127" si="264">$V115/(1+r_)^($R115-AO$2)</f>
        <v>5.9348286732762921E-5</v>
      </c>
      <c r="AP115" s="52">
        <f t="shared" si="163"/>
        <v>6.1425476768409612E-5</v>
      </c>
      <c r="AQ115" s="52">
        <f t="shared" si="166"/>
        <v>6.3575368455303933E-5</v>
      </c>
      <c r="AR115" s="52">
        <f t="shared" si="169"/>
        <v>6.5800506351239584E-5</v>
      </c>
      <c r="AS115" s="52">
        <f t="shared" si="172"/>
        <v>6.8103524073532951E-5</v>
      </c>
      <c r="AT115" s="52">
        <f t="shared" si="175"/>
        <v>7.0487147416106602E-5</v>
      </c>
      <c r="AU115" s="52">
        <f t="shared" si="178"/>
        <v>7.2954197575670336E-5</v>
      </c>
      <c r="AV115" s="52">
        <f t="shared" si="181"/>
        <v>7.550759449081879E-5</v>
      </c>
      <c r="AW115" s="52">
        <f t="shared" si="184"/>
        <v>7.8150360297997453E-5</v>
      </c>
      <c r="AX115" s="52">
        <f t="shared" si="187"/>
        <v>8.0885622908427336E-5</v>
      </c>
      <c r="AY115" s="52">
        <f t="shared" si="190"/>
        <v>8.3716619710222289E-5</v>
      </c>
      <c r="AZ115" s="52">
        <f t="shared" si="193"/>
        <v>8.6646701400080076E-5</v>
      </c>
      <c r="BA115" s="52">
        <f t="shared" si="196"/>
        <v>8.9679335949082863E-5</v>
      </c>
      <c r="BB115" s="52">
        <f t="shared" si="199"/>
        <v>9.2818112707300745E-5</v>
      </c>
      <c r="BC115" s="52">
        <f t="shared" si="202"/>
        <v>9.6066746652056261E-5</v>
      </c>
      <c r="BD115" s="52">
        <f t="shared" si="205"/>
        <v>9.9429082784878222E-5</v>
      </c>
      <c r="BE115" s="52">
        <f t="shared" si="208"/>
        <v>1.0290910068234896E-4</v>
      </c>
      <c r="BF115" s="52">
        <f t="shared" si="211"/>
        <v>1.0651091920623116E-4</v>
      </c>
      <c r="BG115" s="52">
        <f t="shared" si="214"/>
        <v>1.1023880137844923E-4</v>
      </c>
      <c r="BH115" s="52">
        <f t="shared" si="217"/>
        <v>1.1409715942669497E-4</v>
      </c>
      <c r="BI115" s="52">
        <f t="shared" si="223"/>
        <v>1.1809056000662927E-4</v>
      </c>
      <c r="BJ115" s="52">
        <f t="shared" si="229"/>
        <v>1.2222372960686128E-4</v>
      </c>
      <c r="BK115" s="52">
        <f t="shared" si="233"/>
        <v>1.2650156014310145E-4</v>
      </c>
      <c r="BL115" s="52">
        <f t="shared" si="237"/>
        <v>1.3092911474810997E-4</v>
      </c>
      <c r="BM115" s="52">
        <f t="shared" si="241"/>
        <v>1.3551163376429381E-4</v>
      </c>
      <c r="BN115" s="52">
        <f t="shared" si="245"/>
        <v>1.4025454094604406E-4</v>
      </c>
      <c r="BO115" s="52">
        <f t="shared" si="250"/>
        <v>1.451634498791556E-4</v>
      </c>
      <c r="BP115" s="52">
        <f t="shared" si="253"/>
        <v>1.5024417062492606E-4</v>
      </c>
      <c r="BQ115" s="52">
        <f t="shared" si="256"/>
        <v>1.5550271659679844E-4</v>
      </c>
      <c r="BR115" s="52">
        <f t="shared" si="259"/>
        <v>1.6094531167768638E-4</v>
      </c>
      <c r="BS115" s="52">
        <f t="shared" si="261"/>
        <v>1.6657839758640538E-4</v>
      </c>
      <c r="BT115" s="52">
        <f t="shared" si="263"/>
        <v>1.7240864150192957E-4</v>
      </c>
      <c r="BU115" s="52">
        <f t="shared" ref="BU115:BU127" si="265">$V115/(1+r_)^($R115-BU$2)</f>
        <v>1.7844294395449707E-4</v>
      </c>
      <c r="BV115" s="52">
        <f t="shared" si="164"/>
        <v>1.8468844699290443E-4</v>
      </c>
      <c r="BW115" s="52">
        <f t="shared" si="167"/>
        <v>1.9115254263765607E-4</v>
      </c>
      <c r="BX115" s="52">
        <f t="shared" si="170"/>
        <v>1.9784288162997404E-4</v>
      </c>
      <c r="BY115" s="52">
        <f t="shared" si="173"/>
        <v>2.0476738248702308E-4</v>
      </c>
      <c r="BZ115" s="52">
        <f t="shared" si="176"/>
        <v>2.1193424087406887E-4</v>
      </c>
      <c r="CA115" s="52">
        <f t="shared" si="179"/>
        <v>2.1935193930466129E-4</v>
      </c>
      <c r="CB115" s="52">
        <f t="shared" si="182"/>
        <v>2.2702925718032447E-4</v>
      </c>
      <c r="CC115" s="52">
        <f t="shared" si="185"/>
        <v>2.3497528118163579E-4</v>
      </c>
      <c r="CD115" s="52">
        <f t="shared" si="188"/>
        <v>2.4319941602299295E-4</v>
      </c>
      <c r="CE115" s="52">
        <f t="shared" si="191"/>
        <v>2.5171139558379771E-4</v>
      </c>
      <c r="CF115" s="52">
        <f t="shared" si="194"/>
        <v>2.6052129442923067E-4</v>
      </c>
      <c r="CG115" s="52">
        <f t="shared" si="197"/>
        <v>2.6963953973425367E-4</v>
      </c>
      <c r="CH115" s="52">
        <f t="shared" si="200"/>
        <v>2.7907692362495257E-4</v>
      </c>
      <c r="CI115" s="52">
        <f t="shared" si="203"/>
        <v>2.8884461595182585E-4</v>
      </c>
      <c r="CJ115" s="52">
        <f t="shared" si="206"/>
        <v>2.9895417751013976E-4</v>
      </c>
      <c r="CK115" s="52">
        <f t="shared" si="209"/>
        <v>3.094175737229946E-4</v>
      </c>
      <c r="CL115" s="52">
        <f t="shared" si="212"/>
        <v>3.2024718880329934E-4</v>
      </c>
      <c r="CM115" s="52">
        <f t="shared" si="215"/>
        <v>3.3145584041141475E-4</v>
      </c>
      <c r="CN115" s="52">
        <f t="shared" si="218"/>
        <v>3.4305679482581433E-4</v>
      </c>
      <c r="CO115" s="52">
        <f t="shared" si="224"/>
        <v>3.5506378264471778E-4</v>
      </c>
      <c r="CP115" s="52">
        <f t="shared" si="230"/>
        <v>3.6749101503728284E-4</v>
      </c>
      <c r="CQ115" s="52">
        <f t="shared" si="234"/>
        <v>3.8035320056358776E-4</v>
      </c>
      <c r="CR115" s="52">
        <f t="shared" si="238"/>
        <v>3.9366556258331334E-4</v>
      </c>
      <c r="CS115" s="52">
        <f t="shared" si="242"/>
        <v>4.0744385727372923E-4</v>
      </c>
      <c r="CT115" s="52">
        <f t="shared" si="246"/>
        <v>4.2170439227830968E-4</v>
      </c>
      <c r="CU115" s="52">
        <f t="shared" si="251"/>
        <v>4.3646404600805047E-4</v>
      </c>
      <c r="CV115" s="52">
        <f t="shared" si="254"/>
        <v>4.5174028761833226E-4</v>
      </c>
      <c r="CW115" s="52">
        <f t="shared" si="257"/>
        <v>4.6755119768497383E-4</v>
      </c>
      <c r="CX115" s="52">
        <f t="shared" si="153"/>
        <v>4.839154896039479E-4</v>
      </c>
      <c r="CY115" s="52">
        <f t="shared" si="156"/>
        <v>5.0085253174008597E-4</v>
      </c>
      <c r="CZ115" s="52">
        <f t="shared" si="159"/>
        <v>5.1838237035098898E-4</v>
      </c>
      <c r="DA115" s="52">
        <f t="shared" si="162"/>
        <v>5.3652575331327357E-4</v>
      </c>
      <c r="DB115" s="52">
        <f t="shared" si="165"/>
        <v>5.5530415467923801E-4</v>
      </c>
      <c r="DC115" s="52">
        <f t="shared" si="168"/>
        <v>5.7473980009301127E-4</v>
      </c>
      <c r="DD115" s="52">
        <f t="shared" si="171"/>
        <v>5.9485569309626672E-4</v>
      </c>
      <c r="DE115" s="52">
        <f t="shared" si="174"/>
        <v>6.1567564235463594E-4</v>
      </c>
      <c r="DF115" s="52">
        <f t="shared" si="177"/>
        <v>6.3722428983704817E-4</v>
      </c>
      <c r="DG115" s="52">
        <f t="shared" si="180"/>
        <v>6.595271399813448E-4</v>
      </c>
      <c r="DH115" s="52">
        <f t="shared" si="183"/>
        <v>6.8261058988069187E-4</v>
      </c>
      <c r="DI115" s="52">
        <f t="shared" si="186"/>
        <v>7.0650196052651608E-4</v>
      </c>
      <c r="DJ115" s="52">
        <f t="shared" si="189"/>
        <v>7.3122952914494391E-4</v>
      </c>
      <c r="DK115" s="52">
        <f t="shared" si="192"/>
        <v>7.5682256266501699E-4</v>
      </c>
      <c r="DL115" s="52">
        <f t="shared" si="195"/>
        <v>7.8331135235829258E-4</v>
      </c>
      <c r="DM115" s="52">
        <f t="shared" si="198"/>
        <v>8.107272496908327E-4</v>
      </c>
      <c r="DN115" s="52">
        <f t="shared" si="201"/>
        <v>8.3910270343001171E-4</v>
      </c>
      <c r="DO115" s="52">
        <f t="shared" si="204"/>
        <v>8.6847129805006206E-4</v>
      </c>
      <c r="DP115" s="52">
        <f t="shared" si="207"/>
        <v>8.9886779348181413E-4</v>
      </c>
      <c r="DQ115" s="52">
        <f t="shared" si="210"/>
        <v>9.3032816625367761E-4</v>
      </c>
      <c r="DR115" s="52">
        <f t="shared" si="213"/>
        <v>9.6288965207255619E-4</v>
      </c>
      <c r="DS115" s="52">
        <f t="shared" si="216"/>
        <v>9.965907898950954E-4</v>
      </c>
      <c r="DT115" s="52">
        <f t="shared" si="219"/>
        <v>1.0314714675414239E-3</v>
      </c>
      <c r="DU115" s="52">
        <f t="shared" si="225"/>
        <v>1.0675729689053736E-3</v>
      </c>
      <c r="DV115" s="52">
        <f t="shared" si="231"/>
        <v>1.1049380228170616E-3</v>
      </c>
      <c r="DW115" s="52">
        <f t="shared" si="235"/>
        <v>1.1436108536156588E-3</v>
      </c>
      <c r="DX115" s="52">
        <f t="shared" si="239"/>
        <v>1.1836372334922067E-3</v>
      </c>
      <c r="DY115" s="52">
        <f t="shared" si="243"/>
        <v>1.2250645366644339E-3</v>
      </c>
    </row>
    <row r="116" spans="1:129" ht="15.75" customHeight="1">
      <c r="A116" s="49"/>
      <c r="B116" s="49">
        <v>109</v>
      </c>
      <c r="C116" s="49"/>
      <c r="D116" s="51">
        <f t="shared" si="247"/>
        <v>0.50251256281407031</v>
      </c>
      <c r="E116" s="51">
        <f t="shared" si="0"/>
        <v>0.69818497458990236</v>
      </c>
      <c r="F116" s="52">
        <f t="shared" si="226"/>
        <v>6.1776177056110075E-5</v>
      </c>
      <c r="G116" s="52">
        <f t="shared" si="1"/>
        <v>3.853269739307025E-5</v>
      </c>
      <c r="H116" s="52">
        <f t="shared" si="2"/>
        <v>0.828892547262011</v>
      </c>
      <c r="I116" s="49"/>
      <c r="J116" s="51">
        <f t="shared" si="248"/>
        <v>0.46511627906976744</v>
      </c>
      <c r="K116" s="51">
        <f t="shared" si="4"/>
        <v>0.6257058997644126</v>
      </c>
      <c r="L116" s="52">
        <f t="shared" si="227"/>
        <v>1.297974289025062E-3</v>
      </c>
      <c r="M116" s="52">
        <f t="shared" si="5"/>
        <v>8.3466275265051322E-4</v>
      </c>
      <c r="N116" s="52">
        <f t="shared" si="6"/>
        <v>0.90075715446082449</v>
      </c>
      <c r="O116" s="49"/>
      <c r="P116" s="53">
        <f t="shared" si="7"/>
        <v>0.95456800450000923</v>
      </c>
      <c r="Q116" s="49"/>
      <c r="R116" s="49">
        <v>109</v>
      </c>
      <c r="S116" s="52">
        <f t="shared" si="8"/>
        <v>1.2418113419649917E-3</v>
      </c>
      <c r="T116" s="52">
        <f t="shared" si="9"/>
        <v>7.995412634594748E-4</v>
      </c>
      <c r="U116" s="54">
        <f t="shared" si="10"/>
        <v>0.90376143236455075</v>
      </c>
      <c r="V116" s="52">
        <f t="shared" si="221"/>
        <v>4.6437356581726296E-4</v>
      </c>
      <c r="W116" s="54">
        <f t="shared" si="12"/>
        <v>0.52490463991733094</v>
      </c>
      <c r="X116" s="49"/>
      <c r="Y116" s="49"/>
      <c r="Z116" s="49">
        <f t="shared" si="13"/>
        <v>0.89749220194995938</v>
      </c>
      <c r="AA116" s="54">
        <f t="shared" si="14"/>
        <v>6.2692304145913758E-3</v>
      </c>
      <c r="AB116" s="49"/>
      <c r="AC116" s="52">
        <f t="shared" si="222"/>
        <v>1.0923689885713584E-5</v>
      </c>
      <c r="AD116" s="52">
        <f t="shared" si="228"/>
        <v>1.1306019031713561E-5</v>
      </c>
      <c r="AE116" s="52">
        <f t="shared" si="232"/>
        <v>1.1701729697823533E-5</v>
      </c>
      <c r="AF116" s="52">
        <f t="shared" si="236"/>
        <v>1.2111290237247357E-5</v>
      </c>
      <c r="AG116" s="52">
        <f t="shared" si="240"/>
        <v>1.2535185395551016E-5</v>
      </c>
      <c r="AH116" s="52">
        <f t="shared" si="244"/>
        <v>1.29739168843953E-5</v>
      </c>
      <c r="AI116" s="52">
        <f t="shared" si="249"/>
        <v>1.3428003975349131E-5</v>
      </c>
      <c r="AJ116" s="52">
        <f t="shared" si="252"/>
        <v>1.3897984114486348E-5</v>
      </c>
      <c r="AK116" s="52">
        <f t="shared" si="255"/>
        <v>1.4384413558493372E-5</v>
      </c>
      <c r="AL116" s="52">
        <f t="shared" si="258"/>
        <v>1.4887868033040639E-5</v>
      </c>
      <c r="AM116" s="52">
        <f t="shared" si="260"/>
        <v>1.540894341419706E-5</v>
      </c>
      <c r="AN116" s="52">
        <f t="shared" si="262"/>
        <v>1.5948256433693955E-5</v>
      </c>
      <c r="AO116" s="52">
        <f t="shared" si="264"/>
        <v>1.6506445408873244E-5</v>
      </c>
      <c r="AP116" s="52">
        <f t="shared" ref="AP116:AP127" si="266">$V116/(1+r_)^($R116-AP$2)</f>
        <v>1.7084170998183804E-5</v>
      </c>
      <c r="AQ116" s="52">
        <f t="shared" si="166"/>
        <v>1.7682116983120234E-5</v>
      </c>
      <c r="AR116" s="52">
        <f t="shared" si="169"/>
        <v>1.8300991077529439E-5</v>
      </c>
      <c r="AS116" s="52">
        <f t="shared" si="172"/>
        <v>1.8941525765242971E-5</v>
      </c>
      <c r="AT116" s="52">
        <f t="shared" si="175"/>
        <v>1.9604479167026472E-5</v>
      </c>
      <c r="AU116" s="52">
        <f t="shared" si="178"/>
        <v>2.0290635937872397E-5</v>
      </c>
      <c r="AV116" s="52">
        <f t="shared" si="181"/>
        <v>2.1000808195697932E-5</v>
      </c>
      <c r="AW116" s="52">
        <f t="shared" si="184"/>
        <v>2.173583648254736E-5</v>
      </c>
      <c r="AX116" s="52">
        <f t="shared" si="187"/>
        <v>2.2496590759436517E-5</v>
      </c>
      <c r="AY116" s="52">
        <f t="shared" si="190"/>
        <v>2.3283971436016789E-5</v>
      </c>
      <c r="AZ116" s="52">
        <f t="shared" si="193"/>
        <v>2.4098910436277375E-5</v>
      </c>
      <c r="BA116" s="52">
        <f t="shared" si="196"/>
        <v>2.4942372301547084E-5</v>
      </c>
      <c r="BB116" s="52">
        <f t="shared" si="199"/>
        <v>2.5815355332101229E-5</v>
      </c>
      <c r="BC116" s="52">
        <f t="shared" si="202"/>
        <v>2.6718892768724766E-5</v>
      </c>
      <c r="BD116" s="52">
        <f t="shared" si="205"/>
        <v>2.7654054015630127E-5</v>
      </c>
      <c r="BE116" s="52">
        <f t="shared" si="208"/>
        <v>2.8621945906177183E-5</v>
      </c>
      <c r="BF116" s="52">
        <f t="shared" si="211"/>
        <v>2.9623714012893384E-5</v>
      </c>
      <c r="BG116" s="52">
        <f t="shared" si="214"/>
        <v>3.0660544003344644E-5</v>
      </c>
      <c r="BH116" s="52">
        <f t="shared" si="217"/>
        <v>3.1733663043461704E-5</v>
      </c>
      <c r="BI116" s="52">
        <f t="shared" si="223"/>
        <v>3.2844341249982867E-5</v>
      </c>
      <c r="BJ116" s="52">
        <f t="shared" si="229"/>
        <v>3.3993893193732258E-5</v>
      </c>
      <c r="BK116" s="52">
        <f t="shared" si="233"/>
        <v>3.5183679455512888E-5</v>
      </c>
      <c r="BL116" s="52">
        <f t="shared" si="237"/>
        <v>3.6415108236455839E-5</v>
      </c>
      <c r="BM116" s="52">
        <f t="shared" si="241"/>
        <v>3.768963702473179E-5</v>
      </c>
      <c r="BN116" s="52">
        <f t="shared" si="245"/>
        <v>3.9008774320597397E-5</v>
      </c>
      <c r="BO116" s="52">
        <f t="shared" si="250"/>
        <v>4.03740814218183E-5</v>
      </c>
      <c r="BP116" s="52">
        <f t="shared" si="253"/>
        <v>4.1787174271581932E-5</v>
      </c>
      <c r="BQ116" s="52">
        <f t="shared" si="256"/>
        <v>4.3249725371087311E-5</v>
      </c>
      <c r="BR116" s="52">
        <f t="shared" si="259"/>
        <v>4.4763465759075356E-5</v>
      </c>
      <c r="BS116" s="52">
        <f t="shared" si="261"/>
        <v>4.6330187060642995E-5</v>
      </c>
      <c r="BT116" s="52">
        <f t="shared" si="263"/>
        <v>4.7951743607765494E-5</v>
      </c>
      <c r="BU116" s="52">
        <f t="shared" si="265"/>
        <v>4.9630054634037282E-5</v>
      </c>
      <c r="BV116" s="52">
        <f t="shared" ref="BV116:BV127" si="267">$V116/(1+r_)^($R116-BV$2)</f>
        <v>5.1367106546228584E-5</v>
      </c>
      <c r="BW116" s="52">
        <f t="shared" si="167"/>
        <v>5.3164955275346573E-5</v>
      </c>
      <c r="BX116" s="52">
        <f t="shared" si="170"/>
        <v>5.5025728709983701E-5</v>
      </c>
      <c r="BY116" s="52">
        <f t="shared" si="173"/>
        <v>5.6951629214833134E-5</v>
      </c>
      <c r="BZ116" s="52">
        <f t="shared" si="176"/>
        <v>5.894493623735227E-5</v>
      </c>
      <c r="CA116" s="52">
        <f t="shared" si="179"/>
        <v>6.1008009005659597E-5</v>
      </c>
      <c r="CB116" s="52">
        <f t="shared" si="182"/>
        <v>6.3143289320857692E-5</v>
      </c>
      <c r="CC116" s="52">
        <f t="shared" si="185"/>
        <v>6.5353304447087707E-5</v>
      </c>
      <c r="CD116" s="52">
        <f t="shared" si="188"/>
        <v>6.7640670102735775E-5</v>
      </c>
      <c r="CE116" s="52">
        <f t="shared" si="191"/>
        <v>7.0008093556331503E-5</v>
      </c>
      <c r="CF116" s="52">
        <f t="shared" si="194"/>
        <v>7.245837683080311E-5</v>
      </c>
      <c r="CG116" s="52">
        <f t="shared" si="197"/>
        <v>7.4994420019881215E-5</v>
      </c>
      <c r="CH116" s="52">
        <f t="shared" si="200"/>
        <v>7.7619224720577043E-5</v>
      </c>
      <c r="CI116" s="52">
        <f t="shared" si="203"/>
        <v>8.0335897585797242E-5</v>
      </c>
      <c r="CJ116" s="52">
        <f t="shared" si="206"/>
        <v>8.3147654001300132E-5</v>
      </c>
      <c r="CK116" s="52">
        <f t="shared" si="209"/>
        <v>8.6057821891345637E-5</v>
      </c>
      <c r="CL116" s="52">
        <f t="shared" si="212"/>
        <v>8.9069845657542714E-5</v>
      </c>
      <c r="CM116" s="52">
        <f t="shared" si="215"/>
        <v>9.2187290255556694E-5</v>
      </c>
      <c r="CN116" s="52">
        <f t="shared" si="218"/>
        <v>9.5413845414501157E-5</v>
      </c>
      <c r="CO116" s="52">
        <f t="shared" si="224"/>
        <v>9.875333000400872E-5</v>
      </c>
      <c r="CP116" s="52">
        <f t="shared" si="230"/>
        <v>1.0220969655414901E-4</v>
      </c>
      <c r="CQ116" s="52">
        <f t="shared" si="234"/>
        <v>1.0578703593354421E-4</v>
      </c>
      <c r="CR116" s="52">
        <f t="shared" si="238"/>
        <v>1.0948958219121826E-4</v>
      </c>
      <c r="CS116" s="52">
        <f t="shared" si="242"/>
        <v>1.1332171756791091E-4</v>
      </c>
      <c r="CT116" s="52">
        <f t="shared" si="246"/>
        <v>1.1728797768278777E-4</v>
      </c>
      <c r="CU116" s="52">
        <f t="shared" si="251"/>
        <v>1.2139305690168532E-4</v>
      </c>
      <c r="CV116" s="52">
        <f t="shared" si="254"/>
        <v>1.2564181389324429E-4</v>
      </c>
      <c r="CW116" s="52">
        <f t="shared" si="257"/>
        <v>1.3003927737950785E-4</v>
      </c>
      <c r="CX116" s="52">
        <f t="shared" si="153"/>
        <v>1.3459065208779061E-4</v>
      </c>
      <c r="CY116" s="52">
        <f t="shared" si="156"/>
        <v>1.3930132491086326E-4</v>
      </c>
      <c r="CZ116" s="52">
        <f t="shared" si="159"/>
        <v>1.4417687128274347E-4</v>
      </c>
      <c r="DA116" s="52">
        <f t="shared" si="162"/>
        <v>1.4922306177763949E-4</v>
      </c>
      <c r="DB116" s="52">
        <f t="shared" si="165"/>
        <v>1.5444586893985685E-4</v>
      </c>
      <c r="DC116" s="52">
        <f t="shared" si="168"/>
        <v>1.5985147435275179E-4</v>
      </c>
      <c r="DD116" s="52">
        <f t="shared" si="171"/>
        <v>1.654462759550981E-4</v>
      </c>
      <c r="DE116" s="52">
        <f t="shared" si="174"/>
        <v>1.7123689561352652E-4</v>
      </c>
      <c r="DF116" s="52">
        <f t="shared" si="177"/>
        <v>1.7723018695999993E-4</v>
      </c>
      <c r="DG116" s="52">
        <f t="shared" si="180"/>
        <v>1.8343324350359992E-4</v>
      </c>
      <c r="DH116" s="52">
        <f t="shared" si="183"/>
        <v>1.8985340702622593E-4</v>
      </c>
      <c r="DI116" s="52">
        <f t="shared" si="186"/>
        <v>1.9649827627214384E-4</v>
      </c>
      <c r="DJ116" s="52">
        <f t="shared" si="189"/>
        <v>2.0337571594166885E-4</v>
      </c>
      <c r="DK116" s="52">
        <f t="shared" si="192"/>
        <v>2.104938659996272E-4</v>
      </c>
      <c r="DL116" s="52">
        <f t="shared" si="195"/>
        <v>2.1786115130961414E-4</v>
      </c>
      <c r="DM116" s="52">
        <f t="shared" si="198"/>
        <v>2.2548629160545064E-4</v>
      </c>
      <c r="DN116" s="52">
        <f t="shared" si="201"/>
        <v>2.3337831181164138E-4</v>
      </c>
      <c r="DO116" s="52">
        <f t="shared" si="204"/>
        <v>2.4154655272504882E-4</v>
      </c>
      <c r="DP116" s="52">
        <f t="shared" si="207"/>
        <v>2.5000068207042548E-4</v>
      </c>
      <c r="DQ116" s="52">
        <f t="shared" si="210"/>
        <v>2.5875070594289038E-4</v>
      </c>
      <c r="DR116" s="52">
        <f t="shared" si="213"/>
        <v>2.6780698065089154E-4</v>
      </c>
      <c r="DS116" s="52">
        <f t="shared" si="216"/>
        <v>2.7718022497367264E-4</v>
      </c>
      <c r="DT116" s="52">
        <f t="shared" si="219"/>
        <v>2.8688153284775117E-4</v>
      </c>
      <c r="DU116" s="52">
        <f t="shared" si="225"/>
        <v>2.9692238649742247E-4</v>
      </c>
      <c r="DV116" s="52">
        <f t="shared" si="231"/>
        <v>3.0731467002483221E-4</v>
      </c>
      <c r="DW116" s="52">
        <f t="shared" si="235"/>
        <v>3.1807068347570132E-4</v>
      </c>
      <c r="DX116" s="52">
        <f t="shared" si="239"/>
        <v>3.2920315739735088E-4</v>
      </c>
      <c r="DY116" s="52">
        <f t="shared" si="243"/>
        <v>3.4072526790625816E-4</v>
      </c>
    </row>
    <row r="117" spans="1:129" ht="15.75" customHeight="1">
      <c r="A117" s="49"/>
      <c r="B117" s="49">
        <v>110</v>
      </c>
      <c r="C117" s="49"/>
      <c r="D117" s="51">
        <f t="shared" si="247"/>
        <v>0.50251256281407031</v>
      </c>
      <c r="E117" s="51">
        <f t="shared" si="0"/>
        <v>0.69818497458990236</v>
      </c>
      <c r="F117" s="52">
        <f t="shared" si="226"/>
        <v>1.5289217730030429E-5</v>
      </c>
      <c r="G117" s="52">
        <f t="shared" si="1"/>
        <v>9.5366017815075785E-6</v>
      </c>
      <c r="H117" s="52">
        <f t="shared" si="2"/>
        <v>0.82889233385602323</v>
      </c>
      <c r="I117" s="49"/>
      <c r="J117" s="51">
        <f t="shared" si="248"/>
        <v>0.46511627906976744</v>
      </c>
      <c r="K117" s="51">
        <f t="shared" si="4"/>
        <v>0.6257058997644126</v>
      </c>
      <c r="L117" s="52">
        <f t="shared" si="227"/>
        <v>3.7135121627596428E-4</v>
      </c>
      <c r="M117" s="52">
        <f t="shared" si="5"/>
        <v>2.3879751008768066E-4</v>
      </c>
      <c r="N117" s="52">
        <f t="shared" si="6"/>
        <v>0.90075610320995092</v>
      </c>
      <c r="O117" s="49"/>
      <c r="P117" s="53">
        <f t="shared" si="7"/>
        <v>0.9604562368927162</v>
      </c>
      <c r="Q117" s="49"/>
      <c r="R117" s="49">
        <v>110</v>
      </c>
      <c r="S117" s="52">
        <f t="shared" si="8"/>
        <v>3.5727118495395784E-4</v>
      </c>
      <c r="T117" s="52">
        <f t="shared" si="9"/>
        <v>2.2999563725879056E-4</v>
      </c>
      <c r="U117" s="54">
        <f t="shared" si="10"/>
        <v>0.90340320539129215</v>
      </c>
      <c r="V117" s="52">
        <f t="shared" si="221"/>
        <v>1.3358146611990558E-4</v>
      </c>
      <c r="W117" s="54">
        <f t="shared" si="12"/>
        <v>0.52469658169126265</v>
      </c>
      <c r="X117" s="49"/>
      <c r="Y117" s="49"/>
      <c r="Z117" s="49">
        <f t="shared" si="13"/>
        <v>0.89791433933862264</v>
      </c>
      <c r="AA117" s="54">
        <f t="shared" si="14"/>
        <v>5.4888660526695165E-3</v>
      </c>
      <c r="AB117" s="49"/>
      <c r="AC117" s="52">
        <f t="shared" si="222"/>
        <v>3.0360416736114037E-6</v>
      </c>
      <c r="AD117" s="52">
        <f t="shared" si="228"/>
        <v>3.1423031321878036E-6</v>
      </c>
      <c r="AE117" s="52">
        <f t="shared" si="232"/>
        <v>3.2522837418143764E-6</v>
      </c>
      <c r="AF117" s="52">
        <f t="shared" si="236"/>
        <v>3.3661136727778789E-6</v>
      </c>
      <c r="AG117" s="52">
        <f t="shared" si="240"/>
        <v>3.4839276513251051E-6</v>
      </c>
      <c r="AH117" s="52">
        <f t="shared" si="244"/>
        <v>3.6058651191214839E-6</v>
      </c>
      <c r="AI117" s="52">
        <f t="shared" si="249"/>
        <v>3.7320703982907354E-6</v>
      </c>
      <c r="AJ117" s="52">
        <f t="shared" si="252"/>
        <v>3.8626928622309097E-6</v>
      </c>
      <c r="AK117" s="52">
        <f t="shared" si="255"/>
        <v>3.9978871124089908E-6</v>
      </c>
      <c r="AL117" s="52">
        <f t="shared" si="258"/>
        <v>4.1378131613433069E-6</v>
      </c>
      <c r="AM117" s="52">
        <f t="shared" si="260"/>
        <v>4.2826366219903213E-6</v>
      </c>
      <c r="AN117" s="52">
        <f t="shared" si="262"/>
        <v>4.4325289037599824E-6</v>
      </c>
      <c r="AO117" s="52">
        <f t="shared" si="264"/>
        <v>4.5876674153915818E-6</v>
      </c>
      <c r="AP117" s="52">
        <f t="shared" si="266"/>
        <v>4.7482357749302871E-6</v>
      </c>
      <c r="AQ117" s="52">
        <f t="shared" ref="AQ117:AQ127" si="268">$V117/(1+r_)^($R117-AQ$2)</f>
        <v>4.9144240270528463E-6</v>
      </c>
      <c r="AR117" s="52">
        <f t="shared" si="169"/>
        <v>5.0864288679996945E-6</v>
      </c>
      <c r="AS117" s="52">
        <f t="shared" si="172"/>
        <v>5.2644538783796833E-6</v>
      </c>
      <c r="AT117" s="52">
        <f t="shared" si="175"/>
        <v>5.4487097641229725E-6</v>
      </c>
      <c r="AU117" s="52">
        <f t="shared" si="178"/>
        <v>5.6394146058672754E-6</v>
      </c>
      <c r="AV117" s="52">
        <f t="shared" si="181"/>
        <v>5.83679411707263E-6</v>
      </c>
      <c r="AW117" s="52">
        <f t="shared" si="184"/>
        <v>6.0410819111701729E-6</v>
      </c>
      <c r="AX117" s="52">
        <f t="shared" si="187"/>
        <v>6.2525197780611281E-6</v>
      </c>
      <c r="AY117" s="52">
        <f t="shared" si="190"/>
        <v>6.4713579702932676E-6</v>
      </c>
      <c r="AZ117" s="52">
        <f t="shared" si="193"/>
        <v>6.69785549925353E-6</v>
      </c>
      <c r="BA117" s="52">
        <f t="shared" si="196"/>
        <v>6.9322804417274033E-6</v>
      </c>
      <c r="BB117" s="52">
        <f t="shared" si="199"/>
        <v>7.1749102571878625E-6</v>
      </c>
      <c r="BC117" s="52">
        <f t="shared" si="202"/>
        <v>7.426032116189437E-6</v>
      </c>
      <c r="BD117" s="52">
        <f t="shared" si="205"/>
        <v>7.6859432402560654E-6</v>
      </c>
      <c r="BE117" s="52">
        <f t="shared" si="208"/>
        <v>7.9549512536650261E-6</v>
      </c>
      <c r="BF117" s="52">
        <f t="shared" si="211"/>
        <v>8.2333745475433021E-6</v>
      </c>
      <c r="BG117" s="52">
        <f t="shared" si="214"/>
        <v>8.5215426567073185E-6</v>
      </c>
      <c r="BH117" s="52">
        <f t="shared" si="217"/>
        <v>8.8197966496920723E-6</v>
      </c>
      <c r="BI117" s="52">
        <f t="shared" si="223"/>
        <v>9.1284895324312927E-6</v>
      </c>
      <c r="BJ117" s="52">
        <f t="shared" si="229"/>
        <v>9.4479866660663893E-6</v>
      </c>
      <c r="BK117" s="52">
        <f t="shared" si="233"/>
        <v>9.7786661993787118E-6</v>
      </c>
      <c r="BL117" s="52">
        <f t="shared" si="237"/>
        <v>1.0120919516356965E-5</v>
      </c>
      <c r="BM117" s="52">
        <f t="shared" si="241"/>
        <v>1.047515169942946E-5</v>
      </c>
      <c r="BN117" s="52">
        <f t="shared" si="245"/>
        <v>1.084178200890949E-5</v>
      </c>
      <c r="BO117" s="52">
        <f t="shared" si="250"/>
        <v>1.1221244379221322E-5</v>
      </c>
      <c r="BP117" s="52">
        <f t="shared" si="253"/>
        <v>1.1613987932494066E-5</v>
      </c>
      <c r="BQ117" s="52">
        <f t="shared" si="256"/>
        <v>1.2020477510131356E-5</v>
      </c>
      <c r="BR117" s="52">
        <f t="shared" si="259"/>
        <v>1.2441194222985956E-5</v>
      </c>
      <c r="BS117" s="52">
        <f t="shared" si="261"/>
        <v>1.2876636020790461E-5</v>
      </c>
      <c r="BT117" s="52">
        <f t="shared" si="263"/>
        <v>1.3327318281518127E-5</v>
      </c>
      <c r="BU117" s="52">
        <f t="shared" si="265"/>
        <v>1.379377442137126E-5</v>
      </c>
      <c r="BV117" s="52">
        <f t="shared" si="267"/>
        <v>1.4276556526119254E-5</v>
      </c>
      <c r="BW117" s="52">
        <f t="shared" ref="BW117:BW127" si="269">$V117/(1+r_)^($R117-BW$2)</f>
        <v>1.4776236004533426E-5</v>
      </c>
      <c r="BX117" s="52">
        <f t="shared" si="170"/>
        <v>1.5293404264692093E-5</v>
      </c>
      <c r="BY117" s="52">
        <f t="shared" si="173"/>
        <v>1.5828673413956314E-5</v>
      </c>
      <c r="BZ117" s="52">
        <f t="shared" si="176"/>
        <v>1.6382676983444787E-5</v>
      </c>
      <c r="CA117" s="52">
        <f t="shared" si="179"/>
        <v>1.695607067786535E-5</v>
      </c>
      <c r="CB117" s="52">
        <f t="shared" si="182"/>
        <v>1.7549533151590636E-5</v>
      </c>
      <c r="CC117" s="52">
        <f t="shared" si="185"/>
        <v>1.8163766811896307E-5</v>
      </c>
      <c r="CD117" s="52">
        <f t="shared" si="188"/>
        <v>1.8799498650312679E-5</v>
      </c>
      <c r="CE117" s="52">
        <f t="shared" si="191"/>
        <v>1.9457481103073623E-5</v>
      </c>
      <c r="CF117" s="52">
        <f t="shared" si="194"/>
        <v>2.0138492941681193E-5</v>
      </c>
      <c r="CG117" s="52">
        <f t="shared" si="197"/>
        <v>2.0843340194640037E-5</v>
      </c>
      <c r="CH117" s="52">
        <f t="shared" si="200"/>
        <v>2.1572857101452437E-5</v>
      </c>
      <c r="CI117" s="52">
        <f t="shared" si="203"/>
        <v>2.2327907100003267E-5</v>
      </c>
      <c r="CJ117" s="52">
        <f t="shared" si="206"/>
        <v>2.3109383848503382E-5</v>
      </c>
      <c r="CK117" s="52">
        <f t="shared" si="209"/>
        <v>2.3918212283200997E-5</v>
      </c>
      <c r="CL117" s="52">
        <f t="shared" si="212"/>
        <v>2.4755349713113031E-5</v>
      </c>
      <c r="CM117" s="52">
        <f t="shared" si="215"/>
        <v>2.5621786953071983E-5</v>
      </c>
      <c r="CN117" s="52">
        <f t="shared" si="218"/>
        <v>2.6518549496429498E-5</v>
      </c>
      <c r="CO117" s="52">
        <f t="shared" si="224"/>
        <v>2.7446698728804523E-5</v>
      </c>
      <c r="CP117" s="52">
        <f t="shared" si="230"/>
        <v>2.8407333184312687E-5</v>
      </c>
      <c r="CQ117" s="52">
        <f t="shared" si="234"/>
        <v>2.9401589845763627E-5</v>
      </c>
      <c r="CR117" s="52">
        <f t="shared" si="238"/>
        <v>3.043064549036535E-5</v>
      </c>
      <c r="CS117" s="52">
        <f t="shared" si="242"/>
        <v>3.1495718082528141E-5</v>
      </c>
      <c r="CT117" s="52">
        <f t="shared" si="246"/>
        <v>3.2598068215416628E-5</v>
      </c>
      <c r="CU117" s="52">
        <f t="shared" si="251"/>
        <v>3.3739000602956199E-5</v>
      </c>
      <c r="CV117" s="52">
        <f t="shared" si="254"/>
        <v>3.4919865624059657E-5</v>
      </c>
      <c r="CW117" s="52">
        <f t="shared" si="257"/>
        <v>3.614206092090174E-5</v>
      </c>
      <c r="CX117" s="52">
        <f t="shared" si="153"/>
        <v>3.7407033053133306E-5</v>
      </c>
      <c r="CY117" s="52">
        <f t="shared" si="156"/>
        <v>3.8716279209992969E-5</v>
      </c>
      <c r="CZ117" s="52">
        <f t="shared" si="159"/>
        <v>4.0071348982342722E-5</v>
      </c>
      <c r="DA117" s="52">
        <f t="shared" si="162"/>
        <v>4.1473846196724712E-5</v>
      </c>
      <c r="DB117" s="52">
        <f t="shared" si="165"/>
        <v>4.2925430813610074E-5</v>
      </c>
      <c r="DC117" s="52">
        <f t="shared" si="168"/>
        <v>4.4427820892086423E-5</v>
      </c>
      <c r="DD117" s="52">
        <f t="shared" si="171"/>
        <v>4.5982794623309435E-5</v>
      </c>
      <c r="DE117" s="52">
        <f t="shared" si="174"/>
        <v>4.7592192435125263E-5</v>
      </c>
      <c r="DF117" s="52">
        <f t="shared" si="177"/>
        <v>4.925791917035465E-5</v>
      </c>
      <c r="DG117" s="52">
        <f t="shared" si="180"/>
        <v>5.0981946341317049E-5</v>
      </c>
      <c r="DH117" s="52">
        <f t="shared" si="183"/>
        <v>5.2766314463263144E-5</v>
      </c>
      <c r="DI117" s="52">
        <f t="shared" si="186"/>
        <v>5.4613135469477359E-5</v>
      </c>
      <c r="DJ117" s="52">
        <f t="shared" si="189"/>
        <v>5.652459521090906E-5</v>
      </c>
      <c r="DK117" s="52">
        <f t="shared" si="192"/>
        <v>5.8502956043290877E-5</v>
      </c>
      <c r="DL117" s="52">
        <f t="shared" si="195"/>
        <v>6.055055950480604E-5</v>
      </c>
      <c r="DM117" s="52">
        <f t="shared" si="198"/>
        <v>6.2669829087474258E-5</v>
      </c>
      <c r="DN117" s="52">
        <f t="shared" si="201"/>
        <v>6.4863273105535859E-5</v>
      </c>
      <c r="DO117" s="52">
        <f t="shared" si="204"/>
        <v>6.7133487664229591E-5</v>
      </c>
      <c r="DP117" s="52">
        <f t="shared" si="207"/>
        <v>6.9483159732477623E-5</v>
      </c>
      <c r="DQ117" s="52">
        <f t="shared" si="210"/>
        <v>7.1915070323114335E-5</v>
      </c>
      <c r="DR117" s="52">
        <f t="shared" si="213"/>
        <v>7.4432097784423335E-5</v>
      </c>
      <c r="DS117" s="52">
        <f t="shared" si="216"/>
        <v>7.7037221206878147E-5</v>
      </c>
      <c r="DT117" s="52">
        <f t="shared" si="219"/>
        <v>7.9733523949118864E-5</v>
      </c>
      <c r="DU117" s="52">
        <f t="shared" si="225"/>
        <v>8.2524197287338008E-5</v>
      </c>
      <c r="DV117" s="52">
        <f t="shared" si="231"/>
        <v>8.5412544192394857E-5</v>
      </c>
      <c r="DW117" s="52">
        <f t="shared" si="235"/>
        <v>8.8401983239128648E-5</v>
      </c>
      <c r="DX117" s="52">
        <f t="shared" si="239"/>
        <v>9.1496052652498145E-5</v>
      </c>
      <c r="DY117" s="52">
        <f t="shared" si="243"/>
        <v>9.469841449533559E-5</v>
      </c>
    </row>
    <row r="118" spans="1:129" ht="15.75" customHeight="1">
      <c r="A118" s="49"/>
      <c r="B118" s="49">
        <v>111</v>
      </c>
      <c r="C118" s="49"/>
      <c r="D118" s="51">
        <f t="shared" si="247"/>
        <v>0.50251256281407031</v>
      </c>
      <c r="E118" s="51">
        <f t="shared" si="0"/>
        <v>0.69818497458990236</v>
      </c>
      <c r="F118" s="52">
        <f t="shared" si="226"/>
        <v>3.7839858329847291E-6</v>
      </c>
      <c r="G118" s="52">
        <f t="shared" si="1"/>
        <v>2.3602493386670993E-6</v>
      </c>
      <c r="H118" s="52">
        <f t="shared" si="2"/>
        <v>0.82889147158783527</v>
      </c>
      <c r="I118" s="49"/>
      <c r="J118" s="51">
        <f t="shared" si="248"/>
        <v>0.46511627906976744</v>
      </c>
      <c r="K118" s="51">
        <f t="shared" si="4"/>
        <v>0.6257058997644126</v>
      </c>
      <c r="L118" s="52">
        <f t="shared" si="227"/>
        <v>1.0624380389939705E-4</v>
      </c>
      <c r="M118" s="52">
        <f t="shared" si="5"/>
        <v>6.832010970058577E-5</v>
      </c>
      <c r="N118" s="52">
        <f t="shared" si="6"/>
        <v>0.90075242879999795</v>
      </c>
      <c r="O118" s="49"/>
      <c r="P118" s="53">
        <f t="shared" si="7"/>
        <v>0.96560881717074898</v>
      </c>
      <c r="Q118" s="49"/>
      <c r="R118" s="49">
        <v>111</v>
      </c>
      <c r="S118" s="52">
        <f t="shared" si="8"/>
        <v>1.0272008956362326E-4</v>
      </c>
      <c r="T118" s="52">
        <f t="shared" si="9"/>
        <v>6.6117987631072211E-5</v>
      </c>
      <c r="U118" s="54">
        <f t="shared" si="10"/>
        <v>0.90307842230903967</v>
      </c>
      <c r="V118" s="52">
        <f t="shared" si="221"/>
        <v>3.840132721612674E-5</v>
      </c>
      <c r="W118" s="54">
        <f t="shared" si="12"/>
        <v>0.52450794767709008</v>
      </c>
      <c r="X118" s="49"/>
      <c r="Y118" s="49"/>
      <c r="Z118" s="49">
        <f t="shared" si="13"/>
        <v>0.89828104548222942</v>
      </c>
      <c r="AA118" s="54">
        <f t="shared" si="14"/>
        <v>4.7973768268102512E-3</v>
      </c>
      <c r="AB118" s="49"/>
      <c r="AC118" s="52">
        <f t="shared" si="222"/>
        <v>8.4327147054226307E-7</v>
      </c>
      <c r="AD118" s="52">
        <f t="shared" si="228"/>
        <v>8.72785972011242E-7</v>
      </c>
      <c r="AE118" s="52">
        <f t="shared" si="232"/>
        <v>9.0333348103163563E-7</v>
      </c>
      <c r="AF118" s="52">
        <f t="shared" si="236"/>
        <v>9.3495015286774286E-7</v>
      </c>
      <c r="AG118" s="52">
        <f t="shared" si="240"/>
        <v>9.6767340821811348E-7</v>
      </c>
      <c r="AH118" s="52">
        <f t="shared" si="244"/>
        <v>1.0015419775057477E-6</v>
      </c>
      <c r="AI118" s="52">
        <f t="shared" si="249"/>
        <v>1.036595946718449E-6</v>
      </c>
      <c r="AJ118" s="52">
        <f t="shared" si="252"/>
        <v>1.0728768048535943E-6</v>
      </c>
      <c r="AK118" s="52">
        <f t="shared" si="255"/>
        <v>1.1104274930234699E-6</v>
      </c>
      <c r="AL118" s="52">
        <f t="shared" si="258"/>
        <v>1.1492924552792911E-6</v>
      </c>
      <c r="AM118" s="52">
        <f t="shared" si="260"/>
        <v>1.1895176912140665E-6</v>
      </c>
      <c r="AN118" s="52">
        <f t="shared" si="262"/>
        <v>1.2311508104065587E-6</v>
      </c>
      <c r="AO118" s="52">
        <f t="shared" si="264"/>
        <v>1.2742410887707883E-6</v>
      </c>
      <c r="AP118" s="52">
        <f t="shared" si="266"/>
        <v>1.3188395268777656E-6</v>
      </c>
      <c r="AQ118" s="52">
        <f t="shared" si="268"/>
        <v>1.3649989103184875E-6</v>
      </c>
      <c r="AR118" s="52">
        <f t="shared" ref="AR118:AR127" si="270">$V118/(1+r_)^($R118-AR$2)</f>
        <v>1.4127738721796342E-6</v>
      </c>
      <c r="AS118" s="52">
        <f t="shared" si="172"/>
        <v>1.4622209577059211E-6</v>
      </c>
      <c r="AT118" s="52">
        <f t="shared" si="175"/>
        <v>1.5133986912256284E-6</v>
      </c>
      <c r="AU118" s="52">
        <f t="shared" si="178"/>
        <v>1.5663676454185253E-6</v>
      </c>
      <c r="AV118" s="52">
        <f t="shared" si="181"/>
        <v>1.6211905130081735E-6</v>
      </c>
      <c r="AW118" s="52">
        <f t="shared" si="184"/>
        <v>1.6779321809634594E-6</v>
      </c>
      <c r="AX118" s="52">
        <f t="shared" si="187"/>
        <v>1.7366598072971807E-6</v>
      </c>
      <c r="AY118" s="52">
        <f t="shared" si="190"/>
        <v>1.7974429005525818E-6</v>
      </c>
      <c r="AZ118" s="52">
        <f t="shared" si="193"/>
        <v>1.8603534020719222E-6</v>
      </c>
      <c r="BA118" s="52">
        <f t="shared" si="196"/>
        <v>1.9254657711444391E-6</v>
      </c>
      <c r="BB118" s="52">
        <f t="shared" si="199"/>
        <v>1.9928570731344941E-6</v>
      </c>
      <c r="BC118" s="52">
        <f t="shared" si="202"/>
        <v>2.0626070706942015E-6</v>
      </c>
      <c r="BD118" s="52">
        <f t="shared" si="205"/>
        <v>2.1347983181684985E-6</v>
      </c>
      <c r="BE118" s="52">
        <f t="shared" si="208"/>
        <v>2.2095162593043952E-6</v>
      </c>
      <c r="BF118" s="52">
        <f t="shared" si="211"/>
        <v>2.2868493283800489E-6</v>
      </c>
      <c r="BG118" s="52">
        <f t="shared" si="214"/>
        <v>2.3668890548733503E-6</v>
      </c>
      <c r="BH118" s="52">
        <f t="shared" si="217"/>
        <v>2.4497301717939179E-6</v>
      </c>
      <c r="BI118" s="52">
        <f t="shared" si="223"/>
        <v>2.5354707278067044E-6</v>
      </c>
      <c r="BJ118" s="52">
        <f t="shared" si="229"/>
        <v>2.6242122032799386E-6</v>
      </c>
      <c r="BK118" s="52">
        <f t="shared" si="233"/>
        <v>2.7160596303947369E-6</v>
      </c>
      <c r="BL118" s="52">
        <f t="shared" si="237"/>
        <v>2.8111217174585523E-6</v>
      </c>
      <c r="BM118" s="52">
        <f t="shared" si="241"/>
        <v>2.909510977569601E-6</v>
      </c>
      <c r="BN118" s="52">
        <f t="shared" si="245"/>
        <v>3.0113438617845376E-6</v>
      </c>
      <c r="BO118" s="52">
        <f t="shared" si="250"/>
        <v>3.1167408969469958E-6</v>
      </c>
      <c r="BP118" s="52">
        <f t="shared" si="253"/>
        <v>3.2258268283401405E-6</v>
      </c>
      <c r="BQ118" s="52">
        <f t="shared" si="256"/>
        <v>3.3387307673320448E-6</v>
      </c>
      <c r="BR118" s="52">
        <f t="shared" si="259"/>
        <v>3.4555863441886656E-6</v>
      </c>
      <c r="BS118" s="52">
        <f t="shared" si="261"/>
        <v>3.5765318662352695E-6</v>
      </c>
      <c r="BT118" s="52">
        <f t="shared" si="263"/>
        <v>3.7017104815535029E-6</v>
      </c>
      <c r="BU118" s="52">
        <f t="shared" si="265"/>
        <v>3.8312703484078757E-6</v>
      </c>
      <c r="BV118" s="52">
        <f t="shared" si="267"/>
        <v>3.9653648106021509E-6</v>
      </c>
      <c r="BW118" s="52">
        <f t="shared" si="269"/>
        <v>4.1041525789732266E-6</v>
      </c>
      <c r="BX118" s="52">
        <f t="shared" ref="BX118:BX127" si="271">$V118/(1+r_)^($R118-BX$2)</f>
        <v>4.2477979192372886E-6</v>
      </c>
      <c r="BY118" s="52">
        <f t="shared" si="173"/>
        <v>4.396470846410593E-6</v>
      </c>
      <c r="BZ118" s="52">
        <f t="shared" si="176"/>
        <v>4.5503473260349632E-6</v>
      </c>
      <c r="CA118" s="52">
        <f t="shared" si="179"/>
        <v>4.7096094824461874E-6</v>
      </c>
      <c r="CB118" s="52">
        <f t="shared" si="182"/>
        <v>4.8744458143318021E-6</v>
      </c>
      <c r="CC118" s="52">
        <f t="shared" si="185"/>
        <v>5.0450514178334148E-6</v>
      </c>
      <c r="CD118" s="52">
        <f t="shared" si="188"/>
        <v>5.2216282174575844E-6</v>
      </c>
      <c r="CE118" s="52">
        <f t="shared" si="191"/>
        <v>5.4043852050686002E-6</v>
      </c>
      <c r="CF118" s="52">
        <f t="shared" si="194"/>
        <v>5.5935386872460005E-6</v>
      </c>
      <c r="CG118" s="52">
        <f t="shared" si="197"/>
        <v>5.7893125412996094E-6</v>
      </c>
      <c r="CH118" s="52">
        <f t="shared" si="200"/>
        <v>5.9919384802450958E-6</v>
      </c>
      <c r="CI118" s="52">
        <f t="shared" si="203"/>
        <v>6.2016563270536747E-6</v>
      </c>
      <c r="CJ118" s="52">
        <f t="shared" si="206"/>
        <v>6.4187142985005516E-6</v>
      </c>
      <c r="CK118" s="52">
        <f t="shared" si="209"/>
        <v>6.6433692989480704E-6</v>
      </c>
      <c r="CL118" s="52">
        <f t="shared" si="212"/>
        <v>6.8758872244112522E-6</v>
      </c>
      <c r="CM118" s="52">
        <f t="shared" si="215"/>
        <v>7.1165432772656462E-6</v>
      </c>
      <c r="CN118" s="52">
        <f t="shared" si="218"/>
        <v>7.3656222919699424E-6</v>
      </c>
      <c r="CO118" s="52">
        <f t="shared" si="224"/>
        <v>7.6234190721888895E-6</v>
      </c>
      <c r="CP118" s="52">
        <f t="shared" si="230"/>
        <v>7.8902387397154992E-6</v>
      </c>
      <c r="CQ118" s="52">
        <f t="shared" si="234"/>
        <v>8.1663970956055426E-6</v>
      </c>
      <c r="CR118" s="52">
        <f t="shared" si="238"/>
        <v>8.4522209939517351E-6</v>
      </c>
      <c r="CS118" s="52">
        <f t="shared" si="242"/>
        <v>8.7480487287400439E-6</v>
      </c>
      <c r="CT118" s="52">
        <f t="shared" si="246"/>
        <v>9.0542304342459459E-6</v>
      </c>
      <c r="CU118" s="52">
        <f t="shared" si="251"/>
        <v>9.3711284994445552E-6</v>
      </c>
      <c r="CV118" s="52">
        <f t="shared" si="254"/>
        <v>9.6991179969251121E-6</v>
      </c>
      <c r="CW118" s="52">
        <f t="shared" si="257"/>
        <v>1.003858712681749E-5</v>
      </c>
      <c r="CX118" s="52">
        <f t="shared" si="153"/>
        <v>1.0389937676256101E-5</v>
      </c>
      <c r="CY118" s="52">
        <f t="shared" si="156"/>
        <v>1.0753585494925065E-5</v>
      </c>
      <c r="CZ118" s="52">
        <f t="shared" si="159"/>
        <v>1.112996098724744E-5</v>
      </c>
      <c r="DA118" s="52">
        <f t="shared" si="162"/>
        <v>1.15195096218011E-5</v>
      </c>
      <c r="DB118" s="52">
        <f t="shared" si="165"/>
        <v>1.1922692458564137E-5</v>
      </c>
      <c r="DC118" s="52">
        <f t="shared" si="168"/>
        <v>1.2339986694613882E-5</v>
      </c>
      <c r="DD118" s="52">
        <f t="shared" si="171"/>
        <v>1.2771886228925367E-5</v>
      </c>
      <c r="DE118" s="52">
        <f t="shared" si="174"/>
        <v>1.3218902246937752E-5</v>
      </c>
      <c r="DF118" s="52">
        <f t="shared" si="177"/>
        <v>1.3681563825580571E-5</v>
      </c>
      <c r="DG118" s="52">
        <f t="shared" si="180"/>
        <v>1.4160418559475892E-5</v>
      </c>
      <c r="DH118" s="52">
        <f t="shared" si="183"/>
        <v>1.4656033209057545E-5</v>
      </c>
      <c r="DI118" s="52">
        <f t="shared" si="186"/>
        <v>1.5168994371374559E-5</v>
      </c>
      <c r="DJ118" s="52">
        <f t="shared" si="189"/>
        <v>1.5699909174372669E-5</v>
      </c>
      <c r="DK118" s="52">
        <f t="shared" si="192"/>
        <v>1.6249405995475713E-5</v>
      </c>
      <c r="DL118" s="52">
        <f t="shared" si="195"/>
        <v>1.6818135205317361E-5</v>
      </c>
      <c r="DM118" s="52">
        <f t="shared" si="198"/>
        <v>1.7406769937503465E-5</v>
      </c>
      <c r="DN118" s="52">
        <f t="shared" si="201"/>
        <v>1.8016006885316083E-5</v>
      </c>
      <c r="DO118" s="52">
        <f t="shared" si="204"/>
        <v>1.8646567126302148E-5</v>
      </c>
      <c r="DP118" s="52">
        <f t="shared" si="207"/>
        <v>1.9299196975722719E-5</v>
      </c>
      <c r="DQ118" s="52">
        <f t="shared" si="210"/>
        <v>1.9974668869873014E-5</v>
      </c>
      <c r="DR118" s="52">
        <f t="shared" si="213"/>
        <v>2.0673782280318567E-5</v>
      </c>
      <c r="DS118" s="52">
        <f t="shared" si="216"/>
        <v>2.1397364660129714E-5</v>
      </c>
      <c r="DT118" s="52">
        <f t="shared" si="219"/>
        <v>2.2146272423234254E-5</v>
      </c>
      <c r="DU118" s="52">
        <f t="shared" si="225"/>
        <v>2.2921391958047446E-5</v>
      </c>
      <c r="DV118" s="52">
        <f t="shared" si="231"/>
        <v>2.3723640676579104E-5</v>
      </c>
      <c r="DW118" s="52">
        <f t="shared" si="235"/>
        <v>2.4553968100259378E-5</v>
      </c>
      <c r="DX118" s="52">
        <f t="shared" si="239"/>
        <v>2.5413356983768449E-5</v>
      </c>
      <c r="DY118" s="52">
        <f t="shared" si="243"/>
        <v>2.6302824478200342E-5</v>
      </c>
    </row>
    <row r="119" spans="1:129" ht="15.75" customHeight="1">
      <c r="A119" s="49"/>
      <c r="B119" s="49">
        <v>112</v>
      </c>
      <c r="C119" s="49"/>
      <c r="D119" s="51">
        <f t="shared" si="247"/>
        <v>0.50251256281407031</v>
      </c>
      <c r="E119" s="51">
        <f t="shared" si="0"/>
        <v>0.69818497458990236</v>
      </c>
      <c r="F119" s="52">
        <f t="shared" si="226"/>
        <v>9.3651284434946944E-7</v>
      </c>
      <c r="G119" s="52">
        <f t="shared" si="1"/>
        <v>5.8414696013424523E-7</v>
      </c>
      <c r="H119" s="52">
        <f t="shared" si="2"/>
        <v>0.82888798758798754</v>
      </c>
      <c r="I119" s="49"/>
      <c r="J119" s="51">
        <f t="shared" si="248"/>
        <v>0.46511627906976744</v>
      </c>
      <c r="K119" s="51">
        <f t="shared" si="4"/>
        <v>0.6257058997644126</v>
      </c>
      <c r="L119" s="52">
        <f t="shared" si="227"/>
        <v>3.0396415501774498E-5</v>
      </c>
      <c r="M119" s="52">
        <f t="shared" si="5"/>
        <v>1.9546424030075652E-5</v>
      </c>
      <c r="N119" s="52">
        <f t="shared" si="6"/>
        <v>0.90073958573005031</v>
      </c>
      <c r="O119" s="49"/>
      <c r="P119" s="53">
        <f t="shared" si="7"/>
        <v>0.97011090588137372</v>
      </c>
      <c r="Q119" s="49"/>
      <c r="R119" s="49">
        <v>112</v>
      </c>
      <c r="S119" s="52">
        <f t="shared" si="8"/>
        <v>2.9515885698521155E-5</v>
      </c>
      <c r="T119" s="52">
        <f t="shared" si="9"/>
        <v>1.8996285747936041E-5</v>
      </c>
      <c r="U119" s="54">
        <f t="shared" si="10"/>
        <v>0.90277856011696744</v>
      </c>
      <c r="V119" s="52">
        <f t="shared" si="221"/>
        <v>1.1033042762401253E-5</v>
      </c>
      <c r="W119" s="54">
        <f t="shared" si="12"/>
        <v>0.52433378771593464</v>
      </c>
      <c r="X119" s="49"/>
      <c r="Y119" s="49"/>
      <c r="Z119" s="49">
        <f t="shared" si="13"/>
        <v>0.89859200655060845</v>
      </c>
      <c r="AA119" s="54">
        <f t="shared" si="14"/>
        <v>4.186553566358997E-3</v>
      </c>
      <c r="AB119" s="49"/>
      <c r="AC119" s="52">
        <f t="shared" si="222"/>
        <v>2.3408636870194399E-7</v>
      </c>
      <c r="AD119" s="52">
        <f t="shared" si="228"/>
        <v>2.42279391606512E-7</v>
      </c>
      <c r="AE119" s="52">
        <f t="shared" si="232"/>
        <v>2.5075917031273982E-7</v>
      </c>
      <c r="AF119" s="52">
        <f t="shared" si="236"/>
        <v>2.5953574127368573E-7</v>
      </c>
      <c r="AG119" s="52">
        <f t="shared" si="240"/>
        <v>2.6861949221826476E-7</v>
      </c>
      <c r="AH119" s="52">
        <f t="shared" si="244"/>
        <v>2.7802117444590395E-7</v>
      </c>
      <c r="AI119" s="52">
        <f t="shared" si="249"/>
        <v>2.8775191555151059E-7</v>
      </c>
      <c r="AJ119" s="52">
        <f t="shared" si="252"/>
        <v>2.9782323259581348E-7</v>
      </c>
      <c r="AK119" s="52">
        <f t="shared" si="255"/>
        <v>3.0824704573666693E-7</v>
      </c>
      <c r="AL119" s="52">
        <f t="shared" si="258"/>
        <v>3.1903569233745022E-7</v>
      </c>
      <c r="AM119" s="52">
        <f t="shared" si="260"/>
        <v>3.3020194156926086E-7</v>
      </c>
      <c r="AN119" s="52">
        <f t="shared" si="262"/>
        <v>3.4175900952418508E-7</v>
      </c>
      <c r="AO119" s="52">
        <f t="shared" si="264"/>
        <v>3.5372057485753148E-7</v>
      </c>
      <c r="AP119" s="52">
        <f t="shared" si="266"/>
        <v>3.661007949775451E-7</v>
      </c>
      <c r="AQ119" s="52">
        <f t="shared" si="268"/>
        <v>3.7891432280175915E-7</v>
      </c>
      <c r="AR119" s="52">
        <f t="shared" si="270"/>
        <v>3.9217632409982068E-7</v>
      </c>
      <c r="AS119" s="52">
        <f t="shared" ref="AS119:AS127" si="272">$V119/(1+r_)^($R119-AS$2)</f>
        <v>4.0590249544331433E-7</v>
      </c>
      <c r="AT119" s="52">
        <f t="shared" si="175"/>
        <v>4.2010908278383029E-7</v>
      </c>
      <c r="AU119" s="52">
        <f t="shared" si="178"/>
        <v>4.3481290068126431E-7</v>
      </c>
      <c r="AV119" s="52">
        <f t="shared" si="181"/>
        <v>4.5003135220510855E-7</v>
      </c>
      <c r="AW119" s="52">
        <f t="shared" si="184"/>
        <v>4.6578244953228728E-7</v>
      </c>
      <c r="AX119" s="52">
        <f t="shared" si="187"/>
        <v>4.8208483526591726E-7</v>
      </c>
      <c r="AY119" s="52">
        <f t="shared" si="190"/>
        <v>4.9895780450022446E-7</v>
      </c>
      <c r="AZ119" s="52">
        <f t="shared" si="193"/>
        <v>5.1642132765773221E-7</v>
      </c>
      <c r="BA119" s="52">
        <f t="shared" si="196"/>
        <v>5.3449607412575282E-7</v>
      </c>
      <c r="BB119" s="52">
        <f t="shared" si="199"/>
        <v>5.5320343672015411E-7</v>
      </c>
      <c r="BC119" s="52">
        <f t="shared" si="202"/>
        <v>5.7256555700535942E-7</v>
      </c>
      <c r="BD119" s="52">
        <f t="shared" si="205"/>
        <v>5.9260535150054701E-7</v>
      </c>
      <c r="BE119" s="52">
        <f t="shared" si="208"/>
        <v>6.1334653880306607E-7</v>
      </c>
      <c r="BF119" s="52">
        <f t="shared" si="211"/>
        <v>6.3481366766117334E-7</v>
      </c>
      <c r="BG119" s="52">
        <f t="shared" si="214"/>
        <v>6.5703214602931428E-7</v>
      </c>
      <c r="BH119" s="52">
        <f t="shared" si="217"/>
        <v>6.8002827114034024E-7</v>
      </c>
      <c r="BI119" s="52">
        <f t="shared" si="223"/>
        <v>7.0382926063025221E-7</v>
      </c>
      <c r="BJ119" s="52">
        <f t="shared" si="229"/>
        <v>7.2846328475231084E-7</v>
      </c>
      <c r="BK119" s="52">
        <f t="shared" si="233"/>
        <v>7.5395949971864164E-7</v>
      </c>
      <c r="BL119" s="52">
        <f t="shared" si="237"/>
        <v>7.8034808220879415E-7</v>
      </c>
      <c r="BM119" s="52">
        <f t="shared" si="241"/>
        <v>8.0766026508610183E-7</v>
      </c>
      <c r="BN119" s="52">
        <f t="shared" si="245"/>
        <v>8.3592837436411524E-7</v>
      </c>
      <c r="BO119" s="52">
        <f t="shared" si="250"/>
        <v>8.6518586746685944E-7</v>
      </c>
      <c r="BP119" s="52">
        <f t="shared" si="253"/>
        <v>8.9546737282819934E-7</v>
      </c>
      <c r="BQ119" s="52">
        <f t="shared" si="256"/>
        <v>9.2680873087718623E-7</v>
      </c>
      <c r="BR119" s="52">
        <f t="shared" si="259"/>
        <v>9.592470364578876E-7</v>
      </c>
      <c r="BS119" s="52">
        <f t="shared" si="261"/>
        <v>9.928206827339135E-7</v>
      </c>
      <c r="BT119" s="52">
        <f t="shared" si="263"/>
        <v>1.0275694066296005E-6</v>
      </c>
      <c r="BU119" s="52">
        <f t="shared" si="265"/>
        <v>1.0635343358616364E-6</v>
      </c>
      <c r="BV119" s="52">
        <f t="shared" si="267"/>
        <v>1.1007580376167936E-6</v>
      </c>
      <c r="BW119" s="52">
        <f t="shared" si="269"/>
        <v>1.1392845689333814E-6</v>
      </c>
      <c r="BX119" s="52">
        <f t="shared" si="271"/>
        <v>1.1791595288460498E-6</v>
      </c>
      <c r="BY119" s="52">
        <f t="shared" ref="BY119:BY127" si="273">$V119/(1+r_)^($R119-BY$2)</f>
        <v>1.2204301123556613E-6</v>
      </c>
      <c r="BZ119" s="52">
        <f t="shared" si="176"/>
        <v>1.2631451662881091E-6</v>
      </c>
      <c r="CA119" s="52">
        <f t="shared" si="179"/>
        <v>1.3073552471081929E-6</v>
      </c>
      <c r="CB119" s="52">
        <f t="shared" si="182"/>
        <v>1.3531126807569796E-6</v>
      </c>
      <c r="CC119" s="52">
        <f t="shared" si="185"/>
        <v>1.4004716245834735E-6</v>
      </c>
      <c r="CD119" s="52">
        <f t="shared" si="188"/>
        <v>1.4494881314438949E-6</v>
      </c>
      <c r="CE119" s="52">
        <f t="shared" si="191"/>
        <v>1.5002202160444314E-6</v>
      </c>
      <c r="CF119" s="52">
        <f t="shared" si="194"/>
        <v>1.5527279236059866E-6</v>
      </c>
      <c r="CG119" s="52">
        <f t="shared" si="197"/>
        <v>1.6070734009321959E-6</v>
      </c>
      <c r="CH119" s="52">
        <f t="shared" si="200"/>
        <v>1.6633209699648224E-6</v>
      </c>
      <c r="CI119" s="52">
        <f t="shared" si="203"/>
        <v>1.7215372039135912E-6</v>
      </c>
      <c r="CJ119" s="52">
        <f t="shared" si="206"/>
        <v>1.781791006050567E-6</v>
      </c>
      <c r="CK119" s="52">
        <f t="shared" si="209"/>
        <v>1.8441536912623364E-6</v>
      </c>
      <c r="CL119" s="52">
        <f t="shared" si="212"/>
        <v>1.908699070456518E-6</v>
      </c>
      <c r="CM119" s="52">
        <f t="shared" si="215"/>
        <v>1.975503537922496E-6</v>
      </c>
      <c r="CN119" s="52">
        <f t="shared" si="218"/>
        <v>2.0446461617497833E-6</v>
      </c>
      <c r="CO119" s="52">
        <f t="shared" si="224"/>
        <v>2.1162087774110254E-6</v>
      </c>
      <c r="CP119" s="52">
        <f t="shared" si="230"/>
        <v>2.1902760846204111E-6</v>
      </c>
      <c r="CQ119" s="52">
        <f t="shared" si="234"/>
        <v>2.2669357475821247E-6</v>
      </c>
      <c r="CR119" s="52">
        <f t="shared" si="238"/>
        <v>2.3462784987474994E-6</v>
      </c>
      <c r="CS119" s="52">
        <f t="shared" si="242"/>
        <v>2.4283982462036616E-6</v>
      </c>
      <c r="CT119" s="52">
        <f t="shared" si="246"/>
        <v>2.5133921848207893E-6</v>
      </c>
      <c r="CU119" s="52">
        <f t="shared" si="251"/>
        <v>2.6013609112895171E-6</v>
      </c>
      <c r="CV119" s="52">
        <f t="shared" si="254"/>
        <v>2.6924085431846507E-6</v>
      </c>
      <c r="CW119" s="52">
        <f t="shared" si="257"/>
        <v>2.7866428421961126E-6</v>
      </c>
      <c r="CX119" s="52">
        <f t="shared" si="153"/>
        <v>2.8841753416729762E-6</v>
      </c>
      <c r="CY119" s="52">
        <f t="shared" si="156"/>
        <v>2.9851214786315298E-6</v>
      </c>
      <c r="CZ119" s="52">
        <f t="shared" si="159"/>
        <v>3.0896007303836334E-6</v>
      </c>
      <c r="DA119" s="52">
        <f t="shared" si="162"/>
        <v>3.1977367559470603E-6</v>
      </c>
      <c r="DB119" s="52">
        <f t="shared" si="165"/>
        <v>3.3096575424052072E-6</v>
      </c>
      <c r="DC119" s="52">
        <f t="shared" si="168"/>
        <v>3.4254955563893891E-6</v>
      </c>
      <c r="DD119" s="52">
        <f t="shared" si="171"/>
        <v>3.5453879008630174E-6</v>
      </c>
      <c r="DE119" s="52">
        <f t="shared" si="174"/>
        <v>3.6694764773932231E-6</v>
      </c>
      <c r="DF119" s="52">
        <f t="shared" si="177"/>
        <v>3.7979081541019847E-6</v>
      </c>
      <c r="DG119" s="52">
        <f t="shared" si="180"/>
        <v>3.9308349394955536E-6</v>
      </c>
      <c r="DH119" s="52">
        <f t="shared" si="183"/>
        <v>4.0684141623778989E-6</v>
      </c>
      <c r="DI119" s="52">
        <f t="shared" si="186"/>
        <v>4.2108086580611239E-6</v>
      </c>
      <c r="DJ119" s="52">
        <f t="shared" si="189"/>
        <v>4.3581869610932631E-6</v>
      </c>
      <c r="DK119" s="52">
        <f t="shared" si="192"/>
        <v>4.5107235047315277E-6</v>
      </c>
      <c r="DL119" s="52">
        <f t="shared" si="195"/>
        <v>4.6685988273971311E-6</v>
      </c>
      <c r="DM119" s="52">
        <f t="shared" si="198"/>
        <v>4.8319997863560303E-6</v>
      </c>
      <c r="DN119" s="52">
        <f t="shared" si="201"/>
        <v>5.0011197788784899E-6</v>
      </c>
      <c r="DO119" s="52">
        <f t="shared" si="204"/>
        <v>5.176158971139237E-6</v>
      </c>
      <c r="DP119" s="52">
        <f t="shared" si="207"/>
        <v>5.3573245351291108E-6</v>
      </c>
      <c r="DQ119" s="52">
        <f t="shared" si="210"/>
        <v>5.5448308938586288E-6</v>
      </c>
      <c r="DR119" s="52">
        <f t="shared" si="213"/>
        <v>5.7388999751436795E-6</v>
      </c>
      <c r="DS119" s="52">
        <f t="shared" si="216"/>
        <v>5.9397614742737078E-6</v>
      </c>
      <c r="DT119" s="52">
        <f t="shared" si="219"/>
        <v>6.1476531258732873E-6</v>
      </c>
      <c r="DU119" s="52">
        <f t="shared" si="225"/>
        <v>6.3628209852788522E-6</v>
      </c>
      <c r="DV119" s="52">
        <f t="shared" si="231"/>
        <v>6.5855197197636103E-6</v>
      </c>
      <c r="DW119" s="52">
        <f t="shared" si="235"/>
        <v>6.816012909955336E-6</v>
      </c>
      <c r="DX119" s="52">
        <f t="shared" si="239"/>
        <v>7.0545733618037737E-6</v>
      </c>
      <c r="DY119" s="52">
        <f t="shared" si="243"/>
        <v>7.3014834294669043E-6</v>
      </c>
    </row>
    <row r="120" spans="1:129" ht="15.75" customHeight="1">
      <c r="A120" s="49"/>
      <c r="B120" s="49">
        <v>113</v>
      </c>
      <c r="C120" s="49"/>
      <c r="D120" s="51">
        <f t="shared" si="247"/>
        <v>0.50251256281407031</v>
      </c>
      <c r="E120" s="51">
        <f t="shared" si="0"/>
        <v>0.69818497458990236</v>
      </c>
      <c r="F120" s="52">
        <f t="shared" si="226"/>
        <v>2.3178107591902104E-7</v>
      </c>
      <c r="G120" s="52">
        <f t="shared" si="1"/>
        <v>1.4457272180691747E-7</v>
      </c>
      <c r="H120" s="52">
        <f t="shared" si="2"/>
        <v>0.828873910465451</v>
      </c>
      <c r="I120" s="49"/>
      <c r="J120" s="51">
        <f t="shared" si="248"/>
        <v>0.46511627906976744</v>
      </c>
      <c r="K120" s="51">
        <f t="shared" si="4"/>
        <v>0.6257058997644126</v>
      </c>
      <c r="L120" s="52">
        <f t="shared" si="227"/>
        <v>8.6964325583768052E-6</v>
      </c>
      <c r="M120" s="52">
        <f t="shared" si="5"/>
        <v>5.5922435434883836E-6</v>
      </c>
      <c r="N120" s="52">
        <f t="shared" si="6"/>
        <v>0.90069469568026983</v>
      </c>
      <c r="O120" s="49"/>
      <c r="P120" s="53">
        <f t="shared" si="7"/>
        <v>0.97403947918218681</v>
      </c>
      <c r="Q120" s="49"/>
      <c r="R120" s="49">
        <v>113</v>
      </c>
      <c r="S120" s="52">
        <f t="shared" si="8"/>
        <v>8.4766857973509263E-6</v>
      </c>
      <c r="T120" s="52">
        <f t="shared" si="9"/>
        <v>5.45498076071531E-6</v>
      </c>
      <c r="U120" s="54">
        <f t="shared" si="10"/>
        <v>0.90247807060898866</v>
      </c>
      <c r="V120" s="52">
        <f t="shared" si="221"/>
        <v>3.1682528258234521E-6</v>
      </c>
      <c r="W120" s="54">
        <f t="shared" si="12"/>
        <v>0.52415926340970054</v>
      </c>
      <c r="X120" s="49"/>
      <c r="Y120" s="49"/>
      <c r="Z120" s="49">
        <f t="shared" si="13"/>
        <v>0.89883019069054881</v>
      </c>
      <c r="AA120" s="54">
        <f t="shared" si="14"/>
        <v>3.6478799184398447E-3</v>
      </c>
      <c r="AB120" s="49"/>
      <c r="AC120" s="52">
        <f t="shared" si="222"/>
        <v>6.4947180822387356E-8</v>
      </c>
      <c r="AD120" s="52">
        <f t="shared" si="228"/>
        <v>6.7220332151170912E-8</v>
      </c>
      <c r="AE120" s="52">
        <f t="shared" si="232"/>
        <v>6.9573043776461889E-8</v>
      </c>
      <c r="AF120" s="52">
        <f t="shared" si="236"/>
        <v>7.2008100308638025E-8</v>
      </c>
      <c r="AG120" s="52">
        <f t="shared" si="240"/>
        <v>7.4528383819440363E-8</v>
      </c>
      <c r="AH120" s="52">
        <f t="shared" si="244"/>
        <v>7.7136877253120776E-8</v>
      </c>
      <c r="AI120" s="52">
        <f t="shared" si="249"/>
        <v>7.9836667956979993E-8</v>
      </c>
      <c r="AJ120" s="52">
        <f t="shared" si="252"/>
        <v>8.2630951335474296E-8</v>
      </c>
      <c r="AK120" s="52">
        <f t="shared" si="255"/>
        <v>8.5523034632215898E-8</v>
      </c>
      <c r="AL120" s="52">
        <f t="shared" si="258"/>
        <v>8.8516340844343445E-8</v>
      </c>
      <c r="AM120" s="52">
        <f t="shared" si="260"/>
        <v>9.1614412773895439E-8</v>
      </c>
      <c r="AN120" s="52">
        <f t="shared" si="262"/>
        <v>9.4820917220981766E-8</v>
      </c>
      <c r="AO120" s="52">
        <f t="shared" si="264"/>
        <v>9.8139649323716141E-8</v>
      </c>
      <c r="AP120" s="52">
        <f t="shared" si="266"/>
        <v>1.015745370500462E-7</v>
      </c>
      <c r="AQ120" s="52">
        <f t="shared" si="268"/>
        <v>1.051296458467978E-7</v>
      </c>
      <c r="AR120" s="52">
        <f t="shared" si="270"/>
        <v>1.0880918345143572E-7</v>
      </c>
      <c r="AS120" s="52">
        <f t="shared" si="272"/>
        <v>1.1261750487223596E-7</v>
      </c>
      <c r="AT120" s="52">
        <f t="shared" ref="AT120:AT127" si="274">$V120/(1+r_)^($R120-AT$2)</f>
        <v>1.1655911754276421E-7</v>
      </c>
      <c r="AU120" s="52">
        <f t="shared" si="178"/>
        <v>1.2063868665676094E-7</v>
      </c>
      <c r="AV120" s="52">
        <f t="shared" si="181"/>
        <v>1.2486104068974754E-7</v>
      </c>
      <c r="AW120" s="52">
        <f t="shared" si="184"/>
        <v>1.2923117711388872E-7</v>
      </c>
      <c r="AX120" s="52">
        <f t="shared" si="187"/>
        <v>1.3375426831287479E-7</v>
      </c>
      <c r="AY120" s="52">
        <f t="shared" si="190"/>
        <v>1.384356677038254E-7</v>
      </c>
      <c r="AZ120" s="52">
        <f t="shared" si="193"/>
        <v>1.4328091607345931E-7</v>
      </c>
      <c r="BA120" s="52">
        <f t="shared" si="196"/>
        <v>1.4829574813603037E-7</v>
      </c>
      <c r="BB120" s="52">
        <f t="shared" si="199"/>
        <v>1.5348609932079143E-7</v>
      </c>
      <c r="BC120" s="52">
        <f t="shared" si="202"/>
        <v>1.5885811279701908E-7</v>
      </c>
      <c r="BD120" s="52">
        <f t="shared" si="205"/>
        <v>1.6441814674491474E-7</v>
      </c>
      <c r="BE120" s="52">
        <f t="shared" si="208"/>
        <v>1.7017278188098676E-7</v>
      </c>
      <c r="BF120" s="52">
        <f t="shared" si="211"/>
        <v>1.7612882924682129E-7</v>
      </c>
      <c r="BG120" s="52">
        <f t="shared" si="214"/>
        <v>1.8229333827046001E-7</v>
      </c>
      <c r="BH120" s="52">
        <f t="shared" si="217"/>
        <v>1.8867360510992607E-7</v>
      </c>
      <c r="BI120" s="52">
        <f t="shared" si="223"/>
        <v>1.9527718128877347E-7</v>
      </c>
      <c r="BJ120" s="52">
        <f t="shared" si="229"/>
        <v>2.0211188263388055E-7</v>
      </c>
      <c r="BK120" s="52">
        <f t="shared" si="233"/>
        <v>2.0918579852606634E-7</v>
      </c>
      <c r="BL120" s="52">
        <f t="shared" si="237"/>
        <v>2.1650730147447861E-7</v>
      </c>
      <c r="BM120" s="52">
        <f t="shared" si="241"/>
        <v>2.2408505702608539E-7</v>
      </c>
      <c r="BN120" s="52">
        <f t="shared" si="245"/>
        <v>2.3192803402199835E-7</v>
      </c>
      <c r="BO120" s="52">
        <f t="shared" si="250"/>
        <v>2.4004551521276824E-7</v>
      </c>
      <c r="BP120" s="52">
        <f t="shared" si="253"/>
        <v>2.4844710824521516E-7</v>
      </c>
      <c r="BQ120" s="52">
        <f t="shared" si="256"/>
        <v>2.5714275703379765E-7</v>
      </c>
      <c r="BR120" s="52">
        <f t="shared" si="259"/>
        <v>2.6614275352998058E-7</v>
      </c>
      <c r="BS120" s="52">
        <f t="shared" si="261"/>
        <v>2.7545774990352983E-7</v>
      </c>
      <c r="BT120" s="52">
        <f t="shared" si="263"/>
        <v>2.8509877115015334E-7</v>
      </c>
      <c r="BU120" s="52">
        <f t="shared" si="265"/>
        <v>2.9507722814040876E-7</v>
      </c>
      <c r="BV120" s="52">
        <f t="shared" si="267"/>
        <v>3.0540493112532299E-7</v>
      </c>
      <c r="BW120" s="52">
        <f t="shared" si="269"/>
        <v>3.1609410371470928E-7</v>
      </c>
      <c r="BX120" s="52">
        <f t="shared" si="271"/>
        <v>3.271573973447241E-7</v>
      </c>
      <c r="BY120" s="52">
        <f t="shared" si="273"/>
        <v>3.386079062517894E-7</v>
      </c>
      <c r="BZ120" s="52">
        <f t="shared" ref="BZ120:BZ127" si="275">$V120/(1+r_)^($R120-BZ$2)</f>
        <v>3.50459182970602E-7</v>
      </c>
      <c r="CA120" s="52">
        <f t="shared" si="179"/>
        <v>3.6272525437457301E-7</v>
      </c>
      <c r="CB120" s="52">
        <f t="shared" si="182"/>
        <v>3.7542063827768302E-7</v>
      </c>
      <c r="CC120" s="52">
        <f t="shared" si="185"/>
        <v>3.8856036061740196E-7</v>
      </c>
      <c r="CD120" s="52">
        <f t="shared" si="188"/>
        <v>4.0215997323901089E-7</v>
      </c>
      <c r="CE120" s="52">
        <f t="shared" si="191"/>
        <v>4.1623557230237626E-7</v>
      </c>
      <c r="CF120" s="52">
        <f t="shared" si="194"/>
        <v>4.3080381733295944E-7</v>
      </c>
      <c r="CG120" s="52">
        <f t="shared" si="197"/>
        <v>4.4588195093961301E-7</v>
      </c>
      <c r="CH120" s="52">
        <f t="shared" si="200"/>
        <v>4.6148781922249942E-7</v>
      </c>
      <c r="CI120" s="52">
        <f t="shared" si="203"/>
        <v>4.7763989289528679E-7</v>
      </c>
      <c r="CJ120" s="52">
        <f t="shared" si="206"/>
        <v>4.9435728914662188E-7</v>
      </c>
      <c r="CK120" s="52">
        <f t="shared" si="209"/>
        <v>5.1165979426675361E-7</v>
      </c>
      <c r="CL120" s="52">
        <f t="shared" si="212"/>
        <v>5.2956788706608991E-7</v>
      </c>
      <c r="CM120" s="52">
        <f t="shared" si="215"/>
        <v>5.4810276311340306E-7</v>
      </c>
      <c r="CN120" s="52">
        <f t="shared" si="218"/>
        <v>5.6728635982237203E-7</v>
      </c>
      <c r="CO120" s="52">
        <f t="shared" si="224"/>
        <v>5.8714138241615505E-7</v>
      </c>
      <c r="CP120" s="52">
        <f t="shared" si="230"/>
        <v>6.0769133080072038E-7</v>
      </c>
      <c r="CQ120" s="52">
        <f t="shared" si="234"/>
        <v>6.2896052737874548E-7</v>
      </c>
      <c r="CR120" s="52">
        <f t="shared" si="238"/>
        <v>6.5097414583700144E-7</v>
      </c>
      <c r="CS120" s="52">
        <f t="shared" si="242"/>
        <v>6.7375824094129653E-7</v>
      </c>
      <c r="CT120" s="52">
        <f t="shared" si="246"/>
        <v>6.9733977937424188E-7</v>
      </c>
      <c r="CU120" s="52">
        <f t="shared" si="251"/>
        <v>7.2174667165234021E-7</v>
      </c>
      <c r="CV120" s="52">
        <f t="shared" si="254"/>
        <v>7.4700780516017218E-7</v>
      </c>
      <c r="CW120" s="52">
        <f t="shared" si="257"/>
        <v>7.731530783407783E-7</v>
      </c>
      <c r="CX120" s="52">
        <f t="shared" si="153"/>
        <v>8.0021343608270537E-7</v>
      </c>
      <c r="CY120" s="52">
        <f t="shared" si="156"/>
        <v>8.2822090634559992E-7</v>
      </c>
      <c r="CZ120" s="52">
        <f t="shared" si="159"/>
        <v>8.5720863806769574E-7</v>
      </c>
      <c r="DA120" s="52">
        <f t="shared" si="162"/>
        <v>8.8721094040006513E-7</v>
      </c>
      <c r="DB120" s="52">
        <f t="shared" si="165"/>
        <v>9.1826332331406733E-7</v>
      </c>
      <c r="DC120" s="52">
        <f t="shared" si="168"/>
        <v>9.5040253963005967E-7</v>
      </c>
      <c r="DD120" s="52">
        <f t="shared" si="171"/>
        <v>9.8366662851711157E-7</v>
      </c>
      <c r="DE120" s="52">
        <f t="shared" si="174"/>
        <v>1.0180949605152105E-6</v>
      </c>
      <c r="DF120" s="52">
        <f t="shared" si="177"/>
        <v>1.0537282841332428E-6</v>
      </c>
      <c r="DG120" s="52">
        <f t="shared" si="180"/>
        <v>1.0906087740779059E-6</v>
      </c>
      <c r="DH120" s="52">
        <f t="shared" si="183"/>
        <v>1.1287800811706326E-6</v>
      </c>
      <c r="DI120" s="52">
        <f t="shared" si="186"/>
        <v>1.1682873840116049E-6</v>
      </c>
      <c r="DJ120" s="52">
        <f t="shared" si="189"/>
        <v>1.2091774424520108E-6</v>
      </c>
      <c r="DK120" s="52">
        <f t="shared" si="192"/>
        <v>1.2514986529378311E-6</v>
      </c>
      <c r="DL120" s="52">
        <f t="shared" si="195"/>
        <v>1.2953011057906551E-6</v>
      </c>
      <c r="DM120" s="52">
        <f t="shared" si="198"/>
        <v>1.3406366444933282E-6</v>
      </c>
      <c r="DN120" s="52">
        <f t="shared" si="201"/>
        <v>1.3875589270505944E-6</v>
      </c>
      <c r="DO120" s="52">
        <f t="shared" si="204"/>
        <v>1.4361234894973649E-6</v>
      </c>
      <c r="DP120" s="52">
        <f t="shared" si="207"/>
        <v>1.4863878116297726E-6</v>
      </c>
      <c r="DQ120" s="52">
        <f t="shared" si="210"/>
        <v>1.5384113850368147E-6</v>
      </c>
      <c r="DR120" s="52">
        <f t="shared" si="213"/>
        <v>1.5922557835131029E-6</v>
      </c>
      <c r="DS120" s="52">
        <f t="shared" si="216"/>
        <v>1.6479847359360613E-6</v>
      </c>
      <c r="DT120" s="52">
        <f t="shared" si="219"/>
        <v>1.7056642016938234E-6</v>
      </c>
      <c r="DU120" s="52">
        <f t="shared" si="225"/>
        <v>1.765362448753107E-6</v>
      </c>
      <c r="DV120" s="52">
        <f t="shared" si="231"/>
        <v>1.8271501344594658E-6</v>
      </c>
      <c r="DW120" s="52">
        <f t="shared" si="235"/>
        <v>1.8911003891655467E-6</v>
      </c>
      <c r="DX120" s="52">
        <f t="shared" si="239"/>
        <v>1.9572889027863406E-6</v>
      </c>
      <c r="DY120" s="52">
        <f t="shared" si="243"/>
        <v>2.0257940143838629E-6</v>
      </c>
    </row>
    <row r="121" spans="1:129" ht="15.75" customHeight="1">
      <c r="A121" s="49"/>
      <c r="B121" s="49">
        <v>114</v>
      </c>
      <c r="C121" s="49"/>
      <c r="D121" s="51">
        <f t="shared" si="247"/>
        <v>0.50251256281407031</v>
      </c>
      <c r="E121" s="51">
        <f t="shared" si="0"/>
        <v>0.69818497458990236</v>
      </c>
      <c r="F121" s="52">
        <f t="shared" si="226"/>
        <v>5.7364367694813912E-8</v>
      </c>
      <c r="G121" s="52">
        <f t="shared" si="1"/>
        <v>3.578084509051788E-8</v>
      </c>
      <c r="H121" s="52">
        <f t="shared" si="2"/>
        <v>0.82881703176638366</v>
      </c>
      <c r="I121" s="49"/>
      <c r="J121" s="51">
        <f t="shared" si="248"/>
        <v>0.46511627906976744</v>
      </c>
      <c r="K121" s="51">
        <f t="shared" si="4"/>
        <v>0.6257058997644126</v>
      </c>
      <c r="L121" s="52">
        <f t="shared" si="227"/>
        <v>2.4880545285999625E-6</v>
      </c>
      <c r="M121" s="52">
        <f t="shared" si="5"/>
        <v>1.5999442047081426E-6</v>
      </c>
      <c r="N121" s="52">
        <f t="shared" si="6"/>
        <v>0.90053779265183176</v>
      </c>
      <c r="O121" s="49"/>
      <c r="P121" s="53">
        <f t="shared" si="7"/>
        <v>0.97746368278387652</v>
      </c>
      <c r="Q121" s="49"/>
      <c r="R121" s="49">
        <v>114</v>
      </c>
      <c r="S121" s="52">
        <f t="shared" si="8"/>
        <v>2.433275724079694E-6</v>
      </c>
      <c r="T121" s="52">
        <f t="shared" si="9"/>
        <v>1.5657337655891674E-6</v>
      </c>
      <c r="U121" s="54">
        <f t="shared" si="10"/>
        <v>0.90209352812524835</v>
      </c>
      <c r="V121" s="52">
        <f t="shared" si="221"/>
        <v>9.0937817105418845E-7</v>
      </c>
      <c r="W121" s="54">
        <f t="shared" si="12"/>
        <v>0.5239359211351442</v>
      </c>
      <c r="X121" s="49"/>
      <c r="Y121" s="49"/>
      <c r="Z121" s="49">
        <f t="shared" si="13"/>
        <v>0.89892147083353546</v>
      </c>
      <c r="AA121" s="54">
        <f t="shared" si="14"/>
        <v>3.172057291712882E-3</v>
      </c>
      <c r="AB121" s="49"/>
      <c r="AC121" s="52">
        <f t="shared" si="222"/>
        <v>1.801128294229631E-8</v>
      </c>
      <c r="AD121" s="52">
        <f t="shared" si="228"/>
        <v>1.8641677845276679E-8</v>
      </c>
      <c r="AE121" s="52">
        <f t="shared" si="232"/>
        <v>1.9294136569861361E-8</v>
      </c>
      <c r="AF121" s="52">
        <f t="shared" si="236"/>
        <v>1.9969431349806505E-8</v>
      </c>
      <c r="AG121" s="52">
        <f t="shared" si="240"/>
        <v>2.0668361447049728E-8</v>
      </c>
      <c r="AH121" s="52">
        <f t="shared" si="244"/>
        <v>2.1391754097696471E-8</v>
      </c>
      <c r="AI121" s="52">
        <f t="shared" si="249"/>
        <v>2.2140465491115848E-8</v>
      </c>
      <c r="AJ121" s="52">
        <f t="shared" si="252"/>
        <v>2.2915381783304898E-8</v>
      </c>
      <c r="AK121" s="52">
        <f t="shared" si="255"/>
        <v>2.3717420145720572E-8</v>
      </c>
      <c r="AL121" s="52">
        <f t="shared" si="258"/>
        <v>2.4547529850820791E-8</v>
      </c>
      <c r="AM121" s="52">
        <f t="shared" si="260"/>
        <v>2.5406693395599517E-8</v>
      </c>
      <c r="AN121" s="52">
        <f t="shared" si="262"/>
        <v>2.6295927664445492E-8</v>
      </c>
      <c r="AO121" s="52">
        <f t="shared" si="264"/>
        <v>2.7216285132701077E-8</v>
      </c>
      <c r="AP121" s="52">
        <f t="shared" si="266"/>
        <v>2.8168855112345622E-8</v>
      </c>
      <c r="AQ121" s="52">
        <f t="shared" si="268"/>
        <v>2.9154765041277715E-8</v>
      </c>
      <c r="AR121" s="52">
        <f t="shared" si="270"/>
        <v>3.017518181772243E-8</v>
      </c>
      <c r="AS121" s="52">
        <f t="shared" si="272"/>
        <v>3.1231313181342714E-8</v>
      </c>
      <c r="AT121" s="52">
        <f t="shared" si="274"/>
        <v>3.2324409142689708E-8</v>
      </c>
      <c r="AU121" s="52">
        <f t="shared" ref="AU121:AU127" si="276">$V121/(1+r_)^($R121-AU$2)</f>
        <v>3.3455763462683845E-8</v>
      </c>
      <c r="AV121" s="52">
        <f t="shared" si="181"/>
        <v>3.4626715183877772E-8</v>
      </c>
      <c r="AW121" s="52">
        <f t="shared" si="184"/>
        <v>3.5838650215313487E-8</v>
      </c>
      <c r="AX121" s="52">
        <f t="shared" si="187"/>
        <v>3.7093002972849462E-8</v>
      </c>
      <c r="AY121" s="52">
        <f t="shared" si="190"/>
        <v>3.8391258076899189E-8</v>
      </c>
      <c r="AZ121" s="52">
        <f t="shared" si="193"/>
        <v>3.9734952109590654E-8</v>
      </c>
      <c r="BA121" s="52">
        <f t="shared" si="196"/>
        <v>4.1125675433426335E-8</v>
      </c>
      <c r="BB121" s="52">
        <f t="shared" si="199"/>
        <v>4.2565074073596252E-8</v>
      </c>
      <c r="BC121" s="52">
        <f t="shared" si="202"/>
        <v>4.4054851666172118E-8</v>
      </c>
      <c r="BD121" s="52">
        <f t="shared" si="205"/>
        <v>4.5596771474488128E-8</v>
      </c>
      <c r="BE121" s="52">
        <f t="shared" si="208"/>
        <v>4.7192658476095211E-8</v>
      </c>
      <c r="BF121" s="52">
        <f t="shared" si="211"/>
        <v>4.8844401522758542E-8</v>
      </c>
      <c r="BG121" s="52">
        <f t="shared" si="214"/>
        <v>5.055395557605509E-8</v>
      </c>
      <c r="BH121" s="52">
        <f t="shared" si="217"/>
        <v>5.2323344021217013E-8</v>
      </c>
      <c r="BI121" s="52">
        <f t="shared" si="223"/>
        <v>5.4154661061959592E-8</v>
      </c>
      <c r="BJ121" s="52">
        <f t="shared" si="229"/>
        <v>5.6050074199128181E-8</v>
      </c>
      <c r="BK121" s="52">
        <f t="shared" si="233"/>
        <v>5.8011826796097668E-8</v>
      </c>
      <c r="BL121" s="52">
        <f t="shared" si="237"/>
        <v>6.0042240733961076E-8</v>
      </c>
      <c r="BM121" s="52">
        <f t="shared" si="241"/>
        <v>6.21437191596497E-8</v>
      </c>
      <c r="BN121" s="52">
        <f t="shared" si="245"/>
        <v>6.4318749330237445E-8</v>
      </c>
      <c r="BO121" s="52">
        <f t="shared" si="250"/>
        <v>6.6569905556795751E-8</v>
      </c>
      <c r="BP121" s="52">
        <f t="shared" si="253"/>
        <v>6.8899852251283594E-8</v>
      </c>
      <c r="BQ121" s="52">
        <f t="shared" si="256"/>
        <v>7.1311347080078519E-8</v>
      </c>
      <c r="BR121" s="52">
        <f t="shared" si="259"/>
        <v>7.3807244227881263E-8</v>
      </c>
      <c r="BS121" s="52">
        <f t="shared" si="261"/>
        <v>7.63904977758571E-8</v>
      </c>
      <c r="BT121" s="52">
        <f t="shared" si="263"/>
        <v>7.9064165198012085E-8</v>
      </c>
      <c r="BU121" s="52">
        <f t="shared" si="265"/>
        <v>8.1831410979942493E-8</v>
      </c>
      <c r="BV121" s="52">
        <f t="shared" si="267"/>
        <v>8.4695510364240488E-8</v>
      </c>
      <c r="BW121" s="52">
        <f t="shared" si="269"/>
        <v>8.7659853226988883E-8</v>
      </c>
      <c r="BX121" s="52">
        <f t="shared" si="271"/>
        <v>9.0727948089933498E-8</v>
      </c>
      <c r="BY121" s="52">
        <f t="shared" si="273"/>
        <v>9.3903426273081173E-8</v>
      </c>
      <c r="BZ121" s="52">
        <f t="shared" si="275"/>
        <v>9.7190046192639003E-8</v>
      </c>
      <c r="CA121" s="52">
        <f t="shared" ref="CA121:CA127" si="277">$V121/(1+r_)^($R121-CA$2)</f>
        <v>1.0059169780938136E-7</v>
      </c>
      <c r="CB121" s="52">
        <f t="shared" si="182"/>
        <v>1.0411240723270968E-7</v>
      </c>
      <c r="CC121" s="52">
        <f t="shared" si="185"/>
        <v>1.0775634148585451E-7</v>
      </c>
      <c r="CD121" s="52">
        <f t="shared" si="188"/>
        <v>1.1152781343785943E-7</v>
      </c>
      <c r="CE121" s="52">
        <f t="shared" si="191"/>
        <v>1.1543128690818447E-7</v>
      </c>
      <c r="CF121" s="52">
        <f t="shared" si="194"/>
        <v>1.1947138194997091E-7</v>
      </c>
      <c r="CG121" s="52">
        <f t="shared" si="197"/>
        <v>1.2365288031821992E-7</v>
      </c>
      <c r="CH121" s="52">
        <f t="shared" si="200"/>
        <v>1.2798073112935762E-7</v>
      </c>
      <c r="CI121" s="52">
        <f t="shared" si="203"/>
        <v>1.3246005671888512E-7</v>
      </c>
      <c r="CJ121" s="52">
        <f t="shared" si="206"/>
        <v>1.3709615870404605E-7</v>
      </c>
      <c r="CK121" s="52">
        <f t="shared" si="209"/>
        <v>1.4189452425868768E-7</v>
      </c>
      <c r="CL121" s="52">
        <f t="shared" si="212"/>
        <v>1.4686083260774175E-7</v>
      </c>
      <c r="CM121" s="52">
        <f t="shared" si="215"/>
        <v>1.5200096174901266E-7</v>
      </c>
      <c r="CN121" s="52">
        <f t="shared" si="218"/>
        <v>1.5732099541022811E-7</v>
      </c>
      <c r="CO121" s="52">
        <f t="shared" si="224"/>
        <v>1.6282723024958606E-7</v>
      </c>
      <c r="CP121" s="52">
        <f t="shared" si="230"/>
        <v>1.6852618330832157E-7</v>
      </c>
      <c r="CQ121" s="52">
        <f t="shared" si="234"/>
        <v>1.744245997241128E-7</v>
      </c>
      <c r="CR121" s="52">
        <f t="shared" si="238"/>
        <v>1.8052946071445674E-7</v>
      </c>
      <c r="CS121" s="52">
        <f t="shared" si="242"/>
        <v>1.8684799183946267E-7</v>
      </c>
      <c r="CT121" s="52">
        <f t="shared" si="246"/>
        <v>1.9338767155384388E-7</v>
      </c>
      <c r="CU121" s="52">
        <f t="shared" si="251"/>
        <v>2.0015624005822841E-7</v>
      </c>
      <c r="CV121" s="52">
        <f t="shared" si="254"/>
        <v>2.0716170846026636E-7</v>
      </c>
      <c r="CW121" s="52">
        <f t="shared" si="257"/>
        <v>2.1441236825637571E-7</v>
      </c>
      <c r="CX121" s="52">
        <f t="shared" si="153"/>
        <v>2.2191680114534888E-7</v>
      </c>
      <c r="CY121" s="52">
        <f t="shared" si="156"/>
        <v>2.2968388918543603E-7</v>
      </c>
      <c r="CZ121" s="52">
        <f t="shared" si="159"/>
        <v>2.3772282530692624E-7</v>
      </c>
      <c r="DA121" s="52">
        <f t="shared" si="162"/>
        <v>2.460431241926686E-7</v>
      </c>
      <c r="DB121" s="52">
        <f t="shared" si="165"/>
        <v>2.5465463353941201E-7</v>
      </c>
      <c r="DC121" s="52">
        <f t="shared" si="168"/>
        <v>2.6356754571329143E-7</v>
      </c>
      <c r="DD121" s="52">
        <f t="shared" si="171"/>
        <v>2.7279240981325661E-7</v>
      </c>
      <c r="DE121" s="52">
        <f t="shared" si="174"/>
        <v>2.823401441567206E-7</v>
      </c>
      <c r="DF121" s="52">
        <f t="shared" si="177"/>
        <v>2.922220492022058E-7</v>
      </c>
      <c r="DG121" s="52">
        <f t="shared" si="180"/>
        <v>3.0244982092428298E-7</v>
      </c>
      <c r="DH121" s="52">
        <f t="shared" si="183"/>
        <v>3.1303556465663276E-7</v>
      </c>
      <c r="DI121" s="52">
        <f t="shared" si="186"/>
        <v>3.2399180941961491E-7</v>
      </c>
      <c r="DJ121" s="52">
        <f t="shared" si="189"/>
        <v>3.3533152274930143E-7</v>
      </c>
      <c r="DK121" s="52">
        <f t="shared" si="192"/>
        <v>3.4706812604552694E-7</v>
      </c>
      <c r="DL121" s="52">
        <f t="shared" si="195"/>
        <v>3.5921551045712036E-7</v>
      </c>
      <c r="DM121" s="52">
        <f t="shared" si="198"/>
        <v>3.7178805332311956E-7</v>
      </c>
      <c r="DN121" s="52">
        <f t="shared" si="201"/>
        <v>3.8480063518942873E-7</v>
      </c>
      <c r="DO121" s="52">
        <f t="shared" si="204"/>
        <v>3.9826865742105873E-7</v>
      </c>
      <c r="DP121" s="52">
        <f t="shared" si="207"/>
        <v>4.1220806043079568E-7</v>
      </c>
      <c r="DQ121" s="52">
        <f t="shared" si="210"/>
        <v>4.2663534254587351E-7</v>
      </c>
      <c r="DR121" s="52">
        <f t="shared" si="213"/>
        <v>4.4156757953497908E-7</v>
      </c>
      <c r="DS121" s="52">
        <f t="shared" si="216"/>
        <v>4.5702244481870332E-7</v>
      </c>
      <c r="DT121" s="52">
        <f t="shared" si="219"/>
        <v>4.7301823038735788E-7</v>
      </c>
      <c r="DU121" s="52">
        <f t="shared" si="225"/>
        <v>4.8957386845091535E-7</v>
      </c>
      <c r="DV121" s="52">
        <f t="shared" si="231"/>
        <v>5.0670895384669734E-7</v>
      </c>
      <c r="DW121" s="52">
        <f t="shared" si="235"/>
        <v>5.2444376723133175E-7</v>
      </c>
      <c r="DX121" s="52">
        <f t="shared" si="239"/>
        <v>5.4279929908442824E-7</v>
      </c>
      <c r="DY121" s="52">
        <f t="shared" si="243"/>
        <v>5.6179727455238314E-7</v>
      </c>
    </row>
    <row r="122" spans="1:129" ht="15.75" customHeight="1">
      <c r="A122" s="49"/>
      <c r="B122" s="49">
        <v>115</v>
      </c>
      <c r="C122" s="49"/>
      <c r="D122" s="51">
        <f t="shared" si="247"/>
        <v>0.50251256281407031</v>
      </c>
      <c r="E122" s="51">
        <f t="shared" si="0"/>
        <v>0.69818497458990236</v>
      </c>
      <c r="F122" s="52">
        <f t="shared" si="226"/>
        <v>1.4197322486221844E-8</v>
      </c>
      <c r="G122" s="52">
        <f t="shared" si="1"/>
        <v>8.8555355352684477E-9</v>
      </c>
      <c r="H122" s="52">
        <f t="shared" si="2"/>
        <v>0.82858721303750149</v>
      </c>
      <c r="I122" s="49"/>
      <c r="J122" s="51">
        <f t="shared" si="248"/>
        <v>0.46511627906976744</v>
      </c>
      <c r="K122" s="51">
        <f t="shared" si="4"/>
        <v>0.6257058997644126</v>
      </c>
      <c r="L122" s="52">
        <f t="shared" si="227"/>
        <v>7.1183388081632258E-7</v>
      </c>
      <c r="M122" s="52">
        <f t="shared" si="5"/>
        <v>4.5774498879967958E-7</v>
      </c>
      <c r="N122" s="52">
        <f t="shared" si="6"/>
        <v>0.89998937355999364</v>
      </c>
      <c r="O122" s="49"/>
      <c r="P122" s="53">
        <f t="shared" si="7"/>
        <v>0.98044529984160245</v>
      </c>
      <c r="Q122" s="49"/>
      <c r="R122" s="49">
        <v>115</v>
      </c>
      <c r="S122" s="52">
        <f t="shared" si="8"/>
        <v>6.9819180709864098E-7</v>
      </c>
      <c r="T122" s="52">
        <f t="shared" si="9"/>
        <v>4.4922667333497375E-7</v>
      </c>
      <c r="U122" s="54">
        <f t="shared" si="10"/>
        <v>0.90134044949985104</v>
      </c>
      <c r="V122" s="52">
        <f t="shared" si="221"/>
        <v>2.6091085187295273E-7</v>
      </c>
      <c r="W122" s="54">
        <f t="shared" si="12"/>
        <v>0.52349853306951344</v>
      </c>
      <c r="X122" s="49"/>
      <c r="Y122" s="49"/>
      <c r="Z122" s="49">
        <f t="shared" si="13"/>
        <v>0.89859312572031447</v>
      </c>
      <c r="AA122" s="54">
        <f t="shared" si="14"/>
        <v>2.7473237795365701E-3</v>
      </c>
      <c r="AB122" s="49"/>
      <c r="AC122" s="52">
        <f t="shared" si="222"/>
        <v>4.9928890630619989E-9</v>
      </c>
      <c r="AD122" s="52">
        <f t="shared" si="228"/>
        <v>5.167640180269168E-9</v>
      </c>
      <c r="AE122" s="52">
        <f t="shared" si="232"/>
        <v>5.3485075865785882E-9</v>
      </c>
      <c r="AF122" s="52">
        <f t="shared" si="236"/>
        <v>5.5357053521088385E-9</v>
      </c>
      <c r="AG122" s="52">
        <f t="shared" si="240"/>
        <v>5.7294550394326468E-9</v>
      </c>
      <c r="AH122" s="52">
        <f t="shared" si="244"/>
        <v>5.9299859658127879E-9</v>
      </c>
      <c r="AI122" s="52">
        <f t="shared" si="249"/>
        <v>6.1375354746162367E-9</v>
      </c>
      <c r="AJ122" s="52">
        <f t="shared" si="252"/>
        <v>6.3523492162278047E-9</v>
      </c>
      <c r="AK122" s="52">
        <f t="shared" si="255"/>
        <v>6.5746814387957761E-9</v>
      </c>
      <c r="AL122" s="52">
        <f t="shared" si="258"/>
        <v>6.8047952891536286E-9</v>
      </c>
      <c r="AM122" s="52">
        <f t="shared" si="260"/>
        <v>7.0429631242740067E-9</v>
      </c>
      <c r="AN122" s="52">
        <f t="shared" si="262"/>
        <v>7.2894668336235956E-9</v>
      </c>
      <c r="AO122" s="52">
        <f t="shared" si="264"/>
        <v>7.5445981728004188E-9</v>
      </c>
      <c r="AP122" s="52">
        <f t="shared" si="266"/>
        <v>7.8086591088484332E-9</v>
      </c>
      <c r="AQ122" s="52">
        <f t="shared" si="268"/>
        <v>8.0819621776581283E-9</v>
      </c>
      <c r="AR122" s="52">
        <f t="shared" si="270"/>
        <v>8.3648308538761624E-9</v>
      </c>
      <c r="AS122" s="52">
        <f t="shared" si="272"/>
        <v>8.657599933761827E-9</v>
      </c>
      <c r="AT122" s="52">
        <f t="shared" si="274"/>
        <v>8.9606159314434908E-9</v>
      </c>
      <c r="AU122" s="52">
        <f t="shared" si="276"/>
        <v>9.2742374890440131E-9</v>
      </c>
      <c r="AV122" s="52">
        <f t="shared" ref="AV122:AV127" si="278">$V122/(1+r_)^($R122-AV$2)</f>
        <v>9.598835801160552E-9</v>
      </c>
      <c r="AW122" s="52">
        <f t="shared" si="184"/>
        <v>9.9347950542011686E-9</v>
      </c>
      <c r="AX122" s="52">
        <f t="shared" si="187"/>
        <v>1.0282512881098209E-8</v>
      </c>
      <c r="AY122" s="52">
        <f t="shared" si="190"/>
        <v>1.0642400831936647E-8</v>
      </c>
      <c r="AZ122" s="52">
        <f t="shared" si="193"/>
        <v>1.1014884861054427E-8</v>
      </c>
      <c r="BA122" s="52">
        <f t="shared" si="196"/>
        <v>1.1400405831191331E-8</v>
      </c>
      <c r="BB122" s="52">
        <f t="shared" si="199"/>
        <v>1.1799420035283029E-8</v>
      </c>
      <c r="BC122" s="52">
        <f t="shared" si="202"/>
        <v>1.2212399736517933E-8</v>
      </c>
      <c r="BD122" s="52">
        <f t="shared" si="205"/>
        <v>1.2639833727296061E-8</v>
      </c>
      <c r="BE122" s="52">
        <f t="shared" si="208"/>
        <v>1.3082227907751421E-8</v>
      </c>
      <c r="BF122" s="52">
        <f t="shared" si="211"/>
        <v>1.3540105884522719E-8</v>
      </c>
      <c r="BG122" s="52">
        <f t="shared" si="214"/>
        <v>1.4014009590481014E-8</v>
      </c>
      <c r="BH122" s="52">
        <f t="shared" si="217"/>
        <v>1.4504499926147848E-8</v>
      </c>
      <c r="BI122" s="52">
        <f t="shared" si="223"/>
        <v>1.501215742356302E-8</v>
      </c>
      <c r="BJ122" s="52">
        <f t="shared" si="229"/>
        <v>1.5537582933387724E-8</v>
      </c>
      <c r="BK122" s="52">
        <f t="shared" si="233"/>
        <v>1.6081398336056293E-8</v>
      </c>
      <c r="BL122" s="52">
        <f t="shared" si="237"/>
        <v>1.6644247277818263E-8</v>
      </c>
      <c r="BM122" s="52">
        <f t="shared" si="241"/>
        <v>1.72267959325419E-8</v>
      </c>
      <c r="BN122" s="52">
        <f t="shared" si="245"/>
        <v>1.7829733790180863E-8</v>
      </c>
      <c r="BO122" s="52">
        <f t="shared" si="250"/>
        <v>1.8453774472837196E-8</v>
      </c>
      <c r="BP122" s="52">
        <f t="shared" si="253"/>
        <v>1.9099656579386496E-8</v>
      </c>
      <c r="BQ122" s="52">
        <f t="shared" si="256"/>
        <v>1.9768144559665021E-8</v>
      </c>
      <c r="BR122" s="52">
        <f t="shared" si="259"/>
        <v>2.0460029619253299E-8</v>
      </c>
      <c r="BS122" s="52">
        <f t="shared" si="261"/>
        <v>2.1176130655927159E-8</v>
      </c>
      <c r="BT122" s="52">
        <f t="shared" si="263"/>
        <v>2.1917295228884609E-8</v>
      </c>
      <c r="BU122" s="52">
        <f t="shared" si="265"/>
        <v>2.2684400561895566E-8</v>
      </c>
      <c r="BV122" s="52">
        <f t="shared" si="267"/>
        <v>2.3478354581561907E-8</v>
      </c>
      <c r="BW122" s="52">
        <f t="shared" si="269"/>
        <v>2.4300096991916576E-8</v>
      </c>
      <c r="BX122" s="52">
        <f t="shared" si="271"/>
        <v>2.5150600386633651E-8</v>
      </c>
      <c r="BY122" s="52">
        <f t="shared" si="273"/>
        <v>2.6030871400165829E-8</v>
      </c>
      <c r="BZ122" s="52">
        <f t="shared" si="275"/>
        <v>2.6941951899171632E-8</v>
      </c>
      <c r="CA122" s="52">
        <f t="shared" si="277"/>
        <v>2.7884920215642636E-8</v>
      </c>
      <c r="CB122" s="52">
        <f t="shared" ref="CB122:CB127" si="279">$V122/(1+r_)^($R122-CB$2)</f>
        <v>2.8860892423190126E-8</v>
      </c>
      <c r="CC122" s="52">
        <f t="shared" si="185"/>
        <v>2.9871023658001776E-8</v>
      </c>
      <c r="CD122" s="52">
        <f t="shared" si="188"/>
        <v>3.0916509486031837E-8</v>
      </c>
      <c r="CE122" s="52">
        <f t="shared" si="191"/>
        <v>3.199858731804295E-8</v>
      </c>
      <c r="CF122" s="52">
        <f t="shared" si="194"/>
        <v>3.3118537874174445E-8</v>
      </c>
      <c r="CG122" s="52">
        <f t="shared" si="197"/>
        <v>3.4277686699770549E-8</v>
      </c>
      <c r="CH122" s="52">
        <f t="shared" si="200"/>
        <v>3.5477405734262515E-8</v>
      </c>
      <c r="CI122" s="52">
        <f t="shared" si="203"/>
        <v>3.6719114934961706E-8</v>
      </c>
      <c r="CJ122" s="52">
        <f t="shared" si="206"/>
        <v>3.8004283957685363E-8</v>
      </c>
      <c r="CK122" s="52">
        <f t="shared" si="209"/>
        <v>3.9334433896204337E-8</v>
      </c>
      <c r="CL122" s="52">
        <f t="shared" si="212"/>
        <v>4.0711139082571492E-8</v>
      </c>
      <c r="CM122" s="52">
        <f t="shared" si="215"/>
        <v>4.2136028950461497E-8</v>
      </c>
      <c r="CN122" s="52">
        <f t="shared" si="218"/>
        <v>4.3610789963727639E-8</v>
      </c>
      <c r="CO122" s="52">
        <f t="shared" si="224"/>
        <v>4.5137167612458104E-8</v>
      </c>
      <c r="CP122" s="52">
        <f t="shared" si="230"/>
        <v>4.6716968478894135E-8</v>
      </c>
      <c r="CQ122" s="52">
        <f t="shared" si="234"/>
        <v>4.8352062375655428E-8</v>
      </c>
      <c r="CR122" s="52">
        <f t="shared" si="238"/>
        <v>5.0044384558803356E-8</v>
      </c>
      <c r="CS122" s="52">
        <f t="shared" si="242"/>
        <v>5.1795938018361467E-8</v>
      </c>
      <c r="CT122" s="52">
        <f t="shared" si="246"/>
        <v>5.360879584900411E-8</v>
      </c>
      <c r="CU122" s="52">
        <f t="shared" si="251"/>
        <v>5.5485103703719261E-8</v>
      </c>
      <c r="CV122" s="52">
        <f t="shared" si="254"/>
        <v>5.7427082333349428E-8</v>
      </c>
      <c r="CW122" s="52">
        <f t="shared" si="257"/>
        <v>5.9437030215016648E-8</v>
      </c>
      <c r="CX122" s="52">
        <f t="shared" si="153"/>
        <v>6.1517326272542233E-8</v>
      </c>
      <c r="CY122" s="52">
        <f t="shared" si="156"/>
        <v>6.3670432692081219E-8</v>
      </c>
      <c r="CZ122" s="52">
        <f t="shared" si="159"/>
        <v>6.5898897836304041E-8</v>
      </c>
      <c r="DA122" s="52">
        <f t="shared" si="162"/>
        <v>6.8205359260574677E-8</v>
      </c>
      <c r="DB122" s="52">
        <f t="shared" si="165"/>
        <v>7.0592546834694771E-8</v>
      </c>
      <c r="DC122" s="52">
        <f t="shared" si="168"/>
        <v>7.3063285973909098E-8</v>
      </c>
      <c r="DD122" s="52">
        <f t="shared" si="171"/>
        <v>7.5620500982995909E-8</v>
      </c>
      <c r="DE122" s="52">
        <f t="shared" si="174"/>
        <v>7.8267218517400764E-8</v>
      </c>
      <c r="DF122" s="52">
        <f t="shared" si="177"/>
        <v>8.1006571165509772E-8</v>
      </c>
      <c r="DG122" s="52">
        <f t="shared" si="180"/>
        <v>8.3841801156302616E-8</v>
      </c>
      <c r="DH122" s="52">
        <f t="shared" si="183"/>
        <v>8.6776264196773205E-8</v>
      </c>
      <c r="DI122" s="52">
        <f t="shared" si="186"/>
        <v>8.9813433443660235E-8</v>
      </c>
      <c r="DJ122" s="52">
        <f t="shared" si="189"/>
        <v>9.2956903614188337E-8</v>
      </c>
      <c r="DK122" s="52">
        <f t="shared" si="192"/>
        <v>9.6210395240684944E-8</v>
      </c>
      <c r="DL122" s="52">
        <f t="shared" si="195"/>
        <v>9.957775907410889E-8</v>
      </c>
      <c r="DM122" s="52">
        <f t="shared" si="198"/>
        <v>1.0306298064170269E-7</v>
      </c>
      <c r="DN122" s="52">
        <f t="shared" si="201"/>
        <v>1.066701849641623E-7</v>
      </c>
      <c r="DO122" s="52">
        <f t="shared" si="204"/>
        <v>1.1040364143790797E-7</v>
      </c>
      <c r="DP122" s="52">
        <f t="shared" si="207"/>
        <v>1.1426776888823474E-7</v>
      </c>
      <c r="DQ122" s="52">
        <f t="shared" si="210"/>
        <v>1.1826714079932293E-7</v>
      </c>
      <c r="DR122" s="52">
        <f t="shared" si="213"/>
        <v>1.2240649072729922E-7</v>
      </c>
      <c r="DS122" s="52">
        <f t="shared" si="216"/>
        <v>1.266907179027547E-7</v>
      </c>
      <c r="DT122" s="52">
        <f t="shared" si="219"/>
        <v>1.3112489302935111E-7</v>
      </c>
      <c r="DU122" s="52">
        <f t="shared" si="225"/>
        <v>1.3571426428537837E-7</v>
      </c>
      <c r="DV122" s="52">
        <f t="shared" si="231"/>
        <v>1.404642635353666E-7</v>
      </c>
      <c r="DW122" s="52">
        <f t="shared" si="235"/>
        <v>1.4538051275910442E-7</v>
      </c>
      <c r="DX122" s="52">
        <f t="shared" si="239"/>
        <v>1.5046883070567306E-7</v>
      </c>
      <c r="DY122" s="52">
        <f t="shared" si="243"/>
        <v>1.5573523978037159E-7</v>
      </c>
    </row>
    <row r="123" spans="1:129" ht="15.75" customHeight="1">
      <c r="A123" s="49"/>
      <c r="B123" s="49">
        <v>116</v>
      </c>
      <c r="C123" s="49"/>
      <c r="D123" s="51">
        <f t="shared" si="247"/>
        <v>0.50251256281407031</v>
      </c>
      <c r="E123" s="51">
        <f t="shared" si="0"/>
        <v>0.69818497458990236</v>
      </c>
      <c r="F123" s="52">
        <f t="shared" si="226"/>
        <v>3.5137485843150506E-9</v>
      </c>
      <c r="G123" s="52">
        <f t="shared" si="1"/>
        <v>2.1916896992794643E-9</v>
      </c>
      <c r="H123" s="52">
        <f t="shared" si="2"/>
        <v>0.82765862906826848</v>
      </c>
      <c r="I123" s="49"/>
      <c r="J123" s="51">
        <f t="shared" si="248"/>
        <v>0.46511627906976744</v>
      </c>
      <c r="K123" s="51">
        <f t="shared" si="4"/>
        <v>0.6257058997644126</v>
      </c>
      <c r="L123" s="52">
        <f t="shared" si="227"/>
        <v>2.0365609678303663E-7</v>
      </c>
      <c r="M123" s="52">
        <f t="shared" si="5"/>
        <v>1.3096111361548436E-7</v>
      </c>
      <c r="N123" s="52">
        <f t="shared" si="6"/>
        <v>0.89807249851120607</v>
      </c>
      <c r="O123" s="49"/>
      <c r="P123" s="53">
        <f t="shared" si="7"/>
        <v>0.98303928557708531</v>
      </c>
      <c r="Q123" s="49"/>
      <c r="R123" s="49">
        <v>116</v>
      </c>
      <c r="S123" s="52">
        <f t="shared" si="8"/>
        <v>2.0026153957130656E-7</v>
      </c>
      <c r="T123" s="52">
        <f t="shared" si="9"/>
        <v>1.2884180810368417E-7</v>
      </c>
      <c r="U123" s="54">
        <f t="shared" si="10"/>
        <v>0.89923329411091069</v>
      </c>
      <c r="V123" s="52">
        <f t="shared" si="221"/>
        <v>7.4831322146619769E-8</v>
      </c>
      <c r="W123" s="54">
        <f t="shared" si="12"/>
        <v>0.52227469721961695</v>
      </c>
      <c r="X123" s="49"/>
      <c r="Y123" s="49"/>
      <c r="Z123" s="49">
        <f t="shared" si="13"/>
        <v>0.896878228980172</v>
      </c>
      <c r="AA123" s="54">
        <f t="shared" si="14"/>
        <v>2.3550651307386872E-3</v>
      </c>
      <c r="AB123" s="49"/>
      <c r="AC123" s="52">
        <f t="shared" si="222"/>
        <v>1.3835754348363737E-9</v>
      </c>
      <c r="AD123" s="52">
        <f t="shared" si="228"/>
        <v>1.4320005750556467E-9</v>
      </c>
      <c r="AE123" s="52">
        <f t="shared" si="232"/>
        <v>1.482120595182594E-9</v>
      </c>
      <c r="AF123" s="52">
        <f t="shared" si="236"/>
        <v>1.5339948160139849E-9</v>
      </c>
      <c r="AG123" s="52">
        <f t="shared" si="240"/>
        <v>1.5876846345744742E-9</v>
      </c>
      <c r="AH123" s="52">
        <f t="shared" si="244"/>
        <v>1.6432535967845806E-9</v>
      </c>
      <c r="AI123" s="52">
        <f t="shared" si="249"/>
        <v>1.7007674726720403E-9</v>
      </c>
      <c r="AJ123" s="52">
        <f t="shared" si="252"/>
        <v>1.760294334215562E-9</v>
      </c>
      <c r="AK123" s="52">
        <f t="shared" si="255"/>
        <v>1.8219046359131066E-9</v>
      </c>
      <c r="AL123" s="52">
        <f t="shared" si="258"/>
        <v>1.8856712981700649E-9</v>
      </c>
      <c r="AM123" s="52">
        <f t="shared" si="260"/>
        <v>1.9516697936060176E-9</v>
      </c>
      <c r="AN123" s="52">
        <f t="shared" si="262"/>
        <v>2.0199782363822283E-9</v>
      </c>
      <c r="AO123" s="52">
        <f t="shared" si="264"/>
        <v>2.0906774746556059E-9</v>
      </c>
      <c r="AP123" s="52">
        <f t="shared" si="266"/>
        <v>2.1638511862685513E-9</v>
      </c>
      <c r="AQ123" s="52">
        <f t="shared" si="268"/>
        <v>2.2395859777879503E-9</v>
      </c>
      <c r="AR123" s="52">
        <f t="shared" si="270"/>
        <v>2.317971487010529E-9</v>
      </c>
      <c r="AS123" s="52">
        <f t="shared" si="272"/>
        <v>2.399100489055897E-9</v>
      </c>
      <c r="AT123" s="52">
        <f t="shared" si="274"/>
        <v>2.4830690061728534E-9</v>
      </c>
      <c r="AU123" s="52">
        <f t="shared" si="276"/>
        <v>2.5699764213889029E-9</v>
      </c>
      <c r="AV123" s="52">
        <f t="shared" si="278"/>
        <v>2.6599255961375146E-9</v>
      </c>
      <c r="AW123" s="52">
        <f t="shared" si="184"/>
        <v>2.7530229920023271E-9</v>
      </c>
      <c r="AX123" s="52">
        <f t="shared" si="187"/>
        <v>2.849378796722408E-9</v>
      </c>
      <c r="AY123" s="52">
        <f t="shared" si="190"/>
        <v>2.949107054607692E-9</v>
      </c>
      <c r="AZ123" s="52">
        <f t="shared" si="193"/>
        <v>3.0523258015189615E-9</v>
      </c>
      <c r="BA123" s="52">
        <f t="shared" si="196"/>
        <v>3.1591572045721246E-9</v>
      </c>
      <c r="BB123" s="52">
        <f t="shared" si="199"/>
        <v>3.2697277067321485E-9</v>
      </c>
      <c r="BC123" s="52">
        <f t="shared" si="202"/>
        <v>3.3841681764677742E-9</v>
      </c>
      <c r="BD123" s="52">
        <f t="shared" si="205"/>
        <v>3.5026140626441458E-9</v>
      </c>
      <c r="BE123" s="52">
        <f t="shared" si="208"/>
        <v>3.6252055548366909E-9</v>
      </c>
      <c r="BF123" s="52">
        <f t="shared" si="211"/>
        <v>3.7520877492559743E-9</v>
      </c>
      <c r="BG123" s="52">
        <f t="shared" si="214"/>
        <v>3.8834108204799334E-9</v>
      </c>
      <c r="BH123" s="52">
        <f t="shared" si="217"/>
        <v>4.0193301991967304E-9</v>
      </c>
      <c r="BI123" s="52">
        <f t="shared" si="223"/>
        <v>4.1600067561686161E-9</v>
      </c>
      <c r="BJ123" s="52">
        <f t="shared" si="229"/>
        <v>4.3056069926345169E-9</v>
      </c>
      <c r="BK123" s="52">
        <f t="shared" si="233"/>
        <v>4.4563032373767236E-9</v>
      </c>
      <c r="BL123" s="52">
        <f t="shared" si="237"/>
        <v>4.6122738506849095E-9</v>
      </c>
      <c r="BM123" s="52">
        <f t="shared" si="241"/>
        <v>4.7737034354588812E-9</v>
      </c>
      <c r="BN123" s="52">
        <f t="shared" si="245"/>
        <v>4.9407830556999408E-9</v>
      </c>
      <c r="BO123" s="52">
        <f t="shared" si="250"/>
        <v>5.1137104626494377E-9</v>
      </c>
      <c r="BP123" s="52">
        <f t="shared" si="253"/>
        <v>5.2926903288421687E-9</v>
      </c>
      <c r="BQ123" s="52">
        <f t="shared" si="256"/>
        <v>5.4779344903516439E-9</v>
      </c>
      <c r="BR123" s="52">
        <f t="shared" si="259"/>
        <v>5.6696621975139512E-9</v>
      </c>
      <c r="BS123" s="52">
        <f t="shared" si="261"/>
        <v>5.8681003744269402E-9</v>
      </c>
      <c r="BT123" s="52">
        <f t="shared" si="263"/>
        <v>6.0734838875318814E-9</v>
      </c>
      <c r="BU123" s="52">
        <f t="shared" si="265"/>
        <v>6.286055823595497E-9</v>
      </c>
      <c r="BV123" s="52">
        <f t="shared" si="267"/>
        <v>6.5060677774213382E-9</v>
      </c>
      <c r="BW123" s="52">
        <f t="shared" si="269"/>
        <v>6.7337801496310844E-9</v>
      </c>
      <c r="BX123" s="52">
        <f t="shared" si="271"/>
        <v>6.9694624548681734E-9</v>
      </c>
      <c r="BY123" s="52">
        <f t="shared" si="273"/>
        <v>7.2133936407885576E-9</v>
      </c>
      <c r="BZ123" s="52">
        <f t="shared" si="275"/>
        <v>7.4658624182161562E-9</v>
      </c>
      <c r="CA123" s="52">
        <f t="shared" si="277"/>
        <v>7.7271676028537226E-9</v>
      </c>
      <c r="CB123" s="52">
        <f t="shared" si="279"/>
        <v>7.9976184689536012E-9</v>
      </c>
      <c r="CC123" s="52">
        <f t="shared" si="185"/>
        <v>8.2775351153669764E-9</v>
      </c>
      <c r="CD123" s="52">
        <f t="shared" si="188"/>
        <v>8.5672488444048186E-9</v>
      </c>
      <c r="CE123" s="52">
        <f t="shared" si="191"/>
        <v>8.867102553958987E-9</v>
      </c>
      <c r="CF123" s="52">
        <f t="shared" si="194"/>
        <v>9.1774511433475529E-9</v>
      </c>
      <c r="CG123" s="52">
        <f t="shared" si="197"/>
        <v>9.4986619333647131E-9</v>
      </c>
      <c r="CH123" s="52">
        <f t="shared" si="200"/>
        <v>9.8311151010324777E-9</v>
      </c>
      <c r="CI123" s="52">
        <f t="shared" si="203"/>
        <v>1.0175204129568616E-8</v>
      </c>
      <c r="CJ123" s="52">
        <f t="shared" si="206"/>
        <v>1.0531336274103518E-8</v>
      </c>
      <c r="CK123" s="52">
        <f t="shared" si="209"/>
        <v>1.0899933043697139E-8</v>
      </c>
      <c r="CL123" s="52">
        <f t="shared" si="212"/>
        <v>1.1281430700226535E-8</v>
      </c>
      <c r="CM123" s="52">
        <f t="shared" si="215"/>
        <v>1.1676280774734466E-8</v>
      </c>
      <c r="CN123" s="52">
        <f t="shared" si="218"/>
        <v>1.2084950601850173E-8</v>
      </c>
      <c r="CO123" s="52">
        <f t="shared" si="224"/>
        <v>1.2507923872914925E-8</v>
      </c>
      <c r="CP123" s="52">
        <f t="shared" si="230"/>
        <v>1.2945701208466948E-8</v>
      </c>
      <c r="CQ123" s="52">
        <f t="shared" si="234"/>
        <v>1.3398800750763289E-8</v>
      </c>
      <c r="CR123" s="52">
        <f t="shared" si="238"/>
        <v>1.3867758777040004E-8</v>
      </c>
      <c r="CS123" s="52">
        <f t="shared" si="242"/>
        <v>1.4353130334236401E-8</v>
      </c>
      <c r="CT123" s="52">
        <f t="shared" si="246"/>
        <v>1.4855489895934674E-8</v>
      </c>
      <c r="CU123" s="52">
        <f t="shared" si="251"/>
        <v>1.5375432042292384E-8</v>
      </c>
      <c r="CV123" s="52">
        <f t="shared" si="254"/>
        <v>1.5913572163772618E-8</v>
      </c>
      <c r="CW123" s="52">
        <f t="shared" si="257"/>
        <v>1.647054718950466E-8</v>
      </c>
      <c r="CX123" s="52">
        <f t="shared" si="153"/>
        <v>1.7047016341137317E-8</v>
      </c>
      <c r="CY123" s="52">
        <f t="shared" si="156"/>
        <v>1.7643661913077125E-8</v>
      </c>
      <c r="CZ123" s="52">
        <f t="shared" si="159"/>
        <v>1.8261190080034828E-8</v>
      </c>
      <c r="DA123" s="52">
        <f t="shared" si="162"/>
        <v>1.8900331732836042E-8</v>
      </c>
      <c r="DB123" s="52">
        <f t="shared" si="165"/>
        <v>1.95618433434853E-8</v>
      </c>
      <c r="DC123" s="52">
        <f t="shared" si="168"/>
        <v>2.024650786050728E-8</v>
      </c>
      <c r="DD123" s="52">
        <f t="shared" si="171"/>
        <v>2.0955135635625036E-8</v>
      </c>
      <c r="DE123" s="52">
        <f t="shared" si="174"/>
        <v>2.1688565382871912E-8</v>
      </c>
      <c r="DF123" s="52">
        <f t="shared" si="177"/>
        <v>2.2447665171272427E-8</v>
      </c>
      <c r="DG123" s="52">
        <f t="shared" si="180"/>
        <v>2.323333345226696E-8</v>
      </c>
      <c r="DH123" s="52">
        <f t="shared" si="183"/>
        <v>2.4046500123096303E-8</v>
      </c>
      <c r="DI123" s="52">
        <f t="shared" si="186"/>
        <v>2.4888127627404671E-8</v>
      </c>
      <c r="DJ123" s="52">
        <f t="shared" si="189"/>
        <v>2.5759212094363829E-8</v>
      </c>
      <c r="DK123" s="52">
        <f t="shared" si="192"/>
        <v>2.6660784517666558E-8</v>
      </c>
      <c r="DL123" s="52">
        <f t="shared" si="195"/>
        <v>2.759391197578489E-8</v>
      </c>
      <c r="DM123" s="52">
        <f t="shared" si="198"/>
        <v>2.8559698894937354E-8</v>
      </c>
      <c r="DN123" s="52">
        <f t="shared" si="201"/>
        <v>2.9559288356260161E-8</v>
      </c>
      <c r="DO123" s="52">
        <f t="shared" si="204"/>
        <v>3.0593863448729271E-8</v>
      </c>
      <c r="DP123" s="52">
        <f t="shared" si="207"/>
        <v>3.1664648669434794E-8</v>
      </c>
      <c r="DQ123" s="52">
        <f t="shared" si="210"/>
        <v>3.2772911372865008E-8</v>
      </c>
      <c r="DR123" s="52">
        <f t="shared" si="213"/>
        <v>3.3919963270915276E-8</v>
      </c>
      <c r="DS123" s="52">
        <f t="shared" si="216"/>
        <v>3.5107161985397307E-8</v>
      </c>
      <c r="DT123" s="52">
        <f t="shared" si="219"/>
        <v>3.6335912654886217E-8</v>
      </c>
      <c r="DU123" s="52">
        <f t="shared" si="225"/>
        <v>3.7607669597807226E-8</v>
      </c>
      <c r="DV123" s="52">
        <f t="shared" si="231"/>
        <v>3.8923938033730478E-8</v>
      </c>
      <c r="DW123" s="52">
        <f t="shared" si="235"/>
        <v>4.0286275864911039E-8</v>
      </c>
      <c r="DX123" s="52">
        <f t="shared" si="239"/>
        <v>4.1696295520182921E-8</v>
      </c>
      <c r="DY123" s="52">
        <f t="shared" si="243"/>
        <v>4.3155665863389321E-8</v>
      </c>
    </row>
    <row r="124" spans="1:129" ht="15.75" customHeight="1">
      <c r="A124" s="49"/>
      <c r="B124" s="49">
        <v>117</v>
      </c>
      <c r="C124" s="49"/>
      <c r="D124" s="51">
        <f t="shared" si="247"/>
        <v>0.50251256281407031</v>
      </c>
      <c r="E124" s="51">
        <f t="shared" si="0"/>
        <v>0.69818497458990236</v>
      </c>
      <c r="F124" s="52">
        <f t="shared" si="226"/>
        <v>8.6963081424387817E-10</v>
      </c>
      <c r="G124" s="52">
        <f t="shared" si="1"/>
        <v>5.4242950285694897E-10</v>
      </c>
      <c r="H124" s="52">
        <f t="shared" si="2"/>
        <v>0.82390667990332578</v>
      </c>
      <c r="I124" s="49"/>
      <c r="J124" s="51">
        <f t="shared" si="248"/>
        <v>0.46511627906976744</v>
      </c>
      <c r="K124" s="51">
        <f t="shared" si="4"/>
        <v>0.6257058997644126</v>
      </c>
      <c r="L124" s="52">
        <f t="shared" si="227"/>
        <v>5.8266130447932068E-8</v>
      </c>
      <c r="M124" s="52">
        <f t="shared" si="5"/>
        <v>3.7468052516274329E-8</v>
      </c>
      <c r="N124" s="52">
        <f t="shared" si="6"/>
        <v>0.89137249479625646</v>
      </c>
      <c r="O124" s="49"/>
      <c r="P124" s="53">
        <f t="shared" si="7"/>
        <v>0.98529433297749547</v>
      </c>
      <c r="Q124" s="49"/>
      <c r="R124" s="49">
        <v>117</v>
      </c>
      <c r="S124" s="52">
        <f t="shared" si="8"/>
        <v>5.742207663606175E-8</v>
      </c>
      <c r="T124" s="52">
        <f t="shared" si="9"/>
        <v>3.6941154932910576E-8</v>
      </c>
      <c r="U124" s="54">
        <f t="shared" si="10"/>
        <v>0.8923403473110374</v>
      </c>
      <c r="V124" s="52">
        <f t="shared" si="221"/>
        <v>2.1455422785034461E-8</v>
      </c>
      <c r="W124" s="54">
        <f t="shared" si="12"/>
        <v>0.51827127371825055</v>
      </c>
      <c r="X124" s="49"/>
      <c r="Y124" s="49"/>
      <c r="Z124" s="49">
        <f t="shared" si="13"/>
        <v>0.8903803649870391</v>
      </c>
      <c r="AA124" s="54">
        <f t="shared" si="14"/>
        <v>1.9599823239982994E-3</v>
      </c>
      <c r="AB124" s="49"/>
      <c r="AC124" s="52">
        <f t="shared" si="222"/>
        <v>3.832799940182815E-10</v>
      </c>
      <c r="AD124" s="52">
        <f t="shared" si="228"/>
        <v>3.966947938089213E-10</v>
      </c>
      <c r="AE124" s="52">
        <f t="shared" si="232"/>
        <v>4.1057911159223351E-10</v>
      </c>
      <c r="AF124" s="52">
        <f t="shared" si="236"/>
        <v>4.2494938049796164E-10</v>
      </c>
      <c r="AG124" s="52">
        <f t="shared" si="240"/>
        <v>4.3982260881539028E-10</v>
      </c>
      <c r="AH124" s="52">
        <f t="shared" si="244"/>
        <v>4.5521640012392892E-10</v>
      </c>
      <c r="AI124" s="52">
        <f t="shared" si="249"/>
        <v>4.7114897412826636E-10</v>
      </c>
      <c r="AJ124" s="52">
        <f t="shared" si="252"/>
        <v>4.876391882227555E-10</v>
      </c>
      <c r="AK124" s="52">
        <f t="shared" si="255"/>
        <v>5.0470655981055205E-10</v>
      </c>
      <c r="AL124" s="52">
        <f t="shared" si="258"/>
        <v>5.2237128940392133E-10</v>
      </c>
      <c r="AM124" s="52">
        <f t="shared" si="260"/>
        <v>5.4065428453305846E-10</v>
      </c>
      <c r="AN124" s="52">
        <f t="shared" si="262"/>
        <v>5.5957718449171552E-10</v>
      </c>
      <c r="AO124" s="52">
        <f t="shared" si="264"/>
        <v>5.7916238594892564E-10</v>
      </c>
      <c r="AP124" s="52">
        <f t="shared" si="266"/>
        <v>5.994330694571379E-10</v>
      </c>
      <c r="AQ124" s="52">
        <f t="shared" si="268"/>
        <v>6.2041322688813759E-10</v>
      </c>
      <c r="AR124" s="52">
        <f t="shared" si="270"/>
        <v>6.4212768982922234E-10</v>
      </c>
      <c r="AS124" s="52">
        <f t="shared" si="272"/>
        <v>6.6460215897324518E-10</v>
      </c>
      <c r="AT124" s="52">
        <f t="shared" si="274"/>
        <v>6.8786323453730864E-10</v>
      </c>
      <c r="AU124" s="52">
        <f t="shared" si="276"/>
        <v>7.1193844774611444E-10</v>
      </c>
      <c r="AV124" s="52">
        <f t="shared" si="278"/>
        <v>7.3685629341722838E-10</v>
      </c>
      <c r="AW124" s="52">
        <f t="shared" si="184"/>
        <v>7.6264626368683129E-10</v>
      </c>
      <c r="AX124" s="52">
        <f t="shared" si="187"/>
        <v>7.8933888291587035E-10</v>
      </c>
      <c r="AY124" s="52">
        <f t="shared" si="190"/>
        <v>8.169657438179256E-10</v>
      </c>
      <c r="AZ124" s="52">
        <f t="shared" si="193"/>
        <v>8.4555954485155299E-10</v>
      </c>
      <c r="BA124" s="52">
        <f t="shared" si="196"/>
        <v>8.7515412892135732E-10</v>
      </c>
      <c r="BB124" s="52">
        <f t="shared" si="199"/>
        <v>9.0578452343360472E-10</v>
      </c>
      <c r="BC124" s="52">
        <f t="shared" si="202"/>
        <v>9.3748698175378071E-10</v>
      </c>
      <c r="BD124" s="52">
        <f t="shared" si="205"/>
        <v>9.7029902611516328E-10</v>
      </c>
      <c r="BE124" s="52">
        <f t="shared" si="208"/>
        <v>1.0042594920291938E-9</v>
      </c>
      <c r="BF124" s="52">
        <f t="shared" si="211"/>
        <v>1.0394085742502156E-9</v>
      </c>
      <c r="BG124" s="52">
        <f t="shared" si="214"/>
        <v>1.0757878743489729E-9</v>
      </c>
      <c r="BH124" s="52">
        <f t="shared" si="217"/>
        <v>1.1134404499511868E-9</v>
      </c>
      <c r="BI124" s="52">
        <f t="shared" si="223"/>
        <v>1.1524108656994784E-9</v>
      </c>
      <c r="BJ124" s="52">
        <f t="shared" si="229"/>
        <v>1.19274524599896E-9</v>
      </c>
      <c r="BK124" s="52">
        <f t="shared" si="233"/>
        <v>1.2344913296089234E-9</v>
      </c>
      <c r="BL124" s="52">
        <f t="shared" si="237"/>
        <v>1.2776985261452355E-9</v>
      </c>
      <c r="BM124" s="52">
        <f t="shared" si="241"/>
        <v>1.3224179745603186E-9</v>
      </c>
      <c r="BN124" s="52">
        <f t="shared" si="245"/>
        <v>1.3687026036699299E-9</v>
      </c>
      <c r="BO124" s="52">
        <f t="shared" si="250"/>
        <v>1.4166071947983772E-9</v>
      </c>
      <c r="BP124" s="52">
        <f t="shared" si="253"/>
        <v>1.4661884466163201E-9</v>
      </c>
      <c r="BQ124" s="52">
        <f t="shared" si="256"/>
        <v>1.5175050422478913E-9</v>
      </c>
      <c r="BR124" s="52">
        <f t="shared" si="259"/>
        <v>1.5706177187265673E-9</v>
      </c>
      <c r="BS124" s="52">
        <f t="shared" si="261"/>
        <v>1.6255893388819971E-9</v>
      </c>
      <c r="BT124" s="52">
        <f t="shared" si="263"/>
        <v>1.6824849657428672E-9</v>
      </c>
      <c r="BU124" s="52">
        <f t="shared" si="265"/>
        <v>1.7413719395438673E-9</v>
      </c>
      <c r="BV124" s="52">
        <f t="shared" si="267"/>
        <v>1.8023199574279024E-9</v>
      </c>
      <c r="BW124" s="52">
        <f t="shared" si="269"/>
        <v>1.8654011559378785E-9</v>
      </c>
      <c r="BX124" s="52">
        <f t="shared" si="271"/>
        <v>1.9306901963957041E-9</v>
      </c>
      <c r="BY124" s="52">
        <f t="shared" si="273"/>
        <v>1.998264353269554E-9</v>
      </c>
      <c r="BZ124" s="52">
        <f t="shared" si="275"/>
        <v>2.0682036056339878E-9</v>
      </c>
      <c r="CA124" s="52">
        <f t="shared" si="277"/>
        <v>2.1405907318311774E-9</v>
      </c>
      <c r="CB124" s="52">
        <f t="shared" si="279"/>
        <v>2.2155114074452686E-9</v>
      </c>
      <c r="CC124" s="52">
        <f t="shared" si="185"/>
        <v>2.2930543067058529E-9</v>
      </c>
      <c r="CD124" s="52">
        <f t="shared" si="188"/>
        <v>2.3733112074405574E-9</v>
      </c>
      <c r="CE124" s="52">
        <f t="shared" si="191"/>
        <v>2.4563770997009763E-9</v>
      </c>
      <c r="CF124" s="52">
        <f t="shared" si="194"/>
        <v>2.5423502981905107E-9</v>
      </c>
      <c r="CG124" s="52">
        <f t="shared" si="197"/>
        <v>2.6313325586271785E-9</v>
      </c>
      <c r="CH124" s="52">
        <f t="shared" si="200"/>
        <v>2.7234291981791287E-9</v>
      </c>
      <c r="CI124" s="52">
        <f t="shared" si="203"/>
        <v>2.8187492201153982E-9</v>
      </c>
      <c r="CJ124" s="52">
        <f t="shared" si="206"/>
        <v>2.9174054428194374E-9</v>
      </c>
      <c r="CK124" s="52">
        <f t="shared" si="209"/>
        <v>3.0195146333181178E-9</v>
      </c>
      <c r="CL124" s="52">
        <f t="shared" si="212"/>
        <v>3.1251976454842515E-9</v>
      </c>
      <c r="CM124" s="52">
        <f t="shared" si="215"/>
        <v>3.2345795630761994E-9</v>
      </c>
      <c r="CN124" s="52">
        <f t="shared" si="218"/>
        <v>3.3477898477838665E-9</v>
      </c>
      <c r="CO124" s="52">
        <f t="shared" si="224"/>
        <v>3.4649624924563022E-9</v>
      </c>
      <c r="CP124" s="52">
        <f t="shared" si="230"/>
        <v>3.5862361796922716E-9</v>
      </c>
      <c r="CQ124" s="52">
        <f t="shared" si="234"/>
        <v>3.7117544459815015E-9</v>
      </c>
      <c r="CR124" s="52">
        <f t="shared" si="238"/>
        <v>3.8416658515908536E-9</v>
      </c>
      <c r="CS124" s="52">
        <f t="shared" si="242"/>
        <v>3.9761241563965333E-9</v>
      </c>
      <c r="CT124" s="52">
        <f t="shared" si="246"/>
        <v>4.115288501870411E-9</v>
      </c>
      <c r="CU124" s="52">
        <f t="shared" si="251"/>
        <v>4.2593235994358744E-9</v>
      </c>
      <c r="CV124" s="52">
        <f t="shared" si="254"/>
        <v>4.4083999254161291E-9</v>
      </c>
      <c r="CW124" s="52">
        <f t="shared" si="257"/>
        <v>4.5626939228056947E-9</v>
      </c>
      <c r="CX124" s="52">
        <f t="shared" si="153"/>
        <v>4.7223882101038934E-9</v>
      </c>
      <c r="CY124" s="52">
        <f t="shared" si="156"/>
        <v>4.887671797457529E-9</v>
      </c>
      <c r="CZ124" s="52">
        <f t="shared" si="159"/>
        <v>5.0587403103685427E-9</v>
      </c>
      <c r="DA124" s="52">
        <f t="shared" si="162"/>
        <v>5.2357962212314417E-9</v>
      </c>
      <c r="DB124" s="52">
        <f t="shared" si="165"/>
        <v>5.4190490889745414E-9</v>
      </c>
      <c r="DC124" s="52">
        <f t="shared" si="168"/>
        <v>5.6087158070886495E-9</v>
      </c>
      <c r="DD124" s="52">
        <f t="shared" si="171"/>
        <v>5.8050208603367506E-9</v>
      </c>
      <c r="DE124" s="52">
        <f t="shared" si="174"/>
        <v>6.0081965904485378E-9</v>
      </c>
      <c r="DF124" s="52">
        <f t="shared" si="177"/>
        <v>6.218483471114236E-9</v>
      </c>
      <c r="DG124" s="52">
        <f t="shared" si="180"/>
        <v>6.4361303926032334E-9</v>
      </c>
      <c r="DH124" s="52">
        <f t="shared" si="183"/>
        <v>6.6613949563443465E-9</v>
      </c>
      <c r="DI124" s="52">
        <f t="shared" si="186"/>
        <v>6.8945437798163977E-9</v>
      </c>
      <c r="DJ124" s="52">
        <f t="shared" si="189"/>
        <v>7.1358528121099717E-9</v>
      </c>
      <c r="DK124" s="52">
        <f t="shared" si="192"/>
        <v>7.3856076605338181E-9</v>
      </c>
      <c r="DL124" s="52">
        <f t="shared" si="195"/>
        <v>7.6441039286525013E-9</v>
      </c>
      <c r="DM124" s="52">
        <f t="shared" si="198"/>
        <v>7.9116475661553396E-9</v>
      </c>
      <c r="DN124" s="52">
        <f t="shared" si="201"/>
        <v>8.1885552309707739E-9</v>
      </c>
      <c r="DO124" s="52">
        <f t="shared" si="204"/>
        <v>8.4751546640547518E-9</v>
      </c>
      <c r="DP124" s="52">
        <f t="shared" si="207"/>
        <v>8.7717850772966683E-9</v>
      </c>
      <c r="DQ124" s="52">
        <f t="shared" si="210"/>
        <v>9.0787975550020511E-9</v>
      </c>
      <c r="DR124" s="52">
        <f t="shared" si="213"/>
        <v>9.396555469427122E-9</v>
      </c>
      <c r="DS124" s="52">
        <f t="shared" si="216"/>
        <v>9.7254349108570689E-9</v>
      </c>
      <c r="DT124" s="52">
        <f t="shared" si="219"/>
        <v>1.0065825132737067E-8</v>
      </c>
      <c r="DU124" s="52">
        <f t="shared" si="225"/>
        <v>1.0418129012382865E-8</v>
      </c>
      <c r="DV124" s="52">
        <f t="shared" si="231"/>
        <v>1.0782763527816263E-8</v>
      </c>
      <c r="DW124" s="52">
        <f t="shared" si="235"/>
        <v>1.116016025128983E-8</v>
      </c>
      <c r="DX124" s="52">
        <f t="shared" si="239"/>
        <v>1.1550765860084974E-8</v>
      </c>
      <c r="DY124" s="52">
        <f t="shared" si="243"/>
        <v>1.1955042665187946E-8</v>
      </c>
    </row>
    <row r="125" spans="1:129" ht="15.75" customHeight="1">
      <c r="A125" s="49"/>
      <c r="B125" s="49">
        <v>118</v>
      </c>
      <c r="C125" s="49"/>
      <c r="D125" s="51">
        <f t="shared" si="247"/>
        <v>0.50251256281407031</v>
      </c>
      <c r="E125" s="51">
        <f t="shared" si="0"/>
        <v>0.69818497458990236</v>
      </c>
      <c r="F125" s="52">
        <f t="shared" si="226"/>
        <v>2.1522819147001975E-10</v>
      </c>
      <c r="G125" s="52">
        <f t="shared" si="1"/>
        <v>1.3424791185831059E-10</v>
      </c>
      <c r="H125" s="52">
        <f t="shared" si="2"/>
        <v>0.80874690652500791</v>
      </c>
      <c r="I125" s="49"/>
      <c r="J125" s="51">
        <f t="shared" si="248"/>
        <v>0.46511627906976744</v>
      </c>
      <c r="K125" s="51">
        <f t="shared" si="4"/>
        <v>0.6257058997644126</v>
      </c>
      <c r="L125" s="52">
        <f t="shared" si="227"/>
        <v>1.6669974584616586E-8</v>
      </c>
      <c r="M125" s="52">
        <f t="shared" si="5"/>
        <v>1.0719632115256421E-8</v>
      </c>
      <c r="N125" s="52">
        <f t="shared" si="6"/>
        <v>0.86795414532755799</v>
      </c>
      <c r="O125" s="49"/>
      <c r="P125" s="53">
        <f t="shared" si="7"/>
        <v>0.98725344348396971</v>
      </c>
      <c r="Q125" s="49"/>
      <c r="R125" s="49">
        <v>118</v>
      </c>
      <c r="S125" s="52">
        <f t="shared" si="8"/>
        <v>1.6460233229759396E-8</v>
      </c>
      <c r="T125" s="52">
        <f t="shared" si="9"/>
        <v>1.0588715990174095E-8</v>
      </c>
      <c r="U125" s="54">
        <f t="shared" si="10"/>
        <v>0.86869248304343649</v>
      </c>
      <c r="V125" s="52">
        <f t="shared" si="221"/>
        <v>6.1499262470931146E-9</v>
      </c>
      <c r="W125" s="54">
        <f t="shared" si="12"/>
        <v>0.50453659415162788</v>
      </c>
      <c r="X125" s="49"/>
      <c r="Y125" s="49"/>
      <c r="Z125" s="49">
        <f t="shared" si="13"/>
        <v>0.86719945691200317</v>
      </c>
      <c r="AA125" s="54">
        <f t="shared" si="14"/>
        <v>1.4930261314333171E-3</v>
      </c>
      <c r="AB125" s="49"/>
      <c r="AC125" s="52">
        <f t="shared" si="222"/>
        <v>1.0614722183520347E-10</v>
      </c>
      <c r="AD125" s="52">
        <f t="shared" si="228"/>
        <v>1.0986237459943558E-10</v>
      </c>
      <c r="AE125" s="52">
        <f t="shared" si="232"/>
        <v>1.137075577104158E-10</v>
      </c>
      <c r="AF125" s="52">
        <f t="shared" si="236"/>
        <v>1.1768732223028036E-10</v>
      </c>
      <c r="AG125" s="52">
        <f t="shared" si="240"/>
        <v>1.2180637850834016E-10</v>
      </c>
      <c r="AH125" s="52">
        <f t="shared" si="244"/>
        <v>1.2606960175613206E-10</v>
      </c>
      <c r="AI125" s="52">
        <f t="shared" si="249"/>
        <v>1.3048203781759667E-10</v>
      </c>
      <c r="AJ125" s="52">
        <f t="shared" si="252"/>
        <v>1.3504890914121252E-10</v>
      </c>
      <c r="AK125" s="52">
        <f t="shared" si="255"/>
        <v>1.3977562096115491E-10</v>
      </c>
      <c r="AL125" s="52">
        <f t="shared" si="258"/>
        <v>1.4466776769479536E-10</v>
      </c>
      <c r="AM125" s="52">
        <f t="shared" si="260"/>
        <v>1.4973113956411319E-10</v>
      </c>
      <c r="AN125" s="52">
        <f t="shared" si="262"/>
        <v>1.5497172944885712E-10</v>
      </c>
      <c r="AO125" s="52">
        <f t="shared" si="264"/>
        <v>1.6039573997956715E-10</v>
      </c>
      <c r="AP125" s="52">
        <f t="shared" si="266"/>
        <v>1.6600959087885199E-10</v>
      </c>
      <c r="AQ125" s="52">
        <f t="shared" si="268"/>
        <v>1.7181992655961178E-10</v>
      </c>
      <c r="AR125" s="52">
        <f t="shared" si="270"/>
        <v>1.7783362398919815E-10</v>
      </c>
      <c r="AS125" s="52">
        <f t="shared" si="272"/>
        <v>1.8405780082882006E-10</v>
      </c>
      <c r="AT125" s="52">
        <f t="shared" si="274"/>
        <v>1.9049982385782879E-10</v>
      </c>
      <c r="AU125" s="52">
        <f t="shared" si="276"/>
        <v>1.9716731769285279E-10</v>
      </c>
      <c r="AV125" s="52">
        <f t="shared" si="278"/>
        <v>2.0406817381210261E-10</v>
      </c>
      <c r="AW125" s="52">
        <f t="shared" si="184"/>
        <v>2.1121055989552618E-10</v>
      </c>
      <c r="AX125" s="52">
        <f t="shared" si="187"/>
        <v>2.1860292949186959E-10</v>
      </c>
      <c r="AY125" s="52">
        <f t="shared" si="190"/>
        <v>2.2625403202408499E-10</v>
      </c>
      <c r="AZ125" s="52">
        <f t="shared" si="193"/>
        <v>2.3417292314492793E-10</v>
      </c>
      <c r="BA125" s="52">
        <f t="shared" si="196"/>
        <v>2.4236897545500036E-10</v>
      </c>
      <c r="BB125" s="52">
        <f t="shared" si="199"/>
        <v>2.5085188959592538E-10</v>
      </c>
      <c r="BC125" s="52">
        <f t="shared" si="202"/>
        <v>2.5963170573178276E-10</v>
      </c>
      <c r="BD125" s="52">
        <f t="shared" si="205"/>
        <v>2.6871881543239509E-10</v>
      </c>
      <c r="BE125" s="52">
        <f t="shared" si="208"/>
        <v>2.7812397397252897E-10</v>
      </c>
      <c r="BF125" s="52">
        <f t="shared" si="211"/>
        <v>2.8785831306156744E-10</v>
      </c>
      <c r="BG125" s="52">
        <f t="shared" si="214"/>
        <v>2.9793335401872229E-10</v>
      </c>
      <c r="BH125" s="52">
        <f t="shared" si="217"/>
        <v>3.0836102140937752E-10</v>
      </c>
      <c r="BI125" s="52">
        <f t="shared" si="223"/>
        <v>3.1915365715870568E-10</v>
      </c>
      <c r="BJ125" s="52">
        <f t="shared" si="229"/>
        <v>3.3032403515926043E-10</v>
      </c>
      <c r="BK125" s="52">
        <f t="shared" si="233"/>
        <v>3.4188537638983452E-10</v>
      </c>
      <c r="BL125" s="52">
        <f t="shared" si="237"/>
        <v>3.5385136456347865E-10</v>
      </c>
      <c r="BM125" s="52">
        <f t="shared" si="241"/>
        <v>3.6623616232320031E-10</v>
      </c>
      <c r="BN125" s="52">
        <f t="shared" si="245"/>
        <v>3.7905442800451232E-10</v>
      </c>
      <c r="BO125" s="52">
        <f t="shared" si="250"/>
        <v>3.9232133298467028E-10</v>
      </c>
      <c r="BP125" s="52">
        <f t="shared" si="253"/>
        <v>4.0605257963913364E-10</v>
      </c>
      <c r="BQ125" s="52">
        <f t="shared" si="256"/>
        <v>4.2026441992650324E-10</v>
      </c>
      <c r="BR125" s="52">
        <f t="shared" si="259"/>
        <v>4.349736746239309E-10</v>
      </c>
      <c r="BS125" s="52">
        <f t="shared" si="261"/>
        <v>4.5019775323576844E-10</v>
      </c>
      <c r="BT125" s="52">
        <f t="shared" si="263"/>
        <v>4.6595467459902024E-10</v>
      </c>
      <c r="BU125" s="52">
        <f t="shared" si="265"/>
        <v>4.8226308820998608E-10</v>
      </c>
      <c r="BV125" s="52">
        <f t="shared" si="267"/>
        <v>4.9914229629733548E-10</v>
      </c>
      <c r="BW125" s="52">
        <f t="shared" si="269"/>
        <v>5.1661227666774215E-10</v>
      </c>
      <c r="BX125" s="52">
        <f t="shared" si="271"/>
        <v>5.3469370635111299E-10</v>
      </c>
      <c r="BY125" s="52">
        <f t="shared" si="273"/>
        <v>5.5340798607340185E-10</v>
      </c>
      <c r="BZ125" s="52">
        <f t="shared" si="275"/>
        <v>5.727772655859711E-10</v>
      </c>
      <c r="CA125" s="52">
        <f t="shared" si="277"/>
        <v>5.9282446988147989E-10</v>
      </c>
      <c r="CB125" s="52">
        <f t="shared" si="279"/>
        <v>6.1357332632733165E-10</v>
      </c>
      <c r="CC125" s="52">
        <f t="shared" si="185"/>
        <v>6.3504839274878824E-10</v>
      </c>
      <c r="CD125" s="52">
        <f t="shared" si="188"/>
        <v>6.5727508649499584E-10</v>
      </c>
      <c r="CE125" s="52">
        <f t="shared" si="191"/>
        <v>6.8027971452232059E-10</v>
      </c>
      <c r="CF125" s="52">
        <f t="shared" si="194"/>
        <v>7.0408950453060164E-10</v>
      </c>
      <c r="CG125" s="52">
        <f t="shared" si="197"/>
        <v>7.2873263718917266E-10</v>
      </c>
      <c r="CH125" s="52">
        <f t="shared" si="200"/>
        <v>7.5423827949079378E-10</v>
      </c>
      <c r="CI125" s="52">
        <f t="shared" si="203"/>
        <v>7.8063661927297125E-10</v>
      </c>
      <c r="CJ125" s="52">
        <f t="shared" si="206"/>
        <v>8.0795890094752529E-10</v>
      </c>
      <c r="CK125" s="52">
        <f t="shared" si="209"/>
        <v>8.3623746248068866E-10</v>
      </c>
      <c r="CL125" s="52">
        <f t="shared" si="212"/>
        <v>8.6550577366751278E-10</v>
      </c>
      <c r="CM125" s="52">
        <f t="shared" si="215"/>
        <v>8.9579847574587566E-10</v>
      </c>
      <c r="CN125" s="52">
        <f t="shared" si="218"/>
        <v>9.2715142239698099E-10</v>
      </c>
      <c r="CO125" s="52">
        <f t="shared" si="224"/>
        <v>9.5960172218087542E-10</v>
      </c>
      <c r="CP125" s="52">
        <f t="shared" si="230"/>
        <v>9.9318778245720618E-10</v>
      </c>
      <c r="CQ125" s="52">
        <f t="shared" si="234"/>
        <v>1.027949354843208E-9</v>
      </c>
      <c r="CR125" s="52">
        <f t="shared" si="238"/>
        <v>1.0639275822627203E-9</v>
      </c>
      <c r="CS125" s="52">
        <f t="shared" si="242"/>
        <v>1.1011650476419154E-9</v>
      </c>
      <c r="CT125" s="52">
        <f t="shared" si="246"/>
        <v>1.1397058243093825E-9</v>
      </c>
      <c r="CU125" s="52">
        <f t="shared" si="251"/>
        <v>1.1795955281602106E-9</v>
      </c>
      <c r="CV125" s="52">
        <f t="shared" si="254"/>
        <v>1.2208813716458178E-9</v>
      </c>
      <c r="CW125" s="52">
        <f t="shared" si="257"/>
        <v>1.2636122196534212E-9</v>
      </c>
      <c r="CX125" s="52">
        <f t="shared" si="153"/>
        <v>1.3078386473412911E-9</v>
      </c>
      <c r="CY125" s="52">
        <f t="shared" si="156"/>
        <v>1.3536129999982362E-9</v>
      </c>
      <c r="CZ125" s="52">
        <f t="shared" si="159"/>
        <v>1.4009894549981741E-9</v>
      </c>
      <c r="DA125" s="52">
        <f t="shared" si="162"/>
        <v>1.4500240859231104E-9</v>
      </c>
      <c r="DB125" s="52">
        <f t="shared" si="165"/>
        <v>1.5007749289304193E-9</v>
      </c>
      <c r="DC125" s="52">
        <f t="shared" si="168"/>
        <v>1.5533020514429837E-9</v>
      </c>
      <c r="DD125" s="52">
        <f t="shared" si="171"/>
        <v>1.6076676232434877E-9</v>
      </c>
      <c r="DE125" s="52">
        <f t="shared" si="174"/>
        <v>1.6639359900570096E-9</v>
      </c>
      <c r="DF125" s="52">
        <f t="shared" si="177"/>
        <v>1.7221737497090049E-9</v>
      </c>
      <c r="DG125" s="52">
        <f t="shared" si="180"/>
        <v>1.7824498309488201E-9</v>
      </c>
      <c r="DH125" s="52">
        <f t="shared" si="183"/>
        <v>1.8448355750320287E-9</v>
      </c>
      <c r="DI125" s="52">
        <f t="shared" si="186"/>
        <v>1.9094048201581495E-9</v>
      </c>
      <c r="DJ125" s="52">
        <f t="shared" si="189"/>
        <v>1.9762339888636847E-9</v>
      </c>
      <c r="DK125" s="52">
        <f t="shared" si="192"/>
        <v>2.0454021784739132E-9</v>
      </c>
      <c r="DL125" s="52">
        <f t="shared" si="195"/>
        <v>2.1169912547204999E-9</v>
      </c>
      <c r="DM125" s="52">
        <f t="shared" si="198"/>
        <v>2.191085948635717E-9</v>
      </c>
      <c r="DN125" s="52">
        <f t="shared" si="201"/>
        <v>2.2677739568379675E-9</v>
      </c>
      <c r="DO125" s="52">
        <f t="shared" si="204"/>
        <v>2.3471460453272957E-9</v>
      </c>
      <c r="DP125" s="52">
        <f t="shared" si="207"/>
        <v>2.4292961569137508E-9</v>
      </c>
      <c r="DQ125" s="52">
        <f t="shared" si="210"/>
        <v>2.5143215224057322E-9</v>
      </c>
      <c r="DR125" s="52">
        <f t="shared" si="213"/>
        <v>2.602322775689933E-9</v>
      </c>
      <c r="DS125" s="52">
        <f t="shared" si="216"/>
        <v>2.6934040728390803E-9</v>
      </c>
      <c r="DT125" s="52">
        <f t="shared" si="219"/>
        <v>2.7876732153884474E-9</v>
      </c>
      <c r="DU125" s="52">
        <f t="shared" si="225"/>
        <v>2.8852417779270431E-9</v>
      </c>
      <c r="DV125" s="52">
        <f t="shared" si="231"/>
        <v>2.9862252401544895E-9</v>
      </c>
      <c r="DW125" s="52">
        <f t="shared" si="235"/>
        <v>3.0907431235598961E-9</v>
      </c>
      <c r="DX125" s="52">
        <f t="shared" si="239"/>
        <v>3.1989191328844921E-9</v>
      </c>
      <c r="DY125" s="52">
        <f t="shared" si="243"/>
        <v>3.3108813025354492E-9</v>
      </c>
    </row>
    <row r="126" spans="1:129" ht="15.75" customHeight="1">
      <c r="A126" s="49"/>
      <c r="B126" s="49">
        <v>119</v>
      </c>
      <c r="C126" s="49"/>
      <c r="D126" s="51">
        <f t="shared" si="247"/>
        <v>0.50251256281407031</v>
      </c>
      <c r="E126" s="51">
        <f t="shared" si="0"/>
        <v>0.69818497458990236</v>
      </c>
      <c r="F126" s="52">
        <f t="shared" si="226"/>
        <v>5.3267632246601453E-11</v>
      </c>
      <c r="G126" s="52">
        <f t="shared" si="1"/>
        <v>3.322551915667035E-11</v>
      </c>
      <c r="H126" s="52">
        <f t="shared" si="2"/>
        <v>0.74749375015782438</v>
      </c>
      <c r="I126" s="49"/>
      <c r="J126" s="51">
        <f t="shared" si="248"/>
        <v>0.46511627906976744</v>
      </c>
      <c r="K126" s="51">
        <f t="shared" si="4"/>
        <v>0.6257058997644126</v>
      </c>
      <c r="L126" s="52">
        <f t="shared" si="227"/>
        <v>4.7692896458962553E-9</v>
      </c>
      <c r="M126" s="52">
        <f t="shared" si="5"/>
        <v>3.0668931254573541E-9</v>
      </c>
      <c r="N126" s="52">
        <f t="shared" si="6"/>
        <v>0.78610059491617101</v>
      </c>
      <c r="O126" s="49"/>
      <c r="P126" s="53">
        <f t="shared" si="7"/>
        <v>0.98895448427579602</v>
      </c>
      <c r="Q126" s="49"/>
      <c r="R126" s="49">
        <v>119</v>
      </c>
      <c r="S126" s="52">
        <f t="shared" si="8"/>
        <v>4.7171987505887952E-9</v>
      </c>
      <c r="T126" s="52">
        <f t="shared" si="9"/>
        <v>3.0343821304770382E-9</v>
      </c>
      <c r="U126" s="54">
        <f t="shared" si="10"/>
        <v>0.786518669622852</v>
      </c>
      <c r="V126" s="52">
        <f t="shared" si="221"/>
        <v>1.7623691413810639E-9</v>
      </c>
      <c r="W126" s="54">
        <f t="shared" si="12"/>
        <v>0.45681004331695246</v>
      </c>
      <c r="X126" s="49"/>
      <c r="Y126" s="49"/>
      <c r="Z126" s="49">
        <f t="shared" si="13"/>
        <v>0.78567416240533072</v>
      </c>
      <c r="AA126" s="54">
        <f t="shared" si="14"/>
        <v>8.4450721752127311E-4</v>
      </c>
      <c r="AB126" s="49"/>
      <c r="AC126" s="52">
        <f t="shared" si="222"/>
        <v>2.9389706868886206E-11</v>
      </c>
      <c r="AD126" s="52">
        <f t="shared" si="228"/>
        <v>3.0418346609297225E-11</v>
      </c>
      <c r="AE126" s="52">
        <f t="shared" si="232"/>
        <v>3.1482988740622627E-11</v>
      </c>
      <c r="AF126" s="52">
        <f t="shared" si="236"/>
        <v>3.2584893346544415E-11</v>
      </c>
      <c r="AG126" s="52">
        <f t="shared" si="240"/>
        <v>3.3725364613673466E-11</v>
      </c>
      <c r="AH126" s="52">
        <f t="shared" si="244"/>
        <v>3.4905752375152033E-11</v>
      </c>
      <c r="AI126" s="52">
        <f t="shared" si="249"/>
        <v>3.6127453708282355E-11</v>
      </c>
      <c r="AJ126" s="52">
        <f t="shared" si="252"/>
        <v>3.739191458807223E-11</v>
      </c>
      <c r="AK126" s="52">
        <f t="shared" si="255"/>
        <v>3.8700631598654754E-11</v>
      </c>
      <c r="AL126" s="52">
        <f t="shared" si="258"/>
        <v>4.005515370460766E-11</v>
      </c>
      <c r="AM126" s="52">
        <f t="shared" si="260"/>
        <v>4.145708408426893E-11</v>
      </c>
      <c r="AN126" s="52">
        <f t="shared" si="262"/>
        <v>4.2908082027218341E-11</v>
      </c>
      <c r="AO126" s="52">
        <f t="shared" si="264"/>
        <v>4.4409864898170976E-11</v>
      </c>
      <c r="AP126" s="52">
        <f t="shared" si="266"/>
        <v>4.5964210169606964E-11</v>
      </c>
      <c r="AQ126" s="52">
        <f t="shared" si="268"/>
        <v>4.757295752554321E-11</v>
      </c>
      <c r="AR126" s="52">
        <f t="shared" si="270"/>
        <v>4.9238011038937212E-11</v>
      </c>
      <c r="AS126" s="52">
        <f t="shared" si="272"/>
        <v>5.0961341425300007E-11</v>
      </c>
      <c r="AT126" s="52">
        <f t="shared" si="274"/>
        <v>5.2744988375185494E-11</v>
      </c>
      <c r="AU126" s="52">
        <f t="shared" si="276"/>
        <v>5.4591062968316994E-11</v>
      </c>
      <c r="AV126" s="52">
        <f t="shared" si="278"/>
        <v>5.6501750172208083E-11</v>
      </c>
      <c r="AW126" s="52">
        <f t="shared" si="184"/>
        <v>5.8479311428235369E-11</v>
      </c>
      <c r="AX126" s="52">
        <f t="shared" si="187"/>
        <v>6.0526087328223593E-11</v>
      </c>
      <c r="AY126" s="52">
        <f t="shared" si="190"/>
        <v>6.2644500384711418E-11</v>
      </c>
      <c r="AZ126" s="52">
        <f t="shared" si="193"/>
        <v>6.4837057898176316E-11</v>
      </c>
      <c r="BA126" s="52">
        <f t="shared" si="196"/>
        <v>6.7106354924612463E-11</v>
      </c>
      <c r="BB126" s="52">
        <f t="shared" si="199"/>
        <v>6.9455077346973891E-11</v>
      </c>
      <c r="BC126" s="52">
        <f t="shared" si="202"/>
        <v>7.1886005054117979E-11</v>
      </c>
      <c r="BD126" s="52">
        <f t="shared" si="205"/>
        <v>7.4402015231012096E-11</v>
      </c>
      <c r="BE126" s="52">
        <f t="shared" si="208"/>
        <v>7.7006085764097515E-11</v>
      </c>
      <c r="BF126" s="52">
        <f t="shared" si="211"/>
        <v>7.9701298765840937E-11</v>
      </c>
      <c r="BG126" s="52">
        <f t="shared" si="214"/>
        <v>8.2490844222645369E-11</v>
      </c>
      <c r="BH126" s="52">
        <f t="shared" si="217"/>
        <v>8.5378023770437945E-11</v>
      </c>
      <c r="BI126" s="52">
        <f t="shared" si="223"/>
        <v>8.8366254602403261E-11</v>
      </c>
      <c r="BJ126" s="52">
        <f t="shared" si="229"/>
        <v>9.1459073513487359E-11</v>
      </c>
      <c r="BK126" s="52">
        <f t="shared" si="233"/>
        <v>9.4660141086459422E-11</v>
      </c>
      <c r="BL126" s="52">
        <f t="shared" si="237"/>
        <v>9.7973246024485501E-11</v>
      </c>
      <c r="BM126" s="52">
        <f t="shared" si="241"/>
        <v>1.0140230963534248E-10</v>
      </c>
      <c r="BN126" s="52">
        <f t="shared" si="245"/>
        <v>1.0495139047257944E-10</v>
      </c>
      <c r="BO126" s="52">
        <f t="shared" si="250"/>
        <v>1.0862468913911971E-10</v>
      </c>
      <c r="BP126" s="52">
        <f t="shared" si="253"/>
        <v>1.1242655325898891E-10</v>
      </c>
      <c r="BQ126" s="52">
        <f t="shared" si="256"/>
        <v>1.1636148262305349E-10</v>
      </c>
      <c r="BR126" s="52">
        <f t="shared" si="259"/>
        <v>1.2043413451486034E-10</v>
      </c>
      <c r="BS126" s="52">
        <f t="shared" si="261"/>
        <v>1.2464932922288048E-10</v>
      </c>
      <c r="BT126" s="52">
        <f t="shared" si="263"/>
        <v>1.2901205574568128E-10</v>
      </c>
      <c r="BU126" s="52">
        <f t="shared" si="265"/>
        <v>1.335274776967801E-10</v>
      </c>
      <c r="BV126" s="52">
        <f t="shared" si="267"/>
        <v>1.3820093941616742E-10</v>
      </c>
      <c r="BW126" s="52">
        <f t="shared" si="269"/>
        <v>1.4303797229573325E-10</v>
      </c>
      <c r="BX126" s="52">
        <f t="shared" si="271"/>
        <v>1.4804430132608391E-10</v>
      </c>
      <c r="BY126" s="52">
        <f t="shared" si="273"/>
        <v>1.5322585187249681E-10</v>
      </c>
      <c r="BZ126" s="52">
        <f t="shared" si="275"/>
        <v>1.5858875668803417E-10</v>
      </c>
      <c r="CA126" s="52">
        <f t="shared" si="277"/>
        <v>1.6413936317211541E-10</v>
      </c>
      <c r="CB126" s="52">
        <f t="shared" si="279"/>
        <v>1.6988424088313938E-10</v>
      </c>
      <c r="CC126" s="52">
        <f t="shared" si="185"/>
        <v>1.7583018931404928E-10</v>
      </c>
      <c r="CD126" s="52">
        <f t="shared" si="188"/>
        <v>1.81984245940041E-10</v>
      </c>
      <c r="CE126" s="52">
        <f t="shared" si="191"/>
        <v>1.8835369454794243E-10</v>
      </c>
      <c r="CF126" s="52">
        <f t="shared" si="194"/>
        <v>1.9494607385712037E-10</v>
      </c>
      <c r="CG126" s="52">
        <f t="shared" si="197"/>
        <v>2.0176918644211956E-10</v>
      </c>
      <c r="CH126" s="52">
        <f t="shared" si="200"/>
        <v>2.0883110796759371E-10</v>
      </c>
      <c r="CI126" s="52">
        <f t="shared" si="203"/>
        <v>2.1614019674645952E-10</v>
      </c>
      <c r="CJ126" s="52">
        <f t="shared" si="206"/>
        <v>2.2370510363258551E-10</v>
      </c>
      <c r="CK126" s="52">
        <f t="shared" si="209"/>
        <v>2.3153478225972601E-10</v>
      </c>
      <c r="CL126" s="52">
        <f t="shared" si="212"/>
        <v>2.3963849963881644E-10</v>
      </c>
      <c r="CM126" s="52">
        <f t="shared" si="215"/>
        <v>2.4802584712617499E-10</v>
      </c>
      <c r="CN126" s="52">
        <f t="shared" si="218"/>
        <v>2.5670675177559109E-10</v>
      </c>
      <c r="CO126" s="52">
        <f t="shared" si="224"/>
        <v>2.6569148808773669E-10</v>
      </c>
      <c r="CP126" s="52">
        <f t="shared" si="230"/>
        <v>2.7499069017080755E-10</v>
      </c>
      <c r="CQ126" s="52">
        <f t="shared" si="234"/>
        <v>2.846153643267858E-10</v>
      </c>
      <c r="CR126" s="52">
        <f t="shared" si="238"/>
        <v>2.9457690207822323E-10</v>
      </c>
      <c r="CS126" s="52">
        <f t="shared" si="242"/>
        <v>3.0488709365096102E-10</v>
      </c>
      <c r="CT126" s="52">
        <f t="shared" si="246"/>
        <v>3.1555814192874461E-10</v>
      </c>
      <c r="CU126" s="52">
        <f t="shared" si="251"/>
        <v>3.2660267689625067E-10</v>
      </c>
      <c r="CV126" s="52">
        <f t="shared" si="254"/>
        <v>3.380337705876194E-10</v>
      </c>
      <c r="CW126" s="52">
        <f t="shared" si="257"/>
        <v>3.4986495255818601E-10</v>
      </c>
      <c r="CX126" s="52">
        <f t="shared" si="153"/>
        <v>3.6211022589772244E-10</v>
      </c>
      <c r="CY126" s="52">
        <f t="shared" si="156"/>
        <v>3.7478408380414279E-10</v>
      </c>
      <c r="CZ126" s="52">
        <f t="shared" si="159"/>
        <v>3.8790152673728773E-10</v>
      </c>
      <c r="DA126" s="52">
        <f t="shared" si="162"/>
        <v>4.0147808017309273E-10</v>
      </c>
      <c r="DB126" s="52">
        <f t="shared" si="165"/>
        <v>4.1552981297915104E-10</v>
      </c>
      <c r="DC126" s="52">
        <f t="shared" si="168"/>
        <v>4.3007335643342133E-10</v>
      </c>
      <c r="DD126" s="52">
        <f t="shared" si="171"/>
        <v>4.45125923908591E-10</v>
      </c>
      <c r="DE126" s="52">
        <f t="shared" si="174"/>
        <v>4.6070533124539159E-10</v>
      </c>
      <c r="DF126" s="52">
        <f t="shared" si="177"/>
        <v>4.7683001783898019E-10</v>
      </c>
      <c r="DG126" s="52">
        <f t="shared" si="180"/>
        <v>4.9351906846334457E-10</v>
      </c>
      <c r="DH126" s="52">
        <f t="shared" si="183"/>
        <v>5.1079223585956161E-10</v>
      </c>
      <c r="DI126" s="52">
        <f t="shared" si="186"/>
        <v>5.286699641146462E-10</v>
      </c>
      <c r="DJ126" s="52">
        <f t="shared" si="189"/>
        <v>5.4717341285865873E-10</v>
      </c>
      <c r="DK126" s="52">
        <f t="shared" si="192"/>
        <v>5.6632448230871182E-10</v>
      </c>
      <c r="DL126" s="52">
        <f t="shared" si="195"/>
        <v>5.8614583918951661E-10</v>
      </c>
      <c r="DM126" s="52">
        <f t="shared" si="198"/>
        <v>6.0666094356114954E-10</v>
      </c>
      <c r="DN126" s="52">
        <f t="shared" si="201"/>
        <v>6.2789407658578976E-10</v>
      </c>
      <c r="DO126" s="52">
        <f t="shared" si="204"/>
        <v>6.4987036926629239E-10</v>
      </c>
      <c r="DP126" s="52">
        <f t="shared" si="207"/>
        <v>6.7261583219061253E-10</v>
      </c>
      <c r="DQ126" s="52">
        <f t="shared" si="210"/>
        <v>6.9615738631728392E-10</v>
      </c>
      <c r="DR126" s="52">
        <f t="shared" si="213"/>
        <v>7.2052289483838885E-10</v>
      </c>
      <c r="DS126" s="52">
        <f t="shared" si="216"/>
        <v>7.4574119615773253E-10</v>
      </c>
      <c r="DT126" s="52">
        <f t="shared" si="219"/>
        <v>7.71842138023253E-10</v>
      </c>
      <c r="DU126" s="52">
        <f t="shared" si="225"/>
        <v>7.9885661285406673E-10</v>
      </c>
      <c r="DV126" s="52">
        <f t="shared" si="231"/>
        <v>8.2681659430395902E-10</v>
      </c>
      <c r="DW126" s="52">
        <f t="shared" si="235"/>
        <v>8.5575517510459767E-10</v>
      </c>
      <c r="DX126" s="52">
        <f t="shared" si="239"/>
        <v>8.8570660623325837E-10</v>
      </c>
      <c r="DY126" s="52">
        <f t="shared" si="243"/>
        <v>9.1670633745142237E-10</v>
      </c>
    </row>
    <row r="127" spans="1:129" ht="15.75" customHeight="1">
      <c r="A127" s="49"/>
      <c r="B127" s="49">
        <v>120</v>
      </c>
      <c r="C127" s="49"/>
      <c r="D127" s="51">
        <f t="shared" si="247"/>
        <v>0.50251256281407031</v>
      </c>
      <c r="E127" s="51">
        <f t="shared" si="0"/>
        <v>0.69818497458990236</v>
      </c>
      <c r="F127" s="52">
        <f t="shared" si="226"/>
        <v>1.3183406066739249E-11</v>
      </c>
      <c r="G127" s="52">
        <f t="shared" si="1"/>
        <v>6.5917030333696243E-12</v>
      </c>
      <c r="H127" s="52">
        <f t="shared" si="2"/>
        <v>0.5</v>
      </c>
      <c r="I127" s="49"/>
      <c r="J127" s="51">
        <f t="shared" si="248"/>
        <v>0.46511627906976744</v>
      </c>
      <c r="K127" s="51">
        <f t="shared" si="4"/>
        <v>0.6257058997644126</v>
      </c>
      <c r="L127" s="52">
        <f t="shared" si="227"/>
        <v>1.364496605018453E-9</v>
      </c>
      <c r="M127" s="52">
        <f t="shared" si="5"/>
        <v>6.8224830250922651E-10</v>
      </c>
      <c r="N127" s="52">
        <f t="shared" si="6"/>
        <v>0.5</v>
      </c>
      <c r="O127" s="49"/>
      <c r="P127" s="53">
        <f t="shared" si="7"/>
        <v>0.99043071978931108</v>
      </c>
      <c r="Q127" s="49"/>
      <c r="R127" s="49">
        <v>120</v>
      </c>
      <c r="S127" s="52">
        <f t="shared" si="8"/>
        <v>1.3515655103652815E-9</v>
      </c>
      <c r="T127" s="52">
        <f t="shared" si="9"/>
        <v>6.7578275518264074E-10</v>
      </c>
      <c r="U127" s="54">
        <f t="shared" si="10"/>
        <v>0.5</v>
      </c>
      <c r="V127" s="52">
        <f t="shared" si="221"/>
        <v>3.9249462421007776E-10</v>
      </c>
      <c r="W127" s="54">
        <f t="shared" si="12"/>
        <v>0.29039999999999999</v>
      </c>
      <c r="X127" s="49"/>
      <c r="Y127" s="49"/>
      <c r="Z127" s="49">
        <f t="shared" si="13"/>
        <v>0.5</v>
      </c>
      <c r="AA127" s="54">
        <f t="shared" si="14"/>
        <v>0</v>
      </c>
      <c r="AB127" s="49"/>
      <c r="AC127" s="52">
        <f t="shared" si="222"/>
        <v>6.3239982003258751E-12</v>
      </c>
      <c r="AD127" s="52">
        <f t="shared" si="228"/>
        <v>6.5453381373372791E-12</v>
      </c>
      <c r="AE127" s="52">
        <f t="shared" si="232"/>
        <v>6.7744249721440844E-12</v>
      </c>
      <c r="AF127" s="52">
        <f t="shared" si="236"/>
        <v>7.0115298461691267E-12</v>
      </c>
      <c r="AG127" s="52">
        <f t="shared" si="240"/>
        <v>7.2569333907850446E-12</v>
      </c>
      <c r="AH127" s="52">
        <f t="shared" si="244"/>
        <v>7.5109260594625212E-12</v>
      </c>
      <c r="AI127" s="52">
        <f t="shared" si="249"/>
        <v>7.7738084715437081E-12</v>
      </c>
      <c r="AJ127" s="52">
        <f t="shared" si="252"/>
        <v>8.0458917680477376E-12</v>
      </c>
      <c r="AK127" s="52">
        <f t="shared" si="255"/>
        <v>8.3274979799294078E-12</v>
      </c>
      <c r="AL127" s="52">
        <f t="shared" si="258"/>
        <v>8.6189604092269357E-12</v>
      </c>
      <c r="AM127" s="52">
        <f t="shared" si="260"/>
        <v>8.9206240235498756E-12</v>
      </c>
      <c r="AN127" s="52">
        <f t="shared" si="262"/>
        <v>9.2328458643741225E-12</v>
      </c>
      <c r="AO127" s="52">
        <f t="shared" si="264"/>
        <v>9.5559954696272162E-12</v>
      </c>
      <c r="AP127" s="52">
        <f t="shared" si="266"/>
        <v>9.8904553110641663E-12</v>
      </c>
      <c r="AQ127" s="52">
        <f t="shared" si="268"/>
        <v>1.0236621246951414E-11</v>
      </c>
      <c r="AR127" s="52">
        <f t="shared" si="270"/>
        <v>1.0594902990594715E-11</v>
      </c>
      <c r="AS127" s="52">
        <f t="shared" si="272"/>
        <v>1.0965724595265528E-11</v>
      </c>
      <c r="AT127" s="52">
        <f t="shared" si="274"/>
        <v>1.1349524956099818E-11</v>
      </c>
      <c r="AU127" s="52">
        <f t="shared" si="276"/>
        <v>1.1746758329563308E-11</v>
      </c>
      <c r="AV127" s="52">
        <f t="shared" si="278"/>
        <v>1.2157894871098026E-11</v>
      </c>
      <c r="AW127" s="52">
        <f t="shared" si="184"/>
        <v>1.2583421191586456E-11</v>
      </c>
      <c r="AX127" s="52">
        <f t="shared" si="187"/>
        <v>1.3023840933291982E-11</v>
      </c>
      <c r="AY127" s="52">
        <f t="shared" si="190"/>
        <v>1.3479675365957199E-11</v>
      </c>
      <c r="AZ127" s="52">
        <f t="shared" si="193"/>
        <v>1.39514640037657E-11</v>
      </c>
      <c r="BA127" s="52">
        <f t="shared" si="196"/>
        <v>1.4439765243897499E-11</v>
      </c>
      <c r="BB127" s="52">
        <f t="shared" si="199"/>
        <v>1.4945157027433907E-11</v>
      </c>
      <c r="BC127" s="52">
        <f t="shared" si="202"/>
        <v>1.5468237523394092E-11</v>
      </c>
      <c r="BD127" s="52">
        <f t="shared" si="205"/>
        <v>1.6009625836712888E-11</v>
      </c>
      <c r="BE127" s="52">
        <f t="shared" si="208"/>
        <v>1.6569962740997836E-11</v>
      </c>
      <c r="BF127" s="52">
        <f t="shared" si="211"/>
        <v>1.7149911436932759E-11</v>
      </c>
      <c r="BG127" s="52">
        <f t="shared" si="214"/>
        <v>1.7750158337225407E-11</v>
      </c>
      <c r="BH127" s="52">
        <f t="shared" si="217"/>
        <v>1.8371413879028295E-11</v>
      </c>
      <c r="BI127" s="52">
        <f t="shared" si="223"/>
        <v>1.9014413364794284E-11</v>
      </c>
      <c r="BJ127" s="52">
        <f t="shared" si="229"/>
        <v>1.9679917832562079E-11</v>
      </c>
      <c r="BK127" s="52">
        <f t="shared" si="233"/>
        <v>2.0368714956701749E-11</v>
      </c>
      <c r="BL127" s="52">
        <f t="shared" si="237"/>
        <v>2.1081619980186311E-11</v>
      </c>
      <c r="BM127" s="52">
        <f t="shared" si="241"/>
        <v>2.1819476679492833E-11</v>
      </c>
      <c r="BN127" s="52">
        <f t="shared" si="245"/>
        <v>2.2583158363275076E-11</v>
      </c>
      <c r="BO127" s="52">
        <f t="shared" si="250"/>
        <v>2.33735689059897E-11</v>
      </c>
      <c r="BP127" s="52">
        <f t="shared" si="253"/>
        <v>2.419164381769934E-11</v>
      </c>
      <c r="BQ127" s="52">
        <f t="shared" si="256"/>
        <v>2.5038351351318815E-11</v>
      </c>
      <c r="BR127" s="52">
        <f t="shared" si="259"/>
        <v>2.5914693648614971E-11</v>
      </c>
      <c r="BS127" s="52">
        <f t="shared" si="261"/>
        <v>2.6821707926316487E-11</v>
      </c>
      <c r="BT127" s="52">
        <f t="shared" si="263"/>
        <v>2.7760467703737569E-11</v>
      </c>
      <c r="BU127" s="52">
        <f t="shared" si="265"/>
        <v>2.8732084073368379E-11</v>
      </c>
      <c r="BV127" s="52">
        <f t="shared" si="267"/>
        <v>2.9737707015936268E-11</v>
      </c>
      <c r="BW127" s="52">
        <f t="shared" si="269"/>
        <v>3.0778526761494043E-11</v>
      </c>
      <c r="BX127" s="52">
        <f t="shared" si="271"/>
        <v>3.1855775198146331E-11</v>
      </c>
      <c r="BY127" s="52">
        <f t="shared" si="273"/>
        <v>3.2970727330081444E-11</v>
      </c>
      <c r="BZ127" s="52">
        <f t="shared" si="275"/>
        <v>3.4124702786634294E-11</v>
      </c>
      <c r="CA127" s="52">
        <f t="shared" si="277"/>
        <v>3.5319067384166489E-11</v>
      </c>
      <c r="CB127" s="52">
        <f t="shared" si="279"/>
        <v>3.6555234742612319E-11</v>
      </c>
      <c r="CC127" s="52">
        <f t="shared" si="185"/>
        <v>3.783466795860374E-11</v>
      </c>
      <c r="CD127" s="52">
        <f t="shared" si="188"/>
        <v>3.9158881337154873E-11</v>
      </c>
      <c r="CE127" s="52">
        <f t="shared" si="191"/>
        <v>4.052944218395529E-11</v>
      </c>
      <c r="CF127" s="52">
        <f t="shared" si="194"/>
        <v>4.1947972660393724E-11</v>
      </c>
      <c r="CG127" s="52">
        <f t="shared" si="197"/>
        <v>4.34161517035075E-11</v>
      </c>
      <c r="CH127" s="52">
        <f t="shared" si="200"/>
        <v>4.493571701313025E-11</v>
      </c>
      <c r="CI127" s="52">
        <f t="shared" si="203"/>
        <v>4.6508467108589805E-11</v>
      </c>
      <c r="CJ127" s="52">
        <f t="shared" si="206"/>
        <v>4.8136263457390453E-11</v>
      </c>
      <c r="CK127" s="52">
        <f t="shared" si="209"/>
        <v>4.9821032678399103E-11</v>
      </c>
      <c r="CL127" s="52">
        <f t="shared" si="212"/>
        <v>5.156476882214307E-11</v>
      </c>
      <c r="CM127" s="52">
        <f t="shared" si="215"/>
        <v>5.3369535730918078E-11</v>
      </c>
      <c r="CN127" s="52">
        <f t="shared" si="218"/>
        <v>5.5237469481500213E-11</v>
      </c>
      <c r="CO127" s="52">
        <f t="shared" si="224"/>
        <v>5.7170780913352714E-11</v>
      </c>
      <c r="CP127" s="52">
        <f t="shared" si="230"/>
        <v>5.9171758245320038E-11</v>
      </c>
      <c r="CQ127" s="52">
        <f t="shared" si="234"/>
        <v>6.1242769783906247E-11</v>
      </c>
      <c r="CR127" s="52">
        <f t="shared" si="238"/>
        <v>6.3386266726342969E-11</v>
      </c>
      <c r="CS127" s="52">
        <f t="shared" si="242"/>
        <v>6.5604786061764951E-11</v>
      </c>
      <c r="CT127" s="52">
        <f t="shared" si="246"/>
        <v>6.7900953573926725E-11</v>
      </c>
      <c r="CU127" s="52">
        <f t="shared" si="251"/>
        <v>7.0277486949014156E-11</v>
      </c>
      <c r="CV127" s="52">
        <f t="shared" si="254"/>
        <v>7.273719899222965E-11</v>
      </c>
      <c r="CW127" s="52">
        <f t="shared" si="257"/>
        <v>7.5283000956957674E-11</v>
      </c>
      <c r="CX127" s="52">
        <f t="shared" si="153"/>
        <v>7.7917905990451176E-11</v>
      </c>
      <c r="CY127" s="52">
        <f t="shared" si="156"/>
        <v>8.0645032700116948E-11</v>
      </c>
      <c r="CZ127" s="52">
        <f t="shared" si="159"/>
        <v>8.3467608844621056E-11</v>
      </c>
      <c r="DA127" s="52">
        <f t="shared" si="162"/>
        <v>8.638897515418279E-11</v>
      </c>
      <c r="DB127" s="52">
        <f t="shared" si="165"/>
        <v>8.9412589284579166E-11</v>
      </c>
      <c r="DC127" s="52">
        <f t="shared" si="168"/>
        <v>9.2542029909539444E-11</v>
      </c>
      <c r="DD127" s="52">
        <f t="shared" si="171"/>
        <v>9.5781000956373338E-11</v>
      </c>
      <c r="DE127" s="52">
        <f t="shared" si="174"/>
        <v>9.9133335989846382E-11</v>
      </c>
      <c r="DF127" s="52">
        <f t="shared" si="177"/>
        <v>1.0260300274949098E-10</v>
      </c>
      <c r="DG127" s="52">
        <f t="shared" si="180"/>
        <v>1.0619410784572315E-10</v>
      </c>
      <c r="DH127" s="52">
        <f t="shared" si="183"/>
        <v>1.0991090162032347E-10</v>
      </c>
      <c r="DI127" s="52">
        <f t="shared" si="186"/>
        <v>1.1375778317703478E-10</v>
      </c>
      <c r="DJ127" s="52">
        <f t="shared" si="189"/>
        <v>1.1773930558823099E-10</v>
      </c>
      <c r="DK127" s="52">
        <f t="shared" si="192"/>
        <v>1.2186018128381906E-10</v>
      </c>
      <c r="DL127" s="52">
        <f t="shared" si="195"/>
        <v>1.2612528762875271E-10</v>
      </c>
      <c r="DM127" s="52">
        <f t="shared" si="198"/>
        <v>1.3053967269575905E-10</v>
      </c>
      <c r="DN127" s="52">
        <f t="shared" si="201"/>
        <v>1.3510856124011058E-10</v>
      </c>
      <c r="DO127" s="52">
        <f t="shared" si="204"/>
        <v>1.3983736088351444E-10</v>
      </c>
      <c r="DP127" s="52">
        <f t="shared" si="207"/>
        <v>1.4473166851443746E-10</v>
      </c>
      <c r="DQ127" s="52">
        <f t="shared" si="210"/>
        <v>1.4979727691244274E-10</v>
      </c>
      <c r="DR127" s="52">
        <f t="shared" si="213"/>
        <v>1.5504018160437823E-10</v>
      </c>
      <c r="DS127" s="52">
        <f t="shared" si="216"/>
        <v>1.6046658796053148E-10</v>
      </c>
      <c r="DT127" s="52">
        <f t="shared" si="219"/>
        <v>1.6608291853915007E-10</v>
      </c>
      <c r="DU127" s="52">
        <f t="shared" si="225"/>
        <v>1.7189582068802031E-10</v>
      </c>
      <c r="DV127" s="52">
        <f t="shared" si="231"/>
        <v>1.7791217441210098E-10</v>
      </c>
      <c r="DW127" s="52">
        <f t="shared" si="235"/>
        <v>1.841391005165245E-10</v>
      </c>
      <c r="DX127" s="52">
        <f t="shared" si="239"/>
        <v>1.9058396903460286E-10</v>
      </c>
      <c r="DY127" s="52">
        <f t="shared" si="243"/>
        <v>1.9725440795081393E-10</v>
      </c>
    </row>
    <row r="128" spans="1:12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5:H5"/>
    <mergeCell ref="J5:N5"/>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000"/>
  <sheetViews>
    <sheetView workbookViewId="0"/>
  </sheetViews>
  <sheetFormatPr baseColWidth="10" defaultColWidth="11.28515625" defaultRowHeight="15" customHeight="1"/>
  <cols>
    <col min="1" max="26" width="8.7109375" customWidth="1"/>
  </cols>
  <sheetData>
    <row r="1" spans="1:19" ht="15.75" customHeight="1">
      <c r="A1" s="55" t="s">
        <v>124</v>
      </c>
      <c r="B1" s="55"/>
      <c r="C1" s="55"/>
      <c r="D1" s="55"/>
      <c r="E1" s="55"/>
      <c r="F1" s="55"/>
      <c r="G1" s="55"/>
      <c r="H1" s="55"/>
      <c r="I1" s="55"/>
      <c r="J1" s="55"/>
      <c r="K1" s="221" t="str">
        <f>HYPERLINK("#'Contents'!A1", "Back to contents")</f>
        <v>Back to contents</v>
      </c>
      <c r="L1" s="222"/>
    </row>
    <row r="2" spans="1:19" ht="15.75" customHeight="1">
      <c r="A2" s="55"/>
      <c r="B2" s="55"/>
      <c r="C2" s="55"/>
      <c r="D2" s="55"/>
      <c r="E2" s="55"/>
      <c r="F2" s="55"/>
      <c r="G2" s="55"/>
      <c r="H2" s="55"/>
      <c r="I2" s="55"/>
      <c r="J2" s="55"/>
      <c r="K2" s="55"/>
      <c r="L2" s="55"/>
    </row>
    <row r="3" spans="1:19" ht="15.75" customHeight="1">
      <c r="A3" s="55" t="s">
        <v>125</v>
      </c>
      <c r="B3" s="55"/>
      <c r="C3" s="55"/>
      <c r="D3" s="55"/>
      <c r="E3" s="55"/>
      <c r="F3" s="55"/>
      <c r="G3" s="55"/>
      <c r="H3" s="55"/>
      <c r="I3" s="55"/>
      <c r="J3" s="55"/>
      <c r="K3" s="56" t="s">
        <v>126</v>
      </c>
      <c r="L3" s="55"/>
    </row>
    <row r="4" spans="1:19" ht="15.75" customHeight="1">
      <c r="A4" s="55" t="s">
        <v>127</v>
      </c>
      <c r="B4" s="55"/>
      <c r="C4" s="55"/>
      <c r="D4" s="55"/>
      <c r="E4" s="55"/>
      <c r="F4" s="55"/>
      <c r="G4" s="55"/>
      <c r="H4" s="55"/>
      <c r="I4" s="55"/>
      <c r="J4" s="55"/>
      <c r="K4" s="55"/>
      <c r="L4" s="55"/>
    </row>
    <row r="5" spans="1:19" ht="15.75" customHeight="1">
      <c r="A5" s="55"/>
      <c r="B5" s="55"/>
      <c r="C5" s="55"/>
      <c r="D5" s="55"/>
      <c r="E5" s="55"/>
      <c r="F5" s="55"/>
      <c r="G5" s="55"/>
      <c r="H5" s="55"/>
      <c r="I5" s="55"/>
      <c r="J5" s="55"/>
      <c r="K5" s="55"/>
      <c r="L5" s="55"/>
    </row>
    <row r="6" spans="1:19" ht="30" customHeight="1">
      <c r="A6" s="40" t="s">
        <v>40</v>
      </c>
      <c r="B6" s="220" t="s">
        <v>106</v>
      </c>
      <c r="C6" s="218"/>
      <c r="D6" s="218"/>
      <c r="E6" s="218"/>
      <c r="F6" s="218"/>
      <c r="H6" s="220" t="s">
        <v>107</v>
      </c>
      <c r="I6" s="218"/>
      <c r="J6" s="218"/>
      <c r="K6" s="218"/>
      <c r="L6" s="218"/>
    </row>
    <row r="7" spans="1:19" ht="15.75" customHeight="1">
      <c r="A7" s="40" t="s">
        <v>108</v>
      </c>
      <c r="B7" s="40" t="s">
        <v>128</v>
      </c>
      <c r="C7" s="40" t="s">
        <v>109</v>
      </c>
      <c r="D7" s="40" t="s">
        <v>129</v>
      </c>
      <c r="E7" s="40" t="s">
        <v>110</v>
      </c>
      <c r="F7" s="40" t="s">
        <v>130</v>
      </c>
      <c r="G7" s="1" t="s">
        <v>131</v>
      </c>
      <c r="H7" s="40" t="s">
        <v>128</v>
      </c>
      <c r="I7" s="40" t="s">
        <v>109</v>
      </c>
      <c r="J7" s="40" t="s">
        <v>129</v>
      </c>
      <c r="K7" s="40" t="s">
        <v>110</v>
      </c>
      <c r="L7" s="40" t="s">
        <v>130</v>
      </c>
      <c r="N7" s="42"/>
      <c r="O7" s="42"/>
      <c r="P7" s="42"/>
      <c r="Q7" s="42"/>
      <c r="R7" s="42"/>
      <c r="S7" s="42"/>
    </row>
    <row r="8" spans="1:19" ht="15.75" customHeight="1">
      <c r="A8" s="1">
        <v>0</v>
      </c>
      <c r="B8" s="57">
        <v>4.2079999999999999E-3</v>
      </c>
      <c r="C8" s="57">
        <v>4.1999999999999997E-3</v>
      </c>
      <c r="D8" s="45">
        <v>100000</v>
      </c>
      <c r="E8" s="45">
        <v>420</v>
      </c>
      <c r="F8" s="58">
        <v>79.25</v>
      </c>
      <c r="G8" s="1" t="s">
        <v>131</v>
      </c>
      <c r="H8" s="57">
        <v>3.5539999999999999E-3</v>
      </c>
      <c r="I8" s="57">
        <v>3.5479999999999999E-3</v>
      </c>
      <c r="J8" s="45">
        <v>100000</v>
      </c>
      <c r="K8" s="45">
        <v>354.8</v>
      </c>
      <c r="L8" s="58">
        <v>82.93</v>
      </c>
      <c r="Q8" s="13"/>
      <c r="R8" s="45"/>
      <c r="S8" s="57"/>
    </row>
    <row r="9" spans="1:19" ht="15.75" customHeight="1">
      <c r="A9" s="1">
        <v>1</v>
      </c>
      <c r="B9" s="57">
        <v>2.5700000000000001E-4</v>
      </c>
      <c r="C9" s="57">
        <v>2.5700000000000001E-4</v>
      </c>
      <c r="D9" s="45">
        <v>99580</v>
      </c>
      <c r="E9" s="45">
        <v>25.6</v>
      </c>
      <c r="F9" s="58">
        <v>78.58</v>
      </c>
      <c r="G9" s="1" t="s">
        <v>131</v>
      </c>
      <c r="H9" s="57">
        <v>2.24E-4</v>
      </c>
      <c r="I9" s="57">
        <v>2.24E-4</v>
      </c>
      <c r="J9" s="45">
        <v>99645.2</v>
      </c>
      <c r="K9" s="45">
        <v>22.3</v>
      </c>
      <c r="L9" s="58">
        <v>82.22</v>
      </c>
      <c r="Q9" s="13"/>
      <c r="R9" s="44"/>
      <c r="S9" s="57"/>
    </row>
    <row r="10" spans="1:19" ht="15.75" customHeight="1">
      <c r="A10" s="1">
        <v>2</v>
      </c>
      <c r="B10" s="57">
        <v>1.3899999999999999E-4</v>
      </c>
      <c r="C10" s="57">
        <v>1.3899999999999999E-4</v>
      </c>
      <c r="D10" s="45">
        <v>99554.5</v>
      </c>
      <c r="E10" s="45">
        <v>13.9</v>
      </c>
      <c r="F10" s="58">
        <v>77.599999999999994</v>
      </c>
      <c r="G10" s="1" t="s">
        <v>131</v>
      </c>
      <c r="H10" s="57">
        <v>1.27E-4</v>
      </c>
      <c r="I10" s="57">
        <v>1.27E-4</v>
      </c>
      <c r="J10" s="45">
        <v>99622.9</v>
      </c>
      <c r="K10" s="45">
        <v>12.6</v>
      </c>
      <c r="L10" s="58">
        <v>81.239999999999995</v>
      </c>
      <c r="Q10" s="13"/>
      <c r="R10" s="44"/>
      <c r="S10" s="57"/>
    </row>
    <row r="11" spans="1:19" ht="15.75" customHeight="1">
      <c r="A11" s="1">
        <v>3</v>
      </c>
      <c r="B11" s="57">
        <v>1.1400000000000001E-4</v>
      </c>
      <c r="C11" s="57">
        <v>1.1400000000000001E-4</v>
      </c>
      <c r="D11" s="45">
        <v>99540.6</v>
      </c>
      <c r="E11" s="45">
        <v>11.4</v>
      </c>
      <c r="F11" s="58">
        <v>76.61</v>
      </c>
      <c r="G11" s="1" t="s">
        <v>131</v>
      </c>
      <c r="H11" s="57">
        <v>9.7999999999999997E-5</v>
      </c>
      <c r="I11" s="57">
        <v>9.7999999999999997E-5</v>
      </c>
      <c r="J11" s="45">
        <v>99610.2</v>
      </c>
      <c r="K11" s="45">
        <v>9.8000000000000007</v>
      </c>
      <c r="L11" s="58">
        <v>80.25</v>
      </c>
      <c r="Q11" s="13"/>
      <c r="R11" s="44"/>
      <c r="S11" s="57"/>
    </row>
    <row r="12" spans="1:19" ht="15.75" customHeight="1">
      <c r="A12" s="1">
        <v>4</v>
      </c>
      <c r="B12" s="57">
        <v>9.8999999999999994E-5</v>
      </c>
      <c r="C12" s="57">
        <v>9.8999999999999994E-5</v>
      </c>
      <c r="D12" s="45">
        <v>99529.2</v>
      </c>
      <c r="E12" s="45">
        <v>9.9</v>
      </c>
      <c r="F12" s="58">
        <v>75.62</v>
      </c>
      <c r="G12" s="1" t="s">
        <v>131</v>
      </c>
      <c r="H12" s="57">
        <v>7.2999999999999999E-5</v>
      </c>
      <c r="I12" s="57">
        <v>7.2999999999999999E-5</v>
      </c>
      <c r="J12" s="45">
        <v>99600.5</v>
      </c>
      <c r="K12" s="45">
        <v>7.3</v>
      </c>
      <c r="L12" s="58">
        <v>79.260000000000005</v>
      </c>
      <c r="Q12" s="13"/>
      <c r="R12" s="44"/>
      <c r="S12" s="57"/>
    </row>
    <row r="13" spans="1:19" ht="15.75" customHeight="1">
      <c r="A13" s="1">
        <v>5</v>
      </c>
      <c r="B13" s="57">
        <v>9.2999999999999997E-5</v>
      </c>
      <c r="C13" s="57">
        <v>9.2999999999999997E-5</v>
      </c>
      <c r="D13" s="45">
        <v>99519.4</v>
      </c>
      <c r="E13" s="45">
        <v>9.3000000000000007</v>
      </c>
      <c r="F13" s="58">
        <v>74.63</v>
      </c>
      <c r="G13" s="1" t="s">
        <v>131</v>
      </c>
      <c r="H13" s="57">
        <v>8.1000000000000004E-5</v>
      </c>
      <c r="I13" s="57">
        <v>8.1000000000000004E-5</v>
      </c>
      <c r="J13" s="45">
        <v>99593.2</v>
      </c>
      <c r="K13" s="45">
        <v>8.1</v>
      </c>
      <c r="L13" s="58">
        <v>78.260000000000005</v>
      </c>
      <c r="Q13" s="13"/>
      <c r="R13" s="44"/>
      <c r="S13" s="57"/>
    </row>
    <row r="14" spans="1:19" ht="15.75" customHeight="1">
      <c r="A14" s="1">
        <v>6</v>
      </c>
      <c r="B14" s="57">
        <v>8.0000000000000007E-5</v>
      </c>
      <c r="C14" s="57">
        <v>8.0000000000000007E-5</v>
      </c>
      <c r="D14" s="45">
        <v>99510.1</v>
      </c>
      <c r="E14" s="45">
        <v>8</v>
      </c>
      <c r="F14" s="58">
        <v>73.64</v>
      </c>
      <c r="G14" s="1" t="s">
        <v>131</v>
      </c>
      <c r="H14" s="57">
        <v>7.4999999999999993E-5</v>
      </c>
      <c r="I14" s="57">
        <v>7.4999999999999993E-5</v>
      </c>
      <c r="J14" s="45">
        <v>99585.1</v>
      </c>
      <c r="K14" s="45">
        <v>7.4</v>
      </c>
      <c r="L14" s="58">
        <v>77.27</v>
      </c>
      <c r="Q14" s="13"/>
      <c r="R14" s="44"/>
      <c r="S14" s="57"/>
    </row>
    <row r="15" spans="1:19" ht="15.75" customHeight="1">
      <c r="A15" s="1">
        <v>7</v>
      </c>
      <c r="B15" s="57">
        <v>7.7000000000000001E-5</v>
      </c>
      <c r="C15" s="57">
        <v>7.7000000000000001E-5</v>
      </c>
      <c r="D15" s="45">
        <v>99502.2</v>
      </c>
      <c r="E15" s="45">
        <v>7.7</v>
      </c>
      <c r="F15" s="58">
        <v>72.64</v>
      </c>
      <c r="G15" s="1" t="s">
        <v>131</v>
      </c>
      <c r="H15" s="57">
        <v>6.0000000000000002E-5</v>
      </c>
      <c r="I15" s="57">
        <v>6.0000000000000002E-5</v>
      </c>
      <c r="J15" s="45">
        <v>99577.600000000006</v>
      </c>
      <c r="K15" s="45">
        <v>6</v>
      </c>
      <c r="L15" s="58">
        <v>76.28</v>
      </c>
      <c r="Q15" s="13"/>
      <c r="R15" s="44"/>
      <c r="S15" s="57"/>
    </row>
    <row r="16" spans="1:19" ht="15.75" customHeight="1">
      <c r="A16" s="1">
        <v>8</v>
      </c>
      <c r="B16" s="57">
        <v>7.1000000000000005E-5</v>
      </c>
      <c r="C16" s="57">
        <v>7.1000000000000005E-5</v>
      </c>
      <c r="D16" s="45">
        <v>99494.5</v>
      </c>
      <c r="E16" s="45">
        <v>7</v>
      </c>
      <c r="F16" s="58">
        <v>71.650000000000006</v>
      </c>
      <c r="G16" s="1" t="s">
        <v>131</v>
      </c>
      <c r="H16" s="57">
        <v>6.0000000000000002E-5</v>
      </c>
      <c r="I16" s="57">
        <v>6.0000000000000002E-5</v>
      </c>
      <c r="J16" s="45">
        <v>99571.7</v>
      </c>
      <c r="K16" s="45">
        <v>5.9</v>
      </c>
      <c r="L16" s="58">
        <v>75.28</v>
      </c>
      <c r="Q16" s="13"/>
      <c r="R16" s="44"/>
      <c r="S16" s="57"/>
    </row>
    <row r="17" spans="1:19" ht="15.75" customHeight="1">
      <c r="A17" s="1">
        <v>9</v>
      </c>
      <c r="B17" s="57">
        <v>6.4999999999999994E-5</v>
      </c>
      <c r="C17" s="57">
        <v>6.4999999999999994E-5</v>
      </c>
      <c r="D17" s="45">
        <v>99487.5</v>
      </c>
      <c r="E17" s="45">
        <v>6.5</v>
      </c>
      <c r="F17" s="58">
        <v>70.650000000000006</v>
      </c>
      <c r="G17" s="1" t="s">
        <v>131</v>
      </c>
      <c r="H17" s="57">
        <v>6.2000000000000003E-5</v>
      </c>
      <c r="I17" s="57">
        <v>6.2000000000000003E-5</v>
      </c>
      <c r="J17" s="45">
        <v>99565.7</v>
      </c>
      <c r="K17" s="45">
        <v>6.2</v>
      </c>
      <c r="L17" s="58">
        <v>74.28</v>
      </c>
      <c r="Q17" s="13"/>
      <c r="R17" s="44"/>
      <c r="S17" s="57"/>
    </row>
    <row r="18" spans="1:19" ht="15.75" customHeight="1">
      <c r="A18" s="1">
        <v>10</v>
      </c>
      <c r="B18" s="57">
        <v>7.6000000000000004E-5</v>
      </c>
      <c r="C18" s="57">
        <v>7.6000000000000004E-5</v>
      </c>
      <c r="D18" s="45">
        <v>99481</v>
      </c>
      <c r="E18" s="45">
        <v>7.5</v>
      </c>
      <c r="F18" s="58">
        <v>69.66</v>
      </c>
      <c r="G18" s="1" t="s">
        <v>131</v>
      </c>
      <c r="H18" s="57">
        <v>5.8999999999999998E-5</v>
      </c>
      <c r="I18" s="57">
        <v>5.8999999999999998E-5</v>
      </c>
      <c r="J18" s="45">
        <v>99559.5</v>
      </c>
      <c r="K18" s="45">
        <v>5.9</v>
      </c>
      <c r="L18" s="58">
        <v>73.290000000000006</v>
      </c>
      <c r="Q18" s="13"/>
      <c r="R18" s="44"/>
      <c r="S18" s="57"/>
    </row>
    <row r="19" spans="1:19" ht="15.75" customHeight="1">
      <c r="A19" s="1">
        <v>11</v>
      </c>
      <c r="B19" s="57">
        <v>8.6000000000000003E-5</v>
      </c>
      <c r="C19" s="57">
        <v>8.6000000000000003E-5</v>
      </c>
      <c r="D19" s="45">
        <v>99473.5</v>
      </c>
      <c r="E19" s="45">
        <v>8.5</v>
      </c>
      <c r="F19" s="58">
        <v>68.66</v>
      </c>
      <c r="G19" s="1" t="s">
        <v>131</v>
      </c>
      <c r="H19" s="57">
        <v>7.6000000000000004E-5</v>
      </c>
      <c r="I19" s="57">
        <v>7.6000000000000004E-5</v>
      </c>
      <c r="J19" s="45">
        <v>99553.7</v>
      </c>
      <c r="K19" s="45">
        <v>7.6</v>
      </c>
      <c r="L19" s="58">
        <v>72.290000000000006</v>
      </c>
      <c r="Q19" s="13"/>
      <c r="R19" s="44"/>
      <c r="S19" s="57"/>
    </row>
    <row r="20" spans="1:19" ht="15.75" customHeight="1">
      <c r="A20" s="1">
        <v>12</v>
      </c>
      <c r="B20" s="57">
        <v>9.8999999999999994E-5</v>
      </c>
      <c r="C20" s="57">
        <v>9.8999999999999994E-5</v>
      </c>
      <c r="D20" s="45">
        <v>99464.9</v>
      </c>
      <c r="E20" s="45">
        <v>9.9</v>
      </c>
      <c r="F20" s="58">
        <v>67.67</v>
      </c>
      <c r="G20" s="1" t="s">
        <v>131</v>
      </c>
      <c r="H20" s="57">
        <v>6.8999999999999997E-5</v>
      </c>
      <c r="I20" s="57">
        <v>6.8999999999999997E-5</v>
      </c>
      <c r="J20" s="45">
        <v>99546.1</v>
      </c>
      <c r="K20" s="45">
        <v>6.8</v>
      </c>
      <c r="L20" s="58">
        <v>71.3</v>
      </c>
      <c r="Q20" s="13"/>
      <c r="R20" s="44"/>
      <c r="S20" s="57"/>
    </row>
    <row r="21" spans="1:19" ht="15.75" customHeight="1">
      <c r="A21" s="1">
        <v>13</v>
      </c>
      <c r="B21" s="57">
        <v>1.1E-4</v>
      </c>
      <c r="C21" s="57">
        <v>1.1E-4</v>
      </c>
      <c r="D21" s="45">
        <v>99455</v>
      </c>
      <c r="E21" s="45">
        <v>11</v>
      </c>
      <c r="F21" s="58">
        <v>66.67</v>
      </c>
      <c r="G21" s="1" t="s">
        <v>131</v>
      </c>
      <c r="H21" s="57">
        <v>7.7999999999999999E-5</v>
      </c>
      <c r="I21" s="57">
        <v>7.7999999999999999E-5</v>
      </c>
      <c r="J21" s="45">
        <v>99539.3</v>
      </c>
      <c r="K21" s="45">
        <v>7.8</v>
      </c>
      <c r="L21" s="58">
        <v>70.3</v>
      </c>
      <c r="Q21" s="13"/>
      <c r="R21" s="44"/>
      <c r="S21" s="57"/>
    </row>
    <row r="22" spans="1:19" ht="15.75" customHeight="1">
      <c r="A22" s="1">
        <v>14</v>
      </c>
      <c r="B22" s="57">
        <v>1.3300000000000001E-4</v>
      </c>
      <c r="C22" s="57">
        <v>1.3300000000000001E-4</v>
      </c>
      <c r="D22" s="45">
        <v>99444.1</v>
      </c>
      <c r="E22" s="45">
        <v>13.3</v>
      </c>
      <c r="F22" s="58">
        <v>65.680000000000007</v>
      </c>
      <c r="G22" s="1" t="s">
        <v>131</v>
      </c>
      <c r="H22" s="57">
        <v>1.01E-4</v>
      </c>
      <c r="I22" s="57">
        <v>1.01E-4</v>
      </c>
      <c r="J22" s="45">
        <v>99531.5</v>
      </c>
      <c r="K22" s="45">
        <v>10</v>
      </c>
      <c r="L22" s="58">
        <v>69.31</v>
      </c>
      <c r="Q22" s="13"/>
      <c r="R22" s="44"/>
      <c r="S22" s="57"/>
    </row>
    <row r="23" spans="1:19" ht="15.75" customHeight="1">
      <c r="A23" s="1">
        <v>15</v>
      </c>
      <c r="B23" s="57">
        <v>1.7899999999999999E-4</v>
      </c>
      <c r="C23" s="57">
        <v>1.7899999999999999E-4</v>
      </c>
      <c r="D23" s="45">
        <v>99430.8</v>
      </c>
      <c r="E23" s="45">
        <v>17.8</v>
      </c>
      <c r="F23" s="58">
        <v>64.69</v>
      </c>
      <c r="G23" s="1" t="s">
        <v>131</v>
      </c>
      <c r="H23" s="57">
        <v>1.1900000000000001E-4</v>
      </c>
      <c r="I23" s="57">
        <v>1.1900000000000001E-4</v>
      </c>
      <c r="J23" s="45">
        <v>99521.5</v>
      </c>
      <c r="K23" s="45">
        <v>11.8</v>
      </c>
      <c r="L23" s="58">
        <v>68.319999999999993</v>
      </c>
      <c r="Q23" s="13"/>
      <c r="R23" s="44"/>
      <c r="S23" s="57"/>
    </row>
    <row r="24" spans="1:19" ht="15.75" customHeight="1">
      <c r="A24" s="1">
        <v>16</v>
      </c>
      <c r="B24" s="57">
        <v>2.34E-4</v>
      </c>
      <c r="C24" s="57">
        <v>2.33E-4</v>
      </c>
      <c r="D24" s="45">
        <v>99413</v>
      </c>
      <c r="E24" s="45">
        <v>23.2</v>
      </c>
      <c r="F24" s="58">
        <v>63.7</v>
      </c>
      <c r="G24" s="1" t="s">
        <v>131</v>
      </c>
      <c r="H24" s="57">
        <v>1.5300000000000001E-4</v>
      </c>
      <c r="I24" s="57">
        <v>1.5300000000000001E-4</v>
      </c>
      <c r="J24" s="45">
        <v>99509.6</v>
      </c>
      <c r="K24" s="45">
        <v>15.2</v>
      </c>
      <c r="L24" s="58">
        <v>67.319999999999993</v>
      </c>
      <c r="Q24" s="13"/>
      <c r="R24" s="44"/>
      <c r="S24" s="57"/>
    </row>
    <row r="25" spans="1:19" ht="15.75" customHeight="1">
      <c r="A25" s="1">
        <v>17</v>
      </c>
      <c r="B25" s="57">
        <v>3.1700000000000001E-4</v>
      </c>
      <c r="C25" s="57">
        <v>3.1700000000000001E-4</v>
      </c>
      <c r="D25" s="45">
        <v>99389.8</v>
      </c>
      <c r="E25" s="45">
        <v>31.5</v>
      </c>
      <c r="F25" s="58">
        <v>62.72</v>
      </c>
      <c r="G25" s="1" t="s">
        <v>131</v>
      </c>
      <c r="H25" s="57">
        <v>1.5200000000000001E-4</v>
      </c>
      <c r="I25" s="57">
        <v>1.5200000000000001E-4</v>
      </c>
      <c r="J25" s="45">
        <v>99494.399999999994</v>
      </c>
      <c r="K25" s="45">
        <v>15.1</v>
      </c>
      <c r="L25" s="58">
        <v>66.33</v>
      </c>
      <c r="Q25" s="13"/>
      <c r="R25" s="44"/>
      <c r="S25" s="57"/>
    </row>
    <row r="26" spans="1:19" ht="15.75" customHeight="1">
      <c r="A26" s="1">
        <v>18</v>
      </c>
      <c r="B26" s="57">
        <v>4.06E-4</v>
      </c>
      <c r="C26" s="57">
        <v>4.06E-4</v>
      </c>
      <c r="D26" s="45">
        <v>99358.2</v>
      </c>
      <c r="E26" s="45">
        <v>40.299999999999997</v>
      </c>
      <c r="F26" s="58">
        <v>61.74</v>
      </c>
      <c r="G26" s="1" t="s">
        <v>131</v>
      </c>
      <c r="H26" s="57">
        <v>2.1800000000000001E-4</v>
      </c>
      <c r="I26" s="57">
        <v>2.1800000000000001E-4</v>
      </c>
      <c r="J26" s="45">
        <v>99479.3</v>
      </c>
      <c r="K26" s="45">
        <v>21.7</v>
      </c>
      <c r="L26" s="58">
        <v>65.34</v>
      </c>
      <c r="Q26" s="13"/>
      <c r="R26" s="44"/>
      <c r="S26" s="57"/>
    </row>
    <row r="27" spans="1:19" ht="15.75" customHeight="1">
      <c r="A27" s="1">
        <v>19</v>
      </c>
      <c r="B27" s="57">
        <v>4.4999999999999999E-4</v>
      </c>
      <c r="C27" s="57">
        <v>4.4999999999999999E-4</v>
      </c>
      <c r="D27" s="45">
        <v>99317.9</v>
      </c>
      <c r="E27" s="45">
        <v>44.7</v>
      </c>
      <c r="F27" s="58">
        <v>60.76</v>
      </c>
      <c r="G27" s="1" t="s">
        <v>131</v>
      </c>
      <c r="H27" s="57">
        <v>1.9599999999999999E-4</v>
      </c>
      <c r="I27" s="57">
        <v>1.9599999999999999E-4</v>
      </c>
      <c r="J27" s="45">
        <v>99457.7</v>
      </c>
      <c r="K27" s="45">
        <v>19.5</v>
      </c>
      <c r="L27" s="58">
        <v>64.36</v>
      </c>
      <c r="Q27" s="13"/>
      <c r="R27" s="44"/>
      <c r="S27" s="57"/>
    </row>
    <row r="28" spans="1:19" ht="15.75" customHeight="1">
      <c r="A28" s="1">
        <v>20</v>
      </c>
      <c r="B28" s="57">
        <v>4.8099999999999998E-4</v>
      </c>
      <c r="C28" s="57">
        <v>4.8099999999999998E-4</v>
      </c>
      <c r="D28" s="45">
        <v>99273.2</v>
      </c>
      <c r="E28" s="45">
        <v>47.8</v>
      </c>
      <c r="F28" s="58">
        <v>59.79</v>
      </c>
      <c r="G28" s="1" t="s">
        <v>131</v>
      </c>
      <c r="H28" s="57">
        <v>1.9699999999999999E-4</v>
      </c>
      <c r="I28" s="57">
        <v>1.9699999999999999E-4</v>
      </c>
      <c r="J28" s="45">
        <v>99438.2</v>
      </c>
      <c r="K28" s="45">
        <v>19.5</v>
      </c>
      <c r="L28" s="58">
        <v>63.37</v>
      </c>
      <c r="Q28" s="13"/>
      <c r="R28" s="44"/>
      <c r="S28" s="57"/>
    </row>
    <row r="29" spans="1:19" ht="15.75" customHeight="1">
      <c r="A29" s="1">
        <v>21</v>
      </c>
      <c r="B29" s="57">
        <v>5.0799999999999999E-4</v>
      </c>
      <c r="C29" s="57">
        <v>5.0799999999999999E-4</v>
      </c>
      <c r="D29" s="45">
        <v>99225.4</v>
      </c>
      <c r="E29" s="45">
        <v>50.4</v>
      </c>
      <c r="F29" s="58">
        <v>58.82</v>
      </c>
      <c r="G29" s="1" t="s">
        <v>131</v>
      </c>
      <c r="H29" s="57">
        <v>2.24E-4</v>
      </c>
      <c r="I29" s="57">
        <v>2.24E-4</v>
      </c>
      <c r="J29" s="45">
        <v>99418.6</v>
      </c>
      <c r="K29" s="45">
        <v>22.2</v>
      </c>
      <c r="L29" s="58">
        <v>62.38</v>
      </c>
      <c r="Q29" s="13"/>
      <c r="R29" s="44"/>
      <c r="S29" s="57"/>
    </row>
    <row r="30" spans="1:19" ht="15.75" customHeight="1">
      <c r="A30" s="1">
        <v>22</v>
      </c>
      <c r="B30" s="57">
        <v>4.9399999999999997E-4</v>
      </c>
      <c r="C30" s="57">
        <v>4.9399999999999997E-4</v>
      </c>
      <c r="D30" s="45">
        <v>99175</v>
      </c>
      <c r="E30" s="45">
        <v>49</v>
      </c>
      <c r="F30" s="58">
        <v>57.85</v>
      </c>
      <c r="G30" s="1" t="s">
        <v>131</v>
      </c>
      <c r="H30" s="57">
        <v>2.1900000000000001E-4</v>
      </c>
      <c r="I30" s="57">
        <v>2.1900000000000001E-4</v>
      </c>
      <c r="J30" s="45">
        <v>99396.4</v>
      </c>
      <c r="K30" s="45">
        <v>21.7</v>
      </c>
      <c r="L30" s="58">
        <v>61.4</v>
      </c>
      <c r="Q30" s="13"/>
      <c r="R30" s="44"/>
    </row>
    <row r="31" spans="1:19" ht="15.75" customHeight="1">
      <c r="A31" s="1">
        <v>23</v>
      </c>
      <c r="B31" s="57">
        <v>5.2400000000000005E-4</v>
      </c>
      <c r="C31" s="57">
        <v>5.2400000000000005E-4</v>
      </c>
      <c r="D31" s="45">
        <v>99126</v>
      </c>
      <c r="E31" s="45">
        <v>51.9</v>
      </c>
      <c r="F31" s="58">
        <v>56.88</v>
      </c>
      <c r="G31" s="1" t="s">
        <v>131</v>
      </c>
      <c r="H31" s="57">
        <v>2.2000000000000001E-4</v>
      </c>
      <c r="I31" s="57">
        <v>2.2000000000000001E-4</v>
      </c>
      <c r="J31" s="45">
        <v>99374.7</v>
      </c>
      <c r="K31" s="45">
        <v>21.8</v>
      </c>
      <c r="L31" s="58">
        <v>60.41</v>
      </c>
      <c r="Q31" s="13"/>
      <c r="R31" s="44"/>
    </row>
    <row r="32" spans="1:19" ht="15.75" customHeight="1">
      <c r="A32" s="1">
        <v>24</v>
      </c>
      <c r="B32" s="57">
        <v>5.44E-4</v>
      </c>
      <c r="C32" s="57">
        <v>5.44E-4</v>
      </c>
      <c r="D32" s="45">
        <v>99074.1</v>
      </c>
      <c r="E32" s="45">
        <v>53.9</v>
      </c>
      <c r="F32" s="58">
        <v>55.9</v>
      </c>
      <c r="G32" s="1" t="s">
        <v>131</v>
      </c>
      <c r="H32" s="57">
        <v>2.2599999999999999E-4</v>
      </c>
      <c r="I32" s="57">
        <v>2.2599999999999999E-4</v>
      </c>
      <c r="J32" s="45">
        <v>99352.8</v>
      </c>
      <c r="K32" s="45">
        <v>22.5</v>
      </c>
      <c r="L32" s="58">
        <v>59.42</v>
      </c>
      <c r="Q32" s="13"/>
      <c r="R32" s="44"/>
    </row>
    <row r="33" spans="1:18" ht="15.75" customHeight="1">
      <c r="A33" s="1">
        <v>25</v>
      </c>
      <c r="B33" s="57">
        <v>5.9999999999999995E-4</v>
      </c>
      <c r="C33" s="57">
        <v>5.9900000000000003E-4</v>
      </c>
      <c r="D33" s="45">
        <v>99020.2</v>
      </c>
      <c r="E33" s="45">
        <v>59.4</v>
      </c>
      <c r="F33" s="58">
        <v>54.93</v>
      </c>
      <c r="G33" s="1" t="s">
        <v>131</v>
      </c>
      <c r="H33" s="57">
        <v>2.5999999999999998E-4</v>
      </c>
      <c r="I33" s="57">
        <v>2.5999999999999998E-4</v>
      </c>
      <c r="J33" s="45">
        <v>99330.3</v>
      </c>
      <c r="K33" s="45">
        <v>25.8</v>
      </c>
      <c r="L33" s="58">
        <v>58.44</v>
      </c>
      <c r="Q33" s="13"/>
      <c r="R33" s="44"/>
    </row>
    <row r="34" spans="1:18" ht="15.75" customHeight="1">
      <c r="A34" s="1">
        <v>26</v>
      </c>
      <c r="B34" s="57">
        <v>5.9699999999999998E-4</v>
      </c>
      <c r="C34" s="57">
        <v>5.9699999999999998E-4</v>
      </c>
      <c r="D34" s="45">
        <v>98960.9</v>
      </c>
      <c r="E34" s="45">
        <v>59.1</v>
      </c>
      <c r="F34" s="58">
        <v>53.97</v>
      </c>
      <c r="G34" s="1" t="s">
        <v>131</v>
      </c>
      <c r="H34" s="57">
        <v>2.52E-4</v>
      </c>
      <c r="I34" s="57">
        <v>2.52E-4</v>
      </c>
      <c r="J34" s="45">
        <v>99304.6</v>
      </c>
      <c r="K34" s="45">
        <v>25</v>
      </c>
      <c r="L34" s="58">
        <v>57.45</v>
      </c>
      <c r="Q34" s="13"/>
      <c r="R34" s="44"/>
    </row>
    <row r="35" spans="1:18" ht="15.75" customHeight="1">
      <c r="A35" s="1">
        <v>27</v>
      </c>
      <c r="B35" s="57">
        <v>6.0400000000000004E-4</v>
      </c>
      <c r="C35" s="57">
        <v>6.0400000000000004E-4</v>
      </c>
      <c r="D35" s="45">
        <v>98901.8</v>
      </c>
      <c r="E35" s="45">
        <v>59.8</v>
      </c>
      <c r="F35" s="58">
        <v>53</v>
      </c>
      <c r="G35" s="1" t="s">
        <v>131</v>
      </c>
      <c r="H35" s="57">
        <v>2.8600000000000001E-4</v>
      </c>
      <c r="I35" s="57">
        <v>2.8600000000000001E-4</v>
      </c>
      <c r="J35" s="45">
        <v>99279.6</v>
      </c>
      <c r="K35" s="45">
        <v>28.4</v>
      </c>
      <c r="L35" s="58">
        <v>56.47</v>
      </c>
      <c r="Q35" s="13"/>
      <c r="R35" s="44"/>
    </row>
    <row r="36" spans="1:18" ht="15.75" customHeight="1">
      <c r="A36" s="1">
        <v>28</v>
      </c>
      <c r="B36" s="57">
        <v>6.9700000000000003E-4</v>
      </c>
      <c r="C36" s="57">
        <v>6.96E-4</v>
      </c>
      <c r="D36" s="45">
        <v>98842</v>
      </c>
      <c r="E36" s="45">
        <v>68.8</v>
      </c>
      <c r="F36" s="58">
        <v>52.03</v>
      </c>
      <c r="G36" s="1" t="s">
        <v>131</v>
      </c>
      <c r="H36" s="57">
        <v>3.3E-4</v>
      </c>
      <c r="I36" s="57">
        <v>3.3E-4</v>
      </c>
      <c r="J36" s="45">
        <v>99251.199999999997</v>
      </c>
      <c r="K36" s="45">
        <v>32.700000000000003</v>
      </c>
      <c r="L36" s="58">
        <v>55.48</v>
      </c>
      <c r="Q36" s="13"/>
      <c r="R36" s="44"/>
    </row>
    <row r="37" spans="1:18" ht="15.75" customHeight="1">
      <c r="A37" s="1">
        <v>29</v>
      </c>
      <c r="B37" s="57">
        <v>7.3099999999999999E-4</v>
      </c>
      <c r="C37" s="57">
        <v>7.2999999999999996E-4</v>
      </c>
      <c r="D37" s="45">
        <v>98773.2</v>
      </c>
      <c r="E37" s="45">
        <v>72.099999999999994</v>
      </c>
      <c r="F37" s="58">
        <v>51.07</v>
      </c>
      <c r="G37" s="1" t="s">
        <v>131</v>
      </c>
      <c r="H37" s="57">
        <v>3.1399999999999999E-4</v>
      </c>
      <c r="I37" s="57">
        <v>3.1399999999999999E-4</v>
      </c>
      <c r="J37" s="45">
        <v>99218.5</v>
      </c>
      <c r="K37" s="45">
        <v>31.1</v>
      </c>
      <c r="L37" s="58">
        <v>54.5</v>
      </c>
      <c r="Q37" s="13"/>
      <c r="R37" s="44"/>
    </row>
    <row r="38" spans="1:18" ht="15.75" customHeight="1">
      <c r="A38" s="1">
        <v>30</v>
      </c>
      <c r="B38" s="57">
        <v>7.5000000000000002E-4</v>
      </c>
      <c r="C38" s="57">
        <v>7.5000000000000002E-4</v>
      </c>
      <c r="D38" s="45">
        <v>98701.1</v>
      </c>
      <c r="E38" s="45">
        <v>74</v>
      </c>
      <c r="F38" s="58">
        <v>50.1</v>
      </c>
      <c r="G38" s="1" t="s">
        <v>131</v>
      </c>
      <c r="H38" s="57">
        <v>3.7399999999999998E-4</v>
      </c>
      <c r="I38" s="57">
        <v>3.7399999999999998E-4</v>
      </c>
      <c r="J38" s="45">
        <v>99187.4</v>
      </c>
      <c r="K38" s="45">
        <v>37.1</v>
      </c>
      <c r="L38" s="58">
        <v>53.52</v>
      </c>
      <c r="Q38" s="13"/>
      <c r="R38" s="44"/>
    </row>
    <row r="39" spans="1:18" ht="15.75" customHeight="1">
      <c r="A39" s="1">
        <v>31</v>
      </c>
      <c r="B39" s="57">
        <v>8.3000000000000001E-4</v>
      </c>
      <c r="C39" s="57">
        <v>8.2899999999999998E-4</v>
      </c>
      <c r="D39" s="45">
        <v>98627</v>
      </c>
      <c r="E39" s="45">
        <v>81.8</v>
      </c>
      <c r="F39" s="58">
        <v>49.14</v>
      </c>
      <c r="G39" s="1" t="s">
        <v>131</v>
      </c>
      <c r="H39" s="57">
        <v>3.9399999999999998E-4</v>
      </c>
      <c r="I39" s="57">
        <v>3.9399999999999998E-4</v>
      </c>
      <c r="J39" s="45">
        <v>99150.3</v>
      </c>
      <c r="K39" s="45">
        <v>39.1</v>
      </c>
      <c r="L39" s="58">
        <v>52.54</v>
      </c>
      <c r="Q39" s="13"/>
      <c r="R39" s="44"/>
    </row>
    <row r="40" spans="1:18" ht="15.75" customHeight="1">
      <c r="A40" s="1">
        <v>32</v>
      </c>
      <c r="B40" s="57">
        <v>8.5899999999999995E-4</v>
      </c>
      <c r="C40" s="57">
        <v>8.5800000000000004E-4</v>
      </c>
      <c r="D40" s="45">
        <v>98545.2</v>
      </c>
      <c r="E40" s="45">
        <v>84.6</v>
      </c>
      <c r="F40" s="58">
        <v>48.18</v>
      </c>
      <c r="G40" s="1" t="s">
        <v>131</v>
      </c>
      <c r="H40" s="57">
        <v>4.8200000000000001E-4</v>
      </c>
      <c r="I40" s="57">
        <v>4.8200000000000001E-4</v>
      </c>
      <c r="J40" s="45">
        <v>99111.2</v>
      </c>
      <c r="K40" s="45">
        <v>47.7</v>
      </c>
      <c r="L40" s="58">
        <v>51.56</v>
      </c>
      <c r="Q40" s="13"/>
      <c r="R40" s="44"/>
    </row>
    <row r="41" spans="1:18" ht="15.75" customHeight="1">
      <c r="A41" s="1">
        <v>33</v>
      </c>
      <c r="B41" s="57">
        <v>9.1500000000000001E-4</v>
      </c>
      <c r="C41" s="57">
        <v>9.1399999999999999E-4</v>
      </c>
      <c r="D41" s="45">
        <v>98460.6</v>
      </c>
      <c r="E41" s="45">
        <v>90</v>
      </c>
      <c r="F41" s="58">
        <v>47.22</v>
      </c>
      <c r="G41" s="1" t="s">
        <v>131</v>
      </c>
      <c r="H41" s="57">
        <v>5.0000000000000001E-4</v>
      </c>
      <c r="I41" s="57">
        <v>5.0000000000000001E-4</v>
      </c>
      <c r="J41" s="45">
        <v>99063.4</v>
      </c>
      <c r="K41" s="45">
        <v>49.5</v>
      </c>
      <c r="L41" s="58">
        <v>50.58</v>
      </c>
      <c r="Q41" s="13"/>
      <c r="R41" s="44"/>
    </row>
    <row r="42" spans="1:18" ht="15.75" customHeight="1">
      <c r="A42" s="1">
        <v>34</v>
      </c>
      <c r="B42" s="57">
        <v>9.8299999999999993E-4</v>
      </c>
      <c r="C42" s="57">
        <v>9.8200000000000002E-4</v>
      </c>
      <c r="D42" s="45">
        <v>98370.6</v>
      </c>
      <c r="E42" s="45">
        <v>96.6</v>
      </c>
      <c r="F42" s="58">
        <v>46.27</v>
      </c>
      <c r="G42" s="1" t="s">
        <v>131</v>
      </c>
      <c r="H42" s="57">
        <v>5.4500000000000002E-4</v>
      </c>
      <c r="I42" s="57">
        <v>5.4500000000000002E-4</v>
      </c>
      <c r="J42" s="45">
        <v>99013.9</v>
      </c>
      <c r="K42" s="45">
        <v>54</v>
      </c>
      <c r="L42" s="58">
        <v>49.61</v>
      </c>
      <c r="Q42" s="13"/>
      <c r="R42" s="44"/>
    </row>
    <row r="43" spans="1:18" ht="15.75" customHeight="1">
      <c r="A43" s="1">
        <v>35</v>
      </c>
      <c r="B43" s="57">
        <v>1.044E-3</v>
      </c>
      <c r="C43" s="57">
        <v>1.0430000000000001E-3</v>
      </c>
      <c r="D43" s="45">
        <v>98274</v>
      </c>
      <c r="E43" s="45">
        <v>102.5</v>
      </c>
      <c r="F43" s="58">
        <v>45.31</v>
      </c>
      <c r="G43" s="1" t="s">
        <v>131</v>
      </c>
      <c r="H43" s="57">
        <v>5.8600000000000004E-4</v>
      </c>
      <c r="I43" s="57">
        <v>5.8600000000000004E-4</v>
      </c>
      <c r="J43" s="45">
        <v>98959.9</v>
      </c>
      <c r="K43" s="45">
        <v>58</v>
      </c>
      <c r="L43" s="58">
        <v>48.63</v>
      </c>
      <c r="Q43" s="13"/>
      <c r="R43" s="44"/>
    </row>
    <row r="44" spans="1:18" ht="15.75" customHeight="1">
      <c r="A44" s="1">
        <v>36</v>
      </c>
      <c r="B44" s="57">
        <v>1.163E-3</v>
      </c>
      <c r="C44" s="57">
        <v>1.163E-3</v>
      </c>
      <c r="D44" s="45">
        <v>98171.4</v>
      </c>
      <c r="E44" s="45">
        <v>114.1</v>
      </c>
      <c r="F44" s="58">
        <v>44.36</v>
      </c>
      <c r="G44" s="1" t="s">
        <v>131</v>
      </c>
      <c r="H44" s="57">
        <v>6.5499999999999998E-4</v>
      </c>
      <c r="I44" s="57">
        <v>6.5399999999999996E-4</v>
      </c>
      <c r="J44" s="45">
        <v>98902</v>
      </c>
      <c r="K44" s="45">
        <v>64.7</v>
      </c>
      <c r="L44" s="58">
        <v>47.66</v>
      </c>
      <c r="Q44" s="13"/>
      <c r="R44" s="44"/>
    </row>
    <row r="45" spans="1:18" ht="15.75" customHeight="1">
      <c r="A45" s="1">
        <v>37</v>
      </c>
      <c r="B45" s="57">
        <v>1.248E-3</v>
      </c>
      <c r="C45" s="57">
        <v>1.2470000000000001E-3</v>
      </c>
      <c r="D45" s="45">
        <v>98057.3</v>
      </c>
      <c r="E45" s="45">
        <v>122.3</v>
      </c>
      <c r="F45" s="58">
        <v>43.41</v>
      </c>
      <c r="G45" s="1" t="s">
        <v>131</v>
      </c>
      <c r="H45" s="57">
        <v>7.3800000000000005E-4</v>
      </c>
      <c r="I45" s="57">
        <v>7.3800000000000005E-4</v>
      </c>
      <c r="J45" s="45">
        <v>98837.2</v>
      </c>
      <c r="K45" s="45">
        <v>73</v>
      </c>
      <c r="L45" s="58">
        <v>46.69</v>
      </c>
      <c r="Q45" s="13"/>
      <c r="R45" s="44"/>
    </row>
    <row r="46" spans="1:18" ht="15.75" customHeight="1">
      <c r="A46" s="1">
        <v>38</v>
      </c>
      <c r="B46" s="57">
        <v>1.232E-3</v>
      </c>
      <c r="C46" s="57">
        <v>1.2310000000000001E-3</v>
      </c>
      <c r="D46" s="45">
        <v>97935</v>
      </c>
      <c r="E46" s="45">
        <v>120.6</v>
      </c>
      <c r="F46" s="58">
        <v>42.46</v>
      </c>
      <c r="G46" s="1" t="s">
        <v>131</v>
      </c>
      <c r="H46" s="57">
        <v>7.2000000000000005E-4</v>
      </c>
      <c r="I46" s="57">
        <v>7.2000000000000005E-4</v>
      </c>
      <c r="J46" s="45">
        <v>98764.3</v>
      </c>
      <c r="K46" s="45">
        <v>71.099999999999994</v>
      </c>
      <c r="L46" s="58">
        <v>45.73</v>
      </c>
      <c r="Q46" s="13"/>
      <c r="R46" s="44"/>
    </row>
    <row r="47" spans="1:18" ht="15.75" customHeight="1">
      <c r="A47" s="1">
        <v>39</v>
      </c>
      <c r="B47" s="57">
        <v>1.395E-3</v>
      </c>
      <c r="C47" s="57">
        <v>1.3940000000000001E-3</v>
      </c>
      <c r="D47" s="45">
        <v>97814.399999999994</v>
      </c>
      <c r="E47" s="45">
        <v>136.4</v>
      </c>
      <c r="F47" s="58">
        <v>41.51</v>
      </c>
      <c r="G47" s="1" t="s">
        <v>131</v>
      </c>
      <c r="H47" s="57">
        <v>8.4599999999999996E-4</v>
      </c>
      <c r="I47" s="57">
        <v>8.4599999999999996E-4</v>
      </c>
      <c r="J47" s="45">
        <v>98693.2</v>
      </c>
      <c r="K47" s="45">
        <v>83.5</v>
      </c>
      <c r="L47" s="58">
        <v>44.76</v>
      </c>
      <c r="Q47" s="13"/>
      <c r="R47" s="44"/>
    </row>
    <row r="48" spans="1:18" ht="15.75" customHeight="1">
      <c r="A48" s="1">
        <v>40</v>
      </c>
      <c r="B48" s="57">
        <v>1.5299999999999999E-3</v>
      </c>
      <c r="C48" s="57">
        <v>1.5280000000000001E-3</v>
      </c>
      <c r="D48" s="45">
        <v>97678.1</v>
      </c>
      <c r="E48" s="45">
        <v>149.30000000000001</v>
      </c>
      <c r="F48" s="58">
        <v>40.57</v>
      </c>
      <c r="G48" s="1" t="s">
        <v>131</v>
      </c>
      <c r="H48" s="57">
        <v>8.83E-4</v>
      </c>
      <c r="I48" s="57">
        <v>8.8199999999999997E-4</v>
      </c>
      <c r="J48" s="45">
        <v>98609.7</v>
      </c>
      <c r="K48" s="45">
        <v>87</v>
      </c>
      <c r="L48" s="58">
        <v>43.8</v>
      </c>
      <c r="Q48" s="13"/>
      <c r="R48" s="44"/>
    </row>
    <row r="49" spans="1:18" ht="15.75" customHeight="1">
      <c r="A49" s="1">
        <v>41</v>
      </c>
      <c r="B49" s="57">
        <v>1.7329999999999999E-3</v>
      </c>
      <c r="C49" s="57">
        <v>1.732E-3</v>
      </c>
      <c r="D49" s="45">
        <v>97528.8</v>
      </c>
      <c r="E49" s="45">
        <v>168.9</v>
      </c>
      <c r="F49" s="58">
        <v>39.630000000000003</v>
      </c>
      <c r="G49" s="1" t="s">
        <v>131</v>
      </c>
      <c r="H49" s="57">
        <v>9.9299999999999996E-4</v>
      </c>
      <c r="I49" s="57">
        <v>9.9299999999999996E-4</v>
      </c>
      <c r="J49" s="45">
        <v>98522.7</v>
      </c>
      <c r="K49" s="45">
        <v>97.8</v>
      </c>
      <c r="L49" s="58">
        <v>42.84</v>
      </c>
      <c r="Q49" s="13"/>
      <c r="R49" s="44"/>
    </row>
    <row r="50" spans="1:18" ht="15.75" customHeight="1">
      <c r="A50" s="1">
        <v>42</v>
      </c>
      <c r="B50" s="57">
        <v>1.8450000000000001E-3</v>
      </c>
      <c r="C50" s="57">
        <v>1.843E-3</v>
      </c>
      <c r="D50" s="45">
        <v>97359.9</v>
      </c>
      <c r="E50" s="45">
        <v>179.5</v>
      </c>
      <c r="F50" s="58">
        <v>38.700000000000003</v>
      </c>
      <c r="G50" s="1" t="s">
        <v>131</v>
      </c>
      <c r="H50" s="57">
        <v>1.052E-3</v>
      </c>
      <c r="I50" s="57">
        <v>1.0510000000000001E-3</v>
      </c>
      <c r="J50" s="45">
        <v>98424.9</v>
      </c>
      <c r="K50" s="45">
        <v>103.4</v>
      </c>
      <c r="L50" s="58">
        <v>41.88</v>
      </c>
      <c r="Q50" s="13"/>
      <c r="R50" s="44"/>
    </row>
    <row r="51" spans="1:18" ht="15.75" customHeight="1">
      <c r="A51" s="1">
        <v>43</v>
      </c>
      <c r="B51" s="57">
        <v>2.0699999999999998E-3</v>
      </c>
      <c r="C51" s="57">
        <v>2.068E-3</v>
      </c>
      <c r="D51" s="45">
        <v>97180.4</v>
      </c>
      <c r="E51" s="45">
        <v>200.9</v>
      </c>
      <c r="F51" s="58">
        <v>37.770000000000003</v>
      </c>
      <c r="G51" s="1" t="s">
        <v>131</v>
      </c>
      <c r="H51" s="57">
        <v>1.183E-3</v>
      </c>
      <c r="I51" s="57">
        <v>1.183E-3</v>
      </c>
      <c r="J51" s="45">
        <v>98321.4</v>
      </c>
      <c r="K51" s="45">
        <v>116.3</v>
      </c>
      <c r="L51" s="58">
        <v>40.92</v>
      </c>
      <c r="Q51" s="13"/>
      <c r="R51" s="44"/>
    </row>
    <row r="52" spans="1:18" ht="15.75" customHeight="1">
      <c r="A52" s="1">
        <v>44</v>
      </c>
      <c r="B52" s="57">
        <v>2.1329999999999999E-3</v>
      </c>
      <c r="C52" s="57">
        <v>2.1310000000000001E-3</v>
      </c>
      <c r="D52" s="45">
        <v>96979.5</v>
      </c>
      <c r="E52" s="45">
        <v>206.7</v>
      </c>
      <c r="F52" s="58">
        <v>36.85</v>
      </c>
      <c r="G52" s="1" t="s">
        <v>131</v>
      </c>
      <c r="H52" s="57">
        <v>1.3290000000000001E-3</v>
      </c>
      <c r="I52" s="57">
        <v>1.328E-3</v>
      </c>
      <c r="J52" s="45">
        <v>98205.1</v>
      </c>
      <c r="K52" s="45">
        <v>130.4</v>
      </c>
      <c r="L52" s="58">
        <v>39.97</v>
      </c>
      <c r="Q52" s="13"/>
      <c r="R52" s="44"/>
    </row>
    <row r="53" spans="1:18" ht="15.75" customHeight="1">
      <c r="A53" s="1">
        <v>45</v>
      </c>
      <c r="B53" s="57">
        <v>2.297E-3</v>
      </c>
      <c r="C53" s="57">
        <v>2.294E-3</v>
      </c>
      <c r="D53" s="45">
        <v>96772.9</v>
      </c>
      <c r="E53" s="45">
        <v>222</v>
      </c>
      <c r="F53" s="58">
        <v>35.93</v>
      </c>
      <c r="G53" s="1" t="s">
        <v>131</v>
      </c>
      <c r="H53" s="57">
        <v>1.4369999999999999E-3</v>
      </c>
      <c r="I53" s="57">
        <v>1.436E-3</v>
      </c>
      <c r="J53" s="45">
        <v>98074.7</v>
      </c>
      <c r="K53" s="45">
        <v>140.80000000000001</v>
      </c>
      <c r="L53" s="58">
        <v>39.020000000000003</v>
      </c>
      <c r="Q53" s="13"/>
      <c r="R53" s="44"/>
    </row>
    <row r="54" spans="1:18" ht="15.75" customHeight="1">
      <c r="A54" s="1">
        <v>46</v>
      </c>
      <c r="B54" s="57">
        <v>2.4550000000000002E-3</v>
      </c>
      <c r="C54" s="57">
        <v>2.4520000000000002E-3</v>
      </c>
      <c r="D54" s="45">
        <v>96550.9</v>
      </c>
      <c r="E54" s="45">
        <v>236.8</v>
      </c>
      <c r="F54" s="58">
        <v>35.01</v>
      </c>
      <c r="G54" s="1" t="s">
        <v>131</v>
      </c>
      <c r="H54" s="57">
        <v>1.5410000000000001E-3</v>
      </c>
      <c r="I54" s="57">
        <v>1.5399999999999999E-3</v>
      </c>
      <c r="J54" s="45">
        <v>97933.9</v>
      </c>
      <c r="K54" s="45">
        <v>150.80000000000001</v>
      </c>
      <c r="L54" s="58">
        <v>38.08</v>
      </c>
      <c r="Q54" s="13"/>
      <c r="R54" s="44"/>
    </row>
    <row r="55" spans="1:18" ht="15.75" customHeight="1">
      <c r="A55" s="1">
        <v>47</v>
      </c>
      <c r="B55" s="57">
        <v>2.7309999999999999E-3</v>
      </c>
      <c r="C55" s="57">
        <v>2.728E-3</v>
      </c>
      <c r="D55" s="45">
        <v>96314.1</v>
      </c>
      <c r="E55" s="45">
        <v>262.7</v>
      </c>
      <c r="F55" s="58">
        <v>34.090000000000003</v>
      </c>
      <c r="G55" s="1" t="s">
        <v>131</v>
      </c>
      <c r="H55" s="57">
        <v>1.701E-3</v>
      </c>
      <c r="I55" s="57">
        <v>1.6999999999999999E-3</v>
      </c>
      <c r="J55" s="45">
        <v>97783</v>
      </c>
      <c r="K55" s="45">
        <v>166.2</v>
      </c>
      <c r="L55" s="58">
        <v>37.14</v>
      </c>
      <c r="Q55" s="13"/>
      <c r="R55" s="44"/>
    </row>
    <row r="56" spans="1:18" ht="15.75" customHeight="1">
      <c r="A56" s="1">
        <v>48</v>
      </c>
      <c r="B56" s="57">
        <v>2.8739999999999998E-3</v>
      </c>
      <c r="C56" s="57">
        <v>2.8700000000000002E-3</v>
      </c>
      <c r="D56" s="45">
        <v>96051.4</v>
      </c>
      <c r="E56" s="45">
        <v>275.60000000000002</v>
      </c>
      <c r="F56" s="58">
        <v>33.18</v>
      </c>
      <c r="G56" s="1" t="s">
        <v>131</v>
      </c>
      <c r="H56" s="57">
        <v>1.825E-3</v>
      </c>
      <c r="I56" s="57">
        <v>1.823E-3</v>
      </c>
      <c r="J56" s="45">
        <v>97616.8</v>
      </c>
      <c r="K56" s="45">
        <v>178</v>
      </c>
      <c r="L56" s="58">
        <v>36.200000000000003</v>
      </c>
      <c r="Q56" s="13"/>
      <c r="R56" s="44"/>
    </row>
    <row r="57" spans="1:18" ht="15.75" customHeight="1">
      <c r="A57" s="1">
        <v>49</v>
      </c>
      <c r="B57" s="57">
        <v>3.1589999999999999E-3</v>
      </c>
      <c r="C57" s="57">
        <v>3.1540000000000001E-3</v>
      </c>
      <c r="D57" s="45">
        <v>95775.7</v>
      </c>
      <c r="E57" s="45">
        <v>302.10000000000002</v>
      </c>
      <c r="F57" s="58">
        <v>32.28</v>
      </c>
      <c r="G57" s="1" t="s">
        <v>131</v>
      </c>
      <c r="H57" s="57">
        <v>1.9369999999999999E-3</v>
      </c>
      <c r="I57" s="57">
        <v>1.9350000000000001E-3</v>
      </c>
      <c r="J57" s="45">
        <v>97438.9</v>
      </c>
      <c r="K57" s="45">
        <v>188.5</v>
      </c>
      <c r="L57" s="58">
        <v>35.26</v>
      </c>
      <c r="Q57" s="13"/>
      <c r="R57" s="44"/>
    </row>
    <row r="58" spans="1:18" ht="15.75" customHeight="1">
      <c r="A58" s="1">
        <v>50</v>
      </c>
      <c r="B58" s="57">
        <v>3.3809999999999999E-3</v>
      </c>
      <c r="C58" s="57">
        <v>3.3760000000000001E-3</v>
      </c>
      <c r="D58" s="45">
        <v>95473.7</v>
      </c>
      <c r="E58" s="45">
        <v>322.3</v>
      </c>
      <c r="F58" s="58">
        <v>31.38</v>
      </c>
      <c r="G58" s="1" t="s">
        <v>131</v>
      </c>
      <c r="H58" s="57">
        <v>2.1380000000000001E-3</v>
      </c>
      <c r="I58" s="57">
        <v>2.1359999999999999E-3</v>
      </c>
      <c r="J58" s="45">
        <v>97250.3</v>
      </c>
      <c r="K58" s="45">
        <v>207.7</v>
      </c>
      <c r="L58" s="58">
        <v>34.33</v>
      </c>
      <c r="Q58" s="13"/>
      <c r="R58" s="44"/>
    </row>
    <row r="59" spans="1:18" ht="15.75" customHeight="1">
      <c r="A59" s="1">
        <v>51</v>
      </c>
      <c r="B59" s="57">
        <v>3.5509999999999999E-3</v>
      </c>
      <c r="C59" s="57">
        <v>3.545E-3</v>
      </c>
      <c r="D59" s="45">
        <v>95151.4</v>
      </c>
      <c r="E59" s="45">
        <v>337.3</v>
      </c>
      <c r="F59" s="58">
        <v>30.48</v>
      </c>
      <c r="G59" s="1" t="s">
        <v>131</v>
      </c>
      <c r="H59" s="57">
        <v>2.366E-3</v>
      </c>
      <c r="I59" s="57">
        <v>2.3630000000000001E-3</v>
      </c>
      <c r="J59" s="45">
        <v>97042.6</v>
      </c>
      <c r="K59" s="45">
        <v>229.3</v>
      </c>
      <c r="L59" s="58">
        <v>33.4</v>
      </c>
      <c r="Q59" s="13"/>
      <c r="R59" s="44"/>
    </row>
    <row r="60" spans="1:18" ht="15.75" customHeight="1">
      <c r="A60" s="1">
        <v>52</v>
      </c>
      <c r="B60" s="57">
        <v>3.9259999999999998E-3</v>
      </c>
      <c r="C60" s="57">
        <v>3.9179999999999996E-3</v>
      </c>
      <c r="D60" s="45">
        <v>94814.1</v>
      </c>
      <c r="E60" s="45">
        <v>371.5</v>
      </c>
      <c r="F60" s="58">
        <v>29.59</v>
      </c>
      <c r="G60" s="1" t="s">
        <v>131</v>
      </c>
      <c r="H60" s="57">
        <v>2.5839999999999999E-3</v>
      </c>
      <c r="I60" s="57">
        <v>2.581E-3</v>
      </c>
      <c r="J60" s="45">
        <v>96813.3</v>
      </c>
      <c r="K60" s="45">
        <v>249.9</v>
      </c>
      <c r="L60" s="58">
        <v>32.479999999999997</v>
      </c>
      <c r="Q60" s="13"/>
      <c r="R60" s="44"/>
    </row>
    <row r="61" spans="1:18" ht="15.75" customHeight="1">
      <c r="A61" s="1">
        <v>53</v>
      </c>
      <c r="B61" s="57">
        <v>4.0860000000000002E-3</v>
      </c>
      <c r="C61" s="57">
        <v>4.0769999999999999E-3</v>
      </c>
      <c r="D61" s="45">
        <v>94442.6</v>
      </c>
      <c r="E61" s="45">
        <v>385.1</v>
      </c>
      <c r="F61" s="58">
        <v>28.7</v>
      </c>
      <c r="G61" s="1" t="s">
        <v>131</v>
      </c>
      <c r="H61" s="57">
        <v>2.7590000000000002E-3</v>
      </c>
      <c r="I61" s="57">
        <v>2.7560000000000002E-3</v>
      </c>
      <c r="J61" s="45">
        <v>96563.4</v>
      </c>
      <c r="K61" s="45">
        <v>266.10000000000002</v>
      </c>
      <c r="L61" s="58">
        <v>31.56</v>
      </c>
      <c r="Q61" s="13"/>
      <c r="R61" s="44"/>
    </row>
    <row r="62" spans="1:18" ht="15.75" customHeight="1">
      <c r="A62" s="1">
        <v>54</v>
      </c>
      <c r="B62" s="57">
        <v>4.4400000000000004E-3</v>
      </c>
      <c r="C62" s="57">
        <v>4.4299999999999999E-3</v>
      </c>
      <c r="D62" s="45">
        <v>94057.5</v>
      </c>
      <c r="E62" s="45">
        <v>416.7</v>
      </c>
      <c r="F62" s="58">
        <v>27.82</v>
      </c>
      <c r="G62" s="1" t="s">
        <v>131</v>
      </c>
      <c r="H62" s="57">
        <v>2.9559999999999999E-3</v>
      </c>
      <c r="I62" s="57">
        <v>2.9520000000000002E-3</v>
      </c>
      <c r="J62" s="45">
        <v>96297.3</v>
      </c>
      <c r="K62" s="45">
        <v>284.3</v>
      </c>
      <c r="L62" s="58">
        <v>30.65</v>
      </c>
      <c r="Q62" s="13"/>
      <c r="R62" s="44"/>
    </row>
    <row r="63" spans="1:18" ht="15.75" customHeight="1">
      <c r="A63" s="1">
        <v>55</v>
      </c>
      <c r="B63" s="57">
        <v>4.8979999999999996E-3</v>
      </c>
      <c r="C63" s="57">
        <v>4.8859999999999997E-3</v>
      </c>
      <c r="D63" s="45">
        <v>93640.8</v>
      </c>
      <c r="E63" s="45">
        <v>457.5</v>
      </c>
      <c r="F63" s="58">
        <v>26.94</v>
      </c>
      <c r="G63" s="1" t="s">
        <v>131</v>
      </c>
      <c r="H63" s="57">
        <v>3.2699999999999999E-3</v>
      </c>
      <c r="I63" s="57">
        <v>3.2650000000000001E-3</v>
      </c>
      <c r="J63" s="45">
        <v>96013.1</v>
      </c>
      <c r="K63" s="45">
        <v>313.5</v>
      </c>
      <c r="L63" s="58">
        <v>29.74</v>
      </c>
      <c r="Q63" s="13"/>
      <c r="R63" s="44"/>
    </row>
    <row r="64" spans="1:18" ht="15.75" customHeight="1">
      <c r="A64" s="1">
        <v>56</v>
      </c>
      <c r="B64" s="57">
        <v>5.3949999999999996E-3</v>
      </c>
      <c r="C64" s="57">
        <v>5.3810000000000004E-3</v>
      </c>
      <c r="D64" s="45">
        <v>93183.3</v>
      </c>
      <c r="E64" s="45">
        <v>501.4</v>
      </c>
      <c r="F64" s="58">
        <v>26.07</v>
      </c>
      <c r="G64" s="1" t="s">
        <v>131</v>
      </c>
      <c r="H64" s="57">
        <v>3.627E-3</v>
      </c>
      <c r="I64" s="57">
        <v>3.6210000000000001E-3</v>
      </c>
      <c r="J64" s="45">
        <v>95699.6</v>
      </c>
      <c r="K64" s="45">
        <v>346.5</v>
      </c>
      <c r="L64" s="58">
        <v>28.83</v>
      </c>
      <c r="Q64" s="13"/>
      <c r="R64" s="44"/>
    </row>
    <row r="65" spans="1:18" ht="15.75" customHeight="1">
      <c r="A65" s="1">
        <v>57</v>
      </c>
      <c r="B65" s="57">
        <v>5.8869999999999999E-3</v>
      </c>
      <c r="C65" s="57">
        <v>5.8700000000000002E-3</v>
      </c>
      <c r="D65" s="45">
        <v>92681.9</v>
      </c>
      <c r="E65" s="45">
        <v>544</v>
      </c>
      <c r="F65" s="58">
        <v>25.21</v>
      </c>
      <c r="G65" s="1" t="s">
        <v>131</v>
      </c>
      <c r="H65" s="57">
        <v>3.9029999999999998E-3</v>
      </c>
      <c r="I65" s="57">
        <v>3.8960000000000002E-3</v>
      </c>
      <c r="J65" s="45">
        <v>95353.1</v>
      </c>
      <c r="K65" s="45">
        <v>371.5</v>
      </c>
      <c r="L65" s="58">
        <v>27.94</v>
      </c>
      <c r="Q65" s="13"/>
      <c r="R65" s="44"/>
    </row>
    <row r="66" spans="1:18" ht="15.75" customHeight="1">
      <c r="A66" s="1">
        <v>58</v>
      </c>
      <c r="B66" s="57">
        <v>6.4510000000000001E-3</v>
      </c>
      <c r="C66" s="57">
        <v>6.43E-3</v>
      </c>
      <c r="D66" s="45">
        <v>92137.9</v>
      </c>
      <c r="E66" s="45">
        <v>592.5</v>
      </c>
      <c r="F66" s="58">
        <v>24.35</v>
      </c>
      <c r="G66" s="1" t="s">
        <v>131</v>
      </c>
      <c r="H66" s="57">
        <v>4.3340000000000002E-3</v>
      </c>
      <c r="I66" s="57">
        <v>4.3239999999999997E-3</v>
      </c>
      <c r="J66" s="45">
        <v>94981.7</v>
      </c>
      <c r="K66" s="45">
        <v>410.7</v>
      </c>
      <c r="L66" s="58">
        <v>27.04</v>
      </c>
      <c r="Q66" s="13"/>
      <c r="R66" s="44"/>
    </row>
    <row r="67" spans="1:18" ht="15.75" customHeight="1">
      <c r="A67" s="1">
        <v>59</v>
      </c>
      <c r="B67" s="57">
        <v>7.0590000000000002E-3</v>
      </c>
      <c r="C67" s="57">
        <v>7.0340000000000003E-3</v>
      </c>
      <c r="D67" s="45">
        <v>91545.4</v>
      </c>
      <c r="E67" s="45">
        <v>644</v>
      </c>
      <c r="F67" s="58">
        <v>23.51</v>
      </c>
      <c r="G67" s="1" t="s">
        <v>131</v>
      </c>
      <c r="H67" s="57">
        <v>4.7410000000000004E-3</v>
      </c>
      <c r="I67" s="57">
        <v>4.7299999999999998E-3</v>
      </c>
      <c r="J67" s="45">
        <v>94570.9</v>
      </c>
      <c r="K67" s="45">
        <v>447.3</v>
      </c>
      <c r="L67" s="58">
        <v>26.16</v>
      </c>
      <c r="Q67" s="13"/>
      <c r="R67" s="44"/>
    </row>
    <row r="68" spans="1:18" ht="15.75" customHeight="1">
      <c r="A68" s="1">
        <v>60</v>
      </c>
      <c r="B68" s="57">
        <v>7.7780000000000002E-3</v>
      </c>
      <c r="C68" s="57">
        <v>7.7479999999999997E-3</v>
      </c>
      <c r="D68" s="45">
        <v>90901.4</v>
      </c>
      <c r="E68" s="45">
        <v>704.3</v>
      </c>
      <c r="F68" s="58">
        <v>22.67</v>
      </c>
      <c r="G68" s="1" t="s">
        <v>131</v>
      </c>
      <c r="H68" s="57">
        <v>5.117E-3</v>
      </c>
      <c r="I68" s="57">
        <v>5.104E-3</v>
      </c>
      <c r="J68" s="45">
        <v>94123.6</v>
      </c>
      <c r="K68" s="45">
        <v>480.4</v>
      </c>
      <c r="L68" s="58">
        <v>25.28</v>
      </c>
      <c r="Q68" s="13"/>
      <c r="R68" s="44"/>
    </row>
    <row r="69" spans="1:18" ht="15.75" customHeight="1">
      <c r="A69" s="1">
        <v>61</v>
      </c>
      <c r="B69" s="57">
        <v>8.5760000000000003E-3</v>
      </c>
      <c r="C69" s="57">
        <v>8.5389999999999997E-3</v>
      </c>
      <c r="D69" s="45">
        <v>90197.1</v>
      </c>
      <c r="E69" s="45">
        <v>770.2</v>
      </c>
      <c r="F69" s="58">
        <v>21.85</v>
      </c>
      <c r="G69" s="1" t="s">
        <v>131</v>
      </c>
      <c r="H69" s="57">
        <v>5.6150000000000002E-3</v>
      </c>
      <c r="I69" s="57">
        <v>5.5999999999999999E-3</v>
      </c>
      <c r="J69" s="45">
        <v>93643.199999999997</v>
      </c>
      <c r="K69" s="45">
        <v>524.4</v>
      </c>
      <c r="L69" s="58">
        <v>24.41</v>
      </c>
      <c r="Q69" s="13"/>
      <c r="R69" s="44"/>
    </row>
    <row r="70" spans="1:18" ht="15.75" customHeight="1">
      <c r="A70" s="1">
        <v>62</v>
      </c>
      <c r="B70" s="57">
        <v>9.3209999999999994E-3</v>
      </c>
      <c r="C70" s="57">
        <v>9.2779999999999998E-3</v>
      </c>
      <c r="D70" s="45">
        <v>89426.9</v>
      </c>
      <c r="E70" s="45">
        <v>829.7</v>
      </c>
      <c r="F70" s="58">
        <v>21.03</v>
      </c>
      <c r="G70" s="1" t="s">
        <v>131</v>
      </c>
      <c r="H70" s="57">
        <v>6.3229999999999996E-3</v>
      </c>
      <c r="I70" s="57">
        <v>6.3029999999999996E-3</v>
      </c>
      <c r="J70" s="45">
        <v>93118.8</v>
      </c>
      <c r="K70" s="45">
        <v>587</v>
      </c>
      <c r="L70" s="58">
        <v>23.54</v>
      </c>
      <c r="Q70" s="13"/>
      <c r="R70" s="44"/>
    </row>
    <row r="71" spans="1:18" ht="15.75" customHeight="1">
      <c r="A71" s="1">
        <v>63</v>
      </c>
      <c r="B71" s="57">
        <v>1.0451999999999999E-2</v>
      </c>
      <c r="C71" s="57">
        <v>1.0397999999999999E-2</v>
      </c>
      <c r="D71" s="45">
        <v>88597.2</v>
      </c>
      <c r="E71" s="45">
        <v>921.2</v>
      </c>
      <c r="F71" s="58">
        <v>20.22</v>
      </c>
      <c r="G71" s="1" t="s">
        <v>131</v>
      </c>
      <c r="H71" s="57">
        <v>6.8560000000000001E-3</v>
      </c>
      <c r="I71" s="57">
        <v>6.8320000000000004E-3</v>
      </c>
      <c r="J71" s="45">
        <v>92531.9</v>
      </c>
      <c r="K71" s="45">
        <v>632.20000000000005</v>
      </c>
      <c r="L71" s="58">
        <v>22.69</v>
      </c>
      <c r="Q71" s="13"/>
      <c r="R71" s="44"/>
    </row>
    <row r="72" spans="1:18" ht="15.75" customHeight="1">
      <c r="A72" s="1">
        <v>64</v>
      </c>
      <c r="B72" s="57">
        <v>1.1180000000000001E-2</v>
      </c>
      <c r="C72" s="57">
        <v>1.1117999999999999E-2</v>
      </c>
      <c r="D72" s="45">
        <v>87676</v>
      </c>
      <c r="E72" s="45">
        <v>974.8</v>
      </c>
      <c r="F72" s="58">
        <v>19.43</v>
      </c>
      <c r="G72" s="1" t="s">
        <v>131</v>
      </c>
      <c r="H72" s="57">
        <v>7.3730000000000002E-3</v>
      </c>
      <c r="I72" s="57">
        <v>7.3460000000000001E-3</v>
      </c>
      <c r="J72" s="45">
        <v>91899.7</v>
      </c>
      <c r="K72" s="45">
        <v>675.1</v>
      </c>
      <c r="L72" s="58">
        <v>21.84</v>
      </c>
      <c r="Q72" s="13"/>
      <c r="R72" s="44"/>
    </row>
    <row r="73" spans="1:18" ht="15.75" customHeight="1">
      <c r="A73" s="1">
        <v>65</v>
      </c>
      <c r="B73" s="57">
        <v>1.2283000000000001E-2</v>
      </c>
      <c r="C73" s="57">
        <v>1.2208E-2</v>
      </c>
      <c r="D73" s="45">
        <v>86701.2</v>
      </c>
      <c r="E73" s="45">
        <v>1058.5</v>
      </c>
      <c r="F73" s="58">
        <v>18.64</v>
      </c>
      <c r="G73" s="1" t="s">
        <v>131</v>
      </c>
      <c r="H73" s="57">
        <v>8.0269999999999994E-3</v>
      </c>
      <c r="I73" s="57">
        <v>7.9950000000000004E-3</v>
      </c>
      <c r="J73" s="45">
        <v>91224.6</v>
      </c>
      <c r="K73" s="45">
        <v>729.3</v>
      </c>
      <c r="L73" s="58">
        <v>21</v>
      </c>
      <c r="Q73" s="13"/>
      <c r="R73" s="44"/>
    </row>
    <row r="74" spans="1:18" ht="15.75" customHeight="1">
      <c r="A74" s="1">
        <v>66</v>
      </c>
      <c r="B74" s="57">
        <v>1.3661E-2</v>
      </c>
      <c r="C74" s="57">
        <v>1.3568E-2</v>
      </c>
      <c r="D74" s="45">
        <v>85642.7</v>
      </c>
      <c r="E74" s="45">
        <v>1162</v>
      </c>
      <c r="F74" s="58">
        <v>17.87</v>
      </c>
      <c r="G74" s="1" t="s">
        <v>131</v>
      </c>
      <c r="H74" s="57">
        <v>8.8990000000000007E-3</v>
      </c>
      <c r="I74" s="57">
        <v>8.8599999999999998E-3</v>
      </c>
      <c r="J74" s="45">
        <v>90495.2</v>
      </c>
      <c r="K74" s="45">
        <v>801.8</v>
      </c>
      <c r="L74" s="58">
        <v>20.170000000000002</v>
      </c>
      <c r="Q74" s="13"/>
      <c r="R74" s="44"/>
    </row>
    <row r="75" spans="1:18" ht="15.75" customHeight="1">
      <c r="A75" s="1">
        <v>67</v>
      </c>
      <c r="B75" s="57">
        <v>1.4598E-2</v>
      </c>
      <c r="C75" s="57">
        <v>1.4493000000000001E-2</v>
      </c>
      <c r="D75" s="45">
        <v>84480.7</v>
      </c>
      <c r="E75" s="45">
        <v>1224.3</v>
      </c>
      <c r="F75" s="58">
        <v>17.100000000000001</v>
      </c>
      <c r="G75" s="1" t="s">
        <v>131</v>
      </c>
      <c r="H75" s="57">
        <v>9.5680000000000001E-3</v>
      </c>
      <c r="I75" s="57">
        <v>9.5230000000000002E-3</v>
      </c>
      <c r="J75" s="45">
        <v>89693.5</v>
      </c>
      <c r="K75" s="45">
        <v>854.1</v>
      </c>
      <c r="L75" s="58">
        <v>19.34</v>
      </c>
      <c r="Q75" s="13"/>
      <c r="R75" s="44"/>
    </row>
    <row r="76" spans="1:18" ht="15.75" customHeight="1">
      <c r="A76" s="1">
        <v>68</v>
      </c>
      <c r="B76" s="57">
        <v>1.6022999999999999E-2</v>
      </c>
      <c r="C76" s="57">
        <v>1.5896E-2</v>
      </c>
      <c r="D76" s="45">
        <v>83256.3</v>
      </c>
      <c r="E76" s="45">
        <v>1323.4</v>
      </c>
      <c r="F76" s="58">
        <v>16.350000000000001</v>
      </c>
      <c r="G76" s="1" t="s">
        <v>131</v>
      </c>
      <c r="H76" s="57">
        <v>1.0433E-2</v>
      </c>
      <c r="I76" s="57">
        <v>1.0378999999999999E-2</v>
      </c>
      <c r="J76" s="45">
        <v>88839.3</v>
      </c>
      <c r="K76" s="45">
        <v>922.1</v>
      </c>
      <c r="L76" s="58">
        <v>18.52</v>
      </c>
      <c r="Q76" s="13"/>
      <c r="R76" s="44"/>
    </row>
    <row r="77" spans="1:18" ht="15.75" customHeight="1">
      <c r="A77" s="1">
        <v>69</v>
      </c>
      <c r="B77" s="57">
        <v>1.7358999999999999E-2</v>
      </c>
      <c r="C77" s="57">
        <v>1.7208999999999999E-2</v>
      </c>
      <c r="D77" s="45">
        <v>81932.899999999994</v>
      </c>
      <c r="E77" s="45">
        <v>1410</v>
      </c>
      <c r="F77" s="58">
        <v>15.6</v>
      </c>
      <c r="G77" s="1" t="s">
        <v>131</v>
      </c>
      <c r="H77" s="57">
        <v>1.1426E-2</v>
      </c>
      <c r="I77" s="57">
        <v>1.1361E-2</v>
      </c>
      <c r="J77" s="45">
        <v>87917.3</v>
      </c>
      <c r="K77" s="45">
        <v>998.9</v>
      </c>
      <c r="L77" s="58">
        <v>17.71</v>
      </c>
      <c r="Q77" s="13"/>
      <c r="R77" s="44"/>
    </row>
    <row r="78" spans="1:18" ht="15.75" customHeight="1">
      <c r="A78" s="1">
        <v>70</v>
      </c>
      <c r="B78" s="57">
        <v>1.8870999999999999E-2</v>
      </c>
      <c r="C78" s="57">
        <v>1.8695E-2</v>
      </c>
      <c r="D78" s="45">
        <v>80522.899999999994</v>
      </c>
      <c r="E78" s="45">
        <v>1505.4</v>
      </c>
      <c r="F78" s="58">
        <v>14.87</v>
      </c>
      <c r="G78" s="1" t="s">
        <v>131</v>
      </c>
      <c r="H78" s="57">
        <v>1.2681E-2</v>
      </c>
      <c r="I78" s="57">
        <v>1.2600999999999999E-2</v>
      </c>
      <c r="J78" s="45">
        <v>86918.399999999994</v>
      </c>
      <c r="K78" s="45">
        <v>1095.3</v>
      </c>
      <c r="L78" s="58">
        <v>16.91</v>
      </c>
      <c r="Q78" s="13"/>
      <c r="R78" s="44"/>
    </row>
    <row r="79" spans="1:18" ht="15.75" customHeight="1">
      <c r="A79" s="1">
        <v>71</v>
      </c>
      <c r="B79" s="57">
        <v>2.0878000000000001E-2</v>
      </c>
      <c r="C79" s="57">
        <v>2.0663000000000001E-2</v>
      </c>
      <c r="D79" s="45">
        <v>79017.5</v>
      </c>
      <c r="E79" s="45">
        <v>1632.7</v>
      </c>
      <c r="F79" s="58">
        <v>14.14</v>
      </c>
      <c r="G79" s="1" t="s">
        <v>131</v>
      </c>
      <c r="H79" s="57">
        <v>1.3877E-2</v>
      </c>
      <c r="I79" s="57">
        <v>1.3781E-2</v>
      </c>
      <c r="J79" s="45">
        <v>85823.2</v>
      </c>
      <c r="K79" s="45">
        <v>1182.8</v>
      </c>
      <c r="L79" s="58">
        <v>16.12</v>
      </c>
      <c r="Q79" s="13"/>
      <c r="R79" s="44"/>
    </row>
    <row r="80" spans="1:18" ht="15.75" customHeight="1">
      <c r="A80" s="1">
        <v>72</v>
      </c>
      <c r="B80" s="57">
        <v>2.3406E-2</v>
      </c>
      <c r="C80" s="57">
        <v>2.3134999999999999E-2</v>
      </c>
      <c r="D80" s="45">
        <v>77384.800000000003</v>
      </c>
      <c r="E80" s="45">
        <v>1790.3</v>
      </c>
      <c r="F80" s="58">
        <v>13.43</v>
      </c>
      <c r="G80" s="1" t="s">
        <v>131</v>
      </c>
      <c r="H80" s="57">
        <v>1.6043999999999999E-2</v>
      </c>
      <c r="I80" s="57">
        <v>1.5916E-2</v>
      </c>
      <c r="J80" s="45">
        <v>84640.4</v>
      </c>
      <c r="K80" s="45">
        <v>1347.2</v>
      </c>
      <c r="L80" s="58">
        <v>15.34</v>
      </c>
      <c r="Q80" s="13"/>
      <c r="R80" s="44"/>
    </row>
    <row r="81" spans="1:18" ht="15.75" customHeight="1">
      <c r="A81" s="1">
        <v>73</v>
      </c>
      <c r="B81" s="57">
        <v>2.6141000000000001E-2</v>
      </c>
      <c r="C81" s="57">
        <v>2.5803E-2</v>
      </c>
      <c r="D81" s="45">
        <v>75594.5</v>
      </c>
      <c r="E81" s="45">
        <v>1950.6</v>
      </c>
      <c r="F81" s="58">
        <v>12.74</v>
      </c>
      <c r="G81" s="1" t="s">
        <v>131</v>
      </c>
      <c r="H81" s="57">
        <v>1.77E-2</v>
      </c>
      <c r="I81" s="57">
        <v>1.7545000000000002E-2</v>
      </c>
      <c r="J81" s="45">
        <v>83293.2</v>
      </c>
      <c r="K81" s="45">
        <v>1461.4</v>
      </c>
      <c r="L81" s="58">
        <v>14.58</v>
      </c>
      <c r="Q81" s="13"/>
      <c r="R81" s="44"/>
    </row>
    <row r="82" spans="1:18" ht="15.75" customHeight="1">
      <c r="A82" s="1">
        <v>74</v>
      </c>
      <c r="B82" s="57">
        <v>2.9020000000000001E-2</v>
      </c>
      <c r="C82" s="57">
        <v>2.8604999999999998E-2</v>
      </c>
      <c r="D82" s="45">
        <v>73643.899999999994</v>
      </c>
      <c r="E82" s="45">
        <v>2106.6</v>
      </c>
      <c r="F82" s="58">
        <v>12.06</v>
      </c>
      <c r="G82" s="1" t="s">
        <v>131</v>
      </c>
      <c r="H82" s="57">
        <v>1.9486E-2</v>
      </c>
      <c r="I82" s="57">
        <v>1.9297999999999999E-2</v>
      </c>
      <c r="J82" s="45">
        <v>81831.8</v>
      </c>
      <c r="K82" s="45">
        <v>1579.2</v>
      </c>
      <c r="L82" s="58">
        <v>13.83</v>
      </c>
      <c r="Q82" s="13"/>
      <c r="R82" s="44"/>
    </row>
    <row r="83" spans="1:18" ht="15.75" customHeight="1">
      <c r="A83" s="1">
        <v>75</v>
      </c>
      <c r="B83" s="57">
        <v>3.2876000000000002E-2</v>
      </c>
      <c r="C83" s="57">
        <v>3.2344999999999999E-2</v>
      </c>
      <c r="D83" s="45">
        <v>71537.3</v>
      </c>
      <c r="E83" s="45">
        <v>2313.8000000000002</v>
      </c>
      <c r="F83" s="58">
        <v>11.4</v>
      </c>
      <c r="G83" s="1" t="s">
        <v>131</v>
      </c>
      <c r="H83" s="57">
        <v>2.2255E-2</v>
      </c>
      <c r="I83" s="57">
        <v>2.2010999999999999E-2</v>
      </c>
      <c r="J83" s="45">
        <v>80252.600000000006</v>
      </c>
      <c r="K83" s="45">
        <v>1766.4</v>
      </c>
      <c r="L83" s="58">
        <v>13.09</v>
      </c>
      <c r="Q83" s="13"/>
      <c r="R83" s="44"/>
    </row>
    <row r="84" spans="1:18" ht="15.75" customHeight="1">
      <c r="A84" s="1">
        <v>76</v>
      </c>
      <c r="B84" s="57">
        <v>3.6476000000000001E-2</v>
      </c>
      <c r="C84" s="57">
        <v>3.5822E-2</v>
      </c>
      <c r="D84" s="45">
        <v>69223.5</v>
      </c>
      <c r="E84" s="45">
        <v>2479.8000000000002</v>
      </c>
      <c r="F84" s="58">
        <v>10.77</v>
      </c>
      <c r="G84" s="1" t="s">
        <v>131</v>
      </c>
      <c r="H84" s="57">
        <v>2.5368999999999999E-2</v>
      </c>
      <c r="I84" s="57">
        <v>2.5052000000000001E-2</v>
      </c>
      <c r="J84" s="45">
        <v>78486.2</v>
      </c>
      <c r="K84" s="45">
        <v>1966.2</v>
      </c>
      <c r="L84" s="58">
        <v>12.37</v>
      </c>
      <c r="Q84" s="13"/>
      <c r="R84" s="44"/>
    </row>
    <row r="85" spans="1:18" ht="15.75" customHeight="1">
      <c r="A85" s="1">
        <v>77</v>
      </c>
      <c r="B85" s="57">
        <v>4.0613999999999997E-2</v>
      </c>
      <c r="C85" s="57">
        <v>3.9806000000000001E-2</v>
      </c>
      <c r="D85" s="45">
        <v>66743.7</v>
      </c>
      <c r="E85" s="45">
        <v>2656.8</v>
      </c>
      <c r="F85" s="58">
        <v>10.15</v>
      </c>
      <c r="G85" s="1" t="s">
        <v>131</v>
      </c>
      <c r="H85" s="57">
        <v>2.8178000000000002E-2</v>
      </c>
      <c r="I85" s="57">
        <v>2.7786999999999999E-2</v>
      </c>
      <c r="J85" s="45">
        <v>76520</v>
      </c>
      <c r="K85" s="45">
        <v>2126.3000000000002</v>
      </c>
      <c r="L85" s="58">
        <v>11.68</v>
      </c>
      <c r="Q85" s="13"/>
      <c r="R85" s="44"/>
    </row>
    <row r="86" spans="1:18" ht="15.75" customHeight="1">
      <c r="A86" s="1">
        <v>78</v>
      </c>
      <c r="B86" s="57">
        <v>4.4747000000000002E-2</v>
      </c>
      <c r="C86" s="57">
        <v>4.3767E-2</v>
      </c>
      <c r="D86" s="45">
        <v>64086.9</v>
      </c>
      <c r="E86" s="45">
        <v>2804.9</v>
      </c>
      <c r="F86" s="58">
        <v>9.5500000000000007</v>
      </c>
      <c r="G86" s="1" t="s">
        <v>131</v>
      </c>
      <c r="H86" s="57">
        <v>3.1864999999999997E-2</v>
      </c>
      <c r="I86" s="57">
        <v>3.1364999999999997E-2</v>
      </c>
      <c r="J86" s="45">
        <v>74393.8</v>
      </c>
      <c r="K86" s="45">
        <v>2333.3000000000002</v>
      </c>
      <c r="L86" s="58">
        <v>11</v>
      </c>
      <c r="Q86" s="13"/>
      <c r="R86" s="44"/>
    </row>
    <row r="87" spans="1:18" ht="15.75" customHeight="1">
      <c r="A87" s="1">
        <v>79</v>
      </c>
      <c r="B87" s="57">
        <v>4.9889999999999997E-2</v>
      </c>
      <c r="C87" s="57">
        <v>4.8675999999999997E-2</v>
      </c>
      <c r="D87" s="45">
        <v>61282</v>
      </c>
      <c r="E87" s="45">
        <v>2982.9</v>
      </c>
      <c r="F87" s="58">
        <v>8.9600000000000009</v>
      </c>
      <c r="G87" s="1" t="s">
        <v>131</v>
      </c>
      <c r="H87" s="57">
        <v>3.5009999999999999E-2</v>
      </c>
      <c r="I87" s="57">
        <v>3.4408000000000001E-2</v>
      </c>
      <c r="J87" s="45">
        <v>72060.399999999994</v>
      </c>
      <c r="K87" s="45">
        <v>2479.5</v>
      </c>
      <c r="L87" s="58">
        <v>10.34</v>
      </c>
      <c r="Q87" s="13"/>
      <c r="R87" s="44"/>
    </row>
    <row r="88" spans="1:18" ht="15.75" customHeight="1">
      <c r="A88" s="1">
        <v>80</v>
      </c>
      <c r="B88" s="57">
        <v>5.5981000000000003E-2</v>
      </c>
      <c r="C88" s="57">
        <v>5.4456999999999998E-2</v>
      </c>
      <c r="D88" s="45">
        <v>58299.1</v>
      </c>
      <c r="E88" s="45">
        <v>3174.8</v>
      </c>
      <c r="F88" s="58">
        <v>8.39</v>
      </c>
      <c r="G88" s="1" t="s">
        <v>131</v>
      </c>
      <c r="H88" s="57">
        <v>3.9695000000000001E-2</v>
      </c>
      <c r="I88" s="57">
        <v>3.8921999999999998E-2</v>
      </c>
      <c r="J88" s="45">
        <v>69581</v>
      </c>
      <c r="K88" s="45">
        <v>2708.2</v>
      </c>
      <c r="L88" s="58">
        <v>9.69</v>
      </c>
      <c r="Q88" s="13"/>
      <c r="R88" s="44"/>
    </row>
    <row r="89" spans="1:18" ht="15.75" customHeight="1">
      <c r="A89" s="1">
        <v>81</v>
      </c>
      <c r="B89" s="57">
        <v>6.2895000000000006E-2</v>
      </c>
      <c r="C89" s="57">
        <v>6.0977999999999997E-2</v>
      </c>
      <c r="D89" s="45">
        <v>55124.3</v>
      </c>
      <c r="E89" s="45">
        <v>3361.4</v>
      </c>
      <c r="F89" s="58">
        <v>7.85</v>
      </c>
      <c r="G89" s="1" t="s">
        <v>131</v>
      </c>
      <c r="H89" s="57">
        <v>4.4925E-2</v>
      </c>
      <c r="I89" s="57">
        <v>4.3937999999999998E-2</v>
      </c>
      <c r="J89" s="45">
        <v>66872.7</v>
      </c>
      <c r="K89" s="45">
        <v>2938.2</v>
      </c>
      <c r="L89" s="58">
        <v>9.06</v>
      </c>
      <c r="Q89" s="13"/>
      <c r="R89" s="44"/>
    </row>
    <row r="90" spans="1:18" ht="15.75" customHeight="1">
      <c r="A90" s="1">
        <v>82</v>
      </c>
      <c r="B90" s="57">
        <v>7.0125999999999994E-2</v>
      </c>
      <c r="C90" s="57">
        <v>6.7751000000000006E-2</v>
      </c>
      <c r="D90" s="45">
        <v>51762.9</v>
      </c>
      <c r="E90" s="45">
        <v>3507</v>
      </c>
      <c r="F90" s="58">
        <v>7.33</v>
      </c>
      <c r="G90" s="1" t="s">
        <v>131</v>
      </c>
      <c r="H90" s="57">
        <v>5.1056999999999998E-2</v>
      </c>
      <c r="I90" s="57">
        <v>4.9785999999999997E-2</v>
      </c>
      <c r="J90" s="45">
        <v>63934.5</v>
      </c>
      <c r="K90" s="45">
        <v>3183.1</v>
      </c>
      <c r="L90" s="58">
        <v>8.4499999999999993</v>
      </c>
      <c r="Q90" s="13"/>
      <c r="R90" s="44"/>
    </row>
    <row r="91" spans="1:18" ht="15.75" customHeight="1">
      <c r="A91" s="1">
        <v>83</v>
      </c>
      <c r="B91" s="57">
        <v>7.9963999999999993E-2</v>
      </c>
      <c r="C91" s="57">
        <v>7.689E-2</v>
      </c>
      <c r="D91" s="45">
        <v>48256</v>
      </c>
      <c r="E91" s="45">
        <v>3710.4</v>
      </c>
      <c r="F91" s="58">
        <v>6.82</v>
      </c>
      <c r="G91" s="1" t="s">
        <v>131</v>
      </c>
      <c r="H91" s="57">
        <v>5.9201999999999998E-2</v>
      </c>
      <c r="I91" s="57">
        <v>5.7500000000000002E-2</v>
      </c>
      <c r="J91" s="45">
        <v>60751.4</v>
      </c>
      <c r="K91" s="45">
        <v>3493.2</v>
      </c>
      <c r="L91" s="58">
        <v>7.87</v>
      </c>
      <c r="Q91" s="13"/>
      <c r="R91" s="44"/>
    </row>
    <row r="92" spans="1:18" ht="15.75" customHeight="1">
      <c r="A92" s="1">
        <v>84</v>
      </c>
      <c r="B92" s="57">
        <v>9.0260000000000007E-2</v>
      </c>
      <c r="C92" s="57">
        <v>8.6361999999999994E-2</v>
      </c>
      <c r="D92" s="45">
        <v>44545.599999999999</v>
      </c>
      <c r="E92" s="45">
        <v>3847.1</v>
      </c>
      <c r="F92" s="58">
        <v>6.35</v>
      </c>
      <c r="G92" s="1" t="s">
        <v>131</v>
      </c>
      <c r="H92" s="57">
        <v>6.7236000000000004E-2</v>
      </c>
      <c r="I92" s="57">
        <v>6.5048999999999996E-2</v>
      </c>
      <c r="J92" s="45">
        <v>57258.2</v>
      </c>
      <c r="K92" s="45">
        <v>3724.6</v>
      </c>
      <c r="L92" s="58">
        <v>7.32</v>
      </c>
      <c r="Q92" s="13"/>
      <c r="R92" s="44"/>
    </row>
    <row r="93" spans="1:18" ht="15.75" customHeight="1">
      <c r="A93" s="1">
        <v>85</v>
      </c>
      <c r="B93" s="57">
        <v>0.100929</v>
      </c>
      <c r="C93" s="57">
        <v>9.6079999999999999E-2</v>
      </c>
      <c r="D93" s="45">
        <v>40698.5</v>
      </c>
      <c r="E93" s="45">
        <v>3910.3</v>
      </c>
      <c r="F93" s="58">
        <v>5.9</v>
      </c>
      <c r="G93" s="1" t="s">
        <v>131</v>
      </c>
      <c r="H93" s="57">
        <v>7.6619000000000007E-2</v>
      </c>
      <c r="I93" s="57">
        <v>7.3791999999999996E-2</v>
      </c>
      <c r="J93" s="45">
        <v>53533.599999999999</v>
      </c>
      <c r="K93" s="45">
        <v>3950.3</v>
      </c>
      <c r="L93" s="58">
        <v>6.8</v>
      </c>
      <c r="Q93" s="13"/>
      <c r="R93" s="44"/>
    </row>
    <row r="94" spans="1:18" ht="15.75" customHeight="1">
      <c r="A94" s="1">
        <v>86</v>
      </c>
      <c r="B94" s="57">
        <v>0.114589</v>
      </c>
      <c r="C94" s="57">
        <v>0.108379</v>
      </c>
      <c r="D94" s="45">
        <v>36788.199999999997</v>
      </c>
      <c r="E94" s="45">
        <v>3987.1</v>
      </c>
      <c r="F94" s="58">
        <v>5.48</v>
      </c>
      <c r="G94" s="1" t="s">
        <v>131</v>
      </c>
      <c r="H94" s="57">
        <v>8.7955000000000005E-2</v>
      </c>
      <c r="I94" s="57">
        <v>8.4250000000000005E-2</v>
      </c>
      <c r="J94" s="45">
        <v>49583.3</v>
      </c>
      <c r="K94" s="45">
        <v>4177.3999999999996</v>
      </c>
      <c r="L94" s="58">
        <v>6.3</v>
      </c>
      <c r="Q94" s="13"/>
      <c r="R94" s="44"/>
    </row>
    <row r="95" spans="1:18" ht="15.75" customHeight="1">
      <c r="A95" s="1">
        <v>87</v>
      </c>
      <c r="B95" s="57">
        <v>0.12825600000000001</v>
      </c>
      <c r="C95" s="57">
        <v>0.120527</v>
      </c>
      <c r="D95" s="45">
        <v>32801.1</v>
      </c>
      <c r="E95" s="45">
        <v>3953.4</v>
      </c>
      <c r="F95" s="58">
        <v>5.08</v>
      </c>
      <c r="G95" s="1" t="s">
        <v>131</v>
      </c>
      <c r="H95" s="57">
        <v>0.10007099999999999</v>
      </c>
      <c r="I95" s="57">
        <v>9.5302999999999999E-2</v>
      </c>
      <c r="J95" s="45">
        <v>45405.9</v>
      </c>
      <c r="K95" s="45">
        <v>4327.3</v>
      </c>
      <c r="L95" s="58">
        <v>5.83</v>
      </c>
      <c r="Q95" s="13"/>
      <c r="R95" s="44"/>
    </row>
    <row r="96" spans="1:18" ht="15.75" customHeight="1">
      <c r="A96" s="1">
        <v>88</v>
      </c>
      <c r="B96" s="57">
        <v>0.14507900000000001</v>
      </c>
      <c r="C96" s="57">
        <v>0.135267</v>
      </c>
      <c r="D96" s="45">
        <v>28847.7</v>
      </c>
      <c r="E96" s="45">
        <v>3902.1</v>
      </c>
      <c r="F96" s="58">
        <v>4.71</v>
      </c>
      <c r="G96" s="1" t="s">
        <v>131</v>
      </c>
      <c r="H96" s="57">
        <v>0.114565</v>
      </c>
      <c r="I96" s="57">
        <v>0.108358</v>
      </c>
      <c r="J96" s="45">
        <v>41078.6</v>
      </c>
      <c r="K96" s="45">
        <v>4451.2</v>
      </c>
      <c r="L96" s="58">
        <v>5.39</v>
      </c>
      <c r="Q96" s="13"/>
      <c r="R96" s="44"/>
    </row>
    <row r="97" spans="1:18" ht="15.75" customHeight="1">
      <c r="A97" s="1">
        <v>89</v>
      </c>
      <c r="B97" s="57">
        <v>0.16347</v>
      </c>
      <c r="C97" s="57">
        <v>0.151119</v>
      </c>
      <c r="D97" s="45">
        <v>24945.599999999999</v>
      </c>
      <c r="E97" s="45">
        <v>3769.7</v>
      </c>
      <c r="F97" s="58">
        <v>4.37</v>
      </c>
      <c r="G97" s="1" t="s">
        <v>131</v>
      </c>
      <c r="H97" s="57">
        <v>0.12948999999999999</v>
      </c>
      <c r="I97" s="57">
        <v>0.121616</v>
      </c>
      <c r="J97" s="45">
        <v>36627.4</v>
      </c>
      <c r="K97" s="45">
        <v>4454.5</v>
      </c>
      <c r="L97" s="58">
        <v>4.99</v>
      </c>
      <c r="Q97" s="13"/>
      <c r="R97" s="44"/>
    </row>
    <row r="98" spans="1:18" ht="15.75" customHeight="1">
      <c r="A98" s="1">
        <v>90</v>
      </c>
      <c r="B98" s="57">
        <v>0.17927199999999999</v>
      </c>
      <c r="C98" s="57">
        <v>0.164525</v>
      </c>
      <c r="D98" s="45">
        <v>21175.8</v>
      </c>
      <c r="E98" s="45">
        <v>3483.9</v>
      </c>
      <c r="F98" s="58">
        <v>4.0599999999999996</v>
      </c>
      <c r="G98" s="1" t="s">
        <v>131</v>
      </c>
      <c r="H98" s="57">
        <v>0.14704999999999999</v>
      </c>
      <c r="I98" s="57">
        <v>0.13697899999999999</v>
      </c>
      <c r="J98" s="45">
        <v>32172.9</v>
      </c>
      <c r="K98" s="45">
        <v>4407</v>
      </c>
      <c r="L98" s="58">
        <v>4.6100000000000003</v>
      </c>
      <c r="Q98" s="13"/>
      <c r="R98" s="44"/>
    </row>
    <row r="99" spans="1:18" ht="15.75" customHeight="1">
      <c r="A99" s="1">
        <v>91</v>
      </c>
      <c r="B99" s="57">
        <v>0.19955500000000001</v>
      </c>
      <c r="C99" s="57">
        <v>0.18145</v>
      </c>
      <c r="D99" s="45">
        <v>17691.900000000001</v>
      </c>
      <c r="E99" s="45">
        <v>3210.2</v>
      </c>
      <c r="F99" s="58">
        <v>3.76</v>
      </c>
      <c r="G99" s="1" t="s">
        <v>131</v>
      </c>
      <c r="H99" s="57">
        <v>0.16597400000000001</v>
      </c>
      <c r="I99" s="57">
        <v>0.153256</v>
      </c>
      <c r="J99" s="45">
        <v>27765.9</v>
      </c>
      <c r="K99" s="45">
        <v>4255.3</v>
      </c>
      <c r="L99" s="58">
        <v>4.26</v>
      </c>
      <c r="Q99" s="13"/>
      <c r="R99" s="44"/>
    </row>
    <row r="100" spans="1:18" ht="15.75" customHeight="1">
      <c r="A100" s="1">
        <v>92</v>
      </c>
      <c r="B100" s="57">
        <v>0.222603</v>
      </c>
      <c r="C100" s="57">
        <v>0.20030899999999999</v>
      </c>
      <c r="D100" s="45">
        <v>14481.7</v>
      </c>
      <c r="E100" s="45">
        <v>2900.8</v>
      </c>
      <c r="F100" s="58">
        <v>3.48</v>
      </c>
      <c r="G100" s="1" t="s">
        <v>131</v>
      </c>
      <c r="H100" s="57">
        <v>0.18510599999999999</v>
      </c>
      <c r="I100" s="57">
        <v>0.16942499999999999</v>
      </c>
      <c r="J100" s="45">
        <v>23510.6</v>
      </c>
      <c r="K100" s="45">
        <v>3983.3</v>
      </c>
      <c r="L100" s="58">
        <v>3.94</v>
      </c>
      <c r="Q100" s="13"/>
      <c r="R100" s="44"/>
    </row>
    <row r="101" spans="1:18" ht="15.75" customHeight="1">
      <c r="A101" s="1">
        <v>93</v>
      </c>
      <c r="B101" s="57">
        <v>0.24631600000000001</v>
      </c>
      <c r="C101" s="57">
        <v>0.219307</v>
      </c>
      <c r="D101" s="45">
        <v>11580.9</v>
      </c>
      <c r="E101" s="45">
        <v>2539.8000000000002</v>
      </c>
      <c r="F101" s="58">
        <v>3.22</v>
      </c>
      <c r="G101" s="1" t="s">
        <v>131</v>
      </c>
      <c r="H101" s="57">
        <v>0.20652499999999999</v>
      </c>
      <c r="I101" s="57">
        <v>0.187195</v>
      </c>
      <c r="J101" s="45">
        <v>19527.3</v>
      </c>
      <c r="K101" s="45">
        <v>3655.4</v>
      </c>
      <c r="L101" s="58">
        <v>3.64</v>
      </c>
      <c r="Q101" s="13"/>
      <c r="R101" s="44"/>
    </row>
    <row r="102" spans="1:18" ht="15.75" customHeight="1">
      <c r="A102" s="1">
        <v>94</v>
      </c>
      <c r="B102" s="57">
        <v>0.27114199999999999</v>
      </c>
      <c r="C102" s="57">
        <v>0.23877200000000001</v>
      </c>
      <c r="D102" s="45">
        <v>9041.1</v>
      </c>
      <c r="E102" s="45">
        <v>2158.8000000000002</v>
      </c>
      <c r="F102" s="58">
        <v>2.99</v>
      </c>
      <c r="G102" s="1" t="s">
        <v>131</v>
      </c>
      <c r="H102" s="57">
        <v>0.23000300000000001</v>
      </c>
      <c r="I102" s="57">
        <v>0.20628099999999999</v>
      </c>
      <c r="J102" s="45">
        <v>15871.9</v>
      </c>
      <c r="K102" s="45">
        <v>3274.1</v>
      </c>
      <c r="L102" s="58">
        <v>3.37</v>
      </c>
      <c r="Q102" s="13"/>
      <c r="R102" s="44"/>
    </row>
    <row r="103" spans="1:18" ht="15.75" customHeight="1">
      <c r="A103" s="1">
        <v>95</v>
      </c>
      <c r="B103" s="57">
        <v>0.30241699999999999</v>
      </c>
      <c r="C103" s="57">
        <v>0.26269599999999999</v>
      </c>
      <c r="D103" s="45">
        <v>6882.3</v>
      </c>
      <c r="E103" s="45">
        <v>1808</v>
      </c>
      <c r="F103" s="58">
        <v>2.77</v>
      </c>
      <c r="G103" s="1" t="s">
        <v>131</v>
      </c>
      <c r="H103" s="57">
        <v>0.26035700000000001</v>
      </c>
      <c r="I103" s="57">
        <v>0.23036799999999999</v>
      </c>
      <c r="J103" s="45">
        <v>12597.8</v>
      </c>
      <c r="K103" s="45">
        <v>2902.1</v>
      </c>
      <c r="L103" s="58">
        <v>3.11</v>
      </c>
      <c r="Q103" s="13"/>
      <c r="R103" s="44"/>
    </row>
    <row r="104" spans="1:18" ht="15.75" customHeight="1">
      <c r="A104" s="1">
        <v>96</v>
      </c>
      <c r="B104" s="57">
        <v>0.33245799999999998</v>
      </c>
      <c r="C104" s="57">
        <v>0.28507100000000002</v>
      </c>
      <c r="D104" s="45">
        <v>5074.3999999999996</v>
      </c>
      <c r="E104" s="45">
        <v>1446.6</v>
      </c>
      <c r="F104" s="58">
        <v>2.58</v>
      </c>
      <c r="G104" s="1" t="s">
        <v>131</v>
      </c>
      <c r="H104" s="57">
        <v>0.284553</v>
      </c>
      <c r="I104" s="57">
        <v>0.24911</v>
      </c>
      <c r="J104" s="45">
        <v>9695.7000000000007</v>
      </c>
      <c r="K104" s="45">
        <v>2415.3000000000002</v>
      </c>
      <c r="L104" s="58">
        <v>2.89</v>
      </c>
      <c r="Q104" s="13"/>
      <c r="R104" s="44"/>
    </row>
    <row r="105" spans="1:18" ht="15.75" customHeight="1">
      <c r="A105" s="1">
        <v>97</v>
      </c>
      <c r="B105" s="57">
        <v>0.36221300000000001</v>
      </c>
      <c r="C105" s="57">
        <v>0.306672</v>
      </c>
      <c r="D105" s="45">
        <v>3627.8</v>
      </c>
      <c r="E105" s="45">
        <v>1112.5999999999999</v>
      </c>
      <c r="F105" s="58">
        <v>2.41</v>
      </c>
      <c r="G105" s="1" t="s">
        <v>131</v>
      </c>
      <c r="H105" s="57">
        <v>0.313245</v>
      </c>
      <c r="I105" s="57">
        <v>0.27082800000000001</v>
      </c>
      <c r="J105" s="45">
        <v>7280.4</v>
      </c>
      <c r="K105" s="45">
        <v>1971.7</v>
      </c>
      <c r="L105" s="58">
        <v>2.69</v>
      </c>
      <c r="Q105" s="13"/>
      <c r="R105" s="44"/>
    </row>
    <row r="106" spans="1:18" ht="15.75" customHeight="1">
      <c r="A106" s="1">
        <v>98</v>
      </c>
      <c r="B106" s="57">
        <v>0.38384000000000001</v>
      </c>
      <c r="C106" s="57">
        <v>0.32203500000000002</v>
      </c>
      <c r="D106" s="45">
        <v>2515.3000000000002</v>
      </c>
      <c r="E106" s="45">
        <v>810</v>
      </c>
      <c r="F106" s="58">
        <v>2.25</v>
      </c>
      <c r="G106" s="1" t="s">
        <v>131</v>
      </c>
      <c r="H106" s="57">
        <v>0.33965200000000001</v>
      </c>
      <c r="I106" s="57">
        <v>0.29034399999999999</v>
      </c>
      <c r="J106" s="45">
        <v>5308.7</v>
      </c>
      <c r="K106" s="45">
        <v>1541.3</v>
      </c>
      <c r="L106" s="58">
        <v>2.5</v>
      </c>
      <c r="Q106" s="13"/>
      <c r="R106" s="44"/>
    </row>
    <row r="107" spans="1:18" ht="15.75" customHeight="1">
      <c r="A107" s="1">
        <v>99</v>
      </c>
      <c r="B107" s="57">
        <v>0.44653700000000002</v>
      </c>
      <c r="C107" s="57">
        <v>0.36503600000000003</v>
      </c>
      <c r="D107" s="45">
        <v>1705.3</v>
      </c>
      <c r="E107" s="45">
        <v>622.5</v>
      </c>
      <c r="F107" s="58">
        <v>2.08</v>
      </c>
      <c r="G107" s="1" t="s">
        <v>131</v>
      </c>
      <c r="H107" s="57">
        <v>0.375917</v>
      </c>
      <c r="I107" s="57">
        <v>0.31644</v>
      </c>
      <c r="J107" s="45">
        <v>3767.3</v>
      </c>
      <c r="K107" s="45">
        <v>1192.0999999999999</v>
      </c>
      <c r="L107" s="58">
        <v>2.31</v>
      </c>
      <c r="Q107" s="13"/>
      <c r="R107" s="44"/>
    </row>
    <row r="108" spans="1:18" ht="15.75" customHeight="1">
      <c r="A108" s="1">
        <v>100</v>
      </c>
      <c r="B108" s="57">
        <v>0.48169400000000001</v>
      </c>
      <c r="C108" s="57">
        <v>0.38819799999999999</v>
      </c>
      <c r="D108" s="45">
        <v>1082.8</v>
      </c>
      <c r="E108" s="45">
        <v>420.3</v>
      </c>
      <c r="F108" s="58">
        <v>1.99</v>
      </c>
      <c r="G108" s="1" t="s">
        <v>131</v>
      </c>
      <c r="H108" s="57">
        <v>0.40918300000000002</v>
      </c>
      <c r="I108" s="57">
        <v>0.33968599999999999</v>
      </c>
      <c r="J108" s="45">
        <v>2575.1999999999998</v>
      </c>
      <c r="K108" s="45">
        <v>874.8</v>
      </c>
      <c r="L108" s="58">
        <v>2.15</v>
      </c>
      <c r="N108" s="45"/>
      <c r="O108" s="45"/>
      <c r="Q108" s="13"/>
      <c r="R108" s="44"/>
    </row>
    <row r="109" spans="1:18" ht="15.75" customHeight="1"/>
    <row r="110" spans="1:18" ht="15.75" customHeight="1"/>
    <row r="111" spans="1:18" ht="15.75" customHeight="1"/>
    <row r="112" spans="1:1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1:L1"/>
    <mergeCell ref="B6:F6"/>
    <mergeCell ref="H6:L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H1000"/>
  <sheetViews>
    <sheetView workbookViewId="0">
      <selection activeCell="B34" sqref="B34"/>
    </sheetView>
  </sheetViews>
  <sheetFormatPr baseColWidth="10" defaultColWidth="11.28515625" defaultRowHeight="15" customHeight="1"/>
  <cols>
    <col min="1" max="26" width="10.5703125" customWidth="1"/>
  </cols>
  <sheetData>
    <row r="1" spans="1:60" ht="15.75" customHeight="1">
      <c r="A1" s="157" t="s">
        <v>341</v>
      </c>
      <c r="B1" s="158"/>
      <c r="C1" s="158"/>
      <c r="D1" s="158"/>
      <c r="E1" s="158"/>
      <c r="F1" s="159"/>
      <c r="G1" s="160"/>
      <c r="H1" s="160"/>
      <c r="I1" s="158"/>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58"/>
      <c r="AV1" s="160"/>
      <c r="AW1" s="160"/>
      <c r="AX1" s="160"/>
      <c r="AY1" s="160"/>
      <c r="AZ1" s="160"/>
      <c r="BA1" s="160"/>
      <c r="BB1" s="160"/>
      <c r="BC1" s="160"/>
    </row>
    <row r="2" spans="1:60" ht="15.75" customHeight="1">
      <c r="A2" s="223" t="s">
        <v>342</v>
      </c>
      <c r="B2" s="223"/>
      <c r="C2" s="223"/>
      <c r="D2" s="223"/>
      <c r="E2" s="223"/>
      <c r="F2" s="223"/>
      <c r="G2" s="223"/>
      <c r="H2" s="223"/>
      <c r="I2" s="223"/>
      <c r="J2" s="223"/>
      <c r="K2" s="223"/>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58"/>
      <c r="AV2" s="160"/>
      <c r="AW2" s="160"/>
      <c r="AX2" s="160"/>
      <c r="AY2" s="160"/>
      <c r="AZ2" s="160"/>
      <c r="BA2" s="160"/>
      <c r="BB2" s="160"/>
      <c r="BC2" s="160"/>
    </row>
    <row r="3" spans="1:60" ht="15.75" customHeight="1">
      <c r="A3" s="161"/>
      <c r="B3" s="161"/>
      <c r="C3" s="161"/>
      <c r="D3" s="161"/>
      <c r="E3" s="161"/>
      <c r="F3" s="161"/>
      <c r="G3" s="161"/>
      <c r="H3" s="161"/>
      <c r="I3" s="158"/>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58"/>
      <c r="AV3" s="160"/>
      <c r="AW3" s="160"/>
      <c r="AX3" s="160"/>
      <c r="AY3" s="160"/>
      <c r="AZ3" s="160"/>
      <c r="BA3" s="160"/>
      <c r="BB3" s="160"/>
      <c r="BC3" s="160"/>
    </row>
    <row r="4" spans="1:60" ht="15.75" customHeight="1">
      <c r="A4" s="224" t="s">
        <v>55</v>
      </c>
      <c r="B4" s="224"/>
      <c r="C4" s="224"/>
      <c r="D4" s="224"/>
      <c r="E4" s="224"/>
      <c r="F4" s="224"/>
      <c r="G4" s="224"/>
      <c r="H4" s="224"/>
      <c r="I4" s="224"/>
      <c r="J4" s="224"/>
      <c r="K4" s="224"/>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58"/>
      <c r="AV4" s="160"/>
      <c r="AW4" s="160"/>
      <c r="AX4" s="160"/>
      <c r="AY4" s="160"/>
      <c r="AZ4" s="160"/>
      <c r="BA4" s="160"/>
      <c r="BB4" s="160"/>
      <c r="BC4" s="160"/>
    </row>
    <row r="5" spans="1:60" ht="15.75" customHeight="1">
      <c r="A5" s="162" t="s">
        <v>132</v>
      </c>
      <c r="B5" s="160"/>
      <c r="C5" s="163">
        <v>1</v>
      </c>
      <c r="D5" s="163">
        <v>2</v>
      </c>
      <c r="E5" s="163">
        <v>3</v>
      </c>
      <c r="F5" s="163">
        <v>4</v>
      </c>
      <c r="G5" s="163">
        <v>5</v>
      </c>
      <c r="H5" s="163">
        <v>6</v>
      </c>
      <c r="I5" s="163">
        <v>7</v>
      </c>
      <c r="J5" s="163">
        <v>8</v>
      </c>
      <c r="K5" s="163">
        <v>9</v>
      </c>
      <c r="L5" s="163">
        <v>10</v>
      </c>
      <c r="M5" s="163">
        <v>11</v>
      </c>
      <c r="N5" s="163">
        <v>12</v>
      </c>
      <c r="O5" s="163">
        <v>13</v>
      </c>
      <c r="P5" s="163">
        <v>14</v>
      </c>
      <c r="Q5" s="163">
        <v>15</v>
      </c>
      <c r="R5" s="163">
        <v>16</v>
      </c>
      <c r="S5" s="163">
        <v>17</v>
      </c>
      <c r="T5" s="163">
        <v>18</v>
      </c>
      <c r="U5" s="163">
        <v>19</v>
      </c>
      <c r="V5" s="163">
        <v>20</v>
      </c>
      <c r="W5" s="163">
        <v>21</v>
      </c>
      <c r="X5" s="163">
        <v>22</v>
      </c>
      <c r="Y5" s="163">
        <v>23</v>
      </c>
      <c r="Z5" s="163">
        <v>24</v>
      </c>
      <c r="AA5" s="163">
        <v>25</v>
      </c>
      <c r="AB5" s="163">
        <v>26</v>
      </c>
      <c r="AC5" s="163">
        <v>27</v>
      </c>
      <c r="AD5" s="163">
        <v>28</v>
      </c>
      <c r="AE5" s="163">
        <v>29</v>
      </c>
      <c r="AF5" s="163">
        <v>30</v>
      </c>
      <c r="AG5" s="163">
        <v>31</v>
      </c>
      <c r="AH5" s="163">
        <v>32</v>
      </c>
      <c r="AI5" s="163">
        <v>33</v>
      </c>
      <c r="AJ5" s="163">
        <v>34</v>
      </c>
      <c r="AK5" s="163">
        <v>35</v>
      </c>
      <c r="AL5" s="163">
        <v>36</v>
      </c>
      <c r="AM5" s="163">
        <v>37</v>
      </c>
      <c r="AN5" s="163">
        <v>38</v>
      </c>
      <c r="AO5" s="163">
        <v>39</v>
      </c>
      <c r="AP5" s="163">
        <v>40</v>
      </c>
      <c r="AQ5" s="163">
        <v>41</v>
      </c>
      <c r="AR5" s="163">
        <v>42</v>
      </c>
      <c r="AS5" s="163">
        <v>43</v>
      </c>
      <c r="AT5" s="163">
        <v>44</v>
      </c>
      <c r="AU5" s="163">
        <v>45</v>
      </c>
      <c r="AV5" s="163">
        <v>46</v>
      </c>
      <c r="AW5" s="163">
        <v>47</v>
      </c>
      <c r="AX5" s="163">
        <v>48</v>
      </c>
      <c r="AY5" s="163">
        <v>49</v>
      </c>
      <c r="AZ5" s="163">
        <v>50</v>
      </c>
      <c r="BA5" s="163">
        <v>51</v>
      </c>
      <c r="BB5" s="163">
        <v>52</v>
      </c>
      <c r="BC5" s="163">
        <v>53</v>
      </c>
      <c r="BE5" s="152" t="s">
        <v>343</v>
      </c>
    </row>
    <row r="6" spans="1:60" ht="15.75" customHeight="1">
      <c r="A6" s="164" t="s">
        <v>133</v>
      </c>
      <c r="B6" s="165"/>
      <c r="C6" s="166">
        <v>43833</v>
      </c>
      <c r="D6" s="166">
        <v>43840</v>
      </c>
      <c r="E6" s="166">
        <v>43847</v>
      </c>
      <c r="F6" s="166">
        <v>43854</v>
      </c>
      <c r="G6" s="166">
        <v>43861</v>
      </c>
      <c r="H6" s="166">
        <v>43868</v>
      </c>
      <c r="I6" s="166">
        <v>43875</v>
      </c>
      <c r="J6" s="166">
        <v>43882</v>
      </c>
      <c r="K6" s="166">
        <v>43889</v>
      </c>
      <c r="L6" s="166">
        <v>43896</v>
      </c>
      <c r="M6" s="166">
        <v>43903</v>
      </c>
      <c r="N6" s="166">
        <v>43910</v>
      </c>
      <c r="O6" s="166">
        <v>43917</v>
      </c>
      <c r="P6" s="166">
        <v>43924</v>
      </c>
      <c r="Q6" s="166">
        <v>43931</v>
      </c>
      <c r="R6" s="166">
        <v>43938</v>
      </c>
      <c r="S6" s="166">
        <v>43945</v>
      </c>
      <c r="T6" s="166">
        <v>43952</v>
      </c>
      <c r="U6" s="166">
        <v>43959</v>
      </c>
      <c r="V6" s="166">
        <v>43966</v>
      </c>
      <c r="W6" s="166">
        <v>43973</v>
      </c>
      <c r="X6" s="166">
        <v>43980</v>
      </c>
      <c r="Y6" s="166">
        <v>43987</v>
      </c>
      <c r="Z6" s="166">
        <v>43994</v>
      </c>
      <c r="AA6" s="166">
        <v>44001</v>
      </c>
      <c r="AB6" s="166">
        <v>44008</v>
      </c>
      <c r="AC6" s="166">
        <v>44015</v>
      </c>
      <c r="AD6" s="166">
        <v>44022</v>
      </c>
      <c r="AE6" s="166">
        <v>44029</v>
      </c>
      <c r="AF6" s="166">
        <v>44036</v>
      </c>
      <c r="AG6" s="166">
        <v>44043</v>
      </c>
      <c r="AH6" s="166">
        <v>44050</v>
      </c>
      <c r="AI6" s="166">
        <v>44057</v>
      </c>
      <c r="AJ6" s="166">
        <v>44064</v>
      </c>
      <c r="AK6" s="166">
        <v>44071</v>
      </c>
      <c r="AL6" s="166">
        <v>44078</v>
      </c>
      <c r="AM6" s="166">
        <v>44085</v>
      </c>
      <c r="AN6" s="166">
        <v>44092</v>
      </c>
      <c r="AO6" s="166">
        <v>44099</v>
      </c>
      <c r="AP6" s="166">
        <v>44106</v>
      </c>
      <c r="AQ6" s="166">
        <v>44113</v>
      </c>
      <c r="AR6" s="166">
        <v>44120</v>
      </c>
      <c r="AS6" s="166">
        <v>44127</v>
      </c>
      <c r="AT6" s="166">
        <v>44134</v>
      </c>
      <c r="AU6" s="166">
        <v>44141</v>
      </c>
      <c r="AV6" s="166">
        <v>44148</v>
      </c>
      <c r="AW6" s="166">
        <v>44155</v>
      </c>
      <c r="AX6" s="166">
        <v>44162</v>
      </c>
      <c r="AY6" s="166">
        <v>44169</v>
      </c>
      <c r="AZ6" s="166">
        <v>44176</v>
      </c>
      <c r="BA6" s="166">
        <v>44183</v>
      </c>
      <c r="BB6" s="166">
        <v>44190</v>
      </c>
      <c r="BC6" s="166">
        <v>44197</v>
      </c>
    </row>
    <row r="7" spans="1:60" ht="15.75" customHeight="1" thickBot="1">
      <c r="A7" s="167"/>
      <c r="B7" s="167"/>
      <c r="C7" s="168"/>
      <c r="D7" s="168"/>
      <c r="E7" s="168"/>
      <c r="F7" s="168"/>
      <c r="G7" s="168"/>
      <c r="H7" s="168"/>
      <c r="I7" s="168"/>
      <c r="J7" s="168"/>
      <c r="K7" s="169"/>
      <c r="L7" s="169"/>
      <c r="M7" s="170"/>
      <c r="N7" s="170"/>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68"/>
      <c r="AV7" s="170"/>
      <c r="AW7" s="170"/>
      <c r="AX7" s="170"/>
      <c r="AY7" s="170"/>
      <c r="AZ7" s="170"/>
      <c r="BA7" s="170"/>
      <c r="BB7" s="170"/>
      <c r="BC7" s="170"/>
    </row>
    <row r="8" spans="1:60" ht="15.75" customHeight="1">
      <c r="A8" s="160"/>
      <c r="B8" s="171"/>
      <c r="C8" s="172"/>
      <c r="D8" s="172"/>
      <c r="E8" s="172"/>
      <c r="F8" s="172"/>
      <c r="G8" s="172"/>
      <c r="H8" s="172"/>
      <c r="I8" s="172"/>
      <c r="J8" s="172"/>
      <c r="K8" s="173"/>
      <c r="L8" s="173"/>
      <c r="M8" s="174"/>
      <c r="N8" s="174"/>
      <c r="O8" s="174"/>
      <c r="P8" s="174"/>
      <c r="Q8" s="174"/>
      <c r="R8" s="174"/>
      <c r="S8" s="174"/>
      <c r="T8" s="174"/>
      <c r="U8" s="174"/>
      <c r="V8" s="174"/>
      <c r="W8" s="174"/>
      <c r="X8" s="174"/>
      <c r="Y8" s="174"/>
      <c r="Z8" s="174"/>
      <c r="AA8" s="174"/>
      <c r="AB8" s="174"/>
      <c r="AC8" s="160"/>
      <c r="AD8" s="160"/>
      <c r="AE8" s="160"/>
      <c r="AF8" s="160"/>
      <c r="AG8" s="160"/>
      <c r="AH8" s="160"/>
      <c r="AI8" s="160"/>
      <c r="AJ8" s="160"/>
      <c r="AK8" s="160"/>
      <c r="AL8" s="160"/>
      <c r="AM8" s="160"/>
      <c r="AN8" s="160"/>
      <c r="AO8" s="160"/>
      <c r="AP8" s="160"/>
      <c r="AQ8" s="160"/>
      <c r="AR8" s="160"/>
      <c r="AS8" s="160"/>
      <c r="AT8" s="160"/>
      <c r="AU8" s="158"/>
      <c r="AV8" s="160"/>
      <c r="AW8" s="160"/>
      <c r="AX8" s="160"/>
      <c r="AY8" s="160"/>
      <c r="AZ8" s="160"/>
      <c r="BA8" s="160"/>
      <c r="BB8" s="160"/>
      <c r="BC8" s="160"/>
    </row>
    <row r="9" spans="1:60" ht="15.75" customHeight="1">
      <c r="A9" s="175" t="s">
        <v>134</v>
      </c>
      <c r="B9" s="176"/>
      <c r="C9" s="177">
        <v>0</v>
      </c>
      <c r="D9" s="178">
        <v>0</v>
      </c>
      <c r="E9" s="178">
        <v>0</v>
      </c>
      <c r="F9" s="178">
        <v>0</v>
      </c>
      <c r="G9" s="178">
        <v>0</v>
      </c>
      <c r="H9" s="178">
        <v>0</v>
      </c>
      <c r="I9" s="178">
        <v>0</v>
      </c>
      <c r="J9" s="178">
        <v>0</v>
      </c>
      <c r="K9" s="178">
        <v>0</v>
      </c>
      <c r="L9" s="178">
        <v>0</v>
      </c>
      <c r="M9" s="178">
        <v>5</v>
      </c>
      <c r="N9" s="178">
        <v>103</v>
      </c>
      <c r="O9" s="178">
        <v>539</v>
      </c>
      <c r="P9" s="179">
        <v>3475</v>
      </c>
      <c r="Q9" s="179">
        <v>6213</v>
      </c>
      <c r="R9" s="179">
        <v>8758</v>
      </c>
      <c r="S9" s="179">
        <v>8237</v>
      </c>
      <c r="T9" s="159">
        <v>6035</v>
      </c>
      <c r="U9" s="159">
        <v>3930</v>
      </c>
      <c r="V9" s="159">
        <v>3810</v>
      </c>
      <c r="W9" s="159">
        <v>2589</v>
      </c>
      <c r="X9" s="180">
        <v>1822</v>
      </c>
      <c r="Y9" s="159">
        <v>1588</v>
      </c>
      <c r="Z9" s="159">
        <v>1114</v>
      </c>
      <c r="AA9" s="159">
        <v>783</v>
      </c>
      <c r="AB9" s="181">
        <v>606</v>
      </c>
      <c r="AC9" s="159"/>
      <c r="AD9" s="159"/>
      <c r="AE9" s="182"/>
      <c r="AF9" s="159"/>
      <c r="AG9" s="159"/>
      <c r="AH9" s="159"/>
      <c r="AI9" s="159"/>
      <c r="AJ9" s="159"/>
      <c r="AK9" s="159"/>
      <c r="AL9" s="159"/>
      <c r="AM9" s="159"/>
      <c r="AN9" s="180"/>
      <c r="AO9" s="159"/>
      <c r="AP9" s="159"/>
      <c r="AQ9" s="159"/>
      <c r="AR9" s="159"/>
      <c r="AS9" s="159"/>
      <c r="AT9" s="159"/>
      <c r="AU9" s="183"/>
      <c r="AV9" s="181"/>
      <c r="AW9" s="178"/>
      <c r="AX9" s="178"/>
      <c r="AY9" s="178"/>
      <c r="AZ9" s="178"/>
      <c r="BA9" s="178"/>
      <c r="BB9" s="178"/>
      <c r="BC9" s="176"/>
      <c r="BD9" s="189"/>
      <c r="BE9" s="156">
        <f t="shared" ref="BE9:BE31" si="0">SUM(C9:BC9)</f>
        <v>49607</v>
      </c>
    </row>
    <row r="10" spans="1:60" ht="15.75" customHeight="1">
      <c r="A10" s="160"/>
      <c r="B10" s="161" t="s">
        <v>135</v>
      </c>
      <c r="C10" s="181"/>
      <c r="D10" s="181"/>
      <c r="E10" s="181"/>
      <c r="F10" s="181"/>
      <c r="G10" s="181"/>
      <c r="H10" s="181"/>
      <c r="I10" s="181"/>
      <c r="J10" s="181"/>
      <c r="K10" s="181"/>
      <c r="L10" s="181"/>
      <c r="M10" s="181"/>
      <c r="N10" s="181"/>
      <c r="O10" s="181"/>
      <c r="P10" s="182"/>
      <c r="Q10" s="159"/>
      <c r="R10" s="159"/>
      <c r="S10" s="159" t="s">
        <v>131</v>
      </c>
      <c r="T10" s="159"/>
      <c r="U10" s="159"/>
      <c r="V10" s="159"/>
      <c r="W10" s="159"/>
      <c r="X10" s="180"/>
      <c r="Y10" s="159"/>
      <c r="Z10" s="159"/>
      <c r="AA10" s="159"/>
      <c r="AB10" s="181"/>
      <c r="AC10" s="159"/>
      <c r="AD10" s="159"/>
      <c r="AE10" s="182"/>
      <c r="AF10" s="159"/>
      <c r="AG10" s="159"/>
      <c r="AH10" s="159"/>
      <c r="AI10" s="159"/>
      <c r="AJ10" s="159"/>
      <c r="AK10" s="159"/>
      <c r="AL10" s="159"/>
      <c r="AM10" s="159"/>
      <c r="AN10" s="180"/>
      <c r="AO10" s="159"/>
      <c r="AP10" s="159"/>
      <c r="AQ10" s="159"/>
      <c r="AR10" s="159"/>
      <c r="AS10" s="159"/>
      <c r="AT10" s="159"/>
      <c r="AU10" s="183"/>
      <c r="AV10" s="181"/>
      <c r="AW10" s="181"/>
      <c r="AX10" s="181"/>
      <c r="AY10" s="181"/>
      <c r="AZ10" s="181"/>
      <c r="BA10" s="181"/>
      <c r="BB10" s="181"/>
      <c r="BC10" s="160"/>
      <c r="BD10" s="189" t="str">
        <f t="shared" ref="BD10:BD11" si="1">B10</f>
        <v>Persons 4</v>
      </c>
      <c r="BE10" s="156"/>
    </row>
    <row r="11" spans="1:60" ht="15.75" customHeight="1">
      <c r="A11" s="160"/>
      <c r="B11" s="184" t="s">
        <v>136</v>
      </c>
      <c r="C11" s="181"/>
      <c r="D11" s="181"/>
      <c r="E11" s="181"/>
      <c r="F11" s="181"/>
      <c r="G11" s="181"/>
      <c r="H11" s="181"/>
      <c r="I11" s="181"/>
      <c r="J11" s="181"/>
      <c r="K11" s="181"/>
      <c r="L11" s="181"/>
      <c r="M11" s="181"/>
      <c r="N11" s="181"/>
      <c r="O11" s="181"/>
      <c r="P11" s="182"/>
      <c r="Q11" s="159"/>
      <c r="R11" s="159"/>
      <c r="S11" s="159" t="s">
        <v>131</v>
      </c>
      <c r="T11" s="159"/>
      <c r="U11" s="159"/>
      <c r="V11" s="159"/>
      <c r="W11" s="159"/>
      <c r="X11" s="180"/>
      <c r="Y11" s="159"/>
      <c r="Z11" s="159"/>
      <c r="AA11" s="159"/>
      <c r="AB11" s="181"/>
      <c r="AC11" s="159"/>
      <c r="AD11" s="159"/>
      <c r="AE11" s="182"/>
      <c r="AF11" s="159"/>
      <c r="AG11" s="159"/>
      <c r="AH11" s="159"/>
      <c r="AI11" s="159"/>
      <c r="AJ11" s="159"/>
      <c r="AK11" s="159"/>
      <c r="AL11" s="159"/>
      <c r="AM11" s="159"/>
      <c r="AN11" s="180"/>
      <c r="AO11" s="159"/>
      <c r="AP11" s="159"/>
      <c r="AQ11" s="159"/>
      <c r="AR11" s="159"/>
      <c r="AS11" s="159"/>
      <c r="AT11" s="159"/>
      <c r="AU11" s="183"/>
      <c r="AV11" s="181"/>
      <c r="AW11" s="181"/>
      <c r="AX11" s="181"/>
      <c r="AY11" s="181"/>
      <c r="AZ11" s="181"/>
      <c r="BA11" s="181"/>
      <c r="BB11" s="181"/>
      <c r="BC11" s="160"/>
      <c r="BD11" s="189" t="str">
        <f t="shared" si="1"/>
        <v>Deaths by age group</v>
      </c>
      <c r="BE11" s="156"/>
      <c r="BG11" s="26" t="s">
        <v>70</v>
      </c>
    </row>
    <row r="12" spans="1:60" ht="15.75" customHeight="1">
      <c r="A12" s="160"/>
      <c r="B12" s="165" t="s">
        <v>137</v>
      </c>
      <c r="C12" s="181">
        <v>0</v>
      </c>
      <c r="D12" s="181">
        <v>0</v>
      </c>
      <c r="E12" s="181">
        <v>0</v>
      </c>
      <c r="F12" s="181">
        <v>0</v>
      </c>
      <c r="G12" s="181">
        <v>0</v>
      </c>
      <c r="H12" s="181">
        <v>0</v>
      </c>
      <c r="I12" s="181">
        <v>0</v>
      </c>
      <c r="J12" s="181">
        <v>0</v>
      </c>
      <c r="K12" s="181">
        <v>0</v>
      </c>
      <c r="L12" s="181">
        <v>0</v>
      </c>
      <c r="M12" s="181">
        <v>0</v>
      </c>
      <c r="N12" s="181">
        <v>0</v>
      </c>
      <c r="O12" s="181">
        <v>0</v>
      </c>
      <c r="P12" s="182">
        <v>0</v>
      </c>
      <c r="Q12" s="159">
        <v>0</v>
      </c>
      <c r="R12" s="159">
        <v>0</v>
      </c>
      <c r="S12" s="159">
        <v>0</v>
      </c>
      <c r="T12" s="159">
        <v>0</v>
      </c>
      <c r="U12" s="159">
        <v>1</v>
      </c>
      <c r="V12" s="159">
        <v>1</v>
      </c>
      <c r="W12" s="159">
        <v>0</v>
      </c>
      <c r="X12" s="159">
        <v>0</v>
      </c>
      <c r="Y12" s="159">
        <v>0</v>
      </c>
      <c r="Z12" s="159">
        <v>0</v>
      </c>
      <c r="AA12" s="159">
        <v>0</v>
      </c>
      <c r="AB12" s="159">
        <v>0</v>
      </c>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89" t="str">
        <f>B12</f>
        <v>&lt;1</v>
      </c>
      <c r="BE12" s="156">
        <f t="shared" si="0"/>
        <v>2</v>
      </c>
      <c r="BG12" s="33" t="s">
        <v>44</v>
      </c>
      <c r="BH12">
        <f>SUM(BE12:BE14)</f>
        <v>3</v>
      </c>
    </row>
    <row r="13" spans="1:60" ht="15.75" customHeight="1">
      <c r="A13" s="160"/>
      <c r="B13" s="185" t="s">
        <v>138</v>
      </c>
      <c r="C13" s="181">
        <v>0</v>
      </c>
      <c r="D13" s="181">
        <v>0</v>
      </c>
      <c r="E13" s="181">
        <v>0</v>
      </c>
      <c r="F13" s="181">
        <v>0</v>
      </c>
      <c r="G13" s="181">
        <v>0</v>
      </c>
      <c r="H13" s="181">
        <v>0</v>
      </c>
      <c r="I13" s="181">
        <v>0</v>
      </c>
      <c r="J13" s="181">
        <v>0</v>
      </c>
      <c r="K13" s="181">
        <v>0</v>
      </c>
      <c r="L13" s="181">
        <v>0</v>
      </c>
      <c r="M13" s="181">
        <v>0</v>
      </c>
      <c r="N13" s="181">
        <v>0</v>
      </c>
      <c r="O13" s="181">
        <v>0</v>
      </c>
      <c r="P13" s="182">
        <v>0</v>
      </c>
      <c r="Q13" s="159">
        <v>0</v>
      </c>
      <c r="R13" s="159">
        <v>1</v>
      </c>
      <c r="S13" s="159">
        <v>0</v>
      </c>
      <c r="T13" s="159">
        <v>0</v>
      </c>
      <c r="U13" s="159">
        <v>0</v>
      </c>
      <c r="V13" s="159">
        <v>0</v>
      </c>
      <c r="W13" s="159">
        <v>0</v>
      </c>
      <c r="X13" s="159">
        <v>0</v>
      </c>
      <c r="Y13" s="159">
        <v>0</v>
      </c>
      <c r="Z13" s="159">
        <v>0</v>
      </c>
      <c r="AA13" s="159">
        <v>0</v>
      </c>
      <c r="AB13" s="159">
        <v>0</v>
      </c>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89" t="str">
        <f t="shared" ref="BD13:BD31" si="2">B13</f>
        <v>1-4</v>
      </c>
      <c r="BE13" s="156">
        <f t="shared" si="0"/>
        <v>1</v>
      </c>
      <c r="BG13" s="35" t="s">
        <v>45</v>
      </c>
      <c r="BH13">
        <f>SUM(BE15:BE16)</f>
        <v>12</v>
      </c>
    </row>
    <row r="14" spans="1:60" ht="15.75" customHeight="1">
      <c r="A14" s="160"/>
      <c r="B14" s="185" t="s">
        <v>139</v>
      </c>
      <c r="C14" s="181">
        <v>0</v>
      </c>
      <c r="D14" s="181">
        <v>0</v>
      </c>
      <c r="E14" s="181">
        <v>0</v>
      </c>
      <c r="F14" s="181">
        <v>0</v>
      </c>
      <c r="G14" s="181">
        <v>0</v>
      </c>
      <c r="H14" s="181">
        <v>0</v>
      </c>
      <c r="I14" s="181">
        <v>0</v>
      </c>
      <c r="J14" s="181">
        <v>0</v>
      </c>
      <c r="K14" s="181">
        <v>0</v>
      </c>
      <c r="L14" s="181">
        <v>0</v>
      </c>
      <c r="M14" s="181">
        <v>0</v>
      </c>
      <c r="N14" s="181">
        <v>0</v>
      </c>
      <c r="O14" s="181">
        <v>0</v>
      </c>
      <c r="P14" s="182">
        <v>0</v>
      </c>
      <c r="Q14" s="159">
        <v>0</v>
      </c>
      <c r="R14" s="159">
        <v>0</v>
      </c>
      <c r="S14" s="159">
        <v>0</v>
      </c>
      <c r="T14" s="159">
        <v>0</v>
      </c>
      <c r="U14" s="159">
        <v>0</v>
      </c>
      <c r="V14" s="159">
        <v>0</v>
      </c>
      <c r="W14" s="159">
        <v>0</v>
      </c>
      <c r="X14" s="159">
        <v>0</v>
      </c>
      <c r="Y14" s="159">
        <v>0</v>
      </c>
      <c r="Z14" s="159">
        <v>0</v>
      </c>
      <c r="AA14" s="159">
        <v>0</v>
      </c>
      <c r="AB14" s="159">
        <v>0</v>
      </c>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c r="BA14" s="159"/>
      <c r="BB14" s="159"/>
      <c r="BC14" s="159"/>
      <c r="BD14" s="189" t="str">
        <f t="shared" si="2"/>
        <v>5-9</v>
      </c>
      <c r="BE14" s="156">
        <f t="shared" si="0"/>
        <v>0</v>
      </c>
      <c r="BG14" s="33" t="s">
        <v>46</v>
      </c>
      <c r="BH14">
        <f>SUM(BE17:BE18)</f>
        <v>73</v>
      </c>
    </row>
    <row r="15" spans="1:60" ht="15.75" customHeight="1">
      <c r="A15" s="160"/>
      <c r="B15" s="165" t="s">
        <v>77</v>
      </c>
      <c r="C15" s="181">
        <v>0</v>
      </c>
      <c r="D15" s="181">
        <v>0</v>
      </c>
      <c r="E15" s="181">
        <v>0</v>
      </c>
      <c r="F15" s="181">
        <v>0</v>
      </c>
      <c r="G15" s="181">
        <v>0</v>
      </c>
      <c r="H15" s="181">
        <v>0</v>
      </c>
      <c r="I15" s="181">
        <v>0</v>
      </c>
      <c r="J15" s="181">
        <v>0</v>
      </c>
      <c r="K15" s="181">
        <v>0</v>
      </c>
      <c r="L15" s="181">
        <v>0</v>
      </c>
      <c r="M15" s="181">
        <v>0</v>
      </c>
      <c r="N15" s="181">
        <v>0</v>
      </c>
      <c r="O15" s="181">
        <v>0</v>
      </c>
      <c r="P15" s="182">
        <v>0</v>
      </c>
      <c r="Q15" s="159">
        <v>0</v>
      </c>
      <c r="R15" s="159">
        <v>1</v>
      </c>
      <c r="S15" s="159">
        <v>0</v>
      </c>
      <c r="T15" s="159">
        <v>0</v>
      </c>
      <c r="U15" s="159">
        <v>0</v>
      </c>
      <c r="V15" s="159">
        <v>0</v>
      </c>
      <c r="W15" s="159">
        <v>0</v>
      </c>
      <c r="X15" s="159">
        <v>1</v>
      </c>
      <c r="Y15" s="159">
        <v>1</v>
      </c>
      <c r="Z15" s="159">
        <v>0</v>
      </c>
      <c r="AA15" s="159">
        <v>0</v>
      </c>
      <c r="AB15" s="159">
        <v>0</v>
      </c>
      <c r="AC15" s="159"/>
      <c r="AD15" s="159"/>
      <c r="AE15" s="159"/>
      <c r="AF15" s="159"/>
      <c r="AG15" s="159"/>
      <c r="AH15" s="159"/>
      <c r="AI15" s="159"/>
      <c r="AJ15" s="159"/>
      <c r="AK15" s="159"/>
      <c r="AL15" s="159"/>
      <c r="AM15" s="159"/>
      <c r="AN15" s="159"/>
      <c r="AO15" s="159"/>
      <c r="AP15" s="159"/>
      <c r="AQ15" s="159"/>
      <c r="AR15" s="159"/>
      <c r="AS15" s="159"/>
      <c r="AT15" s="159"/>
      <c r="AU15" s="159"/>
      <c r="AV15" s="159"/>
      <c r="AW15" s="159"/>
      <c r="AX15" s="159"/>
      <c r="AY15" s="159"/>
      <c r="AZ15" s="159"/>
      <c r="BA15" s="159"/>
      <c r="BB15" s="159"/>
      <c r="BC15" s="159"/>
      <c r="BD15" s="189" t="str">
        <f t="shared" si="2"/>
        <v>10-14</v>
      </c>
      <c r="BE15" s="156">
        <f t="shared" si="0"/>
        <v>3</v>
      </c>
      <c r="BG15" s="33" t="s">
        <v>47</v>
      </c>
      <c r="BH15">
        <f>SUM(BE19:BE20)</f>
        <v>206</v>
      </c>
    </row>
    <row r="16" spans="1:60" ht="15.75" customHeight="1">
      <c r="A16" s="160"/>
      <c r="B16" s="165" t="s">
        <v>78</v>
      </c>
      <c r="C16" s="181">
        <v>0</v>
      </c>
      <c r="D16" s="181">
        <v>0</v>
      </c>
      <c r="E16" s="181">
        <v>0</v>
      </c>
      <c r="F16" s="181">
        <v>0</v>
      </c>
      <c r="G16" s="181">
        <v>0</v>
      </c>
      <c r="H16" s="181">
        <v>0</v>
      </c>
      <c r="I16" s="181">
        <v>0</v>
      </c>
      <c r="J16" s="181">
        <v>0</v>
      </c>
      <c r="K16" s="181">
        <v>0</v>
      </c>
      <c r="L16" s="181">
        <v>0</v>
      </c>
      <c r="M16" s="186">
        <v>0</v>
      </c>
      <c r="N16" s="186">
        <v>0</v>
      </c>
      <c r="O16" s="186">
        <v>0</v>
      </c>
      <c r="P16" s="187">
        <v>3</v>
      </c>
      <c r="Q16" s="159">
        <v>3</v>
      </c>
      <c r="R16" s="159">
        <v>1</v>
      </c>
      <c r="S16" s="159">
        <v>0</v>
      </c>
      <c r="T16" s="159">
        <v>1</v>
      </c>
      <c r="U16" s="159">
        <v>0</v>
      </c>
      <c r="V16" s="159">
        <v>1</v>
      </c>
      <c r="W16" s="159">
        <v>0</v>
      </c>
      <c r="X16" s="159">
        <v>0</v>
      </c>
      <c r="Y16" s="159">
        <v>0</v>
      </c>
      <c r="Z16" s="159">
        <v>0</v>
      </c>
      <c r="AA16" s="159">
        <v>0</v>
      </c>
      <c r="AB16" s="159">
        <v>0</v>
      </c>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89" t="str">
        <f t="shared" si="2"/>
        <v>15-19</v>
      </c>
      <c r="BE16" s="156">
        <f t="shared" si="0"/>
        <v>9</v>
      </c>
      <c r="BG16" s="33" t="s">
        <v>48</v>
      </c>
      <c r="BH16">
        <f>SUM(BE21:BE22)</f>
        <v>690</v>
      </c>
    </row>
    <row r="17" spans="1:60" ht="15.75" customHeight="1">
      <c r="A17" s="160"/>
      <c r="B17" s="165" t="s">
        <v>79</v>
      </c>
      <c r="C17" s="181">
        <v>0</v>
      </c>
      <c r="D17" s="181">
        <v>0</v>
      </c>
      <c r="E17" s="181">
        <v>0</v>
      </c>
      <c r="F17" s="181">
        <v>0</v>
      </c>
      <c r="G17" s="181">
        <v>0</v>
      </c>
      <c r="H17" s="181">
        <v>0</v>
      </c>
      <c r="I17" s="181">
        <v>0</v>
      </c>
      <c r="J17" s="181">
        <v>0</v>
      </c>
      <c r="K17" s="181">
        <v>0</v>
      </c>
      <c r="L17" s="181">
        <v>0</v>
      </c>
      <c r="M17" s="186">
        <v>0</v>
      </c>
      <c r="N17" s="186">
        <v>0</v>
      </c>
      <c r="O17" s="186">
        <v>0</v>
      </c>
      <c r="P17" s="187">
        <v>3</v>
      </c>
      <c r="Q17" s="159">
        <v>5</v>
      </c>
      <c r="R17" s="159">
        <v>3</v>
      </c>
      <c r="S17" s="159">
        <v>4</v>
      </c>
      <c r="T17" s="159">
        <v>2</v>
      </c>
      <c r="U17" s="159">
        <v>3</v>
      </c>
      <c r="V17" s="159">
        <v>1</v>
      </c>
      <c r="W17" s="159">
        <v>1</v>
      </c>
      <c r="X17" s="159">
        <v>1</v>
      </c>
      <c r="Y17" s="159">
        <v>0</v>
      </c>
      <c r="Z17" s="159">
        <v>0</v>
      </c>
      <c r="AA17" s="159">
        <v>1</v>
      </c>
      <c r="AB17" s="159">
        <v>0</v>
      </c>
      <c r="AC17" s="159"/>
      <c r="AD17" s="159"/>
      <c r="AE17" s="159"/>
      <c r="AF17" s="159"/>
      <c r="AG17" s="159"/>
      <c r="AH17" s="159"/>
      <c r="AI17" s="159"/>
      <c r="AJ17" s="159"/>
      <c r="AK17" s="159"/>
      <c r="AL17" s="159"/>
      <c r="AM17" s="159"/>
      <c r="AN17" s="159"/>
      <c r="AO17" s="159"/>
      <c r="AP17" s="159"/>
      <c r="AQ17" s="159"/>
      <c r="AR17" s="159"/>
      <c r="AS17" s="159"/>
      <c r="AT17" s="159"/>
      <c r="AU17" s="159"/>
      <c r="AV17" s="159"/>
      <c r="AW17" s="159"/>
      <c r="AX17" s="159"/>
      <c r="AY17" s="159"/>
      <c r="AZ17" s="159"/>
      <c r="BA17" s="159"/>
      <c r="BB17" s="159"/>
      <c r="BC17" s="159"/>
      <c r="BD17" s="189" t="str">
        <f t="shared" si="2"/>
        <v>20-24</v>
      </c>
      <c r="BE17" s="156">
        <f t="shared" si="0"/>
        <v>24</v>
      </c>
      <c r="BG17" s="33" t="s">
        <v>49</v>
      </c>
      <c r="BH17">
        <f>SUM(BE23:BE24)</f>
        <v>2268</v>
      </c>
    </row>
    <row r="18" spans="1:60" ht="15.75" customHeight="1">
      <c r="A18" s="160"/>
      <c r="B18" s="188" t="s">
        <v>81</v>
      </c>
      <c r="C18" s="181">
        <v>0</v>
      </c>
      <c r="D18" s="181">
        <v>0</v>
      </c>
      <c r="E18" s="181">
        <v>0</v>
      </c>
      <c r="F18" s="181">
        <v>0</v>
      </c>
      <c r="G18" s="181">
        <v>0</v>
      </c>
      <c r="H18" s="181">
        <v>0</v>
      </c>
      <c r="I18" s="181">
        <v>0</v>
      </c>
      <c r="J18" s="181">
        <v>0</v>
      </c>
      <c r="K18" s="181">
        <v>0</v>
      </c>
      <c r="L18" s="181">
        <v>0</v>
      </c>
      <c r="M18" s="186">
        <v>0</v>
      </c>
      <c r="N18" s="186">
        <v>0</v>
      </c>
      <c r="O18" s="186">
        <v>1</v>
      </c>
      <c r="P18" s="186">
        <v>5</v>
      </c>
      <c r="Q18" s="159">
        <v>8</v>
      </c>
      <c r="R18" s="159">
        <v>8</v>
      </c>
      <c r="S18" s="159">
        <v>9</v>
      </c>
      <c r="T18" s="159">
        <v>2</v>
      </c>
      <c r="U18" s="159">
        <v>4</v>
      </c>
      <c r="V18" s="159">
        <v>6</v>
      </c>
      <c r="W18" s="159">
        <v>2</v>
      </c>
      <c r="X18" s="159">
        <v>1</v>
      </c>
      <c r="Y18" s="159">
        <v>1</v>
      </c>
      <c r="Z18" s="159">
        <v>1</v>
      </c>
      <c r="AA18" s="159">
        <v>1</v>
      </c>
      <c r="AB18" s="159">
        <v>0</v>
      </c>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89" t="str">
        <f t="shared" si="2"/>
        <v>25-29</v>
      </c>
      <c r="BE18" s="156">
        <f t="shared" si="0"/>
        <v>49</v>
      </c>
      <c r="BG18" s="33" t="s">
        <v>50</v>
      </c>
      <c r="BH18">
        <f>SUM(BE25:BE26)</f>
        <v>4796</v>
      </c>
    </row>
    <row r="19" spans="1:60" ht="15.75" customHeight="1">
      <c r="A19" s="160"/>
      <c r="B19" s="188" t="s">
        <v>82</v>
      </c>
      <c r="C19" s="181">
        <v>0</v>
      </c>
      <c r="D19" s="181">
        <v>0</v>
      </c>
      <c r="E19" s="181">
        <v>0</v>
      </c>
      <c r="F19" s="181">
        <v>0</v>
      </c>
      <c r="G19" s="181">
        <v>0</v>
      </c>
      <c r="H19" s="181">
        <v>0</v>
      </c>
      <c r="I19" s="181">
        <v>0</v>
      </c>
      <c r="J19" s="181">
        <v>0</v>
      </c>
      <c r="K19" s="181">
        <v>0</v>
      </c>
      <c r="L19" s="181">
        <v>0</v>
      </c>
      <c r="M19" s="186">
        <v>0</v>
      </c>
      <c r="N19" s="186">
        <v>0</v>
      </c>
      <c r="O19" s="186">
        <v>4</v>
      </c>
      <c r="P19" s="186">
        <v>9</v>
      </c>
      <c r="Q19" s="159">
        <v>7</v>
      </c>
      <c r="R19" s="159">
        <v>13</v>
      </c>
      <c r="S19" s="159">
        <v>20</v>
      </c>
      <c r="T19" s="159">
        <v>6</v>
      </c>
      <c r="U19" s="159">
        <v>8</v>
      </c>
      <c r="V19" s="159">
        <v>4</v>
      </c>
      <c r="W19" s="159">
        <v>4</v>
      </c>
      <c r="X19" s="159">
        <v>0</v>
      </c>
      <c r="Y19" s="159">
        <v>3</v>
      </c>
      <c r="Z19" s="159">
        <v>0</v>
      </c>
      <c r="AA19" s="159">
        <v>1</v>
      </c>
      <c r="AB19" s="159">
        <v>0</v>
      </c>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59"/>
      <c r="BD19" s="189" t="str">
        <f t="shared" si="2"/>
        <v>30-34</v>
      </c>
      <c r="BE19" s="156">
        <f t="shared" si="0"/>
        <v>79</v>
      </c>
      <c r="BG19" s="33" t="s">
        <v>51</v>
      </c>
      <c r="BH19">
        <f>SUM(BE27:BE28)</f>
        <v>11164</v>
      </c>
    </row>
    <row r="20" spans="1:60" ht="15.75" customHeight="1">
      <c r="A20" s="160"/>
      <c r="B20" s="188" t="s">
        <v>83</v>
      </c>
      <c r="C20" s="181">
        <v>0</v>
      </c>
      <c r="D20" s="181">
        <v>0</v>
      </c>
      <c r="E20" s="181">
        <v>0</v>
      </c>
      <c r="F20" s="181">
        <v>0</v>
      </c>
      <c r="G20" s="181">
        <v>0</v>
      </c>
      <c r="H20" s="181">
        <v>0</v>
      </c>
      <c r="I20" s="181">
        <v>0</v>
      </c>
      <c r="J20" s="181">
        <v>0</v>
      </c>
      <c r="K20" s="181">
        <v>0</v>
      </c>
      <c r="L20" s="181">
        <v>0</v>
      </c>
      <c r="M20" s="186">
        <v>0</v>
      </c>
      <c r="N20" s="186">
        <v>0</v>
      </c>
      <c r="O20" s="186">
        <v>3</v>
      </c>
      <c r="P20" s="186">
        <v>12</v>
      </c>
      <c r="Q20" s="159">
        <v>19</v>
      </c>
      <c r="R20" s="159">
        <v>27</v>
      </c>
      <c r="S20" s="159">
        <v>17</v>
      </c>
      <c r="T20" s="159">
        <v>18</v>
      </c>
      <c r="U20" s="159">
        <v>7</v>
      </c>
      <c r="V20" s="159">
        <v>7</v>
      </c>
      <c r="W20" s="159">
        <v>4</v>
      </c>
      <c r="X20" s="159">
        <v>2</v>
      </c>
      <c r="Y20" s="159">
        <v>5</v>
      </c>
      <c r="Z20" s="159">
        <v>3</v>
      </c>
      <c r="AA20" s="159">
        <v>3</v>
      </c>
      <c r="AB20" s="159">
        <v>0</v>
      </c>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89" t="str">
        <f t="shared" si="2"/>
        <v>35-39</v>
      </c>
      <c r="BE20" s="156">
        <f t="shared" si="0"/>
        <v>127</v>
      </c>
      <c r="BG20" s="36" t="s">
        <v>52</v>
      </c>
      <c r="BH20">
        <f>SUM(BE29:BE30)</f>
        <v>19605</v>
      </c>
    </row>
    <row r="21" spans="1:60" ht="15.75" customHeight="1">
      <c r="A21" s="160"/>
      <c r="B21" s="188" t="s">
        <v>84</v>
      </c>
      <c r="C21" s="181">
        <v>0</v>
      </c>
      <c r="D21" s="181">
        <v>0</v>
      </c>
      <c r="E21" s="181">
        <v>0</v>
      </c>
      <c r="F21" s="181">
        <v>0</v>
      </c>
      <c r="G21" s="181">
        <v>0</v>
      </c>
      <c r="H21" s="181">
        <v>0</v>
      </c>
      <c r="I21" s="181">
        <v>0</v>
      </c>
      <c r="J21" s="181">
        <v>0</v>
      </c>
      <c r="K21" s="181">
        <v>0</v>
      </c>
      <c r="L21" s="181">
        <v>0</v>
      </c>
      <c r="M21" s="186">
        <v>0</v>
      </c>
      <c r="N21" s="186">
        <v>1</v>
      </c>
      <c r="O21" s="186">
        <v>0</v>
      </c>
      <c r="P21" s="186">
        <v>11</v>
      </c>
      <c r="Q21" s="159">
        <v>32</v>
      </c>
      <c r="R21" s="159">
        <v>49</v>
      </c>
      <c r="S21" s="159">
        <v>53</v>
      </c>
      <c r="T21" s="159">
        <v>23</v>
      </c>
      <c r="U21" s="159">
        <v>18</v>
      </c>
      <c r="V21" s="159">
        <v>14</v>
      </c>
      <c r="W21" s="159">
        <v>19</v>
      </c>
      <c r="X21" s="159">
        <v>2</v>
      </c>
      <c r="Y21" s="159">
        <v>6</v>
      </c>
      <c r="Z21" s="159">
        <v>5</v>
      </c>
      <c r="AA21" s="159">
        <v>6</v>
      </c>
      <c r="AB21" s="159">
        <v>3</v>
      </c>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89" t="str">
        <f t="shared" si="2"/>
        <v>40-44</v>
      </c>
      <c r="BE21" s="156">
        <f t="shared" si="0"/>
        <v>242</v>
      </c>
      <c r="BG21" s="37" t="s">
        <v>53</v>
      </c>
      <c r="BH21">
        <f>SUM(BE31)</f>
        <v>10790</v>
      </c>
    </row>
    <row r="22" spans="1:60" ht="15.75" customHeight="1">
      <c r="A22" s="160"/>
      <c r="B22" s="188" t="s">
        <v>87</v>
      </c>
      <c r="C22" s="181">
        <v>0</v>
      </c>
      <c r="D22" s="181">
        <v>0</v>
      </c>
      <c r="E22" s="181">
        <v>0</v>
      </c>
      <c r="F22" s="181">
        <v>0</v>
      </c>
      <c r="G22" s="181">
        <v>0</v>
      </c>
      <c r="H22" s="181">
        <v>0</v>
      </c>
      <c r="I22" s="181">
        <v>0</v>
      </c>
      <c r="J22" s="181">
        <v>0</v>
      </c>
      <c r="K22" s="181">
        <v>0</v>
      </c>
      <c r="L22" s="181">
        <v>0</v>
      </c>
      <c r="M22" s="186">
        <v>0</v>
      </c>
      <c r="N22" s="186">
        <v>0</v>
      </c>
      <c r="O22" s="186">
        <v>8</v>
      </c>
      <c r="P22" s="186">
        <v>42</v>
      </c>
      <c r="Q22" s="159">
        <v>75</v>
      </c>
      <c r="R22" s="159">
        <v>76</v>
      </c>
      <c r="S22" s="159">
        <v>82</v>
      </c>
      <c r="T22" s="159">
        <v>56</v>
      </c>
      <c r="U22" s="159">
        <v>26</v>
      </c>
      <c r="V22" s="159">
        <v>25</v>
      </c>
      <c r="W22" s="159">
        <v>19</v>
      </c>
      <c r="X22" s="159">
        <v>11</v>
      </c>
      <c r="Y22" s="159">
        <v>10</v>
      </c>
      <c r="Z22" s="159">
        <v>8</v>
      </c>
      <c r="AA22" s="159">
        <v>6</v>
      </c>
      <c r="AB22" s="159">
        <v>4</v>
      </c>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89" t="str">
        <f t="shared" si="2"/>
        <v>45-49</v>
      </c>
      <c r="BE22" s="156">
        <f t="shared" si="0"/>
        <v>448</v>
      </c>
      <c r="BG22" s="33" t="s">
        <v>102</v>
      </c>
      <c r="BH22">
        <f>SUM(BH12:BH21)</f>
        <v>49607</v>
      </c>
    </row>
    <row r="23" spans="1:60" ht="15.75" customHeight="1">
      <c r="A23" s="160"/>
      <c r="B23" s="188" t="s">
        <v>88</v>
      </c>
      <c r="C23" s="181">
        <v>0</v>
      </c>
      <c r="D23" s="181">
        <v>0</v>
      </c>
      <c r="E23" s="181">
        <v>0</v>
      </c>
      <c r="F23" s="181">
        <v>0</v>
      </c>
      <c r="G23" s="181">
        <v>0</v>
      </c>
      <c r="H23" s="181">
        <v>0</v>
      </c>
      <c r="I23" s="181">
        <v>0</v>
      </c>
      <c r="J23" s="181">
        <v>0</v>
      </c>
      <c r="K23" s="181">
        <v>0</v>
      </c>
      <c r="L23" s="181">
        <v>0</v>
      </c>
      <c r="M23" s="186">
        <v>0</v>
      </c>
      <c r="N23" s="186">
        <v>2</v>
      </c>
      <c r="O23" s="186">
        <v>9</v>
      </c>
      <c r="P23" s="186">
        <v>64</v>
      </c>
      <c r="Q23" s="159">
        <v>126</v>
      </c>
      <c r="R23" s="159">
        <v>190</v>
      </c>
      <c r="S23" s="159">
        <v>139</v>
      </c>
      <c r="T23" s="159">
        <v>94</v>
      </c>
      <c r="U23" s="159">
        <v>59</v>
      </c>
      <c r="V23" s="159">
        <v>39</v>
      </c>
      <c r="W23" s="159">
        <v>31</v>
      </c>
      <c r="X23" s="159">
        <v>18</v>
      </c>
      <c r="Y23" s="159">
        <v>25</v>
      </c>
      <c r="Z23" s="159">
        <v>16</v>
      </c>
      <c r="AA23" s="159">
        <v>11</v>
      </c>
      <c r="AB23" s="159">
        <v>12</v>
      </c>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89" t="str">
        <f t="shared" si="2"/>
        <v>50-54</v>
      </c>
      <c r="BE23" s="156">
        <f t="shared" si="0"/>
        <v>835</v>
      </c>
    </row>
    <row r="24" spans="1:60" ht="15.75" customHeight="1">
      <c r="A24" s="160"/>
      <c r="B24" s="188" t="s">
        <v>89</v>
      </c>
      <c r="C24" s="181">
        <v>0</v>
      </c>
      <c r="D24" s="181">
        <v>0</v>
      </c>
      <c r="E24" s="181">
        <v>0</v>
      </c>
      <c r="F24" s="181">
        <v>0</v>
      </c>
      <c r="G24" s="181">
        <v>0</v>
      </c>
      <c r="H24" s="181">
        <v>0</v>
      </c>
      <c r="I24" s="181">
        <v>0</v>
      </c>
      <c r="J24" s="181">
        <v>0</v>
      </c>
      <c r="K24" s="181">
        <v>0</v>
      </c>
      <c r="L24" s="181">
        <v>0</v>
      </c>
      <c r="M24" s="186">
        <v>0</v>
      </c>
      <c r="N24" s="186">
        <v>2</v>
      </c>
      <c r="O24" s="186">
        <v>16</v>
      </c>
      <c r="P24" s="186">
        <v>137</v>
      </c>
      <c r="Q24" s="159">
        <v>208</v>
      </c>
      <c r="R24" s="159">
        <v>287</v>
      </c>
      <c r="S24" s="159">
        <v>240</v>
      </c>
      <c r="T24" s="159">
        <v>164</v>
      </c>
      <c r="U24" s="159">
        <v>97</v>
      </c>
      <c r="V24" s="159">
        <v>80</v>
      </c>
      <c r="W24" s="159">
        <v>62</v>
      </c>
      <c r="X24" s="159">
        <v>41</v>
      </c>
      <c r="Y24" s="159">
        <v>41</v>
      </c>
      <c r="Z24" s="159">
        <v>27</v>
      </c>
      <c r="AA24" s="159">
        <v>19</v>
      </c>
      <c r="AB24" s="159">
        <v>12</v>
      </c>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89" t="str">
        <f t="shared" si="2"/>
        <v>55-59</v>
      </c>
      <c r="BE24" s="156">
        <f t="shared" si="0"/>
        <v>1433</v>
      </c>
    </row>
    <row r="25" spans="1:60" ht="15.75" customHeight="1">
      <c r="A25" s="160"/>
      <c r="B25" s="188" t="s">
        <v>90</v>
      </c>
      <c r="C25" s="181">
        <v>0</v>
      </c>
      <c r="D25" s="181">
        <v>0</v>
      </c>
      <c r="E25" s="181">
        <v>0</v>
      </c>
      <c r="F25" s="181">
        <v>0</v>
      </c>
      <c r="G25" s="181">
        <v>0</v>
      </c>
      <c r="H25" s="181">
        <v>0</v>
      </c>
      <c r="I25" s="181">
        <v>0</v>
      </c>
      <c r="J25" s="181">
        <v>0</v>
      </c>
      <c r="K25" s="181">
        <v>0</v>
      </c>
      <c r="L25" s="181">
        <v>0</v>
      </c>
      <c r="M25" s="186">
        <v>1</v>
      </c>
      <c r="N25" s="186">
        <v>2</v>
      </c>
      <c r="O25" s="186">
        <v>30</v>
      </c>
      <c r="P25" s="186">
        <v>169</v>
      </c>
      <c r="Q25" s="159">
        <v>333</v>
      </c>
      <c r="R25" s="159">
        <v>413</v>
      </c>
      <c r="S25" s="159">
        <v>362</v>
      </c>
      <c r="T25" s="159">
        <v>198</v>
      </c>
      <c r="U25" s="159">
        <v>135</v>
      </c>
      <c r="V25" s="159">
        <v>122</v>
      </c>
      <c r="W25" s="159">
        <v>86</v>
      </c>
      <c r="X25" s="159">
        <v>53</v>
      </c>
      <c r="Y25" s="159">
        <v>47</v>
      </c>
      <c r="Z25" s="159">
        <v>34</v>
      </c>
      <c r="AA25" s="159">
        <v>31</v>
      </c>
      <c r="AB25" s="159">
        <v>27</v>
      </c>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89" t="str">
        <f t="shared" si="2"/>
        <v>60-64</v>
      </c>
      <c r="BE25" s="156">
        <f t="shared" si="0"/>
        <v>2043</v>
      </c>
    </row>
    <row r="26" spans="1:60" ht="15.75" customHeight="1">
      <c r="A26" s="160"/>
      <c r="B26" s="188" t="s">
        <v>91</v>
      </c>
      <c r="C26" s="181">
        <v>0</v>
      </c>
      <c r="D26" s="181">
        <v>0</v>
      </c>
      <c r="E26" s="181">
        <v>0</v>
      </c>
      <c r="F26" s="181">
        <v>0</v>
      </c>
      <c r="G26" s="181">
        <v>0</v>
      </c>
      <c r="H26" s="181">
        <v>0</v>
      </c>
      <c r="I26" s="181">
        <v>0</v>
      </c>
      <c r="J26" s="181">
        <v>0</v>
      </c>
      <c r="K26" s="181">
        <v>0</v>
      </c>
      <c r="L26" s="181">
        <v>0</v>
      </c>
      <c r="M26" s="186">
        <v>0</v>
      </c>
      <c r="N26" s="186">
        <v>11</v>
      </c>
      <c r="O26" s="186">
        <v>42</v>
      </c>
      <c r="P26" s="186">
        <v>224</v>
      </c>
      <c r="Q26" s="159">
        <v>427</v>
      </c>
      <c r="R26" s="159">
        <v>553</v>
      </c>
      <c r="S26" s="159">
        <v>458</v>
      </c>
      <c r="T26" s="159">
        <v>310</v>
      </c>
      <c r="U26" s="159">
        <v>179</v>
      </c>
      <c r="V26" s="159">
        <v>181</v>
      </c>
      <c r="W26" s="159">
        <v>103</v>
      </c>
      <c r="X26" s="159">
        <v>66</v>
      </c>
      <c r="Y26" s="159">
        <v>84</v>
      </c>
      <c r="Z26" s="159">
        <v>45</v>
      </c>
      <c r="AA26" s="159">
        <v>38</v>
      </c>
      <c r="AB26" s="159">
        <v>32</v>
      </c>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89" t="str">
        <f t="shared" si="2"/>
        <v>65-69</v>
      </c>
      <c r="BE26" s="156">
        <f t="shared" si="0"/>
        <v>2753</v>
      </c>
    </row>
    <row r="27" spans="1:60" ht="15.75" customHeight="1">
      <c r="A27" s="160"/>
      <c r="B27" s="188" t="s">
        <v>93</v>
      </c>
      <c r="C27" s="181">
        <v>0</v>
      </c>
      <c r="D27" s="181">
        <v>0</v>
      </c>
      <c r="E27" s="181">
        <v>0</v>
      </c>
      <c r="F27" s="181">
        <v>0</v>
      </c>
      <c r="G27" s="181">
        <v>0</v>
      </c>
      <c r="H27" s="181">
        <v>0</v>
      </c>
      <c r="I27" s="181">
        <v>0</v>
      </c>
      <c r="J27" s="181">
        <v>0</v>
      </c>
      <c r="K27" s="181">
        <v>0</v>
      </c>
      <c r="L27" s="181">
        <v>0</v>
      </c>
      <c r="M27" s="186">
        <v>1</v>
      </c>
      <c r="N27" s="186">
        <v>9</v>
      </c>
      <c r="O27" s="186">
        <v>57</v>
      </c>
      <c r="P27" s="186">
        <v>402</v>
      </c>
      <c r="Q27" s="159">
        <v>677</v>
      </c>
      <c r="R27" s="159">
        <v>889</v>
      </c>
      <c r="S27" s="159">
        <v>731</v>
      </c>
      <c r="T27" s="159">
        <v>495</v>
      </c>
      <c r="U27" s="159">
        <v>307</v>
      </c>
      <c r="V27" s="159">
        <v>304</v>
      </c>
      <c r="W27" s="159">
        <v>199</v>
      </c>
      <c r="X27" s="159">
        <v>157</v>
      </c>
      <c r="Y27" s="159">
        <v>129</v>
      </c>
      <c r="Z27" s="159">
        <v>92</v>
      </c>
      <c r="AA27" s="159">
        <v>65</v>
      </c>
      <c r="AB27" s="159">
        <v>53</v>
      </c>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89" t="str">
        <f t="shared" si="2"/>
        <v>70-74</v>
      </c>
      <c r="BE27" s="156">
        <f t="shared" si="0"/>
        <v>4567</v>
      </c>
    </row>
    <row r="28" spans="1:60" ht="15.75" customHeight="1">
      <c r="A28" s="160"/>
      <c r="B28" s="188" t="s">
        <v>94</v>
      </c>
      <c r="C28" s="181">
        <v>0</v>
      </c>
      <c r="D28" s="181">
        <v>0</v>
      </c>
      <c r="E28" s="181">
        <v>0</v>
      </c>
      <c r="F28" s="181">
        <v>0</v>
      </c>
      <c r="G28" s="181">
        <v>0</v>
      </c>
      <c r="H28" s="181">
        <v>0</v>
      </c>
      <c r="I28" s="181">
        <v>0</v>
      </c>
      <c r="J28" s="181">
        <v>0</v>
      </c>
      <c r="K28" s="181">
        <v>0</v>
      </c>
      <c r="L28" s="181">
        <v>0</v>
      </c>
      <c r="M28" s="186">
        <v>2</v>
      </c>
      <c r="N28" s="186">
        <v>11</v>
      </c>
      <c r="O28" s="186">
        <v>84</v>
      </c>
      <c r="P28" s="186">
        <v>549</v>
      </c>
      <c r="Q28" s="159">
        <v>973</v>
      </c>
      <c r="R28" s="159">
        <v>1197</v>
      </c>
      <c r="S28" s="159">
        <v>1040</v>
      </c>
      <c r="T28" s="159">
        <v>770</v>
      </c>
      <c r="U28" s="159">
        <v>464</v>
      </c>
      <c r="V28" s="159">
        <v>469</v>
      </c>
      <c r="W28" s="159">
        <v>316</v>
      </c>
      <c r="X28" s="159">
        <v>210</v>
      </c>
      <c r="Y28" s="159">
        <v>198</v>
      </c>
      <c r="Z28" s="159">
        <v>139</v>
      </c>
      <c r="AA28" s="159">
        <v>95</v>
      </c>
      <c r="AB28" s="159">
        <v>80</v>
      </c>
      <c r="AC28" s="159"/>
      <c r="AD28" s="159"/>
      <c r="AE28" s="159"/>
      <c r="AF28" s="159"/>
      <c r="AG28" s="159"/>
      <c r="AH28" s="159"/>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89" t="str">
        <f t="shared" si="2"/>
        <v>75-79</v>
      </c>
      <c r="BE28" s="156">
        <f t="shared" si="0"/>
        <v>6597</v>
      </c>
    </row>
    <row r="29" spans="1:60" ht="15.75" customHeight="1">
      <c r="A29" s="160"/>
      <c r="B29" s="188" t="s">
        <v>95</v>
      </c>
      <c r="C29" s="181">
        <v>0</v>
      </c>
      <c r="D29" s="181">
        <v>0</v>
      </c>
      <c r="E29" s="181">
        <v>0</v>
      </c>
      <c r="F29" s="181">
        <v>0</v>
      </c>
      <c r="G29" s="181">
        <v>0</v>
      </c>
      <c r="H29" s="181">
        <v>0</v>
      </c>
      <c r="I29" s="181">
        <v>0</v>
      </c>
      <c r="J29" s="181">
        <v>0</v>
      </c>
      <c r="K29" s="181">
        <v>0</v>
      </c>
      <c r="L29" s="181">
        <v>0</v>
      </c>
      <c r="M29" s="186">
        <v>1</v>
      </c>
      <c r="N29" s="186">
        <v>20</v>
      </c>
      <c r="O29" s="186">
        <v>97</v>
      </c>
      <c r="P29" s="186">
        <v>682</v>
      </c>
      <c r="Q29" s="159">
        <v>1237</v>
      </c>
      <c r="R29" s="159">
        <v>1637</v>
      </c>
      <c r="S29" s="159">
        <v>1575</v>
      </c>
      <c r="T29" s="159">
        <v>1096</v>
      </c>
      <c r="U29" s="159">
        <v>772</v>
      </c>
      <c r="V29" s="159">
        <v>686</v>
      </c>
      <c r="W29" s="159">
        <v>457</v>
      </c>
      <c r="X29" s="159">
        <v>381</v>
      </c>
      <c r="Y29" s="159">
        <v>297</v>
      </c>
      <c r="Z29" s="159">
        <v>224</v>
      </c>
      <c r="AA29" s="159">
        <v>163</v>
      </c>
      <c r="AB29" s="159">
        <v>120</v>
      </c>
      <c r="AC29" s="159"/>
      <c r="AD29" s="159"/>
      <c r="AE29" s="159"/>
      <c r="AF29" s="159"/>
      <c r="AG29" s="159"/>
      <c r="AH29" s="159"/>
      <c r="AI29" s="159"/>
      <c r="AJ29" s="159"/>
      <c r="AK29" s="159"/>
      <c r="AL29" s="159"/>
      <c r="AM29" s="159"/>
      <c r="AN29" s="159"/>
      <c r="AO29" s="159"/>
      <c r="AP29" s="159"/>
      <c r="AQ29" s="159"/>
      <c r="AR29" s="159"/>
      <c r="AS29" s="159"/>
      <c r="AT29" s="159"/>
      <c r="AU29" s="159"/>
      <c r="AV29" s="159"/>
      <c r="AW29" s="159"/>
      <c r="AX29" s="159"/>
      <c r="AY29" s="159"/>
      <c r="AZ29" s="159"/>
      <c r="BA29" s="159"/>
      <c r="BB29" s="159"/>
      <c r="BC29" s="159"/>
      <c r="BD29" s="189" t="str">
        <f t="shared" si="2"/>
        <v>80-84</v>
      </c>
      <c r="BE29" s="156">
        <f t="shared" si="0"/>
        <v>9445</v>
      </c>
    </row>
    <row r="30" spans="1:60" ht="15.75" customHeight="1">
      <c r="A30" s="160"/>
      <c r="B30" s="188" t="s">
        <v>96</v>
      </c>
      <c r="C30" s="181">
        <v>0</v>
      </c>
      <c r="D30" s="181">
        <v>0</v>
      </c>
      <c r="E30" s="181">
        <v>0</v>
      </c>
      <c r="F30" s="181">
        <v>0</v>
      </c>
      <c r="G30" s="181">
        <v>0</v>
      </c>
      <c r="H30" s="181">
        <v>0</v>
      </c>
      <c r="I30" s="181">
        <v>0</v>
      </c>
      <c r="J30" s="181">
        <v>0</v>
      </c>
      <c r="K30" s="181">
        <v>0</v>
      </c>
      <c r="L30" s="181">
        <v>0</v>
      </c>
      <c r="M30" s="186">
        <v>0</v>
      </c>
      <c r="N30" s="186">
        <v>24</v>
      </c>
      <c r="O30" s="186">
        <v>102</v>
      </c>
      <c r="P30" s="186">
        <v>617</v>
      </c>
      <c r="Q30" s="159">
        <v>1091</v>
      </c>
      <c r="R30" s="159">
        <v>1739</v>
      </c>
      <c r="S30" s="159">
        <v>1709</v>
      </c>
      <c r="T30" s="159">
        <v>1306</v>
      </c>
      <c r="U30" s="159">
        <v>835</v>
      </c>
      <c r="V30" s="159">
        <v>868</v>
      </c>
      <c r="W30" s="159">
        <v>593</v>
      </c>
      <c r="X30" s="159">
        <v>410</v>
      </c>
      <c r="Y30" s="159">
        <v>337</v>
      </c>
      <c r="Z30" s="159">
        <v>243</v>
      </c>
      <c r="AA30" s="159">
        <v>164</v>
      </c>
      <c r="AB30" s="159">
        <v>122</v>
      </c>
      <c r="AC30" s="159"/>
      <c r="AD30" s="159"/>
      <c r="AE30" s="159"/>
      <c r="AF30" s="159"/>
      <c r="AG30" s="159"/>
      <c r="AH30" s="159"/>
      <c r="AI30" s="159"/>
      <c r="AJ30" s="159"/>
      <c r="AK30" s="159"/>
      <c r="AL30" s="159"/>
      <c r="AM30" s="159"/>
      <c r="AN30" s="159"/>
      <c r="AO30" s="159"/>
      <c r="AP30" s="159"/>
      <c r="AQ30" s="159"/>
      <c r="AR30" s="159"/>
      <c r="AS30" s="159"/>
      <c r="AT30" s="159"/>
      <c r="AU30" s="159"/>
      <c r="AV30" s="159"/>
      <c r="AW30" s="159"/>
      <c r="AX30" s="159"/>
      <c r="AY30" s="159"/>
      <c r="AZ30" s="159"/>
      <c r="BA30" s="159"/>
      <c r="BB30" s="159"/>
      <c r="BC30" s="159"/>
      <c r="BD30" s="189" t="str">
        <f t="shared" si="2"/>
        <v>85-89</v>
      </c>
      <c r="BE30" s="156">
        <f t="shared" si="0"/>
        <v>10160</v>
      </c>
    </row>
    <row r="31" spans="1:60" ht="15.75" customHeight="1">
      <c r="A31" s="160"/>
      <c r="B31" s="188" t="s">
        <v>98</v>
      </c>
      <c r="C31" s="181">
        <v>0</v>
      </c>
      <c r="D31" s="181">
        <v>0</v>
      </c>
      <c r="E31" s="181">
        <v>0</v>
      </c>
      <c r="F31" s="181">
        <v>0</v>
      </c>
      <c r="G31" s="181">
        <v>0</v>
      </c>
      <c r="H31" s="181">
        <v>0</v>
      </c>
      <c r="I31" s="181">
        <v>0</v>
      </c>
      <c r="J31" s="181">
        <v>0</v>
      </c>
      <c r="K31" s="181">
        <v>0</v>
      </c>
      <c r="L31" s="181">
        <v>0</v>
      </c>
      <c r="M31" s="186">
        <v>0</v>
      </c>
      <c r="N31" s="186">
        <v>21</v>
      </c>
      <c r="O31" s="186">
        <v>86</v>
      </c>
      <c r="P31" s="186">
        <v>546</v>
      </c>
      <c r="Q31" s="159">
        <v>992</v>
      </c>
      <c r="R31" s="159">
        <v>1674</v>
      </c>
      <c r="S31" s="159">
        <v>1798</v>
      </c>
      <c r="T31" s="159">
        <v>1494</v>
      </c>
      <c r="U31" s="159">
        <v>1015</v>
      </c>
      <c r="V31" s="159">
        <v>1002</v>
      </c>
      <c r="W31" s="159">
        <v>693</v>
      </c>
      <c r="X31" s="159">
        <v>468</v>
      </c>
      <c r="Y31" s="159">
        <v>404</v>
      </c>
      <c r="Z31" s="159">
        <v>277</v>
      </c>
      <c r="AA31" s="159">
        <v>179</v>
      </c>
      <c r="AB31" s="159">
        <v>141</v>
      </c>
      <c r="AC31" s="159"/>
      <c r="AD31" s="159"/>
      <c r="AE31" s="159"/>
      <c r="AF31" s="159"/>
      <c r="AG31" s="159"/>
      <c r="AH31" s="159"/>
      <c r="AI31" s="159"/>
      <c r="AJ31" s="159"/>
      <c r="AK31" s="159"/>
      <c r="AL31" s="159"/>
      <c r="AM31" s="159"/>
      <c r="AN31" s="159"/>
      <c r="AO31" s="159"/>
      <c r="AP31" s="159"/>
      <c r="AQ31" s="159"/>
      <c r="AR31" s="159"/>
      <c r="AS31" s="159"/>
      <c r="AT31" s="159"/>
      <c r="AU31" s="159"/>
      <c r="AV31" s="159"/>
      <c r="AW31" s="159"/>
      <c r="AX31" s="159"/>
      <c r="AY31" s="159"/>
      <c r="AZ31" s="159"/>
      <c r="BA31" s="159"/>
      <c r="BB31" s="159"/>
      <c r="BC31" s="159"/>
      <c r="BD31" s="189" t="str">
        <f t="shared" si="2"/>
        <v>90+</v>
      </c>
      <c r="BE31" s="156">
        <f t="shared" si="0"/>
        <v>10790</v>
      </c>
    </row>
    <row r="32" spans="1:60" ht="15.75" customHeight="1">
      <c r="BE32" s="156"/>
    </row>
    <row r="33" spans="2:57" ht="15.75" customHeight="1">
      <c r="BE33" s="156">
        <f>SUM(BE12:BE31)</f>
        <v>49607</v>
      </c>
    </row>
    <row r="34" spans="2:57" ht="15.75" customHeight="1">
      <c r="B34" s="25" t="s">
        <v>140</v>
      </c>
    </row>
    <row r="35" spans="2:57" ht="15.75" customHeight="1">
      <c r="B35" s="1" t="s">
        <v>344</v>
      </c>
    </row>
    <row r="36" spans="2:57" ht="15.75" customHeight="1"/>
    <row r="37" spans="2:57" ht="15.75" customHeight="1"/>
    <row r="38" spans="2:57" ht="15.75" customHeight="1"/>
    <row r="39" spans="2:57" ht="15.75" customHeight="1"/>
    <row r="40" spans="2:57" ht="15.75" customHeight="1"/>
    <row r="41" spans="2:57" ht="15.75" customHeight="1"/>
    <row r="42" spans="2:57" ht="15.75" customHeight="1"/>
    <row r="43" spans="2:57" ht="15.75" customHeight="1"/>
    <row r="44" spans="2:57" ht="15.75" customHeight="1"/>
    <row r="45" spans="2:57" ht="15.75" customHeight="1"/>
    <row r="46" spans="2:57" ht="15.75" customHeight="1"/>
    <row r="47" spans="2:57" ht="15.75" customHeight="1"/>
    <row r="48" spans="2:5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K2"/>
    <mergeCell ref="A4:K4"/>
  </mergeCells>
  <hyperlinks>
    <hyperlink ref="B34" r:id="rId1" xr:uid="{00000000-0004-0000-0900-000000000000}"/>
    <hyperlink ref="A1" location="Contents!A1" display="contents" xr:uid="{00000000-0004-0000-09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000"/>
  <sheetViews>
    <sheetView workbookViewId="0">
      <selection activeCell="A2" sqref="A2"/>
    </sheetView>
  </sheetViews>
  <sheetFormatPr baseColWidth="10" defaultColWidth="11.28515625" defaultRowHeight="15" customHeight="1"/>
  <cols>
    <col min="1" max="26" width="10.5703125" customWidth="1"/>
  </cols>
  <sheetData>
    <row r="1" spans="1:16" ht="15.75" customHeight="1"/>
    <row r="2" spans="1:16" ht="15.75" customHeight="1">
      <c r="A2" s="153" t="s">
        <v>345</v>
      </c>
    </row>
    <row r="3" spans="1:16" ht="15.75" customHeight="1">
      <c r="A3" s="1" t="s">
        <v>346</v>
      </c>
    </row>
    <row r="4" spans="1:16" ht="16.5" customHeight="1"/>
    <row r="5" spans="1:16" ht="15.75" customHeight="1">
      <c r="A5" s="150" t="s">
        <v>141</v>
      </c>
      <c r="B5" s="150" t="s">
        <v>143</v>
      </c>
      <c r="C5" s="150" t="s">
        <v>347</v>
      </c>
      <c r="D5" s="150" t="s">
        <v>142</v>
      </c>
      <c r="E5" s="150" t="s">
        <v>348</v>
      </c>
      <c r="F5" s="150" t="s">
        <v>349</v>
      </c>
      <c r="G5" s="150" t="s">
        <v>350</v>
      </c>
      <c r="H5" s="150" t="s">
        <v>145</v>
      </c>
      <c r="I5" s="150" t="s">
        <v>351</v>
      </c>
      <c r="J5" s="150" t="s">
        <v>352</v>
      </c>
      <c r="K5" s="150" t="s">
        <v>353</v>
      </c>
      <c r="L5" s="150" t="s">
        <v>354</v>
      </c>
      <c r="M5" s="150" t="s">
        <v>144</v>
      </c>
      <c r="N5" s="1"/>
      <c r="O5" s="26" t="s">
        <v>70</v>
      </c>
    </row>
    <row r="6" spans="1:16" ht="15.75" customHeight="1">
      <c r="A6" s="190">
        <v>44050</v>
      </c>
      <c r="B6" s="190">
        <v>43832</v>
      </c>
      <c r="C6" s="190">
        <v>43928</v>
      </c>
      <c r="D6" s="150" t="s">
        <v>74</v>
      </c>
      <c r="E6" s="150" t="s">
        <v>355</v>
      </c>
      <c r="F6" s="150" t="s">
        <v>75</v>
      </c>
      <c r="G6" s="150">
        <v>9</v>
      </c>
      <c r="H6" s="186">
        <v>6896</v>
      </c>
      <c r="I6" s="150">
        <v>64</v>
      </c>
      <c r="J6" s="150">
        <v>2</v>
      </c>
      <c r="K6" s="150">
        <v>14</v>
      </c>
      <c r="L6" s="150">
        <v>85</v>
      </c>
      <c r="M6" s="150"/>
      <c r="O6" s="33" t="s">
        <v>44</v>
      </c>
      <c r="P6">
        <f>SUM(G6:G7)+G8/2</f>
        <v>22</v>
      </c>
    </row>
    <row r="7" spans="1:16" ht="15.75" customHeight="1">
      <c r="A7" s="190">
        <v>44050</v>
      </c>
      <c r="B7" s="190">
        <v>43832</v>
      </c>
      <c r="C7" s="190">
        <v>43928</v>
      </c>
      <c r="D7" s="150" t="s">
        <v>74</v>
      </c>
      <c r="E7" s="150" t="s">
        <v>355</v>
      </c>
      <c r="F7" s="150" t="s">
        <v>356</v>
      </c>
      <c r="G7" s="150">
        <v>6</v>
      </c>
      <c r="H7" s="186">
        <v>1325</v>
      </c>
      <c r="I7" s="150">
        <v>46</v>
      </c>
      <c r="J7" s="150">
        <v>2</v>
      </c>
      <c r="K7" s="150">
        <v>40</v>
      </c>
      <c r="L7" s="150">
        <v>90</v>
      </c>
      <c r="M7" s="150"/>
      <c r="O7" s="35" t="s">
        <v>45</v>
      </c>
      <c r="P7" s="156">
        <f t="shared" ref="P7:P14" si="0">SUM(G8:G9)/2</f>
        <v>78</v>
      </c>
    </row>
    <row r="8" spans="1:16" ht="15.75" customHeight="1">
      <c r="A8" s="190">
        <v>44050</v>
      </c>
      <c r="B8" s="190">
        <v>43832</v>
      </c>
      <c r="C8" s="190">
        <v>43928</v>
      </c>
      <c r="D8" s="150" t="s">
        <v>74</v>
      </c>
      <c r="E8" s="150" t="s">
        <v>355</v>
      </c>
      <c r="F8" s="150" t="s">
        <v>357</v>
      </c>
      <c r="G8" s="150">
        <v>14</v>
      </c>
      <c r="H8" s="186">
        <v>1995</v>
      </c>
      <c r="I8" s="150">
        <v>66</v>
      </c>
      <c r="J8" s="150">
        <v>3</v>
      </c>
      <c r="K8" s="150">
        <v>46</v>
      </c>
      <c r="L8" s="150">
        <v>123</v>
      </c>
      <c r="M8" s="150"/>
      <c r="O8" s="33" t="s">
        <v>46</v>
      </c>
      <c r="P8" s="156">
        <f t="shared" si="0"/>
        <v>456</v>
      </c>
    </row>
    <row r="9" spans="1:16" ht="15.75" customHeight="1">
      <c r="A9" s="190">
        <v>44050</v>
      </c>
      <c r="B9" s="190">
        <v>43832</v>
      </c>
      <c r="C9" s="190">
        <v>43928</v>
      </c>
      <c r="D9" s="150" t="s">
        <v>74</v>
      </c>
      <c r="E9" s="150" t="s">
        <v>355</v>
      </c>
      <c r="F9" s="150" t="s">
        <v>358</v>
      </c>
      <c r="G9" s="150">
        <v>142</v>
      </c>
      <c r="H9" s="186">
        <v>12369</v>
      </c>
      <c r="I9" s="150">
        <v>247</v>
      </c>
      <c r="J9" s="150">
        <v>46</v>
      </c>
      <c r="K9" s="150">
        <v>51</v>
      </c>
      <c r="L9" s="150">
        <v>390</v>
      </c>
      <c r="M9" s="150"/>
      <c r="O9" s="33" t="s">
        <v>47</v>
      </c>
      <c r="P9" s="156">
        <f t="shared" si="0"/>
        <v>1371</v>
      </c>
    </row>
    <row r="10" spans="1:16" ht="15.75" customHeight="1">
      <c r="A10" s="190">
        <v>44050</v>
      </c>
      <c r="B10" s="190">
        <v>43832</v>
      </c>
      <c r="C10" s="190">
        <v>43928</v>
      </c>
      <c r="D10" s="150" t="s">
        <v>74</v>
      </c>
      <c r="E10" s="150" t="s">
        <v>355</v>
      </c>
      <c r="F10" s="150" t="s">
        <v>359</v>
      </c>
      <c r="G10" s="150">
        <v>770</v>
      </c>
      <c r="H10" s="186">
        <v>26258</v>
      </c>
      <c r="I10" s="150">
        <v>937</v>
      </c>
      <c r="J10" s="150">
        <v>344</v>
      </c>
      <c r="K10" s="150">
        <v>147</v>
      </c>
      <c r="L10" s="186">
        <v>1497</v>
      </c>
      <c r="M10" s="150"/>
      <c r="O10" s="33" t="s">
        <v>48</v>
      </c>
      <c r="P10" s="156">
        <f t="shared" si="0"/>
        <v>3730</v>
      </c>
    </row>
    <row r="11" spans="1:16" ht="15.75" customHeight="1">
      <c r="A11" s="190">
        <v>44050</v>
      </c>
      <c r="B11" s="190">
        <v>43832</v>
      </c>
      <c r="C11" s="190">
        <v>43928</v>
      </c>
      <c r="D11" s="150" t="s">
        <v>74</v>
      </c>
      <c r="E11" s="150" t="s">
        <v>355</v>
      </c>
      <c r="F11" s="150" t="s">
        <v>360</v>
      </c>
      <c r="G11" s="186">
        <v>1972</v>
      </c>
      <c r="H11" s="186">
        <v>37317</v>
      </c>
      <c r="I11" s="186">
        <v>2086</v>
      </c>
      <c r="J11" s="150">
        <v>836</v>
      </c>
      <c r="K11" s="150">
        <v>234</v>
      </c>
      <c r="L11" s="186">
        <v>3431</v>
      </c>
      <c r="M11" s="150"/>
      <c r="O11" s="33" t="s">
        <v>49</v>
      </c>
      <c r="P11" s="156">
        <f t="shared" si="0"/>
        <v>9476.5</v>
      </c>
    </row>
    <row r="12" spans="1:16" ht="15.75" customHeight="1">
      <c r="A12" s="190">
        <v>44050</v>
      </c>
      <c r="B12" s="190">
        <v>43832</v>
      </c>
      <c r="C12" s="190">
        <v>43928</v>
      </c>
      <c r="D12" s="150" t="s">
        <v>74</v>
      </c>
      <c r="E12" s="150" t="s">
        <v>355</v>
      </c>
      <c r="F12" s="150" t="s">
        <v>361</v>
      </c>
      <c r="G12" s="186">
        <v>5488</v>
      </c>
      <c r="H12" s="186">
        <v>70356</v>
      </c>
      <c r="I12" s="186">
        <v>5513</v>
      </c>
      <c r="J12" s="186">
        <v>2431</v>
      </c>
      <c r="K12" s="150">
        <v>562</v>
      </c>
      <c r="L12" s="186">
        <v>9031</v>
      </c>
      <c r="M12" s="150"/>
      <c r="O12" s="33" t="s">
        <v>50</v>
      </c>
      <c r="P12" s="156">
        <f t="shared" si="0"/>
        <v>18399</v>
      </c>
    </row>
    <row r="13" spans="1:16" ht="15.75" customHeight="1">
      <c r="A13" s="190">
        <v>44050</v>
      </c>
      <c r="B13" s="190">
        <v>43832</v>
      </c>
      <c r="C13" s="190">
        <v>43928</v>
      </c>
      <c r="D13" s="150" t="s">
        <v>74</v>
      </c>
      <c r="E13" s="150" t="s">
        <v>355</v>
      </c>
      <c r="F13" s="150" t="s">
        <v>362</v>
      </c>
      <c r="G13" s="186">
        <v>13465</v>
      </c>
      <c r="H13" s="186">
        <v>164063</v>
      </c>
      <c r="I13" s="186">
        <v>15283</v>
      </c>
      <c r="J13" s="186">
        <v>6178</v>
      </c>
      <c r="K13" s="186">
        <v>1204</v>
      </c>
      <c r="L13" s="186">
        <v>23563</v>
      </c>
      <c r="M13" s="150"/>
      <c r="O13" s="33" t="s">
        <v>51</v>
      </c>
      <c r="P13" s="156">
        <f t="shared" si="0"/>
        <v>26556.5</v>
      </c>
    </row>
    <row r="14" spans="1:16" ht="15.75" customHeight="1">
      <c r="A14" s="190">
        <v>44050</v>
      </c>
      <c r="B14" s="190">
        <v>43832</v>
      </c>
      <c r="C14" s="190">
        <v>43928</v>
      </c>
      <c r="D14" s="150" t="s">
        <v>74</v>
      </c>
      <c r="E14" s="150" t="s">
        <v>355</v>
      </c>
      <c r="F14" s="150" t="s">
        <v>363</v>
      </c>
      <c r="G14" s="186">
        <v>23333</v>
      </c>
      <c r="H14" s="186">
        <v>251194</v>
      </c>
      <c r="I14" s="186">
        <v>26318</v>
      </c>
      <c r="J14" s="186">
        <v>10718</v>
      </c>
      <c r="K14" s="186">
        <v>1403</v>
      </c>
      <c r="L14" s="186">
        <v>40110</v>
      </c>
      <c r="M14" s="150"/>
      <c r="O14" s="36" t="s">
        <v>52</v>
      </c>
      <c r="P14" s="156">
        <f t="shared" si="0"/>
        <v>33513.5</v>
      </c>
    </row>
    <row r="15" spans="1:16" ht="15.75" customHeight="1">
      <c r="A15" s="190">
        <v>44050</v>
      </c>
      <c r="B15" s="190">
        <v>43832</v>
      </c>
      <c r="C15" s="190">
        <v>43928</v>
      </c>
      <c r="D15" s="150" t="s">
        <v>74</v>
      </c>
      <c r="E15" s="150" t="s">
        <v>355</v>
      </c>
      <c r="F15" s="150" t="s">
        <v>364</v>
      </c>
      <c r="G15" s="186">
        <v>29780</v>
      </c>
      <c r="H15" s="186">
        <v>310904</v>
      </c>
      <c r="I15" s="186">
        <v>33560</v>
      </c>
      <c r="J15" s="186">
        <v>13310</v>
      </c>
      <c r="K15" s="186">
        <v>1429</v>
      </c>
      <c r="L15" s="186">
        <v>51264</v>
      </c>
      <c r="M15" s="150"/>
      <c r="O15" s="37" t="s">
        <v>53</v>
      </c>
      <c r="P15" s="156">
        <f>G16/2</f>
        <v>18623.5</v>
      </c>
    </row>
    <row r="16" spans="1:16" ht="15.75" customHeight="1">
      <c r="A16" s="190">
        <v>44050</v>
      </c>
      <c r="B16" s="190">
        <v>43832</v>
      </c>
      <c r="C16" s="190">
        <v>43928</v>
      </c>
      <c r="D16" s="150" t="s">
        <v>74</v>
      </c>
      <c r="E16" s="150" t="s">
        <v>355</v>
      </c>
      <c r="F16" s="150" t="s">
        <v>86</v>
      </c>
      <c r="G16" s="186">
        <v>37247</v>
      </c>
      <c r="H16" s="186">
        <v>394198</v>
      </c>
      <c r="I16" s="186">
        <v>38477</v>
      </c>
      <c r="J16" s="186">
        <v>14686</v>
      </c>
      <c r="K16" s="186">
        <v>1340</v>
      </c>
      <c r="L16" s="186">
        <v>62214</v>
      </c>
      <c r="M16" s="150"/>
      <c r="O16" s="33" t="s">
        <v>102</v>
      </c>
      <c r="P16" s="156">
        <f>SUM(P6:P15)</f>
        <v>112226</v>
      </c>
    </row>
    <row r="17" spans="1:13" ht="15.75" customHeight="1">
      <c r="A17" s="190">
        <v>44050</v>
      </c>
      <c r="B17" s="190">
        <v>43832</v>
      </c>
      <c r="C17" s="190">
        <v>43928</v>
      </c>
      <c r="D17" s="150" t="s">
        <v>74</v>
      </c>
      <c r="E17" s="150" t="s">
        <v>355</v>
      </c>
      <c r="F17" s="150" t="s">
        <v>365</v>
      </c>
      <c r="G17" s="186">
        <v>112226</v>
      </c>
      <c r="H17" s="186">
        <v>1276875</v>
      </c>
      <c r="I17" s="186">
        <v>122597</v>
      </c>
      <c r="J17" s="186">
        <v>48556</v>
      </c>
      <c r="K17" s="186">
        <v>6470</v>
      </c>
      <c r="L17" s="186">
        <v>191798</v>
      </c>
      <c r="M17" s="150"/>
    </row>
    <row r="18" spans="1:13" ht="15.75" customHeight="1">
      <c r="A18" s="190">
        <v>44050</v>
      </c>
      <c r="B18" s="190">
        <v>43832</v>
      </c>
      <c r="C18" s="190">
        <v>43928</v>
      </c>
      <c r="D18" s="150" t="s">
        <v>74</v>
      </c>
      <c r="E18" s="150" t="s">
        <v>57</v>
      </c>
      <c r="F18" s="150" t="s">
        <v>75</v>
      </c>
      <c r="G18" s="150">
        <v>5</v>
      </c>
      <c r="H18" s="186">
        <v>3853</v>
      </c>
      <c r="I18" s="150">
        <v>42</v>
      </c>
      <c r="J18" s="150">
        <v>2</v>
      </c>
      <c r="K18" s="150">
        <v>8</v>
      </c>
      <c r="L18" s="150">
        <v>53</v>
      </c>
      <c r="M18" s="150"/>
    </row>
    <row r="19" spans="1:13" ht="15.75" customHeight="1">
      <c r="A19" s="190">
        <v>44050</v>
      </c>
      <c r="B19" s="190">
        <v>43832</v>
      </c>
      <c r="C19" s="190">
        <v>43928</v>
      </c>
      <c r="D19" s="150" t="s">
        <v>74</v>
      </c>
      <c r="E19" s="150" t="s">
        <v>57</v>
      </c>
      <c r="F19" s="150" t="s">
        <v>356</v>
      </c>
      <c r="G19" s="150">
        <v>3</v>
      </c>
      <c r="H19" s="150">
        <v>761</v>
      </c>
      <c r="I19" s="150">
        <v>23</v>
      </c>
      <c r="J19" s="150">
        <v>1</v>
      </c>
      <c r="K19" s="150">
        <v>24</v>
      </c>
      <c r="L19" s="150">
        <v>49</v>
      </c>
      <c r="M19" s="150"/>
    </row>
    <row r="20" spans="1:13" ht="15.75" customHeight="1">
      <c r="A20" s="190">
        <v>44050</v>
      </c>
      <c r="B20" s="190">
        <v>43832</v>
      </c>
      <c r="C20" s="190">
        <v>43928</v>
      </c>
      <c r="D20" s="150" t="s">
        <v>74</v>
      </c>
      <c r="E20" s="150" t="s">
        <v>57</v>
      </c>
      <c r="F20" s="150" t="s">
        <v>357</v>
      </c>
      <c r="G20" s="150">
        <v>11</v>
      </c>
      <c r="H20" s="186">
        <v>1209</v>
      </c>
      <c r="I20" s="150">
        <v>33</v>
      </c>
      <c r="J20" s="150">
        <v>3</v>
      </c>
      <c r="K20" s="150">
        <v>19</v>
      </c>
      <c r="L20" s="150">
        <v>60</v>
      </c>
      <c r="M20" s="150"/>
    </row>
    <row r="21" spans="1:13" ht="15.75" customHeight="1">
      <c r="A21" s="190">
        <v>44050</v>
      </c>
      <c r="B21" s="190">
        <v>43832</v>
      </c>
      <c r="C21" s="190">
        <v>43928</v>
      </c>
      <c r="D21" s="150" t="s">
        <v>74</v>
      </c>
      <c r="E21" s="150" t="s">
        <v>57</v>
      </c>
      <c r="F21" s="150" t="s">
        <v>358</v>
      </c>
      <c r="G21" s="150">
        <v>91</v>
      </c>
      <c r="H21" s="186">
        <v>9142</v>
      </c>
      <c r="I21" s="150">
        <v>152</v>
      </c>
      <c r="J21" s="150">
        <v>27</v>
      </c>
      <c r="K21" s="150">
        <v>27</v>
      </c>
      <c r="L21" s="150">
        <v>240</v>
      </c>
      <c r="M21" s="150"/>
    </row>
    <row r="22" spans="1:13" ht="15.75" customHeight="1">
      <c r="A22" s="190">
        <v>44050</v>
      </c>
      <c r="B22" s="190">
        <v>43832</v>
      </c>
      <c r="C22" s="190">
        <v>43928</v>
      </c>
      <c r="D22" s="150" t="s">
        <v>74</v>
      </c>
      <c r="E22" s="150" t="s">
        <v>57</v>
      </c>
      <c r="F22" s="150" t="s">
        <v>359</v>
      </c>
      <c r="G22" s="150">
        <v>521</v>
      </c>
      <c r="H22" s="186">
        <v>18397</v>
      </c>
      <c r="I22" s="150">
        <v>590</v>
      </c>
      <c r="J22" s="150">
        <v>236</v>
      </c>
      <c r="K22" s="150">
        <v>74</v>
      </c>
      <c r="L22" s="150">
        <v>940</v>
      </c>
      <c r="M22" s="150"/>
    </row>
    <row r="23" spans="1:13" ht="15.75" customHeight="1">
      <c r="A23" s="190">
        <v>44050</v>
      </c>
      <c r="B23" s="190">
        <v>43832</v>
      </c>
      <c r="C23" s="190">
        <v>43928</v>
      </c>
      <c r="D23" s="150" t="s">
        <v>74</v>
      </c>
      <c r="E23" s="150" t="s">
        <v>57</v>
      </c>
      <c r="F23" s="150" t="s">
        <v>360</v>
      </c>
      <c r="G23" s="186">
        <v>1397</v>
      </c>
      <c r="H23" s="186">
        <v>24470</v>
      </c>
      <c r="I23" s="186">
        <v>1341</v>
      </c>
      <c r="J23" s="150">
        <v>591</v>
      </c>
      <c r="K23" s="150">
        <v>122</v>
      </c>
      <c r="L23" s="186">
        <v>2250</v>
      </c>
      <c r="M23" s="150"/>
    </row>
    <row r="24" spans="1:13" ht="15.75" customHeight="1">
      <c r="A24" s="190">
        <v>44050</v>
      </c>
      <c r="B24" s="190">
        <v>43832</v>
      </c>
      <c r="C24" s="190">
        <v>43928</v>
      </c>
      <c r="D24" s="150" t="s">
        <v>74</v>
      </c>
      <c r="E24" s="150" t="s">
        <v>57</v>
      </c>
      <c r="F24" s="150" t="s">
        <v>361</v>
      </c>
      <c r="G24" s="186">
        <v>3844</v>
      </c>
      <c r="H24" s="186">
        <v>44163</v>
      </c>
      <c r="I24" s="186">
        <v>3478</v>
      </c>
      <c r="J24" s="186">
        <v>1715</v>
      </c>
      <c r="K24" s="150">
        <v>330</v>
      </c>
      <c r="L24" s="186">
        <v>5868</v>
      </c>
      <c r="M24" s="150"/>
    </row>
    <row r="25" spans="1:13" ht="15.75" customHeight="1">
      <c r="A25" s="190">
        <v>44050</v>
      </c>
      <c r="B25" s="190">
        <v>43832</v>
      </c>
      <c r="C25" s="190">
        <v>43928</v>
      </c>
      <c r="D25" s="150" t="s">
        <v>74</v>
      </c>
      <c r="E25" s="150" t="s">
        <v>57</v>
      </c>
      <c r="F25" s="150" t="s">
        <v>362</v>
      </c>
      <c r="G25" s="186">
        <v>8888</v>
      </c>
      <c r="H25" s="186">
        <v>101007</v>
      </c>
      <c r="I25" s="186">
        <v>9296</v>
      </c>
      <c r="J25" s="186">
        <v>4032</v>
      </c>
      <c r="K25" s="150">
        <v>685</v>
      </c>
      <c r="L25" s="186">
        <v>14693</v>
      </c>
      <c r="M25" s="150"/>
    </row>
    <row r="26" spans="1:13" ht="15.75" customHeight="1">
      <c r="A26" s="190">
        <v>44050</v>
      </c>
      <c r="B26" s="190">
        <v>43832</v>
      </c>
      <c r="C26" s="190">
        <v>43928</v>
      </c>
      <c r="D26" s="150" t="s">
        <v>74</v>
      </c>
      <c r="E26" s="150" t="s">
        <v>57</v>
      </c>
      <c r="F26" s="150" t="s">
        <v>363</v>
      </c>
      <c r="G26" s="186">
        <v>14463</v>
      </c>
      <c r="H26" s="186">
        <v>145787</v>
      </c>
      <c r="I26" s="186">
        <v>15755</v>
      </c>
      <c r="J26" s="186">
        <v>6663</v>
      </c>
      <c r="K26" s="150">
        <v>780</v>
      </c>
      <c r="L26" s="186">
        <v>24189</v>
      </c>
      <c r="M26" s="150"/>
    </row>
    <row r="27" spans="1:13" ht="15.75" customHeight="1">
      <c r="A27" s="190">
        <v>44050</v>
      </c>
      <c r="B27" s="190">
        <v>43832</v>
      </c>
      <c r="C27" s="190">
        <v>43928</v>
      </c>
      <c r="D27" s="150" t="s">
        <v>74</v>
      </c>
      <c r="E27" s="150" t="s">
        <v>57</v>
      </c>
      <c r="F27" s="150" t="s">
        <v>364</v>
      </c>
      <c r="G27" s="186">
        <v>16252</v>
      </c>
      <c r="H27" s="186">
        <v>161518</v>
      </c>
      <c r="I27" s="186">
        <v>18678</v>
      </c>
      <c r="J27" s="186">
        <v>7432</v>
      </c>
      <c r="K27" s="150">
        <v>708</v>
      </c>
      <c r="L27" s="186">
        <v>28096</v>
      </c>
      <c r="M27" s="150"/>
    </row>
    <row r="28" spans="1:13" ht="15.75" customHeight="1">
      <c r="A28" s="190">
        <v>44050</v>
      </c>
      <c r="B28" s="190">
        <v>43832</v>
      </c>
      <c r="C28" s="190">
        <v>43928</v>
      </c>
      <c r="D28" s="150" t="s">
        <v>74</v>
      </c>
      <c r="E28" s="150" t="s">
        <v>57</v>
      </c>
      <c r="F28" s="150" t="s">
        <v>86</v>
      </c>
      <c r="G28" s="186">
        <v>14507</v>
      </c>
      <c r="H28" s="186">
        <v>151854</v>
      </c>
      <c r="I28" s="186">
        <v>16823</v>
      </c>
      <c r="J28" s="186">
        <v>6235</v>
      </c>
      <c r="K28" s="150">
        <v>547</v>
      </c>
      <c r="L28" s="186">
        <v>25563</v>
      </c>
      <c r="M28" s="150"/>
    </row>
    <row r="29" spans="1:13" ht="15.75" customHeight="1">
      <c r="A29" s="190">
        <v>44050</v>
      </c>
      <c r="B29" s="190">
        <v>43832</v>
      </c>
      <c r="C29" s="190">
        <v>43928</v>
      </c>
      <c r="D29" s="150" t="s">
        <v>74</v>
      </c>
      <c r="E29" s="150" t="s">
        <v>57</v>
      </c>
      <c r="F29" s="150" t="s">
        <v>73</v>
      </c>
      <c r="G29" s="186">
        <v>59982</v>
      </c>
      <c r="H29" s="186">
        <v>662161</v>
      </c>
      <c r="I29" s="186">
        <v>66211</v>
      </c>
      <c r="J29" s="186">
        <v>26937</v>
      </c>
      <c r="K29" s="186">
        <v>3324</v>
      </c>
      <c r="L29" s="186">
        <v>102001</v>
      </c>
      <c r="M29" s="150"/>
    </row>
    <row r="30" spans="1:13" ht="15.75" customHeight="1">
      <c r="A30" s="190">
        <v>44050</v>
      </c>
      <c r="B30" s="190">
        <v>43832</v>
      </c>
      <c r="C30" s="190">
        <v>43928</v>
      </c>
      <c r="D30" s="150" t="s">
        <v>74</v>
      </c>
      <c r="E30" s="150" t="s">
        <v>58</v>
      </c>
      <c r="F30" s="150" t="s">
        <v>75</v>
      </c>
      <c r="G30" s="150">
        <v>4</v>
      </c>
      <c r="H30" s="186">
        <v>3031</v>
      </c>
      <c r="I30" s="150">
        <v>22</v>
      </c>
      <c r="J30" s="150">
        <v>0</v>
      </c>
      <c r="K30" s="150">
        <v>6</v>
      </c>
      <c r="L30" s="150">
        <v>32</v>
      </c>
      <c r="M30" s="150"/>
    </row>
    <row r="31" spans="1:13" ht="15.75" customHeight="1">
      <c r="A31" s="190">
        <v>44050</v>
      </c>
      <c r="B31" s="190">
        <v>43832</v>
      </c>
      <c r="C31" s="190">
        <v>43928</v>
      </c>
      <c r="D31" s="150" t="s">
        <v>74</v>
      </c>
      <c r="E31" s="150" t="s">
        <v>58</v>
      </c>
      <c r="F31" s="150" t="s">
        <v>356</v>
      </c>
      <c r="G31" s="150">
        <v>3</v>
      </c>
      <c r="H31" s="150">
        <v>564</v>
      </c>
      <c r="I31" s="150">
        <v>23</v>
      </c>
      <c r="J31" s="150">
        <v>1</v>
      </c>
      <c r="K31" s="150">
        <v>16</v>
      </c>
      <c r="L31" s="150">
        <v>41</v>
      </c>
      <c r="M31" s="150"/>
    </row>
    <row r="32" spans="1:13" ht="15.75" customHeight="1">
      <c r="A32" s="190">
        <v>44050</v>
      </c>
      <c r="B32" s="190">
        <v>43832</v>
      </c>
      <c r="C32" s="190">
        <v>43928</v>
      </c>
      <c r="D32" s="150" t="s">
        <v>74</v>
      </c>
      <c r="E32" s="150" t="s">
        <v>58</v>
      </c>
      <c r="F32" s="150" t="s">
        <v>357</v>
      </c>
      <c r="G32" s="150">
        <v>3</v>
      </c>
      <c r="H32" s="150">
        <v>786</v>
      </c>
      <c r="I32" s="150">
        <v>33</v>
      </c>
      <c r="J32" s="150">
        <v>0</v>
      </c>
      <c r="K32" s="150">
        <v>27</v>
      </c>
      <c r="L32" s="150">
        <v>63</v>
      </c>
      <c r="M32" s="150"/>
    </row>
    <row r="33" spans="1:14" ht="15.75" customHeight="1">
      <c r="A33" s="190">
        <v>44050</v>
      </c>
      <c r="B33" s="190">
        <v>43832</v>
      </c>
      <c r="C33" s="190">
        <v>43928</v>
      </c>
      <c r="D33" s="150" t="s">
        <v>74</v>
      </c>
      <c r="E33" s="150" t="s">
        <v>58</v>
      </c>
      <c r="F33" s="150" t="s">
        <v>358</v>
      </c>
      <c r="G33" s="150">
        <v>51</v>
      </c>
      <c r="H33" s="186">
        <v>3226</v>
      </c>
      <c r="I33" s="150">
        <v>95</v>
      </c>
      <c r="J33" s="150">
        <v>19</v>
      </c>
      <c r="K33" s="150">
        <v>24</v>
      </c>
      <c r="L33" s="150">
        <v>150</v>
      </c>
      <c r="M33" s="150"/>
    </row>
    <row r="34" spans="1:14" ht="15.75" customHeight="1">
      <c r="A34" s="190">
        <v>44050</v>
      </c>
      <c r="B34" s="190">
        <v>43832</v>
      </c>
      <c r="C34" s="190">
        <v>43928</v>
      </c>
      <c r="D34" s="150" t="s">
        <v>74</v>
      </c>
      <c r="E34" s="150" t="s">
        <v>58</v>
      </c>
      <c r="F34" s="150" t="s">
        <v>359</v>
      </c>
      <c r="G34" s="150">
        <v>249</v>
      </c>
      <c r="H34" s="186">
        <v>7860</v>
      </c>
      <c r="I34" s="150">
        <v>347</v>
      </c>
      <c r="J34" s="150">
        <v>108</v>
      </c>
      <c r="K34" s="150">
        <v>73</v>
      </c>
      <c r="L34" s="150">
        <v>557</v>
      </c>
      <c r="M34" s="150"/>
      <c r="N34" s="1"/>
    </row>
    <row r="35" spans="1:14" ht="15.75" customHeight="1">
      <c r="A35" s="190">
        <v>44050</v>
      </c>
      <c r="B35" s="190">
        <v>43832</v>
      </c>
      <c r="C35" s="190">
        <v>43928</v>
      </c>
      <c r="D35" s="150" t="s">
        <v>74</v>
      </c>
      <c r="E35" s="150" t="s">
        <v>58</v>
      </c>
      <c r="F35" s="150" t="s">
        <v>360</v>
      </c>
      <c r="G35" s="150">
        <v>575</v>
      </c>
      <c r="H35" s="186">
        <v>12845</v>
      </c>
      <c r="I35" s="150">
        <v>745</v>
      </c>
      <c r="J35" s="150">
        <v>245</v>
      </c>
      <c r="K35" s="150">
        <v>112</v>
      </c>
      <c r="L35" s="186">
        <v>1181</v>
      </c>
      <c r="M35" s="150"/>
    </row>
    <row r="36" spans="1:14" ht="15.75" customHeight="1">
      <c r="A36" s="190">
        <v>44050</v>
      </c>
      <c r="B36" s="190">
        <v>43832</v>
      </c>
      <c r="C36" s="190">
        <v>43928</v>
      </c>
      <c r="D36" s="150" t="s">
        <v>74</v>
      </c>
      <c r="E36" s="150" t="s">
        <v>58</v>
      </c>
      <c r="F36" s="150" t="s">
        <v>361</v>
      </c>
      <c r="G36" s="186">
        <v>1644</v>
      </c>
      <c r="H36" s="186">
        <v>26191</v>
      </c>
      <c r="I36" s="186">
        <v>2035</v>
      </c>
      <c r="J36" s="150">
        <v>716</v>
      </c>
      <c r="K36" s="150">
        <v>232</v>
      </c>
      <c r="L36" s="186">
        <v>3163</v>
      </c>
      <c r="M36" s="150"/>
      <c r="N36" s="1"/>
    </row>
    <row r="37" spans="1:14" ht="15.75" customHeight="1">
      <c r="A37" s="190">
        <v>44050</v>
      </c>
      <c r="B37" s="190">
        <v>43832</v>
      </c>
      <c r="C37" s="190">
        <v>43928</v>
      </c>
      <c r="D37" s="150" t="s">
        <v>74</v>
      </c>
      <c r="E37" s="150" t="s">
        <v>58</v>
      </c>
      <c r="F37" s="150" t="s">
        <v>362</v>
      </c>
      <c r="G37" s="186">
        <v>4577</v>
      </c>
      <c r="H37" s="186">
        <v>63052</v>
      </c>
      <c r="I37" s="186">
        <v>5986</v>
      </c>
      <c r="J37" s="186">
        <v>2146</v>
      </c>
      <c r="K37" s="150">
        <v>519</v>
      </c>
      <c r="L37" s="186">
        <v>8869</v>
      </c>
      <c r="M37" s="150"/>
    </row>
    <row r="38" spans="1:14" ht="15.75" customHeight="1">
      <c r="A38" s="190">
        <v>44050</v>
      </c>
      <c r="B38" s="190">
        <v>43832</v>
      </c>
      <c r="C38" s="190">
        <v>43928</v>
      </c>
      <c r="D38" s="150" t="s">
        <v>74</v>
      </c>
      <c r="E38" s="150" t="s">
        <v>58</v>
      </c>
      <c r="F38" s="150" t="s">
        <v>363</v>
      </c>
      <c r="G38" s="186">
        <v>8870</v>
      </c>
      <c r="H38" s="186">
        <v>105400</v>
      </c>
      <c r="I38" s="186">
        <v>10563</v>
      </c>
      <c r="J38" s="186">
        <v>4055</v>
      </c>
      <c r="K38" s="150">
        <v>623</v>
      </c>
      <c r="L38" s="186">
        <v>15921</v>
      </c>
      <c r="M38" s="150"/>
    </row>
    <row r="39" spans="1:14" ht="15.75" customHeight="1">
      <c r="A39" s="190">
        <v>44050</v>
      </c>
      <c r="B39" s="190">
        <v>43832</v>
      </c>
      <c r="C39" s="190">
        <v>43928</v>
      </c>
      <c r="D39" s="150" t="s">
        <v>74</v>
      </c>
      <c r="E39" s="150" t="s">
        <v>58</v>
      </c>
      <c r="F39" s="150" t="s">
        <v>364</v>
      </c>
      <c r="G39" s="186">
        <v>13527</v>
      </c>
      <c r="H39" s="186">
        <v>149380</v>
      </c>
      <c r="I39" s="186">
        <v>14881</v>
      </c>
      <c r="J39" s="186">
        <v>5877</v>
      </c>
      <c r="K39" s="150">
        <v>721</v>
      </c>
      <c r="L39" s="186">
        <v>23167</v>
      </c>
      <c r="M39" s="150"/>
      <c r="N39" s="1"/>
    </row>
    <row r="40" spans="1:14" ht="15.75" customHeight="1">
      <c r="A40" s="190">
        <v>44050</v>
      </c>
      <c r="B40" s="190">
        <v>43832</v>
      </c>
      <c r="C40" s="190">
        <v>43928</v>
      </c>
      <c r="D40" s="150" t="s">
        <v>74</v>
      </c>
      <c r="E40" s="150" t="s">
        <v>58</v>
      </c>
      <c r="F40" s="150" t="s">
        <v>86</v>
      </c>
      <c r="G40" s="186">
        <v>22738</v>
      </c>
      <c r="H40" s="186">
        <v>242323</v>
      </c>
      <c r="I40" s="186">
        <v>21653</v>
      </c>
      <c r="J40" s="186">
        <v>8450</v>
      </c>
      <c r="K40" s="150">
        <v>793</v>
      </c>
      <c r="L40" s="186">
        <v>36649</v>
      </c>
      <c r="M40" s="150"/>
    </row>
    <row r="41" spans="1:14" ht="15.75" customHeight="1">
      <c r="A41" s="190">
        <v>44050</v>
      </c>
      <c r="B41" s="190">
        <v>43832</v>
      </c>
      <c r="C41" s="190">
        <v>43928</v>
      </c>
      <c r="D41" s="150" t="s">
        <v>74</v>
      </c>
      <c r="E41" s="150" t="s">
        <v>58</v>
      </c>
      <c r="F41" s="150" t="s">
        <v>73</v>
      </c>
      <c r="G41" s="186">
        <v>52241</v>
      </c>
      <c r="H41" s="186">
        <v>614658</v>
      </c>
      <c r="I41" s="186">
        <v>56383</v>
      </c>
      <c r="J41" s="186">
        <v>21617</v>
      </c>
      <c r="K41" s="186">
        <v>3146</v>
      </c>
      <c r="L41" s="186">
        <v>89793</v>
      </c>
      <c r="M41" s="150"/>
      <c r="N41" s="1"/>
    </row>
    <row r="42" spans="1:14" ht="15.75" customHeight="1">
      <c r="A42" s="190">
        <v>44050</v>
      </c>
      <c r="B42" s="190">
        <v>43832</v>
      </c>
      <c r="C42" s="190">
        <v>43928</v>
      </c>
      <c r="D42" s="150" t="s">
        <v>74</v>
      </c>
      <c r="E42" s="150" t="s">
        <v>146</v>
      </c>
      <c r="F42" s="150" t="s">
        <v>73</v>
      </c>
      <c r="G42" s="150">
        <v>3</v>
      </c>
      <c r="H42" s="150">
        <v>56</v>
      </c>
      <c r="I42" s="150">
        <v>3</v>
      </c>
      <c r="J42" s="150">
        <v>2</v>
      </c>
      <c r="K42" s="150">
        <v>0</v>
      </c>
      <c r="L42" s="150">
        <v>4</v>
      </c>
      <c r="M42" s="150"/>
    </row>
    <row r="43" spans="1:14" ht="15.75" customHeight="1">
      <c r="A43" s="190">
        <v>44050</v>
      </c>
      <c r="B43" s="190">
        <v>43832</v>
      </c>
      <c r="C43" s="190">
        <v>43928</v>
      </c>
      <c r="D43" s="150" t="s">
        <v>366</v>
      </c>
      <c r="E43" s="150" t="s">
        <v>355</v>
      </c>
      <c r="F43" s="150" t="s">
        <v>365</v>
      </c>
      <c r="G43" s="186">
        <v>112226</v>
      </c>
      <c r="H43" s="186">
        <v>1276875</v>
      </c>
      <c r="I43" s="186">
        <v>122597</v>
      </c>
      <c r="J43" s="186">
        <v>48556</v>
      </c>
      <c r="K43" s="186">
        <v>6470</v>
      </c>
      <c r="L43" s="186">
        <v>191798</v>
      </c>
      <c r="M43" s="150"/>
    </row>
    <row r="44" spans="1:14" ht="15.75" customHeight="1">
      <c r="A44" s="1"/>
      <c r="B44" s="1"/>
      <c r="C44" s="1"/>
      <c r="D44" s="1"/>
      <c r="E44" s="31"/>
      <c r="F44" s="1"/>
      <c r="H44" s="29"/>
      <c r="I44" s="1"/>
      <c r="J44" s="1"/>
      <c r="L44" s="1"/>
      <c r="N44" s="1"/>
    </row>
    <row r="45" spans="1:14" ht="15.75" customHeight="1">
      <c r="A45" s="1"/>
      <c r="B45" s="1"/>
      <c r="C45" s="1"/>
      <c r="D45" s="1"/>
      <c r="E45" s="31"/>
      <c r="F45" s="1"/>
      <c r="G45" s="1"/>
      <c r="H45" s="29"/>
      <c r="I45" s="1"/>
      <c r="J45" s="1"/>
      <c r="K45" s="1"/>
      <c r="L45" s="1"/>
    </row>
    <row r="46" spans="1:14" ht="15.75" customHeight="1">
      <c r="A46" s="1"/>
      <c r="B46" s="1"/>
      <c r="C46" s="1"/>
      <c r="D46" s="1"/>
      <c r="E46" s="31"/>
      <c r="F46" s="1"/>
      <c r="G46" s="1"/>
      <c r="H46" s="29"/>
      <c r="I46" s="1"/>
      <c r="J46" s="29"/>
      <c r="K46" s="1"/>
      <c r="L46" s="1"/>
    </row>
    <row r="47" spans="1:14" ht="15.75" customHeight="1">
      <c r="A47" s="1"/>
      <c r="B47" s="1"/>
      <c r="C47" s="1"/>
      <c r="D47" s="1"/>
      <c r="E47" s="31"/>
      <c r="F47" s="1"/>
      <c r="G47" s="1"/>
      <c r="H47" s="29"/>
      <c r="I47" s="1"/>
      <c r="J47" s="29"/>
      <c r="K47" s="1"/>
      <c r="L47" s="1"/>
    </row>
    <row r="48" spans="1:14" ht="15.75" customHeight="1">
      <c r="A48" s="1"/>
      <c r="B48" s="1"/>
      <c r="C48" s="1"/>
      <c r="D48" s="1"/>
      <c r="E48" s="31"/>
      <c r="F48" s="1"/>
      <c r="G48" s="1"/>
      <c r="H48" s="29"/>
      <c r="I48" s="1"/>
      <c r="J48" s="1"/>
      <c r="K48" s="1"/>
      <c r="L48" s="1"/>
    </row>
    <row r="49" spans="1:14" ht="15.75" customHeight="1">
      <c r="A49" s="1"/>
      <c r="B49" s="1"/>
      <c r="C49" s="1"/>
      <c r="D49" s="1"/>
      <c r="E49" s="31"/>
      <c r="F49" s="1"/>
      <c r="G49" s="1"/>
      <c r="H49" s="29"/>
      <c r="I49" s="1"/>
      <c r="J49" s="1"/>
      <c r="K49" s="1"/>
      <c r="L49" s="1"/>
    </row>
    <row r="50" spans="1:14" ht="15.75" customHeight="1">
      <c r="A50" s="1"/>
      <c r="B50" s="1"/>
      <c r="C50" s="1"/>
      <c r="D50" s="1"/>
      <c r="E50" s="31"/>
      <c r="F50" s="1"/>
      <c r="G50" s="1"/>
      <c r="H50" s="29"/>
      <c r="I50" s="1"/>
      <c r="J50" s="1"/>
      <c r="K50" s="1"/>
      <c r="L50" s="1"/>
    </row>
    <row r="51" spans="1:14" ht="15.75" customHeight="1">
      <c r="A51" s="1"/>
      <c r="B51" s="1"/>
      <c r="C51" s="1"/>
      <c r="D51" s="1"/>
      <c r="E51" s="31"/>
      <c r="F51" s="1"/>
      <c r="G51" s="1"/>
      <c r="H51" s="29"/>
      <c r="I51" s="1"/>
      <c r="J51" s="1"/>
      <c r="K51" s="1"/>
      <c r="L51" s="1"/>
    </row>
    <row r="52" spans="1:14" ht="15.75" customHeight="1">
      <c r="A52" s="1"/>
      <c r="B52" s="1"/>
      <c r="C52" s="1"/>
      <c r="D52" s="1"/>
      <c r="E52" s="31"/>
      <c r="F52" s="1"/>
      <c r="G52" s="1"/>
      <c r="H52" s="29"/>
      <c r="I52" s="1"/>
      <c r="J52" s="1"/>
      <c r="K52" s="1"/>
      <c r="L52" s="1"/>
    </row>
    <row r="53" spans="1:14" ht="15.75" customHeight="1">
      <c r="A53" s="1"/>
      <c r="B53" s="1"/>
      <c r="C53" s="1"/>
      <c r="D53" s="1"/>
      <c r="E53" s="31"/>
      <c r="F53" s="1"/>
      <c r="G53" s="1"/>
      <c r="H53" s="29"/>
      <c r="I53" s="1"/>
      <c r="J53" s="29"/>
      <c r="K53" s="1"/>
      <c r="L53" s="1"/>
    </row>
    <row r="54" spans="1:14" ht="15.75" customHeight="1">
      <c r="A54" s="1"/>
      <c r="B54" s="1"/>
      <c r="C54" s="1"/>
      <c r="D54" s="1"/>
      <c r="E54" s="31"/>
      <c r="F54" s="1"/>
      <c r="G54" s="29"/>
      <c r="H54" s="29"/>
      <c r="I54" s="1"/>
      <c r="J54" s="29"/>
      <c r="K54" s="1"/>
      <c r="L54" s="1"/>
    </row>
    <row r="55" spans="1:14" ht="15.75" customHeight="1">
      <c r="A55" s="1"/>
      <c r="B55" s="1"/>
      <c r="C55" s="1"/>
      <c r="D55" s="1"/>
      <c r="E55" s="31"/>
      <c r="F55" s="1"/>
      <c r="G55" s="29"/>
      <c r="H55" s="29"/>
      <c r="I55" s="1"/>
      <c r="J55" s="29"/>
      <c r="K55" s="1"/>
      <c r="L55" s="1"/>
    </row>
    <row r="56" spans="1:14" ht="15.75" customHeight="1">
      <c r="A56" s="1"/>
      <c r="B56" s="1"/>
      <c r="C56" s="1"/>
      <c r="D56" s="1"/>
      <c r="E56" s="31"/>
      <c r="F56" s="1"/>
      <c r="G56" s="1"/>
      <c r="H56" s="29"/>
      <c r="I56" s="1"/>
      <c r="J56" s="1"/>
      <c r="K56" s="1"/>
      <c r="L56" s="1"/>
    </row>
    <row r="57" spans="1:14" ht="15.75" customHeight="1">
      <c r="A57" s="1"/>
      <c r="B57" s="1"/>
      <c r="C57" s="1"/>
      <c r="D57" s="1"/>
      <c r="E57" s="31"/>
      <c r="F57" s="1"/>
      <c r="G57" s="1">
        <f>SUM(G6:G16)</f>
        <v>112226</v>
      </c>
      <c r="H57" s="29"/>
      <c r="I57" s="1"/>
      <c r="J57" s="1"/>
      <c r="K57" s="1"/>
      <c r="L57" s="1"/>
    </row>
    <row r="58" spans="1:14" ht="15.75" customHeight="1">
      <c r="A58" s="1"/>
      <c r="B58" s="1"/>
      <c r="C58" s="1"/>
      <c r="D58" s="1"/>
      <c r="E58" s="31"/>
      <c r="F58" s="1"/>
      <c r="G58" s="1"/>
      <c r="H58" s="29"/>
      <c r="I58" s="1"/>
      <c r="J58" s="1"/>
      <c r="K58" s="1"/>
      <c r="L58" s="1"/>
    </row>
    <row r="59" spans="1:14" ht="15.75" customHeight="1">
      <c r="A59" s="1"/>
      <c r="B59" s="1"/>
      <c r="C59" s="1"/>
      <c r="D59" s="1"/>
      <c r="E59" s="31"/>
      <c r="F59" s="1"/>
      <c r="H59" s="29"/>
      <c r="I59" s="1"/>
      <c r="J59" s="1"/>
      <c r="L59" s="1"/>
      <c r="N59" s="1"/>
    </row>
    <row r="60" spans="1:14" ht="15.75" customHeight="1">
      <c r="A60" s="1"/>
      <c r="B60" s="1"/>
      <c r="C60" s="1"/>
      <c r="D60" s="1"/>
      <c r="E60" s="31"/>
      <c r="F60" s="1"/>
      <c r="G60" s="1"/>
      <c r="H60" s="29"/>
      <c r="I60" s="1"/>
      <c r="J60" s="1"/>
      <c r="L60" s="1"/>
      <c r="N60" s="1"/>
    </row>
    <row r="61" spans="1:14" ht="15.75" customHeight="1">
      <c r="A61" s="1"/>
      <c r="B61" s="1"/>
      <c r="C61" s="1"/>
      <c r="D61" s="1"/>
      <c r="E61" s="31"/>
      <c r="F61" s="1"/>
      <c r="G61" s="1"/>
      <c r="H61" s="29"/>
      <c r="I61" s="1"/>
      <c r="J61" s="1"/>
      <c r="K61" s="1"/>
      <c r="L61" s="1"/>
    </row>
    <row r="62" spans="1:14" ht="15.75" customHeight="1">
      <c r="A62" s="1"/>
      <c r="B62" s="1"/>
      <c r="C62" s="1"/>
      <c r="D62" s="1"/>
      <c r="E62" s="31"/>
      <c r="F62" s="1"/>
      <c r="G62" s="1"/>
      <c r="H62" s="29"/>
      <c r="I62" s="1"/>
      <c r="J62" s="1"/>
      <c r="K62" s="1"/>
      <c r="L62" s="1"/>
    </row>
    <row r="63" spans="1:14" ht="15.75" customHeight="1">
      <c r="A63" s="1"/>
      <c r="B63" s="1"/>
      <c r="C63" s="1"/>
      <c r="D63" s="1"/>
      <c r="E63" s="31"/>
      <c r="F63" s="1"/>
      <c r="G63" s="29"/>
      <c r="H63" s="29"/>
      <c r="I63" s="1"/>
      <c r="J63" s="29"/>
      <c r="K63" s="29"/>
      <c r="L63" s="1"/>
    </row>
    <row r="64" spans="1:14" ht="15.75" customHeight="1">
      <c r="A64" s="1"/>
      <c r="B64" s="1"/>
      <c r="C64" s="1"/>
      <c r="D64" s="1"/>
      <c r="E64" s="31"/>
      <c r="F64" s="1"/>
      <c r="G64" s="1"/>
      <c r="H64" s="29"/>
      <c r="I64" s="1"/>
      <c r="J64" s="1"/>
      <c r="K64" s="1"/>
      <c r="L64" s="1"/>
    </row>
    <row r="65" spans="1:14" ht="15.75" customHeight="1">
      <c r="A65" s="1"/>
      <c r="B65" s="1"/>
      <c r="C65" s="1"/>
      <c r="D65" s="1"/>
      <c r="E65" s="31"/>
      <c r="F65" s="1"/>
      <c r="G65" s="29"/>
      <c r="H65" s="29"/>
      <c r="I65" s="1"/>
      <c r="J65" s="29"/>
      <c r="K65" s="29"/>
      <c r="L65" s="1"/>
    </row>
    <row r="66" spans="1:14" ht="15.75" customHeight="1">
      <c r="A66" s="1"/>
      <c r="B66" s="1"/>
      <c r="C66" s="1"/>
      <c r="D66" s="1"/>
      <c r="E66" s="31"/>
      <c r="F66" s="1"/>
      <c r="G66" s="29"/>
      <c r="H66" s="29"/>
      <c r="I66" s="1"/>
      <c r="J66" s="29"/>
      <c r="K66" s="29"/>
      <c r="L66" s="1"/>
    </row>
    <row r="67" spans="1:14" ht="15.75" customHeight="1">
      <c r="A67" s="1"/>
      <c r="B67" s="1"/>
      <c r="C67" s="1"/>
      <c r="D67" s="1"/>
      <c r="E67" s="31"/>
      <c r="F67" s="1"/>
      <c r="G67" s="1"/>
      <c r="H67" s="29"/>
      <c r="I67" s="1"/>
      <c r="J67" s="1"/>
      <c r="K67" s="1"/>
      <c r="L67" s="1"/>
    </row>
    <row r="68" spans="1:14" ht="15.75" customHeight="1">
      <c r="A68" s="1"/>
      <c r="B68" s="1"/>
      <c r="C68" s="1"/>
      <c r="D68" s="1"/>
      <c r="E68" s="31"/>
      <c r="F68" s="1"/>
      <c r="H68" s="29"/>
      <c r="I68" s="1"/>
      <c r="J68" s="1"/>
      <c r="L68" s="1"/>
      <c r="N68" s="1"/>
    </row>
    <row r="69" spans="1:14" ht="15.75" customHeight="1">
      <c r="A69" s="1"/>
      <c r="B69" s="1"/>
      <c r="C69" s="1"/>
      <c r="D69" s="1"/>
      <c r="E69" s="31"/>
      <c r="F69" s="1"/>
      <c r="G69" s="1"/>
      <c r="H69" s="29"/>
      <c r="I69" s="1"/>
      <c r="J69" s="29"/>
      <c r="K69" s="1"/>
      <c r="L69" s="1"/>
    </row>
    <row r="70" spans="1:14" ht="15.75" customHeight="1">
      <c r="A70" s="1"/>
      <c r="B70" s="1"/>
      <c r="C70" s="1"/>
      <c r="D70" s="1"/>
      <c r="E70" s="31"/>
      <c r="F70" s="1"/>
      <c r="G70" s="1"/>
      <c r="H70" s="29"/>
      <c r="I70" s="1"/>
      <c r="J70" s="1"/>
      <c r="K70" s="1"/>
      <c r="L70" s="1"/>
    </row>
    <row r="71" spans="1:14" ht="15.75" customHeight="1">
      <c r="A71" s="1"/>
      <c r="B71" s="1"/>
      <c r="C71" s="1"/>
      <c r="D71" s="1"/>
      <c r="E71" s="31"/>
      <c r="F71" s="1"/>
      <c r="G71" s="1"/>
      <c r="H71" s="29"/>
      <c r="I71" s="1"/>
      <c r="J71" s="1"/>
      <c r="K71" s="1"/>
      <c r="L71" s="1"/>
    </row>
    <row r="72" spans="1:14" ht="15.75" customHeight="1">
      <c r="A72" s="1"/>
      <c r="B72" s="1"/>
      <c r="C72" s="1"/>
      <c r="D72" s="1"/>
      <c r="E72" s="31"/>
      <c r="F72" s="1"/>
      <c r="G72" s="29"/>
      <c r="H72" s="29"/>
      <c r="I72" s="1"/>
      <c r="J72" s="29"/>
      <c r="K72" s="1"/>
      <c r="L72" s="1"/>
    </row>
    <row r="73" spans="1:14" ht="15.75" customHeight="1">
      <c r="A73" s="1"/>
      <c r="B73" s="1"/>
      <c r="C73" s="1"/>
      <c r="D73" s="1"/>
      <c r="E73" s="31"/>
      <c r="F73" s="1"/>
      <c r="G73" s="1"/>
      <c r="H73" s="29"/>
      <c r="I73" s="1"/>
      <c r="J73" s="1"/>
      <c r="K73" s="1"/>
      <c r="L73" s="1"/>
    </row>
    <row r="74" spans="1:14" ht="15.75" customHeight="1">
      <c r="A74" s="1"/>
      <c r="B74" s="1"/>
      <c r="C74" s="1"/>
      <c r="D74" s="1"/>
      <c r="E74" s="31"/>
      <c r="F74" s="1"/>
      <c r="G74" s="1"/>
      <c r="H74" s="29"/>
      <c r="I74" s="1"/>
      <c r="J74" s="1"/>
      <c r="K74" s="1"/>
      <c r="L74" s="1"/>
    </row>
    <row r="75" spans="1:14" ht="15.75" customHeight="1">
      <c r="A75" s="1"/>
      <c r="B75" s="1"/>
      <c r="C75" s="1"/>
      <c r="D75" s="1"/>
      <c r="E75" s="31"/>
      <c r="F75" s="1"/>
      <c r="H75" s="29"/>
      <c r="I75" s="1"/>
      <c r="J75" s="1"/>
      <c r="L75" s="1"/>
      <c r="N75" s="1"/>
    </row>
    <row r="76" spans="1:14" ht="15.75" customHeight="1">
      <c r="A76" s="1"/>
      <c r="B76" s="1"/>
      <c r="C76" s="1"/>
      <c r="D76" s="1"/>
      <c r="E76" s="31"/>
      <c r="F76" s="1"/>
      <c r="G76" s="1"/>
      <c r="H76" s="29"/>
      <c r="I76" s="1"/>
      <c r="J76" s="29"/>
      <c r="K76" s="1"/>
      <c r="L76" s="1"/>
    </row>
    <row r="77" spans="1:14" ht="15.75" customHeight="1">
      <c r="A77" s="1"/>
      <c r="B77" s="1"/>
      <c r="C77" s="1"/>
      <c r="D77" s="1"/>
      <c r="E77" s="31"/>
      <c r="F77" s="1"/>
      <c r="G77" s="1"/>
      <c r="H77" s="29"/>
      <c r="I77" s="1"/>
      <c r="J77" s="29"/>
      <c r="K77" s="1"/>
      <c r="L77" s="1"/>
    </row>
    <row r="78" spans="1:14" ht="15.75" customHeight="1">
      <c r="A78" s="1"/>
      <c r="B78" s="1"/>
      <c r="C78" s="1"/>
      <c r="D78" s="1"/>
      <c r="E78" s="31"/>
      <c r="F78" s="1"/>
      <c r="G78" s="1"/>
      <c r="H78" s="29"/>
      <c r="I78" s="1"/>
      <c r="J78" s="1"/>
      <c r="K78" s="1"/>
      <c r="L78" s="1"/>
    </row>
    <row r="79" spans="1:14" ht="15.75" customHeight="1">
      <c r="A79" s="1"/>
      <c r="B79" s="1"/>
      <c r="C79" s="1"/>
      <c r="D79" s="1"/>
      <c r="E79" s="31"/>
      <c r="F79" s="1"/>
      <c r="G79" s="1"/>
      <c r="H79" s="29"/>
      <c r="I79" s="1"/>
      <c r="J79" s="1"/>
      <c r="L79" s="1"/>
      <c r="N79" s="1"/>
    </row>
    <row r="80" spans="1:14" ht="15.75" customHeight="1">
      <c r="A80" s="1"/>
      <c r="B80" s="1"/>
      <c r="C80" s="1"/>
      <c r="D80" s="1"/>
      <c r="E80" s="31"/>
      <c r="F80" s="1"/>
      <c r="G80" s="1"/>
      <c r="H80" s="29"/>
      <c r="I80" s="1"/>
      <c r="J80" s="1"/>
      <c r="K80" s="1"/>
      <c r="L80" s="1"/>
    </row>
    <row r="81" spans="1:14" ht="15.75" customHeight="1">
      <c r="A81" s="1"/>
      <c r="B81" s="1"/>
      <c r="C81" s="1"/>
      <c r="D81" s="1"/>
      <c r="E81" s="31"/>
      <c r="F81" s="1"/>
      <c r="G81" s="1"/>
      <c r="H81" s="29"/>
      <c r="I81" s="1"/>
      <c r="J81" s="29"/>
      <c r="K81" s="1"/>
      <c r="L81" s="1"/>
    </row>
    <row r="82" spans="1:14" ht="15.75" customHeight="1">
      <c r="A82" s="1"/>
      <c r="B82" s="1"/>
      <c r="C82" s="1"/>
      <c r="D82" s="1"/>
      <c r="E82" s="31"/>
      <c r="F82" s="1"/>
      <c r="H82" s="29"/>
      <c r="I82" s="1"/>
      <c r="J82" s="1"/>
      <c r="K82" s="1"/>
      <c r="L82" s="1"/>
      <c r="N82" s="1"/>
    </row>
    <row r="83" spans="1:14" ht="15.75" customHeight="1">
      <c r="A83" s="1"/>
      <c r="B83" s="1"/>
      <c r="C83" s="1"/>
      <c r="D83" s="1"/>
      <c r="E83" s="31"/>
      <c r="F83" s="1"/>
      <c r="G83" s="1"/>
      <c r="H83" s="29"/>
      <c r="I83" s="1"/>
      <c r="J83" s="1"/>
      <c r="K83" s="1"/>
      <c r="L83" s="1"/>
    </row>
    <row r="84" spans="1:14" ht="15.75" customHeight="1">
      <c r="A84" s="1"/>
      <c r="B84" s="1"/>
      <c r="C84" s="1"/>
      <c r="D84" s="1"/>
      <c r="E84" s="31"/>
      <c r="F84" s="1"/>
      <c r="H84" s="29"/>
      <c r="I84" s="1"/>
      <c r="J84" s="1"/>
      <c r="K84" s="1"/>
      <c r="N84" s="1"/>
    </row>
    <row r="85" spans="1:14" ht="15.75" customHeight="1">
      <c r="A85" s="1"/>
      <c r="B85" s="1"/>
      <c r="C85" s="1"/>
      <c r="D85" s="1"/>
      <c r="E85" s="31"/>
      <c r="F85" s="1"/>
      <c r="G85" s="1"/>
      <c r="H85" s="29"/>
      <c r="I85" s="1"/>
      <c r="J85" s="1"/>
      <c r="K85" s="1"/>
      <c r="L85" s="1"/>
    </row>
    <row r="86" spans="1:14" ht="15.75" customHeight="1">
      <c r="A86" s="1"/>
      <c r="B86" s="1"/>
      <c r="C86" s="1"/>
      <c r="D86" s="1"/>
      <c r="E86" s="31"/>
      <c r="F86" s="1"/>
      <c r="G86" s="29"/>
      <c r="H86" s="29"/>
      <c r="I86" s="1"/>
      <c r="J86" s="29"/>
      <c r="K86" s="29"/>
      <c r="L86" s="29"/>
    </row>
    <row r="87" spans="1:14" ht="15.75" customHeight="1">
      <c r="A87" s="1"/>
      <c r="B87" s="1"/>
      <c r="C87" s="1"/>
      <c r="D87" s="1"/>
      <c r="E87" s="31"/>
      <c r="F87" s="1"/>
      <c r="G87" s="29"/>
      <c r="H87" s="29"/>
      <c r="I87" s="1"/>
      <c r="J87" s="29"/>
      <c r="K87" s="29"/>
      <c r="L87" s="29"/>
    </row>
    <row r="88" spans="1:14" ht="15.75" customHeight="1">
      <c r="A88" s="1"/>
      <c r="B88" s="1"/>
      <c r="C88" s="1"/>
      <c r="D88" s="1"/>
      <c r="E88" s="31"/>
      <c r="F88" s="1"/>
      <c r="G88" s="29"/>
      <c r="H88" s="29"/>
      <c r="I88" s="1"/>
      <c r="J88" s="29"/>
      <c r="K88" s="29"/>
      <c r="L88" s="29"/>
    </row>
    <row r="89" spans="1:14" ht="15.75" customHeight="1">
      <c r="A89" s="1"/>
      <c r="B89" s="1"/>
      <c r="C89" s="1"/>
      <c r="D89" s="1"/>
      <c r="E89" s="31"/>
      <c r="F89" s="1"/>
      <c r="G89" s="1"/>
      <c r="H89" s="1"/>
      <c r="I89" s="1"/>
      <c r="J89" s="1"/>
      <c r="K89" s="1"/>
      <c r="L89" s="1"/>
    </row>
    <row r="90" spans="1:14" ht="15.75" customHeight="1">
      <c r="A90" s="1"/>
      <c r="B90" s="1"/>
      <c r="C90" s="1"/>
      <c r="D90" s="1"/>
      <c r="E90" s="31"/>
      <c r="F90" s="1"/>
      <c r="G90" s="29"/>
      <c r="H90" s="29"/>
      <c r="I90" s="1"/>
      <c r="J90" s="29"/>
      <c r="K90" s="29"/>
      <c r="L90" s="29"/>
    </row>
    <row r="91" spans="1:14" ht="15.75" customHeight="1">
      <c r="A91" s="1"/>
      <c r="B91" s="1"/>
      <c r="C91" s="1"/>
      <c r="D91" s="1"/>
      <c r="E91" s="31"/>
      <c r="F91" s="1"/>
      <c r="G91" s="29"/>
      <c r="H91" s="29"/>
      <c r="I91" s="1"/>
      <c r="J91" s="29"/>
      <c r="K91" s="29"/>
      <c r="L91" s="29"/>
    </row>
    <row r="92" spans="1:14" ht="15.75" customHeight="1">
      <c r="A92" s="1"/>
      <c r="B92" s="1"/>
      <c r="C92" s="1"/>
      <c r="D92" s="1"/>
      <c r="E92" s="31"/>
      <c r="F92" s="1"/>
      <c r="G92" s="29"/>
      <c r="H92" s="29"/>
      <c r="I92" s="1"/>
      <c r="J92" s="29"/>
      <c r="K92" s="1"/>
      <c r="L92" s="1"/>
    </row>
    <row r="93" spans="1:14" ht="15.75" customHeight="1">
      <c r="A93" s="1"/>
      <c r="B93" s="1"/>
      <c r="C93" s="1"/>
      <c r="D93" s="1"/>
      <c r="E93" s="31"/>
      <c r="F93" s="1"/>
      <c r="G93" s="1"/>
      <c r="H93" s="29"/>
      <c r="I93" s="1"/>
      <c r="J93" s="1"/>
      <c r="K93" s="1"/>
      <c r="L93" s="1"/>
    </row>
    <row r="94" spans="1:14" ht="15.75" customHeight="1">
      <c r="A94" s="1"/>
      <c r="B94" s="1"/>
      <c r="C94" s="1"/>
      <c r="D94" s="1"/>
      <c r="E94" s="31"/>
      <c r="F94" s="1"/>
      <c r="G94" s="29"/>
      <c r="H94" s="29"/>
      <c r="I94" s="1"/>
      <c r="J94" s="29"/>
      <c r="K94" s="1"/>
      <c r="L94" s="29"/>
    </row>
    <row r="95" spans="1:14" ht="15.75" customHeight="1">
      <c r="A95" s="1"/>
      <c r="B95" s="1"/>
      <c r="C95" s="1"/>
      <c r="D95" s="1"/>
      <c r="E95" s="31"/>
      <c r="F95" s="1"/>
      <c r="G95" s="1"/>
      <c r="H95" s="29"/>
      <c r="I95" s="1"/>
      <c r="J95" s="29"/>
      <c r="K95" s="1"/>
      <c r="L95" s="1"/>
    </row>
    <row r="96" spans="1:14" ht="15.75" customHeight="1">
      <c r="A96" s="1"/>
      <c r="B96" s="1"/>
      <c r="C96" s="1"/>
      <c r="D96" s="1"/>
      <c r="E96" s="31"/>
      <c r="F96" s="1"/>
      <c r="G96" s="29"/>
      <c r="H96" s="29"/>
      <c r="I96" s="1"/>
      <c r="J96" s="29"/>
      <c r="K96" s="29"/>
      <c r="L96" s="1"/>
    </row>
    <row r="97" spans="1:12" ht="15.75" customHeight="1">
      <c r="A97" s="1"/>
      <c r="B97" s="1"/>
      <c r="C97" s="1"/>
      <c r="D97" s="1"/>
      <c r="E97" s="31"/>
      <c r="F97" s="1"/>
      <c r="G97" s="1"/>
      <c r="H97" s="29"/>
      <c r="I97" s="1"/>
      <c r="J97" s="1"/>
      <c r="K97" s="1"/>
      <c r="L97" s="1"/>
    </row>
    <row r="98" spans="1:12" ht="15.75" customHeight="1">
      <c r="A98" s="1"/>
      <c r="B98" s="1"/>
      <c r="C98" s="1"/>
      <c r="D98" s="1"/>
      <c r="E98" s="31"/>
      <c r="F98" s="1"/>
      <c r="G98" s="1"/>
      <c r="H98" s="1"/>
      <c r="I98" s="1"/>
      <c r="J98" s="1"/>
      <c r="K98" s="1"/>
      <c r="L98" s="1"/>
    </row>
    <row r="99" spans="1:12" ht="15.75" customHeight="1"/>
    <row r="100" spans="1:12" ht="15.75" customHeight="1"/>
    <row r="101" spans="1:12" ht="15.75" customHeight="1"/>
    <row r="102" spans="1:12" ht="15.75" customHeight="1"/>
    <row r="103" spans="1:12" ht="15.75" customHeight="1"/>
    <row r="104" spans="1:12" ht="15.75" customHeight="1"/>
    <row r="105" spans="1:12" ht="15.75" customHeight="1"/>
    <row r="106" spans="1:12" ht="15.75" customHeight="1"/>
    <row r="107" spans="1:12" ht="15.75" customHeight="1"/>
    <row r="108" spans="1:12" ht="15.75" customHeight="1"/>
    <row r="109" spans="1:12" ht="15.75" customHeight="1"/>
    <row r="110" spans="1:12" ht="15.75" customHeight="1"/>
    <row r="111" spans="1:12" ht="15.75" customHeight="1"/>
    <row r="112" spans="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 r:id="rId1" xr:uid="{00000000-0004-0000-0A00-000000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81B38DF0138C499EEF4E9A831C2DDD" ma:contentTypeVersion="9" ma:contentTypeDescription="Create a new document." ma:contentTypeScope="" ma:versionID="8d9512ba06a8632a6cc6a53d2ac36f90">
  <xsd:schema xmlns:xsd="http://www.w3.org/2001/XMLSchema" xmlns:xs="http://www.w3.org/2001/XMLSchema" xmlns:p="http://schemas.microsoft.com/office/2006/metadata/properties" xmlns:ns3="0122f7fd-8058-4dac-96a3-379660d2c042" targetNamespace="http://schemas.microsoft.com/office/2006/metadata/properties" ma:root="true" ma:fieldsID="44dc2de6f7e7408fb035aff70e8b9b59" ns3:_="">
    <xsd:import namespace="0122f7fd-8058-4dac-96a3-379660d2c04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2f7fd-8058-4dac-96a3-379660d2c0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174C7A-ED21-4AF6-ADC7-FFAFF39CDBF8}">
  <ds:schemaRefs>
    <ds:schemaRef ds:uri="http://schemas.microsoft.com/sharepoint/v3/contenttype/forms"/>
  </ds:schemaRefs>
</ds:datastoreItem>
</file>

<file path=customXml/itemProps2.xml><?xml version="1.0" encoding="utf-8"?>
<ds:datastoreItem xmlns:ds="http://schemas.openxmlformats.org/officeDocument/2006/customXml" ds:itemID="{5B17A75B-B9AA-4F21-BB44-FB6B31017A61}">
  <ds:schemaRefs>
    <ds:schemaRef ds:uri="http://schemas.microsoft.com/office/2006/documentManagement/types"/>
    <ds:schemaRef ds:uri="http://schemas.microsoft.com/office/2006/metadata/properties"/>
    <ds:schemaRef ds:uri="http://purl.org/dc/terms/"/>
    <ds:schemaRef ds:uri="http://www.w3.org/XML/1998/namespace"/>
    <ds:schemaRef ds:uri="http://purl.org/dc/dcmitype/"/>
    <ds:schemaRef ds:uri="0122f7fd-8058-4dac-96a3-379660d2c042"/>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14C89890-A6AB-44F8-91CC-3243953019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2f7fd-8058-4dac-96a3-379660d2c0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18</vt:i4>
      </vt:variant>
      <vt:variant>
        <vt:lpstr>Charts</vt:lpstr>
      </vt:variant>
      <vt:variant>
        <vt:i4>2</vt:i4>
      </vt:variant>
      <vt:variant>
        <vt:lpstr>Named Ranges</vt:lpstr>
      </vt:variant>
      <vt:variant>
        <vt:i4>19</vt:i4>
      </vt:variant>
    </vt:vector>
  </HeadingPairs>
  <TitlesOfParts>
    <vt:vector size="39" baseType="lpstr">
      <vt:lpstr>Read Me</vt:lpstr>
      <vt:lpstr>Results</vt:lpstr>
      <vt:lpstr>LookUpTables</vt:lpstr>
      <vt:lpstr>Calculations</vt:lpstr>
      <vt:lpstr>CalculationsA</vt:lpstr>
      <vt:lpstr>CalculationsB</vt:lpstr>
      <vt:lpstr>UK ONS 16-18</vt:lpstr>
      <vt:lpstr>UK ONS ageD</vt:lpstr>
      <vt:lpstr>US CDC ageD</vt:lpstr>
      <vt:lpstr>CDC 2017</vt:lpstr>
      <vt:lpstr>Can LT 16-18</vt:lpstr>
      <vt:lpstr>Can ageD</vt:lpstr>
      <vt:lpstr>Can QoL</vt:lpstr>
      <vt:lpstr>Nor LT</vt:lpstr>
      <vt:lpstr>Nor ageD</vt:lpstr>
      <vt:lpstr>Israel LT</vt:lpstr>
      <vt:lpstr>Israel ageD</vt:lpstr>
      <vt:lpstr>Israel QoL</vt:lpstr>
      <vt:lpstr>Age Dist</vt:lpstr>
      <vt:lpstr>QALYs</vt:lpstr>
      <vt:lpstr>AgeDeath</vt:lpstr>
      <vt:lpstr>Country</vt:lpstr>
      <vt:lpstr>FemaleLT</vt:lpstr>
      <vt:lpstr>MaleLT</vt:lpstr>
      <vt:lpstr>nat</vt:lpstr>
      <vt:lpstr>qCM</vt:lpstr>
      <vt:lpstr>qCMa</vt:lpstr>
      <vt:lpstr>qCMb</vt:lpstr>
      <vt:lpstr>qol</vt:lpstr>
      <vt:lpstr>r_</vt:lpstr>
      <vt:lpstr>CalculationsA!results</vt:lpstr>
      <vt:lpstr>CalculationsB!results</vt:lpstr>
      <vt:lpstr>results</vt:lpstr>
      <vt:lpstr>CalculationsB!resultsA</vt:lpstr>
      <vt:lpstr>resultsA</vt:lpstr>
      <vt:lpstr>resultsB</vt:lpstr>
      <vt:lpstr>SMR</vt:lpstr>
      <vt:lpstr>SMRa</vt:lpstr>
      <vt:lpstr>SMRb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Torbjørn Wisløff</dc:creator>
  <cp:lastModifiedBy>Microsoft Office User</cp:lastModifiedBy>
  <dcterms:created xsi:type="dcterms:W3CDTF">2020-05-02T21:03:37Z</dcterms:created>
  <dcterms:modified xsi:type="dcterms:W3CDTF">2020-11-18T16:34:35Z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0x0101005C81B38DF0138C499EEF4E9A831C2DDD</vt:lpwstr>
  </property>
</Properties>
</file>