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athore\vic_input_generation\soil_parameter\"/>
    </mc:Choice>
  </mc:AlternateContent>
  <bookViews>
    <workbookView xWindow="0" yWindow="0" windowWidth="20490" windowHeight="790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4" i="2" l="1"/>
  <c r="Q14" i="2"/>
  <c r="P14" i="2"/>
  <c r="R13" i="2"/>
  <c r="Q13" i="2"/>
  <c r="P13" i="2"/>
  <c r="L13" i="2"/>
  <c r="K13" i="2"/>
  <c r="J13" i="2"/>
  <c r="I13" i="2"/>
  <c r="H13" i="2"/>
  <c r="G13" i="2"/>
  <c r="R12" i="2"/>
  <c r="Q12" i="2"/>
  <c r="P12" i="2"/>
  <c r="L12" i="2"/>
  <c r="K12" i="2"/>
  <c r="J12" i="2"/>
  <c r="R11" i="2"/>
  <c r="Q11" i="2"/>
  <c r="P11" i="2"/>
  <c r="L11" i="2"/>
  <c r="K11" i="2"/>
  <c r="J11" i="2"/>
  <c r="I11" i="2"/>
  <c r="H11" i="2"/>
  <c r="G11" i="2"/>
  <c r="R10" i="2"/>
  <c r="Q10" i="2"/>
  <c r="P10" i="2"/>
  <c r="L10" i="2"/>
  <c r="K10" i="2"/>
  <c r="J10" i="2"/>
  <c r="I10" i="2"/>
  <c r="H10" i="2"/>
  <c r="G10" i="2"/>
  <c r="R9" i="2"/>
  <c r="Q9" i="2"/>
  <c r="P9" i="2"/>
  <c r="L9" i="2"/>
  <c r="K9" i="2"/>
  <c r="J9" i="2"/>
  <c r="I9" i="2"/>
  <c r="H9" i="2"/>
  <c r="G9" i="2"/>
  <c r="R8" i="2"/>
  <c r="Q8" i="2"/>
  <c r="P8" i="2"/>
  <c r="L8" i="2"/>
  <c r="K8" i="2"/>
  <c r="J8" i="2"/>
  <c r="I8" i="2"/>
  <c r="H8" i="2"/>
  <c r="G8" i="2"/>
  <c r="R7" i="2"/>
  <c r="Q7" i="2"/>
  <c r="P7" i="2"/>
  <c r="L7" i="2"/>
  <c r="K7" i="2"/>
  <c r="J7" i="2"/>
  <c r="I7" i="2"/>
  <c r="H7" i="2"/>
  <c r="G7" i="2"/>
  <c r="R6" i="2"/>
  <c r="Q6" i="2"/>
  <c r="P6" i="2"/>
  <c r="L6" i="2"/>
  <c r="K6" i="2"/>
  <c r="J6" i="2"/>
  <c r="I6" i="2"/>
  <c r="H6" i="2"/>
  <c r="G6" i="2"/>
  <c r="R5" i="2"/>
  <c r="Q5" i="2"/>
  <c r="P5" i="2"/>
  <c r="L5" i="2"/>
  <c r="K5" i="2"/>
  <c r="J5" i="2"/>
  <c r="I5" i="2"/>
  <c r="H5" i="2"/>
  <c r="G5" i="2"/>
  <c r="R4" i="2"/>
  <c r="Q4" i="2"/>
  <c r="P4" i="2"/>
  <c r="L4" i="2"/>
  <c r="K4" i="2"/>
  <c r="J4" i="2"/>
  <c r="I4" i="2"/>
  <c r="H4" i="2"/>
  <c r="G4" i="2"/>
  <c r="R3" i="2"/>
  <c r="Q3" i="2"/>
  <c r="P3" i="2"/>
  <c r="L3" i="2"/>
  <c r="K3" i="2"/>
  <c r="J3" i="2"/>
  <c r="I3" i="2"/>
  <c r="H3" i="2"/>
  <c r="G3" i="2"/>
  <c r="R2" i="2"/>
  <c r="Q2" i="2"/>
  <c r="P2" i="2"/>
  <c r="L2" i="2"/>
  <c r="K2" i="2"/>
  <c r="J2" i="2"/>
  <c r="I2" i="2"/>
  <c r="H2" i="2"/>
  <c r="G2" i="2"/>
</calcChain>
</file>

<file path=xl/sharedStrings.xml><?xml version="1.0" encoding="utf-8"?>
<sst xmlns="http://schemas.openxmlformats.org/spreadsheetml/2006/main" count="63" uniqueCount="63">
  <si>
    <t>bin</t>
  </si>
  <si>
    <t>Ds</t>
  </si>
  <si>
    <t>Ws</t>
  </si>
  <si>
    <t>c</t>
  </si>
  <si>
    <t>EXPT_Z1</t>
  </si>
  <si>
    <t>EXPT_Z2</t>
  </si>
  <si>
    <t>EXPT_Z3</t>
  </si>
  <si>
    <t>Ksat_z1</t>
  </si>
  <si>
    <t>Ksat_z2</t>
  </si>
  <si>
    <t>Ksat_z3</t>
  </si>
  <si>
    <t>phi_s_z1</t>
  </si>
  <si>
    <t>phi_s_z2</t>
  </si>
  <si>
    <t>phi_s_z3</t>
  </si>
  <si>
    <t>Init_Moist_z1</t>
  </si>
  <si>
    <t>Init_Moist_z2</t>
  </si>
  <si>
    <t>Init_Moist_z3</t>
  </si>
  <si>
    <t>depth_z1</t>
  </si>
  <si>
    <t>depth_z2</t>
  </si>
  <si>
    <t>depth_z3</t>
  </si>
  <si>
    <t>avg_t</t>
  </si>
  <si>
    <t>dp</t>
  </si>
  <si>
    <t>bubble_z1</t>
  </si>
  <si>
    <t>bubble_z2</t>
  </si>
  <si>
    <t>bubble_z3</t>
  </si>
  <si>
    <t>quartz_z1</t>
  </si>
  <si>
    <t>quartz_z2</t>
  </si>
  <si>
    <t>quartz_z3</t>
  </si>
  <si>
    <t>soil_density_z1</t>
  </si>
  <si>
    <t>soil_density_z2</t>
  </si>
  <si>
    <t>soil_density_z3</t>
  </si>
  <si>
    <t>off_gmt</t>
  </si>
  <si>
    <t>wcr_fract_z1</t>
  </si>
  <si>
    <t>wcr_fract_z2</t>
  </si>
  <si>
    <t>wcr_fract_z3</t>
  </si>
  <si>
    <t>wp_fract_z1</t>
  </si>
  <si>
    <t>wp_fract_z2</t>
  </si>
  <si>
    <t>wp_fract_z3</t>
  </si>
  <si>
    <t>rough</t>
  </si>
  <si>
    <t>snow_rough</t>
  </si>
  <si>
    <t>resd_sm_Z1</t>
  </si>
  <si>
    <t>resd_sm_Z2</t>
  </si>
  <si>
    <t>resd_sm_Z3</t>
  </si>
  <si>
    <t>fs_active</t>
  </si>
  <si>
    <t>bulk_density_z1</t>
  </si>
  <si>
    <t>bulk_density_z2</t>
  </si>
  <si>
    <t>bulk_density_z3</t>
  </si>
  <si>
    <t>soil_type</t>
  </si>
  <si>
    <t>Clay</t>
  </si>
  <si>
    <t>Silt loam</t>
  </si>
  <si>
    <t>Loam</t>
  </si>
  <si>
    <t>Sandy loam</t>
  </si>
  <si>
    <t>Loamy sand</t>
  </si>
  <si>
    <t>Glacier and Snow</t>
  </si>
  <si>
    <t>Water</t>
  </si>
  <si>
    <t>Silt clay</t>
  </si>
  <si>
    <t>Silty clay loam</t>
  </si>
  <si>
    <t>Clay loam</t>
  </si>
  <si>
    <t>Silt</t>
  </si>
  <si>
    <t>Sandy clay</t>
  </si>
  <si>
    <t>Sandy clay loam</t>
  </si>
  <si>
    <t>Sand</t>
  </si>
  <si>
    <t>soil_class</t>
  </si>
  <si>
    <t>ann_prec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</si>
</sst>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TimesNew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5"/>
  <sheetViews>
    <sheetView tabSelected="1" workbookViewId="0">
      <selection activeCell="B16" sqref="B16"/>
    </sheetView>
  </sheetViews>
  <sheetFormatPr defaultRowHeight="15"/>
  <cols>
    <col min="1" max="1" width="16.28515625" style="3" bestFit="1" customWidth="1"/>
    <col min="2" max="2" width="9.7109375" style="3" customWidth="1"/>
    <col min="3" max="256" width="9.140625" style="3"/>
    <col min="257" max="257" width="16.28515625" style="3" bestFit="1" customWidth="1"/>
    <col min="258" max="258" width="9.7109375" style="3" customWidth="1"/>
    <col min="259" max="512" width="9.140625" style="3"/>
    <col min="513" max="513" width="16.28515625" style="3" bestFit="1" customWidth="1"/>
    <col min="514" max="514" width="9.7109375" style="3" customWidth="1"/>
    <col min="515" max="768" width="9.140625" style="3"/>
    <col min="769" max="769" width="16.28515625" style="3" bestFit="1" customWidth="1"/>
    <col min="770" max="770" width="9.7109375" style="3" customWidth="1"/>
    <col min="771" max="1024" width="9.140625" style="3"/>
    <col min="1025" max="1025" width="16.28515625" style="3" bestFit="1" customWidth="1"/>
    <col min="1026" max="1026" width="9.7109375" style="3" customWidth="1"/>
    <col min="1027" max="1280" width="9.140625" style="3"/>
    <col min="1281" max="1281" width="16.28515625" style="3" bestFit="1" customWidth="1"/>
    <col min="1282" max="1282" width="9.7109375" style="3" customWidth="1"/>
    <col min="1283" max="1536" width="9.140625" style="3"/>
    <col min="1537" max="1537" width="16.28515625" style="3" bestFit="1" customWidth="1"/>
    <col min="1538" max="1538" width="9.7109375" style="3" customWidth="1"/>
    <col min="1539" max="1792" width="9.140625" style="3"/>
    <col min="1793" max="1793" width="16.28515625" style="3" bestFit="1" customWidth="1"/>
    <col min="1794" max="1794" width="9.7109375" style="3" customWidth="1"/>
    <col min="1795" max="2048" width="9.140625" style="3"/>
    <col min="2049" max="2049" width="16.28515625" style="3" bestFit="1" customWidth="1"/>
    <col min="2050" max="2050" width="9.7109375" style="3" customWidth="1"/>
    <col min="2051" max="2304" width="9.140625" style="3"/>
    <col min="2305" max="2305" width="16.28515625" style="3" bestFit="1" customWidth="1"/>
    <col min="2306" max="2306" width="9.7109375" style="3" customWidth="1"/>
    <col min="2307" max="2560" width="9.140625" style="3"/>
    <col min="2561" max="2561" width="16.28515625" style="3" bestFit="1" customWidth="1"/>
    <col min="2562" max="2562" width="9.7109375" style="3" customWidth="1"/>
    <col min="2563" max="2816" width="9.140625" style="3"/>
    <col min="2817" max="2817" width="16.28515625" style="3" bestFit="1" customWidth="1"/>
    <col min="2818" max="2818" width="9.7109375" style="3" customWidth="1"/>
    <col min="2819" max="3072" width="9.140625" style="3"/>
    <col min="3073" max="3073" width="16.28515625" style="3" bestFit="1" customWidth="1"/>
    <col min="3074" max="3074" width="9.7109375" style="3" customWidth="1"/>
    <col min="3075" max="3328" width="9.140625" style="3"/>
    <col min="3329" max="3329" width="16.28515625" style="3" bestFit="1" customWidth="1"/>
    <col min="3330" max="3330" width="9.7109375" style="3" customWidth="1"/>
    <col min="3331" max="3584" width="9.140625" style="3"/>
    <col min="3585" max="3585" width="16.28515625" style="3" bestFit="1" customWidth="1"/>
    <col min="3586" max="3586" width="9.7109375" style="3" customWidth="1"/>
    <col min="3587" max="3840" width="9.140625" style="3"/>
    <col min="3841" max="3841" width="16.28515625" style="3" bestFit="1" customWidth="1"/>
    <col min="3842" max="3842" width="9.7109375" style="3" customWidth="1"/>
    <col min="3843" max="4096" width="9.140625" style="3"/>
    <col min="4097" max="4097" width="16.28515625" style="3" bestFit="1" customWidth="1"/>
    <col min="4098" max="4098" width="9.7109375" style="3" customWidth="1"/>
    <col min="4099" max="4352" width="9.140625" style="3"/>
    <col min="4353" max="4353" width="16.28515625" style="3" bestFit="1" customWidth="1"/>
    <col min="4354" max="4354" width="9.7109375" style="3" customWidth="1"/>
    <col min="4355" max="4608" width="9.140625" style="3"/>
    <col min="4609" max="4609" width="16.28515625" style="3" bestFit="1" customWidth="1"/>
    <col min="4610" max="4610" width="9.7109375" style="3" customWidth="1"/>
    <col min="4611" max="4864" width="9.140625" style="3"/>
    <col min="4865" max="4865" width="16.28515625" style="3" bestFit="1" customWidth="1"/>
    <col min="4866" max="4866" width="9.7109375" style="3" customWidth="1"/>
    <col min="4867" max="5120" width="9.140625" style="3"/>
    <col min="5121" max="5121" width="16.28515625" style="3" bestFit="1" customWidth="1"/>
    <col min="5122" max="5122" width="9.7109375" style="3" customWidth="1"/>
    <col min="5123" max="5376" width="9.140625" style="3"/>
    <col min="5377" max="5377" width="16.28515625" style="3" bestFit="1" customWidth="1"/>
    <col min="5378" max="5378" width="9.7109375" style="3" customWidth="1"/>
    <col min="5379" max="5632" width="9.140625" style="3"/>
    <col min="5633" max="5633" width="16.28515625" style="3" bestFit="1" customWidth="1"/>
    <col min="5634" max="5634" width="9.7109375" style="3" customWidth="1"/>
    <col min="5635" max="5888" width="9.140625" style="3"/>
    <col min="5889" max="5889" width="16.28515625" style="3" bestFit="1" customWidth="1"/>
    <col min="5890" max="5890" width="9.7109375" style="3" customWidth="1"/>
    <col min="5891" max="6144" width="9.140625" style="3"/>
    <col min="6145" max="6145" width="16.28515625" style="3" bestFit="1" customWidth="1"/>
    <col min="6146" max="6146" width="9.7109375" style="3" customWidth="1"/>
    <col min="6147" max="6400" width="9.140625" style="3"/>
    <col min="6401" max="6401" width="16.28515625" style="3" bestFit="1" customWidth="1"/>
    <col min="6402" max="6402" width="9.7109375" style="3" customWidth="1"/>
    <col min="6403" max="6656" width="9.140625" style="3"/>
    <col min="6657" max="6657" width="16.28515625" style="3" bestFit="1" customWidth="1"/>
    <col min="6658" max="6658" width="9.7109375" style="3" customWidth="1"/>
    <col min="6659" max="6912" width="9.140625" style="3"/>
    <col min="6913" max="6913" width="16.28515625" style="3" bestFit="1" customWidth="1"/>
    <col min="6914" max="6914" width="9.7109375" style="3" customWidth="1"/>
    <col min="6915" max="7168" width="9.140625" style="3"/>
    <col min="7169" max="7169" width="16.28515625" style="3" bestFit="1" customWidth="1"/>
    <col min="7170" max="7170" width="9.7109375" style="3" customWidth="1"/>
    <col min="7171" max="7424" width="9.140625" style="3"/>
    <col min="7425" max="7425" width="16.28515625" style="3" bestFit="1" customWidth="1"/>
    <col min="7426" max="7426" width="9.7109375" style="3" customWidth="1"/>
    <col min="7427" max="7680" width="9.140625" style="3"/>
    <col min="7681" max="7681" width="16.28515625" style="3" bestFit="1" customWidth="1"/>
    <col min="7682" max="7682" width="9.7109375" style="3" customWidth="1"/>
    <col min="7683" max="7936" width="9.140625" style="3"/>
    <col min="7937" max="7937" width="16.28515625" style="3" bestFit="1" customWidth="1"/>
    <col min="7938" max="7938" width="9.7109375" style="3" customWidth="1"/>
    <col min="7939" max="8192" width="9.140625" style="3"/>
    <col min="8193" max="8193" width="16.28515625" style="3" bestFit="1" customWidth="1"/>
    <col min="8194" max="8194" width="9.7109375" style="3" customWidth="1"/>
    <col min="8195" max="8448" width="9.140625" style="3"/>
    <col min="8449" max="8449" width="16.28515625" style="3" bestFit="1" customWidth="1"/>
    <col min="8450" max="8450" width="9.7109375" style="3" customWidth="1"/>
    <col min="8451" max="8704" width="9.140625" style="3"/>
    <col min="8705" max="8705" width="16.28515625" style="3" bestFit="1" customWidth="1"/>
    <col min="8706" max="8706" width="9.7109375" style="3" customWidth="1"/>
    <col min="8707" max="8960" width="9.140625" style="3"/>
    <col min="8961" max="8961" width="16.28515625" style="3" bestFit="1" customWidth="1"/>
    <col min="8962" max="8962" width="9.7109375" style="3" customWidth="1"/>
    <col min="8963" max="9216" width="9.140625" style="3"/>
    <col min="9217" max="9217" width="16.28515625" style="3" bestFit="1" customWidth="1"/>
    <col min="9218" max="9218" width="9.7109375" style="3" customWidth="1"/>
    <col min="9219" max="9472" width="9.140625" style="3"/>
    <col min="9473" max="9473" width="16.28515625" style="3" bestFit="1" customWidth="1"/>
    <col min="9474" max="9474" width="9.7109375" style="3" customWidth="1"/>
    <col min="9475" max="9728" width="9.140625" style="3"/>
    <col min="9729" max="9729" width="16.28515625" style="3" bestFit="1" customWidth="1"/>
    <col min="9730" max="9730" width="9.7109375" style="3" customWidth="1"/>
    <col min="9731" max="9984" width="9.140625" style="3"/>
    <col min="9985" max="9985" width="16.28515625" style="3" bestFit="1" customWidth="1"/>
    <col min="9986" max="9986" width="9.7109375" style="3" customWidth="1"/>
    <col min="9987" max="10240" width="9.140625" style="3"/>
    <col min="10241" max="10241" width="16.28515625" style="3" bestFit="1" customWidth="1"/>
    <col min="10242" max="10242" width="9.7109375" style="3" customWidth="1"/>
    <col min="10243" max="10496" width="9.140625" style="3"/>
    <col min="10497" max="10497" width="16.28515625" style="3" bestFit="1" customWidth="1"/>
    <col min="10498" max="10498" width="9.7109375" style="3" customWidth="1"/>
    <col min="10499" max="10752" width="9.140625" style="3"/>
    <col min="10753" max="10753" width="16.28515625" style="3" bestFit="1" customWidth="1"/>
    <col min="10754" max="10754" width="9.7109375" style="3" customWidth="1"/>
    <col min="10755" max="11008" width="9.140625" style="3"/>
    <col min="11009" max="11009" width="16.28515625" style="3" bestFit="1" customWidth="1"/>
    <col min="11010" max="11010" width="9.7109375" style="3" customWidth="1"/>
    <col min="11011" max="11264" width="9.140625" style="3"/>
    <col min="11265" max="11265" width="16.28515625" style="3" bestFit="1" customWidth="1"/>
    <col min="11266" max="11266" width="9.7109375" style="3" customWidth="1"/>
    <col min="11267" max="11520" width="9.140625" style="3"/>
    <col min="11521" max="11521" width="16.28515625" style="3" bestFit="1" customWidth="1"/>
    <col min="11522" max="11522" width="9.7109375" style="3" customWidth="1"/>
    <col min="11523" max="11776" width="9.140625" style="3"/>
    <col min="11777" max="11777" width="16.28515625" style="3" bestFit="1" customWidth="1"/>
    <col min="11778" max="11778" width="9.7109375" style="3" customWidth="1"/>
    <col min="11779" max="12032" width="9.140625" style="3"/>
    <col min="12033" max="12033" width="16.28515625" style="3" bestFit="1" customWidth="1"/>
    <col min="12034" max="12034" width="9.7109375" style="3" customWidth="1"/>
    <col min="12035" max="12288" width="9.140625" style="3"/>
    <col min="12289" max="12289" width="16.28515625" style="3" bestFit="1" customWidth="1"/>
    <col min="12290" max="12290" width="9.7109375" style="3" customWidth="1"/>
    <col min="12291" max="12544" width="9.140625" style="3"/>
    <col min="12545" max="12545" width="16.28515625" style="3" bestFit="1" customWidth="1"/>
    <col min="12546" max="12546" width="9.7109375" style="3" customWidth="1"/>
    <col min="12547" max="12800" width="9.140625" style="3"/>
    <col min="12801" max="12801" width="16.28515625" style="3" bestFit="1" customWidth="1"/>
    <col min="12802" max="12802" width="9.7109375" style="3" customWidth="1"/>
    <col min="12803" max="13056" width="9.140625" style="3"/>
    <col min="13057" max="13057" width="16.28515625" style="3" bestFit="1" customWidth="1"/>
    <col min="13058" max="13058" width="9.7109375" style="3" customWidth="1"/>
    <col min="13059" max="13312" width="9.140625" style="3"/>
    <col min="13313" max="13313" width="16.28515625" style="3" bestFit="1" customWidth="1"/>
    <col min="13314" max="13314" width="9.7109375" style="3" customWidth="1"/>
    <col min="13315" max="13568" width="9.140625" style="3"/>
    <col min="13569" max="13569" width="16.28515625" style="3" bestFit="1" customWidth="1"/>
    <col min="13570" max="13570" width="9.7109375" style="3" customWidth="1"/>
    <col min="13571" max="13824" width="9.140625" style="3"/>
    <col min="13825" max="13825" width="16.28515625" style="3" bestFit="1" customWidth="1"/>
    <col min="13826" max="13826" width="9.7109375" style="3" customWidth="1"/>
    <col min="13827" max="14080" width="9.140625" style="3"/>
    <col min="14081" max="14081" width="16.28515625" style="3" bestFit="1" customWidth="1"/>
    <col min="14082" max="14082" width="9.7109375" style="3" customWidth="1"/>
    <col min="14083" max="14336" width="9.140625" style="3"/>
    <col min="14337" max="14337" width="16.28515625" style="3" bestFit="1" customWidth="1"/>
    <col min="14338" max="14338" width="9.7109375" style="3" customWidth="1"/>
    <col min="14339" max="14592" width="9.140625" style="3"/>
    <col min="14593" max="14593" width="16.28515625" style="3" bestFit="1" customWidth="1"/>
    <col min="14594" max="14594" width="9.7109375" style="3" customWidth="1"/>
    <col min="14595" max="14848" width="9.140625" style="3"/>
    <col min="14849" max="14849" width="16.28515625" style="3" bestFit="1" customWidth="1"/>
    <col min="14850" max="14850" width="9.7109375" style="3" customWidth="1"/>
    <col min="14851" max="15104" width="9.140625" style="3"/>
    <col min="15105" max="15105" width="16.28515625" style="3" bestFit="1" customWidth="1"/>
    <col min="15106" max="15106" width="9.7109375" style="3" customWidth="1"/>
    <col min="15107" max="15360" width="9.140625" style="3"/>
    <col min="15361" max="15361" width="16.28515625" style="3" bestFit="1" customWidth="1"/>
    <col min="15362" max="15362" width="9.7109375" style="3" customWidth="1"/>
    <col min="15363" max="15616" width="9.140625" style="3"/>
    <col min="15617" max="15617" width="16.28515625" style="3" bestFit="1" customWidth="1"/>
    <col min="15618" max="15618" width="9.7109375" style="3" customWidth="1"/>
    <col min="15619" max="15872" width="9.140625" style="3"/>
    <col min="15873" max="15873" width="16.28515625" style="3" bestFit="1" customWidth="1"/>
    <col min="15874" max="15874" width="9.7109375" style="3" customWidth="1"/>
    <col min="15875" max="16128" width="9.140625" style="3"/>
    <col min="16129" max="16129" width="16.28515625" style="3" bestFit="1" customWidth="1"/>
    <col min="16130" max="16130" width="9.7109375" style="3" customWidth="1"/>
    <col min="16131" max="16384" width="9.140625" style="3"/>
  </cols>
  <sheetData>
    <row r="1" spans="1:49">
      <c r="A1" s="3" t="s">
        <v>46</v>
      </c>
      <c r="B1" s="3" t="s">
        <v>61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43</v>
      </c>
      <c r="AE1" s="3" t="s">
        <v>44</v>
      </c>
      <c r="AF1" s="3" t="s">
        <v>45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3" t="s">
        <v>34</v>
      </c>
      <c r="AO1" s="3" t="s">
        <v>35</v>
      </c>
      <c r="AP1" s="3" t="s">
        <v>36</v>
      </c>
      <c r="AQ1" s="3" t="s">
        <v>37</v>
      </c>
      <c r="AR1" s="3" t="s">
        <v>38</v>
      </c>
      <c r="AS1" s="3" t="s">
        <v>62</v>
      </c>
      <c r="AT1" s="3" t="s">
        <v>39</v>
      </c>
      <c r="AU1" s="3" t="s">
        <v>40</v>
      </c>
      <c r="AV1" s="3" t="s">
        <v>41</v>
      </c>
      <c r="AW1" s="3" t="s">
        <v>42</v>
      </c>
    </row>
    <row r="2" spans="1:49">
      <c r="A2" s="3" t="s">
        <v>47</v>
      </c>
      <c r="B2" s="3">
        <v>3</v>
      </c>
      <c r="C2" s="3">
        <v>0.2</v>
      </c>
      <c r="D2" s="3">
        <v>1E-3</v>
      </c>
      <c r="E2" s="3">
        <v>0.9</v>
      </c>
      <c r="F2" s="3">
        <v>2</v>
      </c>
      <c r="G2" s="3">
        <f>3+2*12.28</f>
        <v>27.56</v>
      </c>
      <c r="H2" s="3">
        <f>3+2*12.28</f>
        <v>27.56</v>
      </c>
      <c r="I2" s="3">
        <f>3+2*12.28</f>
        <v>27.56</v>
      </c>
      <c r="J2" s="3">
        <f>3.18*240</f>
        <v>763.2</v>
      </c>
      <c r="K2" s="3">
        <f>3.18*240</f>
        <v>763.2</v>
      </c>
      <c r="L2" s="3">
        <f>3.18*240</f>
        <v>763.2</v>
      </c>
      <c r="M2" s="3">
        <v>-999</v>
      </c>
      <c r="N2" s="3">
        <v>-999</v>
      </c>
      <c r="O2" s="3">
        <v>-999</v>
      </c>
      <c r="P2" s="3">
        <f t="shared" ref="P2:P14" si="0">S2*AD2/AG2*1000</f>
        <v>157.35849056603774</v>
      </c>
      <c r="Q2" s="3">
        <f t="shared" ref="Q2:Q14" si="1">T2*AE2/AH2*1000</f>
        <v>367.16981132075466</v>
      </c>
      <c r="R2" s="3">
        <f t="shared" ref="R2:R14" si="2">U2*AF2/AI2*1000</f>
        <v>367.16981132075466</v>
      </c>
      <c r="S2" s="3">
        <v>0.3</v>
      </c>
      <c r="T2" s="3">
        <v>0.7</v>
      </c>
      <c r="U2" s="3">
        <v>0.7</v>
      </c>
      <c r="V2" s="3">
        <v>10</v>
      </c>
      <c r="W2" s="3">
        <v>4</v>
      </c>
      <c r="X2" s="3">
        <v>85.6</v>
      </c>
      <c r="Y2" s="3">
        <v>85.6</v>
      </c>
      <c r="Z2" s="3">
        <v>85.6</v>
      </c>
      <c r="AA2" s="3">
        <v>0.25</v>
      </c>
      <c r="AB2" s="3">
        <v>0.25</v>
      </c>
      <c r="AC2" s="3">
        <v>0.25</v>
      </c>
      <c r="AD2" s="3">
        <v>1390</v>
      </c>
      <c r="AE2" s="3">
        <v>1390</v>
      </c>
      <c r="AF2" s="3">
        <v>1390</v>
      </c>
      <c r="AG2" s="3">
        <v>2650</v>
      </c>
      <c r="AH2" s="3">
        <v>2650</v>
      </c>
      <c r="AI2" s="3">
        <v>2650</v>
      </c>
      <c r="AJ2" s="3">
        <v>5.5</v>
      </c>
      <c r="AK2" s="3">
        <v>0.76595744680851063</v>
      </c>
      <c r="AL2" s="3">
        <v>0.76595744680851063</v>
      </c>
      <c r="AM2" s="3">
        <v>0.76595744680851063</v>
      </c>
      <c r="AN2" s="3">
        <v>0.57446808510638303</v>
      </c>
      <c r="AO2" s="3">
        <v>0.57446808510638303</v>
      </c>
      <c r="AP2" s="3">
        <v>0.57446808510638303</v>
      </c>
      <c r="AQ2" s="3">
        <v>1E-3</v>
      </c>
      <c r="AR2" s="3">
        <v>5.0000000000000001E-4</v>
      </c>
      <c r="AS2" s="3">
        <v>1500</v>
      </c>
      <c r="AT2" s="1">
        <v>0.09</v>
      </c>
      <c r="AU2" s="1">
        <v>0.09</v>
      </c>
      <c r="AV2" s="1">
        <v>0.09</v>
      </c>
      <c r="AW2" s="1">
        <v>0</v>
      </c>
    </row>
    <row r="3" spans="1:49">
      <c r="A3" s="3" t="s">
        <v>48</v>
      </c>
      <c r="B3" s="3">
        <v>7</v>
      </c>
      <c r="C3" s="3">
        <v>0.2</v>
      </c>
      <c r="D3" s="3">
        <v>1E-3</v>
      </c>
      <c r="E3" s="3">
        <v>0.9</v>
      </c>
      <c r="F3" s="3">
        <v>2</v>
      </c>
      <c r="G3" s="3">
        <f>3+2*3.79</f>
        <v>10.58</v>
      </c>
      <c r="H3" s="3">
        <f>3+2*3.79</f>
        <v>10.58</v>
      </c>
      <c r="I3" s="3">
        <f>3+2*3.79</f>
        <v>10.58</v>
      </c>
      <c r="J3" s="3">
        <f>3.96*240</f>
        <v>950.4</v>
      </c>
      <c r="K3" s="3">
        <f>3.96*240</f>
        <v>950.4</v>
      </c>
      <c r="L3" s="3">
        <f>3.96*240</f>
        <v>950.4</v>
      </c>
      <c r="M3" s="3">
        <v>-999</v>
      </c>
      <c r="N3" s="3">
        <v>-999</v>
      </c>
      <c r="O3" s="3">
        <v>-999</v>
      </c>
      <c r="P3" s="3">
        <f t="shared" si="0"/>
        <v>160.75471698113208</v>
      </c>
      <c r="Q3" s="3">
        <f t="shared" si="1"/>
        <v>375.09433962264148</v>
      </c>
      <c r="R3" s="3">
        <f t="shared" si="2"/>
        <v>375.09433962264148</v>
      </c>
      <c r="S3" s="3">
        <v>0.3</v>
      </c>
      <c r="T3" s="3">
        <v>0.7</v>
      </c>
      <c r="U3" s="3">
        <v>0.7</v>
      </c>
      <c r="V3" s="3">
        <v>10</v>
      </c>
      <c r="W3" s="3">
        <v>4</v>
      </c>
      <c r="X3" s="3">
        <v>50.87</v>
      </c>
      <c r="Y3" s="3">
        <v>50.87</v>
      </c>
      <c r="Z3" s="3">
        <v>50.87</v>
      </c>
      <c r="AA3" s="3">
        <v>0.25</v>
      </c>
      <c r="AB3" s="3">
        <v>0.25</v>
      </c>
      <c r="AC3" s="3">
        <v>0.25</v>
      </c>
      <c r="AD3" s="3">
        <v>1420</v>
      </c>
      <c r="AE3" s="3">
        <v>1420</v>
      </c>
      <c r="AF3" s="3">
        <v>1420</v>
      </c>
      <c r="AG3" s="3">
        <v>2650</v>
      </c>
      <c r="AH3" s="3">
        <v>2650</v>
      </c>
      <c r="AI3" s="3">
        <v>2650</v>
      </c>
      <c r="AJ3" s="3">
        <v>5.5</v>
      </c>
      <c r="AK3" s="3">
        <v>0.52499999999999991</v>
      </c>
      <c r="AL3" s="3">
        <v>0.52499999999999991</v>
      </c>
      <c r="AM3" s="3">
        <v>0.52499999999999991</v>
      </c>
      <c r="AN3" s="3">
        <v>0.2608695652173913</v>
      </c>
      <c r="AO3" s="3">
        <v>0.2608695652173913</v>
      </c>
      <c r="AP3" s="3">
        <v>0.2608695652173913</v>
      </c>
      <c r="AQ3" s="3">
        <v>1E-3</v>
      </c>
      <c r="AR3" s="3">
        <v>5.0000000000000001E-4</v>
      </c>
      <c r="AS3" s="3">
        <v>1500</v>
      </c>
      <c r="AT3" s="2">
        <v>1.4999999999999999E-2</v>
      </c>
      <c r="AU3" s="2">
        <v>1.4999999999999999E-2</v>
      </c>
      <c r="AV3" s="2">
        <v>1.4999999999999999E-2</v>
      </c>
      <c r="AW3" s="2">
        <v>0</v>
      </c>
    </row>
    <row r="4" spans="1:49">
      <c r="A4" s="3" t="s">
        <v>49</v>
      </c>
      <c r="B4" s="3">
        <v>9</v>
      </c>
      <c r="C4" s="3">
        <v>0.2</v>
      </c>
      <c r="D4" s="3">
        <v>1E-3</v>
      </c>
      <c r="E4" s="3">
        <v>0.9</v>
      </c>
      <c r="F4" s="3">
        <v>2</v>
      </c>
      <c r="G4" s="3">
        <f>3+2*5.3</f>
        <v>13.6</v>
      </c>
      <c r="H4" s="3">
        <f>3+2*5.3</f>
        <v>13.6</v>
      </c>
      <c r="I4" s="3">
        <f>3+2*5.3</f>
        <v>13.6</v>
      </c>
      <c r="J4" s="3">
        <f>1.97*240</f>
        <v>472.8</v>
      </c>
      <c r="K4" s="3">
        <f>1.97*240</f>
        <v>472.8</v>
      </c>
      <c r="L4" s="3">
        <f>1.97*240</f>
        <v>472.8</v>
      </c>
      <c r="M4" s="3">
        <v>-999</v>
      </c>
      <c r="N4" s="3">
        <v>-999</v>
      </c>
      <c r="O4" s="3">
        <v>-999</v>
      </c>
      <c r="P4" s="3">
        <f t="shared" si="0"/>
        <v>168.67924528301887</v>
      </c>
      <c r="Q4" s="3">
        <f t="shared" si="1"/>
        <v>393.58490566037733</v>
      </c>
      <c r="R4" s="3">
        <f t="shared" si="2"/>
        <v>393.58490566037733</v>
      </c>
      <c r="S4" s="3">
        <v>0.3</v>
      </c>
      <c r="T4" s="3">
        <v>0.7</v>
      </c>
      <c r="U4" s="3">
        <v>0.7</v>
      </c>
      <c r="V4" s="3">
        <v>10</v>
      </c>
      <c r="W4" s="3">
        <v>4</v>
      </c>
      <c r="X4" s="3">
        <v>40.119999999999997</v>
      </c>
      <c r="Y4" s="3">
        <v>40.119999999999997</v>
      </c>
      <c r="Z4" s="3">
        <v>40.119999999999997</v>
      </c>
      <c r="AA4" s="3">
        <v>0.4</v>
      </c>
      <c r="AB4" s="3">
        <v>0.4</v>
      </c>
      <c r="AC4" s="3">
        <v>0.4</v>
      </c>
      <c r="AD4" s="3">
        <v>1490</v>
      </c>
      <c r="AE4" s="3">
        <v>1490</v>
      </c>
      <c r="AF4" s="3">
        <v>1490</v>
      </c>
      <c r="AG4" s="3">
        <v>2650</v>
      </c>
      <c r="AH4" s="3">
        <v>2650</v>
      </c>
      <c r="AI4" s="3">
        <v>2650</v>
      </c>
      <c r="AJ4" s="3">
        <v>5.5</v>
      </c>
      <c r="AK4" s="3">
        <v>0.67441860465116277</v>
      </c>
      <c r="AL4" s="3">
        <v>0.67441860465116277</v>
      </c>
      <c r="AM4" s="3">
        <v>0.67441860465116277</v>
      </c>
      <c r="AN4" s="3">
        <v>0.32558139534883723</v>
      </c>
      <c r="AO4" s="3">
        <v>0.32558139534883723</v>
      </c>
      <c r="AP4" s="3">
        <v>0.32558139534883723</v>
      </c>
      <c r="AQ4" s="3">
        <v>1E-3</v>
      </c>
      <c r="AR4" s="3">
        <v>5.0000000000000001E-4</v>
      </c>
      <c r="AS4" s="3">
        <v>1500</v>
      </c>
      <c r="AT4" s="2">
        <v>2.7E-2</v>
      </c>
      <c r="AU4" s="2">
        <v>2.7E-2</v>
      </c>
      <c r="AV4" s="2">
        <v>2.7E-2</v>
      </c>
      <c r="AW4" s="1">
        <v>0</v>
      </c>
    </row>
    <row r="5" spans="1:49">
      <c r="A5" s="3" t="s">
        <v>50</v>
      </c>
      <c r="B5" s="3">
        <v>11</v>
      </c>
      <c r="C5" s="3">
        <v>0.2</v>
      </c>
      <c r="D5" s="3">
        <v>1E-3</v>
      </c>
      <c r="E5" s="3">
        <v>0.9</v>
      </c>
      <c r="F5" s="3">
        <v>2</v>
      </c>
      <c r="G5" s="3">
        <f>3+2*4.84</f>
        <v>12.68</v>
      </c>
      <c r="H5" s="3">
        <f>3+2*4.84</f>
        <v>12.68</v>
      </c>
      <c r="I5" s="3">
        <f>3+2*4.84</f>
        <v>12.68</v>
      </c>
      <c r="J5" s="3">
        <f>4.84*240</f>
        <v>1161.5999999999999</v>
      </c>
      <c r="K5" s="3">
        <f>4.84*240</f>
        <v>1161.5999999999999</v>
      </c>
      <c r="L5" s="3">
        <f>4.84*240</f>
        <v>1161.5999999999999</v>
      </c>
      <c r="M5" s="3">
        <v>-999</v>
      </c>
      <c r="N5" s="3">
        <v>-999</v>
      </c>
      <c r="O5" s="3">
        <v>-999</v>
      </c>
      <c r="P5" s="3">
        <f t="shared" si="0"/>
        <v>177.73584905660377</v>
      </c>
      <c r="Q5" s="3">
        <f t="shared" si="1"/>
        <v>414.71698113207543</v>
      </c>
      <c r="R5" s="3">
        <f t="shared" si="2"/>
        <v>414.71698113207543</v>
      </c>
      <c r="S5" s="3">
        <v>0.3</v>
      </c>
      <c r="T5" s="3">
        <v>0.7</v>
      </c>
      <c r="U5" s="3">
        <v>0.7</v>
      </c>
      <c r="V5" s="3">
        <v>10</v>
      </c>
      <c r="W5" s="3">
        <v>4</v>
      </c>
      <c r="X5" s="3">
        <v>30.2</v>
      </c>
      <c r="Y5" s="3">
        <v>30.2</v>
      </c>
      <c r="Z5" s="3">
        <v>30.2</v>
      </c>
      <c r="AA5" s="3">
        <v>0.6</v>
      </c>
      <c r="AB5" s="3">
        <v>0.6</v>
      </c>
      <c r="AC5" s="3">
        <v>0.6</v>
      </c>
      <c r="AD5" s="3">
        <v>1570</v>
      </c>
      <c r="AE5" s="3">
        <v>1570</v>
      </c>
      <c r="AF5" s="3">
        <v>1570</v>
      </c>
      <c r="AG5" s="3">
        <v>2650</v>
      </c>
      <c r="AH5" s="3">
        <v>2650</v>
      </c>
      <c r="AI5" s="3">
        <v>2650</v>
      </c>
      <c r="AJ5" s="3">
        <v>5.5</v>
      </c>
      <c r="AK5" s="3">
        <v>0.52499999999999991</v>
      </c>
      <c r="AL5" s="3">
        <v>0.52499999999999991</v>
      </c>
      <c r="AM5" s="3">
        <v>0.52499999999999991</v>
      </c>
      <c r="AN5" s="3">
        <v>0.22499999999999998</v>
      </c>
      <c r="AO5" s="3">
        <v>0.22499999999999998</v>
      </c>
      <c r="AP5" s="3">
        <v>0.22499999999999998</v>
      </c>
      <c r="AQ5" s="3">
        <v>1E-3</v>
      </c>
      <c r="AR5" s="3">
        <v>5.0000000000000001E-4</v>
      </c>
      <c r="AS5" s="3">
        <v>1500</v>
      </c>
      <c r="AT5" s="2">
        <v>4.1000000000000002E-2</v>
      </c>
      <c r="AU5" s="2">
        <v>4.1000000000000002E-2</v>
      </c>
      <c r="AV5" s="2">
        <v>4.1000000000000002E-2</v>
      </c>
      <c r="AW5" s="2">
        <v>0</v>
      </c>
    </row>
    <row r="6" spans="1:49" ht="15.75" customHeight="1">
      <c r="A6" s="3" t="s">
        <v>51</v>
      </c>
      <c r="B6" s="3">
        <v>12</v>
      </c>
      <c r="C6" s="3">
        <v>0.2</v>
      </c>
      <c r="D6" s="3">
        <v>1E-3</v>
      </c>
      <c r="E6" s="3">
        <v>0.9</v>
      </c>
      <c r="F6" s="3">
        <v>2</v>
      </c>
      <c r="G6" s="3">
        <f>3+2*3.99</f>
        <v>10.98</v>
      </c>
      <c r="H6" s="3">
        <f>3+2*3.99</f>
        <v>10.98</v>
      </c>
      <c r="I6" s="3">
        <f>3+2*3.99</f>
        <v>10.98</v>
      </c>
      <c r="J6" s="3">
        <f>3.99*240</f>
        <v>957.6</v>
      </c>
      <c r="K6" s="3">
        <f>3.99*240</f>
        <v>957.6</v>
      </c>
      <c r="L6" s="3">
        <f>3.99*240</f>
        <v>957.6</v>
      </c>
      <c r="M6" s="3">
        <v>-999</v>
      </c>
      <c r="N6" s="3">
        <v>-999</v>
      </c>
      <c r="O6" s="3">
        <v>-999</v>
      </c>
      <c r="P6" s="3">
        <f t="shared" si="0"/>
        <v>172.0754716981132</v>
      </c>
      <c r="Q6" s="3">
        <f t="shared" si="1"/>
        <v>401.50943396226415</v>
      </c>
      <c r="R6" s="3">
        <f t="shared" si="2"/>
        <v>401.50943396226415</v>
      </c>
      <c r="S6" s="3">
        <v>0.3</v>
      </c>
      <c r="T6" s="3">
        <v>0.7</v>
      </c>
      <c r="U6" s="3">
        <v>0.7</v>
      </c>
      <c r="V6" s="3">
        <v>10</v>
      </c>
      <c r="W6" s="3">
        <v>4</v>
      </c>
      <c r="X6" s="3">
        <v>20.58</v>
      </c>
      <c r="Y6" s="3">
        <v>20.58</v>
      </c>
      <c r="Z6" s="3">
        <v>20.58</v>
      </c>
      <c r="AA6" s="3">
        <v>0.82</v>
      </c>
      <c r="AB6" s="3">
        <v>0.82</v>
      </c>
      <c r="AC6" s="3">
        <v>0.82</v>
      </c>
      <c r="AD6" s="3">
        <v>1520</v>
      </c>
      <c r="AE6" s="3">
        <v>1520</v>
      </c>
      <c r="AF6" s="3">
        <v>1520</v>
      </c>
      <c r="AG6" s="3">
        <v>2650</v>
      </c>
      <c r="AH6" s="3">
        <v>2650</v>
      </c>
      <c r="AI6" s="3">
        <v>2650</v>
      </c>
      <c r="AJ6" s="3">
        <v>5.5</v>
      </c>
      <c r="AK6" s="3">
        <v>0.35714285714285715</v>
      </c>
      <c r="AL6" s="3">
        <v>0.35714285714285715</v>
      </c>
      <c r="AM6" s="3">
        <v>0.35714285714285715</v>
      </c>
      <c r="AN6" s="3">
        <v>0.14285714285714285</v>
      </c>
      <c r="AO6" s="3">
        <v>0.14285714285714285</v>
      </c>
      <c r="AP6" s="3">
        <v>0.14285714285714285</v>
      </c>
      <c r="AQ6" s="3">
        <v>1E-3</v>
      </c>
      <c r="AR6" s="3">
        <v>5.0000000000000001E-4</v>
      </c>
      <c r="AS6" s="3">
        <v>1500</v>
      </c>
      <c r="AT6" s="2">
        <v>3.5000000000000003E-2</v>
      </c>
      <c r="AU6" s="2">
        <v>3.5000000000000003E-2</v>
      </c>
      <c r="AV6" s="2">
        <v>3.5000000000000003E-2</v>
      </c>
      <c r="AW6" s="1">
        <v>0</v>
      </c>
    </row>
    <row r="7" spans="1:49">
      <c r="A7" s="3" t="s">
        <v>54</v>
      </c>
      <c r="B7" s="3">
        <v>2</v>
      </c>
      <c r="C7" s="3">
        <v>0.2</v>
      </c>
      <c r="D7" s="3">
        <v>1E-3</v>
      </c>
      <c r="E7" s="3">
        <v>0.9</v>
      </c>
      <c r="F7" s="3">
        <v>2</v>
      </c>
      <c r="G7" s="3">
        <f>3+2*9.76</f>
        <v>22.52</v>
      </c>
      <c r="H7" s="3">
        <f>3+2*9.76</f>
        <v>22.52</v>
      </c>
      <c r="I7" s="3">
        <f>3+2*9.76</f>
        <v>22.52</v>
      </c>
      <c r="J7" s="3">
        <f>240*2.95</f>
        <v>708</v>
      </c>
      <c r="K7" s="3">
        <f>240*2.95</f>
        <v>708</v>
      </c>
      <c r="L7" s="3">
        <f>240*2.95</f>
        <v>708</v>
      </c>
      <c r="M7" s="3">
        <v>-999</v>
      </c>
      <c r="N7" s="3">
        <v>-999</v>
      </c>
      <c r="O7" s="3">
        <v>-999</v>
      </c>
      <c r="P7" s="3">
        <f t="shared" si="0"/>
        <v>152.83018867924528</v>
      </c>
      <c r="Q7" s="3">
        <f t="shared" si="1"/>
        <v>356.60377358490564</v>
      </c>
      <c r="R7" s="3">
        <f t="shared" si="2"/>
        <v>356.60377358490564</v>
      </c>
      <c r="S7" s="3">
        <v>0.3</v>
      </c>
      <c r="T7" s="3">
        <v>0.7</v>
      </c>
      <c r="U7" s="3">
        <v>0.7</v>
      </c>
      <c r="V7" s="3">
        <v>10</v>
      </c>
      <c r="W7" s="3">
        <v>4</v>
      </c>
      <c r="X7" s="3">
        <v>76.540000000000006</v>
      </c>
      <c r="Y7" s="3">
        <v>76.540000000000006</v>
      </c>
      <c r="Z7" s="3">
        <v>76.540000000000006</v>
      </c>
      <c r="AA7" s="3">
        <v>0.1</v>
      </c>
      <c r="AB7" s="3">
        <v>0.1</v>
      </c>
      <c r="AC7" s="3">
        <v>0.1</v>
      </c>
      <c r="AD7" s="3">
        <v>1350</v>
      </c>
      <c r="AE7" s="3">
        <v>1350</v>
      </c>
      <c r="AF7" s="3">
        <v>1350</v>
      </c>
      <c r="AG7" s="3">
        <v>2650</v>
      </c>
      <c r="AH7" s="3">
        <v>2650</v>
      </c>
      <c r="AI7" s="3">
        <v>2650</v>
      </c>
      <c r="AJ7" s="3">
        <v>5.5</v>
      </c>
      <c r="AK7" s="3">
        <v>0.75510204081632648</v>
      </c>
      <c r="AL7" s="3">
        <v>0.75510204081632648</v>
      </c>
      <c r="AM7" s="3">
        <v>0.75510204081632648</v>
      </c>
      <c r="AN7" s="3">
        <v>0.51020408163265307</v>
      </c>
      <c r="AO7" s="3">
        <v>0.51020408163265307</v>
      </c>
      <c r="AP7" s="3">
        <v>0.51020408163265307</v>
      </c>
      <c r="AQ7" s="3">
        <v>1E-3</v>
      </c>
      <c r="AR7" s="3">
        <v>5.0000000000000001E-4</v>
      </c>
      <c r="AS7" s="3">
        <v>1500</v>
      </c>
      <c r="AT7" s="2">
        <v>5.6000000000000001E-2</v>
      </c>
      <c r="AU7" s="2">
        <v>5.6000000000000001E-2</v>
      </c>
      <c r="AV7" s="2">
        <v>5.6000000000000001E-2</v>
      </c>
      <c r="AW7" s="2">
        <v>0</v>
      </c>
    </row>
    <row r="8" spans="1:49">
      <c r="A8" s="3" t="s">
        <v>55</v>
      </c>
      <c r="B8" s="3">
        <v>4</v>
      </c>
      <c r="C8" s="3">
        <v>0.2</v>
      </c>
      <c r="D8" s="3">
        <v>1E-3</v>
      </c>
      <c r="E8" s="3">
        <v>0.9</v>
      </c>
      <c r="F8" s="3">
        <v>2</v>
      </c>
      <c r="G8" s="3">
        <f>3+2*7.48</f>
        <v>17.96</v>
      </c>
      <c r="H8" s="3">
        <f>3+2*7.48</f>
        <v>17.96</v>
      </c>
      <c r="I8" s="3">
        <f>3+2*7.48</f>
        <v>17.96</v>
      </c>
      <c r="J8" s="3">
        <f>240*2.4</f>
        <v>576</v>
      </c>
      <c r="K8" s="3">
        <f>240*2.4</f>
        <v>576</v>
      </c>
      <c r="L8" s="3">
        <f>240*2.4</f>
        <v>576</v>
      </c>
      <c r="M8" s="3">
        <v>-999</v>
      </c>
      <c r="N8" s="3">
        <v>-999</v>
      </c>
      <c r="O8" s="3">
        <v>-999</v>
      </c>
      <c r="P8" s="3">
        <f t="shared" si="0"/>
        <v>156.22641509433961</v>
      </c>
      <c r="Q8" s="3">
        <f t="shared" si="1"/>
        <v>364.52830188679241</v>
      </c>
      <c r="R8" s="3">
        <f t="shared" si="2"/>
        <v>364.52830188679241</v>
      </c>
      <c r="S8" s="3">
        <v>0.3</v>
      </c>
      <c r="T8" s="3">
        <v>0.7</v>
      </c>
      <c r="U8" s="3">
        <v>0.7</v>
      </c>
      <c r="V8" s="3">
        <v>10</v>
      </c>
      <c r="W8" s="3">
        <v>4</v>
      </c>
      <c r="X8" s="3">
        <v>59.41</v>
      </c>
      <c r="Y8" s="3">
        <v>59.41</v>
      </c>
      <c r="Z8" s="3">
        <v>59.41</v>
      </c>
      <c r="AA8" s="3">
        <v>0.1</v>
      </c>
      <c r="AB8" s="3">
        <v>0.1</v>
      </c>
      <c r="AC8" s="3">
        <v>0.1</v>
      </c>
      <c r="AD8" s="3">
        <v>1380</v>
      </c>
      <c r="AE8" s="3">
        <v>1380</v>
      </c>
      <c r="AF8" s="3">
        <v>1380</v>
      </c>
      <c r="AG8" s="3">
        <v>2650</v>
      </c>
      <c r="AH8" s="3">
        <v>2650</v>
      </c>
      <c r="AI8" s="3">
        <v>2650</v>
      </c>
      <c r="AJ8" s="3">
        <v>5.5</v>
      </c>
      <c r="AK8" s="3">
        <v>0.75</v>
      </c>
      <c r="AL8" s="3">
        <v>0.75</v>
      </c>
      <c r="AM8" s="3">
        <v>0.75</v>
      </c>
      <c r="AN8" s="3">
        <v>0.4375</v>
      </c>
      <c r="AO8" s="3">
        <v>0.4375</v>
      </c>
      <c r="AP8" s="3">
        <v>0.4375</v>
      </c>
      <c r="AQ8" s="3">
        <v>1E-3</v>
      </c>
      <c r="AR8" s="3">
        <v>5.0000000000000001E-4</v>
      </c>
      <c r="AS8" s="3">
        <v>1500</v>
      </c>
      <c r="AT8" s="2">
        <v>0.04</v>
      </c>
      <c r="AU8" s="2">
        <v>0.04</v>
      </c>
      <c r="AV8" s="2">
        <v>0.04</v>
      </c>
      <c r="AW8" s="1">
        <v>0</v>
      </c>
    </row>
    <row r="9" spans="1:49">
      <c r="A9" s="3" t="s">
        <v>56</v>
      </c>
      <c r="B9" s="3">
        <v>5</v>
      </c>
      <c r="C9" s="3">
        <v>0.2</v>
      </c>
      <c r="D9" s="3">
        <v>1E-3</v>
      </c>
      <c r="E9" s="3">
        <v>0.9</v>
      </c>
      <c r="F9" s="3">
        <v>2</v>
      </c>
      <c r="G9" s="3">
        <f>3+2*8.02</f>
        <v>19.04</v>
      </c>
      <c r="H9" s="3">
        <f>3+2*8.02</f>
        <v>19.04</v>
      </c>
      <c r="I9" s="3">
        <f>3+2*8.02</f>
        <v>19.04</v>
      </c>
      <c r="J9" s="3">
        <f>240*1.77</f>
        <v>424.8</v>
      </c>
      <c r="K9" s="3">
        <f>240*1.77</f>
        <v>424.8</v>
      </c>
      <c r="L9" s="3">
        <f>240*1.77</f>
        <v>424.8</v>
      </c>
      <c r="M9" s="3">
        <v>-999</v>
      </c>
      <c r="N9" s="3">
        <v>-999</v>
      </c>
      <c r="O9" s="3">
        <v>-999</v>
      </c>
      <c r="P9" s="3">
        <f t="shared" si="0"/>
        <v>161.88679245283018</v>
      </c>
      <c r="Q9" s="3">
        <f t="shared" si="1"/>
        <v>377.73584905660374</v>
      </c>
      <c r="R9" s="3">
        <f t="shared" si="2"/>
        <v>377.73584905660374</v>
      </c>
      <c r="S9" s="3">
        <v>0.3</v>
      </c>
      <c r="T9" s="3">
        <v>0.7</v>
      </c>
      <c r="U9" s="3">
        <v>0.7</v>
      </c>
      <c r="V9" s="3">
        <v>10</v>
      </c>
      <c r="W9" s="3">
        <v>4</v>
      </c>
      <c r="X9" s="3">
        <v>56.43</v>
      </c>
      <c r="Y9" s="3">
        <v>56.43</v>
      </c>
      <c r="Z9" s="3">
        <v>56.43</v>
      </c>
      <c r="AA9" s="3">
        <v>0.35</v>
      </c>
      <c r="AB9" s="3">
        <v>0.35</v>
      </c>
      <c r="AC9" s="3">
        <v>0.35</v>
      </c>
      <c r="AD9" s="3">
        <v>1430</v>
      </c>
      <c r="AE9" s="3">
        <v>1430</v>
      </c>
      <c r="AF9" s="3">
        <v>1430</v>
      </c>
      <c r="AG9" s="3">
        <v>2650</v>
      </c>
      <c r="AH9" s="3">
        <v>2650</v>
      </c>
      <c r="AI9" s="3">
        <v>2650</v>
      </c>
      <c r="AJ9" s="3">
        <v>5.5</v>
      </c>
      <c r="AK9" s="3">
        <v>0.73913043478260876</v>
      </c>
      <c r="AL9" s="3">
        <v>0.73913043478260876</v>
      </c>
      <c r="AM9" s="3">
        <v>0.73913043478260876</v>
      </c>
      <c r="AN9" s="3">
        <v>0.45652173913043476</v>
      </c>
      <c r="AO9" s="3">
        <v>0.45652173913043476</v>
      </c>
      <c r="AP9" s="3">
        <v>0.45652173913043476</v>
      </c>
      <c r="AQ9" s="3">
        <v>1E-3</v>
      </c>
      <c r="AR9" s="3">
        <v>5.0000000000000001E-4</v>
      </c>
      <c r="AS9" s="3">
        <v>1500</v>
      </c>
      <c r="AT9" s="2">
        <v>7.4999999999999997E-2</v>
      </c>
      <c r="AU9" s="2">
        <v>7.4999999999999997E-2</v>
      </c>
      <c r="AV9" s="2">
        <v>7.4999999999999997E-2</v>
      </c>
      <c r="AW9" s="2">
        <v>0</v>
      </c>
    </row>
    <row r="10" spans="1:49">
      <c r="A10" s="3" t="s">
        <v>57</v>
      </c>
      <c r="B10" s="3">
        <v>6</v>
      </c>
      <c r="C10" s="3">
        <v>0.2</v>
      </c>
      <c r="D10" s="3">
        <v>1E-3</v>
      </c>
      <c r="E10" s="3">
        <v>0.9</v>
      </c>
      <c r="F10" s="3">
        <v>2</v>
      </c>
      <c r="G10" s="3">
        <f>3+2*3.05</f>
        <v>9.1</v>
      </c>
      <c r="H10" s="3">
        <f>3+2*3.05</f>
        <v>9.1</v>
      </c>
      <c r="I10" s="3">
        <f>3+2*3.05</f>
        <v>9.1</v>
      </c>
      <c r="J10" s="3">
        <f>240*3.05</f>
        <v>732</v>
      </c>
      <c r="K10" s="3">
        <f>240*3.05</f>
        <v>732</v>
      </c>
      <c r="L10" s="3">
        <f>240*3.05</f>
        <v>732</v>
      </c>
      <c r="M10" s="3">
        <v>-999</v>
      </c>
      <c r="N10" s="3">
        <v>-999</v>
      </c>
      <c r="O10" s="3">
        <v>-999</v>
      </c>
      <c r="P10" s="3">
        <f t="shared" si="0"/>
        <v>144.90566037735849</v>
      </c>
      <c r="Q10" s="3">
        <f t="shared" si="1"/>
        <v>338.11320754716985</v>
      </c>
      <c r="R10" s="3">
        <f t="shared" si="2"/>
        <v>338.11320754716985</v>
      </c>
      <c r="S10" s="3">
        <v>0.3</v>
      </c>
      <c r="T10" s="3">
        <v>0.7</v>
      </c>
      <c r="U10" s="3">
        <v>0.7</v>
      </c>
      <c r="V10" s="3">
        <v>10</v>
      </c>
      <c r="W10" s="3">
        <v>4</v>
      </c>
      <c r="X10" s="3">
        <v>50</v>
      </c>
      <c r="Y10" s="3">
        <v>50</v>
      </c>
      <c r="Z10" s="3">
        <v>50</v>
      </c>
      <c r="AA10" s="3">
        <v>0.1</v>
      </c>
      <c r="AB10" s="3">
        <v>0.1</v>
      </c>
      <c r="AC10" s="3">
        <v>0.1</v>
      </c>
      <c r="AD10" s="3">
        <v>1280</v>
      </c>
      <c r="AE10" s="3">
        <v>1280</v>
      </c>
      <c r="AF10" s="3">
        <v>1280</v>
      </c>
      <c r="AG10" s="3">
        <v>2650</v>
      </c>
      <c r="AH10" s="3">
        <v>2650</v>
      </c>
      <c r="AI10" s="3">
        <v>2650</v>
      </c>
      <c r="AJ10" s="3">
        <v>5.5</v>
      </c>
      <c r="AK10" s="3">
        <v>0.69565217391304346</v>
      </c>
      <c r="AL10" s="3">
        <v>0.69565217391304346</v>
      </c>
      <c r="AM10" s="3">
        <v>0.69565217391304346</v>
      </c>
      <c r="AN10" s="3">
        <v>0.15384615384615385</v>
      </c>
      <c r="AO10" s="3">
        <v>0.15384615384615385</v>
      </c>
      <c r="AP10" s="3">
        <v>0.15384615384615385</v>
      </c>
      <c r="AQ10" s="3">
        <v>1E-3</v>
      </c>
      <c r="AR10" s="3">
        <v>5.0000000000000001E-4</v>
      </c>
      <c r="AS10" s="3">
        <v>1500</v>
      </c>
      <c r="AT10" s="2">
        <v>2.1000000000000001E-2</v>
      </c>
      <c r="AU10" s="2">
        <v>2.1000000000000001E-2</v>
      </c>
      <c r="AV10" s="2">
        <v>2.1000000000000001E-2</v>
      </c>
      <c r="AW10" s="1">
        <v>0</v>
      </c>
    </row>
    <row r="11" spans="1:49">
      <c r="A11" s="3" t="s">
        <v>58</v>
      </c>
      <c r="B11" s="3">
        <v>8</v>
      </c>
      <c r="C11" s="3">
        <v>0.2</v>
      </c>
      <c r="D11" s="3">
        <v>1E-3</v>
      </c>
      <c r="E11" s="3">
        <v>0.9</v>
      </c>
      <c r="F11" s="3">
        <v>2</v>
      </c>
      <c r="G11" s="3">
        <f>3+2*13</f>
        <v>29</v>
      </c>
      <c r="H11" s="3">
        <f>3+2*13</f>
        <v>29</v>
      </c>
      <c r="I11" s="3">
        <f>3+2*13</f>
        <v>29</v>
      </c>
      <c r="J11" s="3">
        <f>240*1.19</f>
        <v>285.59999999999997</v>
      </c>
      <c r="K11" s="3">
        <f>240*1.19</f>
        <v>285.59999999999997</v>
      </c>
      <c r="L11" s="3">
        <f>240*1.19</f>
        <v>285.59999999999997</v>
      </c>
      <c r="M11" s="3">
        <v>-999</v>
      </c>
      <c r="N11" s="3">
        <v>-999</v>
      </c>
      <c r="O11" s="3">
        <v>-999</v>
      </c>
      <c r="P11" s="3">
        <f t="shared" si="0"/>
        <v>177.73584905660377</v>
      </c>
      <c r="Q11" s="3">
        <f t="shared" si="1"/>
        <v>414.71698113207543</v>
      </c>
      <c r="R11" s="3">
        <f t="shared" si="2"/>
        <v>414.71698113207543</v>
      </c>
      <c r="S11" s="3">
        <v>0.3</v>
      </c>
      <c r="T11" s="3">
        <v>0.7</v>
      </c>
      <c r="U11" s="3">
        <v>0.7</v>
      </c>
      <c r="V11" s="3">
        <v>10</v>
      </c>
      <c r="W11" s="3">
        <v>4</v>
      </c>
      <c r="X11" s="3">
        <v>79.48</v>
      </c>
      <c r="Y11" s="3">
        <v>79.48</v>
      </c>
      <c r="Z11" s="3">
        <v>79.48</v>
      </c>
      <c r="AA11" s="3">
        <v>0.52</v>
      </c>
      <c r="AB11" s="3">
        <v>0.52</v>
      </c>
      <c r="AC11" s="3">
        <v>0.52</v>
      </c>
      <c r="AD11" s="3">
        <v>1570</v>
      </c>
      <c r="AE11" s="3">
        <v>1570</v>
      </c>
      <c r="AF11" s="3">
        <v>1570</v>
      </c>
      <c r="AG11" s="3">
        <v>2650</v>
      </c>
      <c r="AH11" s="3">
        <v>2650</v>
      </c>
      <c r="AI11" s="3">
        <v>2650</v>
      </c>
      <c r="AJ11" s="3">
        <v>5.5</v>
      </c>
      <c r="AK11" s="3">
        <v>0.75609756097560976</v>
      </c>
      <c r="AL11" s="3">
        <v>0.75609756097560976</v>
      </c>
      <c r="AM11" s="3">
        <v>0.75609756097560976</v>
      </c>
      <c r="AN11" s="3">
        <v>0.56097560975609762</v>
      </c>
      <c r="AO11" s="3">
        <v>0.56097560975609762</v>
      </c>
      <c r="AP11" s="3">
        <v>0.56097560975609762</v>
      </c>
      <c r="AQ11" s="3">
        <v>1E-3</v>
      </c>
      <c r="AR11" s="3">
        <v>5.0000000000000001E-4</v>
      </c>
      <c r="AS11" s="3">
        <v>1500</v>
      </c>
      <c r="AT11" s="2">
        <v>0.109</v>
      </c>
      <c r="AU11" s="2">
        <v>0.109</v>
      </c>
      <c r="AV11" s="2">
        <v>0.109</v>
      </c>
      <c r="AW11" s="2">
        <v>0</v>
      </c>
    </row>
    <row r="12" spans="1:49">
      <c r="A12" s="3" t="s">
        <v>59</v>
      </c>
      <c r="B12" s="3">
        <v>10</v>
      </c>
      <c r="C12" s="3">
        <v>0.2</v>
      </c>
      <c r="D12" s="3">
        <v>1E-3</v>
      </c>
      <c r="E12" s="3">
        <v>0.9</v>
      </c>
      <c r="F12" s="3">
        <v>2</v>
      </c>
      <c r="G12" s="3">
        <v>8.66</v>
      </c>
      <c r="H12" s="3">
        <v>8.66</v>
      </c>
      <c r="I12" s="3">
        <v>8.66</v>
      </c>
      <c r="J12" s="3">
        <f>240*2.4</f>
        <v>576</v>
      </c>
      <c r="K12" s="3">
        <f>240*2.4</f>
        <v>576</v>
      </c>
      <c r="L12" s="3">
        <f>240*2.4</f>
        <v>576</v>
      </c>
      <c r="M12" s="3">
        <v>-999</v>
      </c>
      <c r="N12" s="3">
        <v>-999</v>
      </c>
      <c r="O12" s="3">
        <v>-999</v>
      </c>
      <c r="P12" s="3">
        <f t="shared" si="0"/>
        <v>181.1320754716981</v>
      </c>
      <c r="Q12" s="3">
        <f t="shared" si="1"/>
        <v>422.64150943396226</v>
      </c>
      <c r="R12" s="3">
        <f t="shared" si="2"/>
        <v>422.64150943396226</v>
      </c>
      <c r="S12" s="3">
        <v>0.3</v>
      </c>
      <c r="T12" s="3">
        <v>0.7</v>
      </c>
      <c r="U12" s="3">
        <v>0.7</v>
      </c>
      <c r="V12" s="3">
        <v>10</v>
      </c>
      <c r="W12" s="3">
        <v>4</v>
      </c>
      <c r="X12" s="3">
        <v>59.41</v>
      </c>
      <c r="Y12" s="3">
        <v>59.41</v>
      </c>
      <c r="Z12" s="3">
        <v>59.41</v>
      </c>
      <c r="AA12" s="3">
        <v>0.6</v>
      </c>
      <c r="AB12" s="3">
        <v>0.6</v>
      </c>
      <c r="AC12" s="3">
        <v>0.6</v>
      </c>
      <c r="AD12" s="3">
        <v>1600</v>
      </c>
      <c r="AE12" s="3">
        <v>1600</v>
      </c>
      <c r="AF12" s="3">
        <v>1600</v>
      </c>
      <c r="AG12" s="3">
        <v>2650</v>
      </c>
      <c r="AH12" s="3">
        <v>2650</v>
      </c>
      <c r="AI12" s="3">
        <v>2650</v>
      </c>
      <c r="AJ12" s="3">
        <v>5.5</v>
      </c>
      <c r="AK12" s="3">
        <v>0.69230769230769229</v>
      </c>
      <c r="AL12" s="3">
        <v>0.69230769230769229</v>
      </c>
      <c r="AM12" s="3">
        <v>0.69230769230769229</v>
      </c>
      <c r="AN12" s="3">
        <v>0.4358974358974359</v>
      </c>
      <c r="AO12" s="3">
        <v>0.4358974358974359</v>
      </c>
      <c r="AP12" s="3">
        <v>0.4358974358974359</v>
      </c>
      <c r="AQ12" s="3">
        <v>1E-3</v>
      </c>
      <c r="AR12" s="3">
        <v>5.0000000000000001E-4</v>
      </c>
      <c r="AS12" s="3">
        <v>1500</v>
      </c>
      <c r="AT12" s="2">
        <v>0.04</v>
      </c>
      <c r="AU12" s="2">
        <v>0.04</v>
      </c>
      <c r="AV12" s="2">
        <v>0.04</v>
      </c>
      <c r="AW12" s="1">
        <v>0</v>
      </c>
    </row>
    <row r="13" spans="1:49">
      <c r="A13" s="3" t="s">
        <v>60</v>
      </c>
      <c r="B13" s="3">
        <v>13</v>
      </c>
      <c r="C13" s="3">
        <v>0.2</v>
      </c>
      <c r="D13" s="3">
        <v>1E-3</v>
      </c>
      <c r="E13" s="3">
        <v>0.9</v>
      </c>
      <c r="F13" s="3">
        <v>2</v>
      </c>
      <c r="G13" s="3">
        <f>3+2*4.1</f>
        <v>11.2</v>
      </c>
      <c r="H13" s="3">
        <f>3+2*4.1</f>
        <v>11.2</v>
      </c>
      <c r="I13" s="3">
        <f>3+2*4.1</f>
        <v>11.2</v>
      </c>
      <c r="J13" s="3">
        <f>240*38.41</f>
        <v>9218.4</v>
      </c>
      <c r="K13" s="3">
        <f>240*38.41</f>
        <v>9218.4</v>
      </c>
      <c r="L13" s="3">
        <f>240*38.41</f>
        <v>9218.4</v>
      </c>
      <c r="M13" s="3">
        <v>-999</v>
      </c>
      <c r="N13" s="3">
        <v>-999</v>
      </c>
      <c r="O13" s="3">
        <v>-999</v>
      </c>
      <c r="P13" s="3">
        <f t="shared" si="0"/>
        <v>168.67924528301887</v>
      </c>
      <c r="Q13" s="3">
        <f t="shared" si="1"/>
        <v>393.58490566037733</v>
      </c>
      <c r="R13" s="3">
        <f t="shared" si="2"/>
        <v>393.58490566037733</v>
      </c>
      <c r="S13" s="3">
        <v>0.3</v>
      </c>
      <c r="T13" s="3">
        <v>0.7</v>
      </c>
      <c r="U13" s="3">
        <v>0.7</v>
      </c>
      <c r="V13" s="3">
        <v>10</v>
      </c>
      <c r="W13" s="3">
        <v>4</v>
      </c>
      <c r="X13" s="3">
        <v>15.98</v>
      </c>
      <c r="Y13" s="3">
        <v>15.98</v>
      </c>
      <c r="Z13" s="3">
        <v>15.98</v>
      </c>
      <c r="AA13" s="3">
        <v>0.92</v>
      </c>
      <c r="AB13" s="3">
        <v>0.92</v>
      </c>
      <c r="AC13" s="3">
        <v>0.92</v>
      </c>
      <c r="AD13" s="3">
        <v>1490</v>
      </c>
      <c r="AE13" s="3">
        <v>1490</v>
      </c>
      <c r="AF13" s="3">
        <v>1490</v>
      </c>
      <c r="AG13" s="3">
        <v>2650</v>
      </c>
      <c r="AH13" s="3">
        <v>2650</v>
      </c>
      <c r="AI13" s="3">
        <v>2650</v>
      </c>
      <c r="AJ13" s="3">
        <v>5.5</v>
      </c>
      <c r="AK13" s="3">
        <v>0.35714285714285715</v>
      </c>
      <c r="AL13" s="3">
        <v>0.35714285714285715</v>
      </c>
      <c r="AM13" s="3">
        <v>0.35714285714285715</v>
      </c>
      <c r="AN13" s="3">
        <v>6.9767441860465115E-2</v>
      </c>
      <c r="AO13" s="3">
        <v>6.9767441860465115E-2</v>
      </c>
      <c r="AP13" s="3">
        <v>6.9767441860465115E-2</v>
      </c>
      <c r="AQ13" s="3">
        <v>1E-3</v>
      </c>
      <c r="AR13" s="3">
        <v>5.0000000000000001E-4</v>
      </c>
      <c r="AS13" s="3">
        <v>1500</v>
      </c>
      <c r="AT13" s="1">
        <v>0.02</v>
      </c>
      <c r="AU13" s="1">
        <v>0.02</v>
      </c>
      <c r="AV13" s="1">
        <v>0.02</v>
      </c>
      <c r="AW13" s="2">
        <v>0</v>
      </c>
    </row>
    <row r="14" spans="1:49">
      <c r="A14" s="3" t="s">
        <v>52</v>
      </c>
      <c r="B14" s="3">
        <v>0</v>
      </c>
      <c r="C14" s="3">
        <v>0.2</v>
      </c>
      <c r="D14" s="3">
        <v>1E-3</v>
      </c>
      <c r="E14" s="3">
        <v>0.9</v>
      </c>
      <c r="F14" s="3">
        <v>2</v>
      </c>
      <c r="G14" s="3">
        <v>10.41</v>
      </c>
      <c r="H14" s="3">
        <v>10.41</v>
      </c>
      <c r="I14" s="3">
        <v>10.41</v>
      </c>
      <c r="J14" s="3">
        <v>10</v>
      </c>
      <c r="K14" s="3">
        <v>10</v>
      </c>
      <c r="L14" s="3">
        <v>10</v>
      </c>
      <c r="M14" s="3">
        <v>-999</v>
      </c>
      <c r="N14" s="3">
        <v>-999</v>
      </c>
      <c r="O14" s="3">
        <v>-999</v>
      </c>
      <c r="P14" s="3">
        <f t="shared" si="0"/>
        <v>283.01886792452831</v>
      </c>
      <c r="Q14" s="3">
        <f t="shared" si="1"/>
        <v>660.37735849056605</v>
      </c>
      <c r="R14" s="3">
        <f t="shared" si="2"/>
        <v>660.37735849056605</v>
      </c>
      <c r="S14" s="3">
        <v>0.3</v>
      </c>
      <c r="T14" s="3">
        <v>0.7</v>
      </c>
      <c r="U14" s="3">
        <v>0.7</v>
      </c>
      <c r="V14" s="3">
        <v>10</v>
      </c>
      <c r="W14" s="3">
        <v>4</v>
      </c>
      <c r="X14" s="3">
        <v>10</v>
      </c>
      <c r="Y14" s="3">
        <v>10</v>
      </c>
      <c r="Z14" s="3">
        <v>10</v>
      </c>
      <c r="AA14" s="3">
        <v>0.55549999999999999</v>
      </c>
      <c r="AB14" s="3">
        <v>0.55549999999999999</v>
      </c>
      <c r="AC14" s="3">
        <v>0.55549999999999999</v>
      </c>
      <c r="AD14" s="3">
        <v>2500</v>
      </c>
      <c r="AE14" s="3">
        <v>2500</v>
      </c>
      <c r="AF14" s="3">
        <v>2500</v>
      </c>
      <c r="AG14" s="3">
        <v>2650</v>
      </c>
      <c r="AH14" s="3">
        <v>2650</v>
      </c>
      <c r="AI14" s="3">
        <v>2650</v>
      </c>
      <c r="AJ14" s="3">
        <v>5.5</v>
      </c>
      <c r="AK14" s="3">
        <v>0.02</v>
      </c>
      <c r="AL14" s="3">
        <v>0.02</v>
      </c>
      <c r="AM14" s="3">
        <v>0.02</v>
      </c>
      <c r="AN14" s="3">
        <v>0.01</v>
      </c>
      <c r="AO14" s="3">
        <v>0.01</v>
      </c>
      <c r="AP14" s="3">
        <v>0.01</v>
      </c>
      <c r="AQ14" s="3">
        <v>1E-3</v>
      </c>
      <c r="AR14" s="3">
        <v>5.0000000000000001E-4</v>
      </c>
      <c r="AS14" s="3">
        <v>1500</v>
      </c>
      <c r="AT14" s="3">
        <v>0</v>
      </c>
      <c r="AU14" s="3">
        <v>0</v>
      </c>
      <c r="AV14" s="3">
        <v>0</v>
      </c>
      <c r="AW14" s="1">
        <v>1</v>
      </c>
    </row>
    <row r="15" spans="1:49">
      <c r="A15" s="3" t="s">
        <v>53</v>
      </c>
      <c r="B15" s="3">
        <v>101</v>
      </c>
      <c r="C15" s="3">
        <v>0.2</v>
      </c>
      <c r="D15" s="3">
        <v>1E-3</v>
      </c>
      <c r="E15" s="3">
        <v>0.9</v>
      </c>
      <c r="F15" s="3">
        <v>2</v>
      </c>
      <c r="G15" s="3">
        <v>10.41</v>
      </c>
      <c r="H15" s="3">
        <v>10.41</v>
      </c>
      <c r="I15" s="3">
        <v>10.41</v>
      </c>
      <c r="J15" s="3">
        <v>10</v>
      </c>
      <c r="K15" s="3">
        <v>10</v>
      </c>
      <c r="L15" s="3">
        <v>10</v>
      </c>
      <c r="M15" s="3">
        <v>-999</v>
      </c>
      <c r="N15" s="3">
        <v>-999</v>
      </c>
      <c r="O15" s="3">
        <v>-999</v>
      </c>
      <c r="P15" s="3">
        <v>283.01886792452831</v>
      </c>
      <c r="Q15" s="3">
        <v>660.37735849056605</v>
      </c>
      <c r="R15" s="3">
        <v>660.37735849056605</v>
      </c>
      <c r="S15" s="3">
        <v>0.3</v>
      </c>
      <c r="T15" s="3">
        <v>0.7</v>
      </c>
      <c r="U15" s="3">
        <v>0.7</v>
      </c>
      <c r="V15" s="3">
        <v>10</v>
      </c>
      <c r="W15" s="3">
        <v>4</v>
      </c>
      <c r="X15" s="3">
        <v>10</v>
      </c>
      <c r="Y15" s="3">
        <v>10</v>
      </c>
      <c r="Z15" s="3">
        <v>10</v>
      </c>
      <c r="AA15" s="3">
        <v>0.55549999999999999</v>
      </c>
      <c r="AB15" s="3">
        <v>0.55549999999999999</v>
      </c>
      <c r="AC15" s="3">
        <v>0.55549999999999999</v>
      </c>
      <c r="AD15" s="3">
        <v>2500</v>
      </c>
      <c r="AE15" s="3">
        <v>2500</v>
      </c>
      <c r="AF15" s="3">
        <v>2500</v>
      </c>
      <c r="AG15" s="3">
        <v>2650</v>
      </c>
      <c r="AH15" s="3">
        <v>2650</v>
      </c>
      <c r="AI15" s="3">
        <v>2650</v>
      </c>
      <c r="AJ15" s="3">
        <v>5.5</v>
      </c>
      <c r="AK15" s="3">
        <v>0.02</v>
      </c>
      <c r="AL15" s="3">
        <v>0.02</v>
      </c>
      <c r="AM15" s="3">
        <v>0.02</v>
      </c>
      <c r="AN15" s="3">
        <v>0.01</v>
      </c>
      <c r="AO15" s="3">
        <v>0.01</v>
      </c>
      <c r="AP15" s="3">
        <v>0.01</v>
      </c>
      <c r="AQ15" s="3">
        <v>1E-3</v>
      </c>
      <c r="AR15" s="3">
        <v>5.0000000000000001E-4</v>
      </c>
      <c r="AS15" s="3">
        <v>1500</v>
      </c>
      <c r="AT15" s="3">
        <v>0</v>
      </c>
      <c r="AU15" s="3">
        <v>0</v>
      </c>
      <c r="AV15" s="3">
        <v>0</v>
      </c>
      <c r="AW1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2019-03-18T12:36:24Z</dcterms:created>
  <dcterms:modified xsi:type="dcterms:W3CDTF">2019-04-13T11:19:04Z</dcterms:modified>
</cp:coreProperties>
</file>