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bookViews>
    <workbookView xWindow="0" yWindow="0" windowWidth="20490" windowHeight="8250" tabRatio="885" firstSheet="4" activeTab="6"/>
  </bookViews>
  <sheets>
    <sheet name="4" sheetId="1" state="hidden" r:id="rId1"/>
    <sheet name="3" sheetId="2" state="hidden" r:id="rId2"/>
    <sheet name="1" sheetId="3" state="hidden" r:id="rId3"/>
    <sheet name="2" sheetId="4" state="hidden" r:id="rId4"/>
    <sheet name="Mold_DOE" sheetId="15" r:id="rId5"/>
    <sheet name="Mold-ANOVA" sheetId="16" r:id="rId6"/>
    <sheet name="Mold-Calc" sheetId="17" r:id="rId7"/>
  </sheets>
  <externalReferences>
    <externalReference r:id="rId8"/>
  </externalReferences>
  <definedNames>
    <definedName name="_joe1">'[1]process window Tutorial'!$J$1:$J$3</definedName>
    <definedName name="Fred">#REF!</definedName>
    <definedName name="joe">'[1]process window Tutorial'!$J$2:$J$3</definedName>
    <definedName name="List">#REF!</definedName>
    <definedName name="List2">#REF!</definedName>
    <definedName name="List3">#REF!</definedName>
    <definedName name="List4">#REF!</definedName>
    <definedName name="List5">#REF!</definedName>
    <definedName name="List6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emp">'[1]process window Tutorial'!$H$11</definedName>
    <definedName name="temp1">'[1]process window Tutorial'!$K$1:$K$3</definedName>
  </definedNames>
  <calcPr calcId="162913"/>
</workbook>
</file>

<file path=xl/calcChain.xml><?xml version="1.0" encoding="utf-8"?>
<calcChain xmlns="http://schemas.openxmlformats.org/spreadsheetml/2006/main">
  <c r="M26" i="17" l="1"/>
  <c r="M22" i="17"/>
  <c r="M18" i="17"/>
  <c r="D24" i="17"/>
  <c r="D23" i="17"/>
  <c r="F24" i="17"/>
  <c r="F23" i="17"/>
  <c r="B23" i="17"/>
  <c r="B24" i="17"/>
  <c r="G16" i="17"/>
  <c r="N12" i="17"/>
  <c r="G25" i="17"/>
  <c r="E25" i="17"/>
  <c r="C25" i="17"/>
  <c r="E16" i="17"/>
  <c r="C16" i="17"/>
  <c r="L13" i="17"/>
  <c r="P12" i="17"/>
  <c r="P10" i="17"/>
  <c r="P8" i="17"/>
  <c r="N8" i="17"/>
  <c r="P6" i="17"/>
  <c r="H21" i="17" s="1"/>
  <c r="N7" i="16"/>
  <c r="N6" i="16"/>
  <c r="N5" i="16"/>
  <c r="N4" i="16"/>
  <c r="M7" i="16"/>
  <c r="M6" i="16"/>
  <c r="M5" i="16"/>
  <c r="M4" i="16"/>
  <c r="L7" i="16"/>
  <c r="L6" i="16"/>
  <c r="L5" i="16"/>
  <c r="L4" i="16"/>
  <c r="K7" i="16"/>
  <c r="K6" i="16"/>
  <c r="K5" i="16"/>
  <c r="K4" i="16"/>
  <c r="J8" i="16"/>
  <c r="J7" i="16"/>
  <c r="J6" i="16"/>
  <c r="J5" i="16"/>
  <c r="J4" i="16"/>
  <c r="E22" i="16"/>
  <c r="I19" i="16"/>
  <c r="E19" i="16"/>
  <c r="I18" i="16"/>
  <c r="E18" i="16"/>
  <c r="I17" i="16"/>
  <c r="I20" i="16" s="1"/>
  <c r="E17" i="16"/>
  <c r="I16" i="16"/>
  <c r="E15" i="16"/>
  <c r="E13" i="16"/>
  <c r="I8" i="16"/>
  <c r="I7" i="16" s="1"/>
  <c r="I6" i="16"/>
  <c r="I5" i="16"/>
  <c r="I4" i="16"/>
  <c r="G21" i="17" l="1"/>
  <c r="I21" i="17" s="1"/>
  <c r="N8" i="16"/>
  <c r="E20" i="16"/>
  <c r="O6" i="16"/>
  <c r="O4" i="16"/>
  <c r="O5" i="16"/>
  <c r="E23" i="16"/>
  <c r="E24" i="16"/>
  <c r="E25" i="16" l="1"/>
  <c r="E32" i="16" s="1"/>
  <c r="E37" i="16" s="1"/>
  <c r="AC80" i="4"/>
  <c r="AE80" i="4"/>
  <c r="AE79" i="4"/>
  <c r="AE66" i="4"/>
  <c r="AL65" i="4" s="1"/>
  <c r="AL66" i="4" s="1"/>
  <c r="AE67" i="4"/>
  <c r="AE68" i="4"/>
  <c r="AE69" i="4"/>
  <c r="AE70" i="4"/>
  <c r="AE71" i="4"/>
  <c r="AE72" i="4"/>
  <c r="AE73" i="4"/>
  <c r="AE74" i="4"/>
  <c r="AE75" i="4"/>
  <c r="AE76" i="4"/>
  <c r="AE77" i="4"/>
  <c r="AE78" i="4"/>
  <c r="AC79" i="4"/>
  <c r="AC78" i="4"/>
  <c r="AC77" i="4"/>
  <c r="AC76" i="4"/>
  <c r="AC75" i="4"/>
  <c r="AC74" i="4"/>
  <c r="AC73" i="4"/>
  <c r="AC72" i="4"/>
  <c r="AC71" i="4"/>
  <c r="AC69" i="4"/>
  <c r="AC68" i="4"/>
  <c r="AC67" i="4"/>
  <c r="AC66" i="4"/>
  <c r="AC70" i="4"/>
  <c r="AF60" i="4"/>
  <c r="AF64" i="4" s="1"/>
  <c r="AB67" i="4"/>
  <c r="AB68" i="4" s="1"/>
  <c r="AI67" i="4"/>
  <c r="AI66" i="4"/>
  <c r="AF62" i="4"/>
  <c r="AF61" i="4"/>
  <c r="AF63" i="4"/>
  <c r="AV69" i="4"/>
  <c r="AQ103" i="4" s="1"/>
  <c r="AU69" i="4"/>
  <c r="AQ92" i="4" s="1"/>
  <c r="AV68" i="4"/>
  <c r="AQ102" i="4" s="1"/>
  <c r="AU68" i="4"/>
  <c r="AP102" i="4" s="1"/>
  <c r="AV67" i="4"/>
  <c r="AQ101" i="4" s="1"/>
  <c r="AU67" i="4"/>
  <c r="AV66" i="4"/>
  <c r="AQ100" i="4" s="1"/>
  <c r="AU66" i="4"/>
  <c r="AP100" i="4" s="1"/>
  <c r="AV65" i="4"/>
  <c r="AQ99" i="4" s="1"/>
  <c r="AU65" i="4"/>
  <c r="AQ88" i="4" s="1"/>
  <c r="AV64" i="4"/>
  <c r="AQ98" i="4" s="1"/>
  <c r="AU64" i="4"/>
  <c r="AP98" i="4" s="1"/>
  <c r="AV63" i="4"/>
  <c r="AQ97" i="4" s="1"/>
  <c r="AU63" i="4"/>
  <c r="AV62" i="4"/>
  <c r="AQ96" i="4" s="1"/>
  <c r="AU62" i="4"/>
  <c r="AP96" i="4" s="1"/>
  <c r="AV61" i="4"/>
  <c r="AQ95" i="4" s="1"/>
  <c r="AU61" i="4"/>
  <c r="AQ84" i="4" s="1"/>
  <c r="AV60" i="4"/>
  <c r="AQ94" i="4" s="1"/>
  <c r="AU60" i="4"/>
  <c r="AP94" i="4" s="1"/>
  <c r="AQ93" i="4"/>
  <c r="AP93" i="4"/>
  <c r="AN61" i="4"/>
  <c r="AN62" i="4" s="1"/>
  <c r="AN63" i="4" s="1"/>
  <c r="AN64" i="4"/>
  <c r="AN65" i="4" s="1"/>
  <c r="AN66" i="4" s="1"/>
  <c r="AN67" i="4" s="1"/>
  <c r="AN68" i="4" s="1"/>
  <c r="AN69" i="4" s="1"/>
  <c r="AN70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T60" i="4" s="1"/>
  <c r="AT61" i="4" s="1"/>
  <c r="AQ85" i="4"/>
  <c r="AS60" i="4"/>
  <c r="AQ83" i="4" s="1"/>
  <c r="AR60" i="4"/>
  <c r="AP83" i="4" s="1"/>
  <c r="AP70" i="4"/>
  <c r="AQ82" i="4" s="1"/>
  <c r="AO70" i="4"/>
  <c r="AP82" i="4" s="1"/>
  <c r="AP69" i="4"/>
  <c r="AQ81" i="4"/>
  <c r="AO69" i="4"/>
  <c r="AP81" i="4" s="1"/>
  <c r="AP68" i="4"/>
  <c r="AQ80" i="4" s="1"/>
  <c r="AO68" i="4"/>
  <c r="AP80" i="4" s="1"/>
  <c r="AP67" i="4"/>
  <c r="AQ79" i="4" s="1"/>
  <c r="AO67" i="4"/>
  <c r="AP79" i="4" s="1"/>
  <c r="AP66" i="4"/>
  <c r="AQ78" i="4" s="1"/>
  <c r="AO66" i="4"/>
  <c r="AP78" i="4" s="1"/>
  <c r="AP65" i="4"/>
  <c r="AQ77" i="4"/>
  <c r="AO65" i="4"/>
  <c r="AP77" i="4" s="1"/>
  <c r="AP64" i="4"/>
  <c r="AQ76" i="4"/>
  <c r="AO64" i="4"/>
  <c r="AP76" i="4" s="1"/>
  <c r="AP63" i="4"/>
  <c r="AQ75" i="4" s="1"/>
  <c r="AO63" i="4"/>
  <c r="AP75" i="4" s="1"/>
  <c r="AP62" i="4"/>
  <c r="AQ74" i="4" s="1"/>
  <c r="AO62" i="4"/>
  <c r="AP74" i="4" s="1"/>
  <c r="AP61" i="4"/>
  <c r="AQ73" i="4"/>
  <c r="AO61" i="4"/>
  <c r="AP73" i="4" s="1"/>
  <c r="AP60" i="4"/>
  <c r="AQ72" i="4" s="1"/>
  <c r="AO60" i="4"/>
  <c r="AP72" i="4" s="1"/>
  <c r="AO73" i="4"/>
  <c r="AO74" i="4"/>
  <c r="AO75" i="4"/>
  <c r="AO76" i="4" s="1"/>
  <c r="AO77" i="4" s="1"/>
  <c r="AO78" i="4" s="1"/>
  <c r="AO79" i="4" s="1"/>
  <c r="AO80" i="4" s="1"/>
  <c r="AO81" i="4" s="1"/>
  <c r="AO82" i="4" s="1"/>
  <c r="AO83" i="4" s="1"/>
  <c r="AO84" i="4" s="1"/>
  <c r="AO85" i="4" s="1"/>
  <c r="AO86" i="4" s="1"/>
  <c r="AO87" i="4" s="1"/>
  <c r="AO88" i="4" s="1"/>
  <c r="AO89" i="4" s="1"/>
  <c r="AO90" i="4" s="1"/>
  <c r="AO91" i="4" s="1"/>
  <c r="AO92" i="4" s="1"/>
  <c r="AO93" i="4" s="1"/>
  <c r="AO94" i="4" s="1"/>
  <c r="AO95" i="4" s="1"/>
  <c r="AO96" i="4" s="1"/>
  <c r="AO97" i="4" s="1"/>
  <c r="AO98" i="4" s="1"/>
  <c r="AO99" i="4" s="1"/>
  <c r="AO100" i="4" s="1"/>
  <c r="AO101" i="4" s="1"/>
  <c r="AO102" i="4" s="1"/>
  <c r="AO103" i="4" s="1"/>
  <c r="AS70" i="4"/>
  <c r="AR70" i="4"/>
  <c r="AS69" i="4"/>
  <c r="AR69" i="4"/>
  <c r="AS68" i="4"/>
  <c r="AR68" i="4"/>
  <c r="AS67" i="4"/>
  <c r="AR67" i="4"/>
  <c r="AS66" i="4"/>
  <c r="AR66" i="4"/>
  <c r="AS65" i="4"/>
  <c r="AR65" i="4"/>
  <c r="AS64" i="4"/>
  <c r="AR64" i="4"/>
  <c r="AS63" i="4"/>
  <c r="AR63" i="4"/>
  <c r="AS62" i="4"/>
  <c r="AR62" i="4"/>
  <c r="AS61" i="4"/>
  <c r="AR61" i="4"/>
  <c r="AD80" i="4"/>
  <c r="AD79" i="4"/>
  <c r="AJ79" i="4" s="1"/>
  <c r="AD78" i="4"/>
  <c r="AJ78" i="4" s="1"/>
  <c r="AD77" i="4"/>
  <c r="AD76" i="4"/>
  <c r="AD75" i="4"/>
  <c r="AD74" i="4"/>
  <c r="AJ74" i="4" s="1"/>
  <c r="AD73" i="4"/>
  <c r="AD72" i="4"/>
  <c r="AD71" i="4"/>
  <c r="AJ71" i="4" s="1"/>
  <c r="AD70" i="4"/>
  <c r="AJ70" i="4" s="1"/>
  <c r="AD69" i="4"/>
  <c r="AK69" i="4" s="1"/>
  <c r="AD68" i="4"/>
  <c r="AD67" i="4"/>
  <c r="AK67" i="4" s="1"/>
  <c r="AD66" i="4"/>
  <c r="AJ66" i="4" s="1"/>
  <c r="AH66" i="4"/>
  <c r="AH67" i="4" s="1"/>
  <c r="AH68" i="4" s="1"/>
  <c r="AH69" i="4" s="1"/>
  <c r="AH70" i="4" s="1"/>
  <c r="AK70" i="4" s="1"/>
  <c r="AJ77" i="4"/>
  <c r="AJ75" i="4"/>
  <c r="AJ73" i="4"/>
  <c r="AJ69" i="4"/>
  <c r="AP103" i="4" l="1"/>
  <c r="AK66" i="4"/>
  <c r="AQ91" i="4"/>
  <c r="AQ87" i="4"/>
  <c r="AQ89" i="4"/>
  <c r="AP99" i="4"/>
  <c r="AP95" i="4"/>
  <c r="E30" i="16"/>
  <c r="E33" i="16"/>
  <c r="E38" i="16" s="1"/>
  <c r="E34" i="16"/>
  <c r="E39" i="16" s="1"/>
  <c r="E27" i="16"/>
  <c r="E28" i="16"/>
  <c r="E29" i="16"/>
  <c r="E35" i="16"/>
  <c r="E40" i="16" s="1"/>
  <c r="AP84" i="4"/>
  <c r="AT62" i="4"/>
  <c r="AL67" i="4"/>
  <c r="AL68" i="4" s="1"/>
  <c r="AL69" i="4" s="1"/>
  <c r="AL70" i="4" s="1"/>
  <c r="AL71" i="4" s="1"/>
  <c r="AL72" i="4" s="1"/>
  <c r="AL73" i="4" s="1"/>
  <c r="AL74" i="4" s="1"/>
  <c r="AL75" i="4" s="1"/>
  <c r="AF66" i="4"/>
  <c r="AQ90" i="4"/>
  <c r="AP101" i="4"/>
  <c r="AQ86" i="4"/>
  <c r="AP97" i="4"/>
  <c r="AF71" i="4"/>
  <c r="AJ67" i="4"/>
  <c r="AH71" i="4"/>
  <c r="AH72" i="4" s="1"/>
  <c r="AH73" i="4" s="1"/>
  <c r="AF70" i="4"/>
  <c r="AF72" i="4"/>
  <c r="AK71" i="4"/>
  <c r="AF73" i="4"/>
  <c r="AF69" i="4"/>
  <c r="AK68" i="4"/>
  <c r="AJ68" i="4"/>
  <c r="AJ72" i="4"/>
  <c r="AJ76" i="4"/>
  <c r="AJ80" i="4"/>
  <c r="AB69" i="4"/>
  <c r="AI68" i="4"/>
  <c r="AF67" i="4"/>
  <c r="AK72" i="4" l="1"/>
  <c r="AF68" i="4"/>
  <c r="AF74" i="4"/>
  <c r="AH74" i="4"/>
  <c r="AK73" i="4"/>
  <c r="AL76" i="4"/>
  <c r="AF75" i="4"/>
  <c r="AI69" i="4"/>
  <c r="AB70" i="4"/>
  <c r="AP85" i="4"/>
  <c r="AT63" i="4"/>
  <c r="AK74" i="4" l="1"/>
  <c r="AH75" i="4"/>
  <c r="AT64" i="4"/>
  <c r="AP86" i="4"/>
  <c r="AL77" i="4"/>
  <c r="AF76" i="4"/>
  <c r="AI70" i="4"/>
  <c r="AB71" i="4"/>
  <c r="AH76" i="4" l="1"/>
  <c r="AK75" i="4"/>
  <c r="AB72" i="4"/>
  <c r="AI71" i="4"/>
  <c r="AP87" i="4"/>
  <c r="AT65" i="4"/>
  <c r="AL78" i="4"/>
  <c r="AF77" i="4"/>
  <c r="AP88" i="4" l="1"/>
  <c r="AT66" i="4"/>
  <c r="AH77" i="4"/>
  <c r="AK76" i="4"/>
  <c r="AB73" i="4"/>
  <c r="AI72" i="4"/>
  <c r="AL79" i="4"/>
  <c r="AF78" i="4"/>
  <c r="AL80" i="4" l="1"/>
  <c r="AF80" i="4" s="1"/>
  <c r="AF79" i="4"/>
  <c r="AH78" i="4"/>
  <c r="AK77" i="4"/>
  <c r="AP89" i="4"/>
  <c r="AT67" i="4"/>
  <c r="AI73" i="4"/>
  <c r="AB74" i="4"/>
  <c r="AB75" i="4" l="1"/>
  <c r="AI74" i="4"/>
  <c r="AT68" i="4"/>
  <c r="AP90" i="4"/>
  <c r="AK78" i="4"/>
  <c r="AH79" i="4"/>
  <c r="AP91" i="4" l="1"/>
  <c r="AT69" i="4"/>
  <c r="AP92" i="4" s="1"/>
  <c r="AB76" i="4"/>
  <c r="AI75" i="4"/>
  <c r="AH80" i="4"/>
  <c r="AK80" i="4" s="1"/>
  <c r="AK79" i="4"/>
  <c r="AB77" i="4" l="1"/>
  <c r="AI76" i="4"/>
  <c r="AI77" i="4" l="1"/>
  <c r="AB78" i="4"/>
  <c r="AI78" i="4" l="1"/>
  <c r="AB79" i="4"/>
  <c r="AB80" i="4" l="1"/>
  <c r="AI80" i="4" s="1"/>
  <c r="AI79" i="4"/>
</calcChain>
</file>

<file path=xl/sharedStrings.xml><?xml version="1.0" encoding="utf-8"?>
<sst xmlns="http://schemas.openxmlformats.org/spreadsheetml/2006/main" count="183" uniqueCount="125">
  <si>
    <t>Packing time in seconds</t>
  </si>
  <si>
    <t>shot wt. parts only</t>
  </si>
  <si>
    <t>sample #</t>
  </si>
  <si>
    <t>Fill time (sec) to packing change-over</t>
  </si>
  <si>
    <t>Hydraulic Pressure at Change-over</t>
  </si>
  <si>
    <t>Sample Number</t>
  </si>
  <si>
    <t>Machine set velocity (distance /sec)</t>
  </si>
  <si>
    <t>.</t>
  </si>
  <si>
    <t>Optimum Setting</t>
  </si>
  <si>
    <t>Inches</t>
  </si>
  <si>
    <t>Millimeters</t>
  </si>
  <si>
    <r>
      <t xml:space="preserve"> ab </t>
    </r>
    <r>
      <rPr>
        <sz val="10"/>
        <color indexed="9"/>
        <rFont val="Arial"/>
        <family val="2"/>
      </rPr>
      <t>72</t>
    </r>
  </si>
  <si>
    <t>See</t>
  </si>
  <si>
    <t xml:space="preserve">Fooled ya </t>
  </si>
  <si>
    <t>didn't I?</t>
  </si>
  <si>
    <t>F</t>
  </si>
  <si>
    <t xml:space="preserve">Runs </t>
  </si>
  <si>
    <t>Mold temp</t>
  </si>
  <si>
    <t>Cooling</t>
  </si>
  <si>
    <t>Holding</t>
  </si>
  <si>
    <t>Length</t>
  </si>
  <si>
    <t>(°C)</t>
  </si>
  <si>
    <t>time (s)</t>
  </si>
  <si>
    <t>(mm)</t>
  </si>
  <si>
    <t>LENGTH:</t>
  </si>
  <si>
    <r>
      <t xml:space="preserve">[Temp_High at (Ave_Time_High - Ave_Time_Low) - Temp_Low at (Ave_Time_High - Ave_Time_Low)]/2  </t>
    </r>
    <r>
      <rPr>
        <b/>
        <sz val="12"/>
        <rFont val="Arial"/>
        <family val="2"/>
      </rPr>
      <t>=</t>
    </r>
    <r>
      <rPr>
        <sz val="10"/>
        <rFont val="Arial"/>
        <family val="2"/>
      </rPr>
      <t xml:space="preserve"> </t>
    </r>
  </si>
  <si>
    <t>L = m2*Time + c2</t>
  </si>
  <si>
    <r>
      <t xml:space="preserve">[Time_High at (Ave_Pres_High - Ave_Pres_Low) - Time_Low at (Ave_Pres_High - Ave_Pres_Low)]/2     </t>
    </r>
    <r>
      <rPr>
        <b/>
        <sz val="12"/>
        <rFont val="Arial"/>
        <family val="2"/>
      </rPr>
      <t>=</t>
    </r>
    <r>
      <rPr>
        <sz val="10"/>
        <rFont val="Arial"/>
        <family val="2"/>
      </rPr>
      <t xml:space="preserve"> </t>
    </r>
  </si>
  <si>
    <t>L = m3*Temp + c3</t>
  </si>
  <si>
    <r>
      <t xml:space="preserve">[Temp_High at (Ave_Pres_High - Ave_Pres_Low) - Temp_Low at (Ave_Pres_High - Ave_Pres_Low)]/2   </t>
    </r>
    <r>
      <rPr>
        <b/>
        <sz val="12"/>
        <rFont val="Arial"/>
        <family val="2"/>
      </rPr>
      <t>=</t>
    </r>
    <r>
      <rPr>
        <sz val="10"/>
        <rFont val="Arial"/>
        <family val="2"/>
      </rPr>
      <t xml:space="preserve"> </t>
    </r>
  </si>
  <si>
    <t>f = number of levels  – 1 = 1</t>
  </si>
  <si>
    <t>Ave</t>
  </si>
  <si>
    <r>
      <t>Variance V</t>
    </r>
    <r>
      <rPr>
        <vertAlign val="subscript"/>
        <sz val="16"/>
        <rFont val="Arial"/>
        <family val="2"/>
      </rPr>
      <t>Temp</t>
    </r>
  </si>
  <si>
    <r>
      <t>Variance V</t>
    </r>
    <r>
      <rPr>
        <vertAlign val="subscript"/>
        <sz val="16"/>
        <rFont val="Arial"/>
        <family val="2"/>
      </rPr>
      <t>Time</t>
    </r>
  </si>
  <si>
    <r>
      <t>Variance V</t>
    </r>
    <r>
      <rPr>
        <vertAlign val="subscript"/>
        <sz val="16"/>
        <rFont val="Arial"/>
        <family val="2"/>
      </rPr>
      <t>Press</t>
    </r>
  </si>
  <si>
    <r>
      <t>Variance V</t>
    </r>
    <r>
      <rPr>
        <vertAlign val="subscript"/>
        <sz val="16"/>
        <rFont val="Arial"/>
        <family val="2"/>
      </rPr>
      <t>Error</t>
    </r>
  </si>
  <si>
    <r>
      <t>Variance Ratio F</t>
    </r>
    <r>
      <rPr>
        <vertAlign val="subscript"/>
        <sz val="16"/>
        <rFont val="Arial"/>
        <family val="2"/>
      </rPr>
      <t>temp</t>
    </r>
  </si>
  <si>
    <r>
      <t>Variance Ratio F</t>
    </r>
    <r>
      <rPr>
        <vertAlign val="subscript"/>
        <sz val="16"/>
        <rFont val="Arial"/>
        <family val="2"/>
      </rPr>
      <t>Time</t>
    </r>
  </si>
  <si>
    <r>
      <t>Variance Ratio F</t>
    </r>
    <r>
      <rPr>
        <vertAlign val="subscript"/>
        <sz val="16"/>
        <rFont val="Arial"/>
        <family val="2"/>
      </rPr>
      <t>Press</t>
    </r>
  </si>
  <si>
    <r>
      <t>Variance Ratio F</t>
    </r>
    <r>
      <rPr>
        <vertAlign val="subscript"/>
        <sz val="16"/>
        <rFont val="Arial"/>
        <family val="2"/>
      </rPr>
      <t>Error</t>
    </r>
  </si>
  <si>
    <r>
      <t>Pure Sum of Squares SS'</t>
    </r>
    <r>
      <rPr>
        <vertAlign val="subscript"/>
        <sz val="16"/>
        <rFont val="Arial"/>
        <family val="2"/>
      </rPr>
      <t>Time</t>
    </r>
  </si>
  <si>
    <r>
      <t>Pure Sum of Squares SS'</t>
    </r>
    <r>
      <rPr>
        <vertAlign val="subscript"/>
        <sz val="16"/>
        <rFont val="Arial"/>
        <family val="2"/>
      </rPr>
      <t>Press</t>
    </r>
  </si>
  <si>
    <r>
      <t>Pure Sum of Squares SS'</t>
    </r>
    <r>
      <rPr>
        <vertAlign val="subscript"/>
        <sz val="16"/>
        <rFont val="Arial"/>
        <family val="2"/>
      </rPr>
      <t>Error</t>
    </r>
  </si>
  <si>
    <r>
      <t>Total Variation SS</t>
    </r>
    <r>
      <rPr>
        <vertAlign val="subscript"/>
        <sz val="16"/>
        <rFont val="Arial"/>
        <family val="2"/>
      </rPr>
      <t>TOT</t>
    </r>
  </si>
  <si>
    <r>
      <t>Total Variance SS</t>
    </r>
    <r>
      <rPr>
        <vertAlign val="subscript"/>
        <sz val="16"/>
        <rFont val="Arial"/>
        <family val="2"/>
      </rPr>
      <t>Temp</t>
    </r>
  </si>
  <si>
    <r>
      <t>Total Variance SS</t>
    </r>
    <r>
      <rPr>
        <vertAlign val="subscript"/>
        <sz val="16"/>
        <rFont val="Arial"/>
        <family val="2"/>
      </rPr>
      <t>Time</t>
    </r>
  </si>
  <si>
    <r>
      <t>Total Variance SS</t>
    </r>
    <r>
      <rPr>
        <vertAlign val="subscript"/>
        <sz val="16"/>
        <rFont val="Arial"/>
        <family val="2"/>
      </rPr>
      <t>Press</t>
    </r>
  </si>
  <si>
    <r>
      <t>Total Variance SS</t>
    </r>
    <r>
      <rPr>
        <vertAlign val="subscript"/>
        <sz val="16"/>
        <rFont val="Arial"/>
        <family val="2"/>
      </rPr>
      <t>Error</t>
    </r>
  </si>
  <si>
    <t>Factors / Inputs</t>
  </si>
  <si>
    <t>Order</t>
  </si>
  <si>
    <t>Run</t>
  </si>
  <si>
    <r>
      <t>% Influence P</t>
    </r>
    <r>
      <rPr>
        <vertAlign val="subscript"/>
        <sz val="16"/>
        <rFont val="Arial"/>
        <family val="2"/>
      </rPr>
      <t>Temp</t>
    </r>
  </si>
  <si>
    <r>
      <t>% Influence P</t>
    </r>
    <r>
      <rPr>
        <vertAlign val="subscript"/>
        <sz val="16"/>
        <rFont val="Arial"/>
        <family val="2"/>
      </rPr>
      <t>Press</t>
    </r>
  </si>
  <si>
    <r>
      <t>% Influence P</t>
    </r>
    <r>
      <rPr>
        <vertAlign val="subscript"/>
        <sz val="16"/>
        <rFont val="Arial"/>
        <family val="2"/>
      </rPr>
      <t>Error</t>
    </r>
  </si>
  <si>
    <r>
      <t>% Influence P</t>
    </r>
    <r>
      <rPr>
        <vertAlign val="subscript"/>
        <sz val="16"/>
        <rFont val="Arial"/>
        <family val="2"/>
      </rPr>
      <t>Time</t>
    </r>
  </si>
  <si>
    <r>
      <t>f</t>
    </r>
    <r>
      <rPr>
        <b/>
        <vertAlign val="subscript"/>
        <sz val="16"/>
        <color rgb="FF3333CC"/>
        <rFont val="Arial"/>
        <family val="2"/>
      </rPr>
      <t>T</t>
    </r>
  </si>
  <si>
    <r>
      <t>f</t>
    </r>
    <r>
      <rPr>
        <b/>
        <vertAlign val="subscript"/>
        <sz val="16"/>
        <color rgb="FF3333CC"/>
        <rFont val="Arial"/>
        <family val="2"/>
      </rPr>
      <t>Temp</t>
    </r>
  </si>
  <si>
    <r>
      <t>f</t>
    </r>
    <r>
      <rPr>
        <b/>
        <vertAlign val="subscript"/>
        <sz val="16"/>
        <color rgb="FF3333CC"/>
        <rFont val="Arial"/>
        <family val="2"/>
      </rPr>
      <t>Time</t>
    </r>
  </si>
  <si>
    <r>
      <t>f</t>
    </r>
    <r>
      <rPr>
        <b/>
        <vertAlign val="subscript"/>
        <sz val="16"/>
        <color rgb="FF3333CC"/>
        <rFont val="Arial"/>
        <family val="2"/>
      </rPr>
      <t>Press</t>
    </r>
  </si>
  <si>
    <r>
      <t>f</t>
    </r>
    <r>
      <rPr>
        <b/>
        <vertAlign val="subscript"/>
        <sz val="16"/>
        <color rgb="FF3333CC"/>
        <rFont val="Arial"/>
        <family val="2"/>
      </rPr>
      <t>Error</t>
    </r>
  </si>
  <si>
    <t>moldTemp</t>
  </si>
  <si>
    <t>coolTime</t>
  </si>
  <si>
    <t>holdPress</t>
  </si>
  <si>
    <t>Source</t>
  </si>
  <si>
    <t>df</t>
  </si>
  <si>
    <t>SS</t>
  </si>
  <si>
    <t>p Value</t>
  </si>
  <si>
    <t>Total</t>
  </si>
  <si>
    <t>Mold Temp</t>
  </si>
  <si>
    <t>Cooling Time</t>
  </si>
  <si>
    <t>Holding Press</t>
  </si>
  <si>
    <t>Error</t>
  </si>
  <si>
    <t>V</t>
  </si>
  <si>
    <t>SS'</t>
  </si>
  <si>
    <r>
      <rPr>
        <b/>
        <sz val="16"/>
        <color rgb="FF3333CC"/>
        <rFont val="Arial"/>
        <family val="2"/>
      </rPr>
      <t>f</t>
    </r>
    <r>
      <rPr>
        <b/>
        <vertAlign val="subscript"/>
        <sz val="16"/>
        <color rgb="FF3333CC"/>
        <rFont val="Arial"/>
        <family val="2"/>
      </rPr>
      <t>T</t>
    </r>
    <r>
      <rPr>
        <sz val="16"/>
        <color rgb="FF3333CC"/>
        <rFont val="Arial"/>
        <family val="2"/>
      </rPr>
      <t xml:space="preserve"> = (total number of trials × number of repetition) – 1</t>
    </r>
  </si>
  <si>
    <t>%PI</t>
  </si>
  <si>
    <t>Nominal L</t>
  </si>
  <si>
    <t>Nominal Length</t>
  </si>
  <si>
    <r>
      <t>Pure Sum of Squares SS'</t>
    </r>
    <r>
      <rPr>
        <vertAlign val="subscript"/>
        <sz val="16"/>
        <rFont val="Arial"/>
        <family val="2"/>
      </rPr>
      <t>Temp</t>
    </r>
  </si>
  <si>
    <t>SS' = SS - f * Ve</t>
  </si>
  <si>
    <r>
      <rPr>
        <b/>
        <sz val="16"/>
        <color rgb="FF3333CC"/>
        <rFont val="Arial"/>
        <family val="2"/>
      </rPr>
      <t>f</t>
    </r>
    <r>
      <rPr>
        <b/>
        <vertAlign val="subscript"/>
        <sz val="16"/>
        <color rgb="FF3333CC"/>
        <rFont val="Arial"/>
        <family val="2"/>
      </rPr>
      <t>Error</t>
    </r>
    <r>
      <rPr>
        <sz val="16"/>
        <color rgb="FF3333CC"/>
        <rFont val="Arial"/>
        <family val="2"/>
      </rPr>
      <t xml:space="preserve"> = f</t>
    </r>
    <r>
      <rPr>
        <vertAlign val="subscript"/>
        <sz val="16"/>
        <color rgb="FF3333CC"/>
        <rFont val="Arial"/>
        <family val="2"/>
      </rPr>
      <t>Total</t>
    </r>
    <r>
      <rPr>
        <sz val="16"/>
        <color rgb="FF3333CC"/>
        <rFont val="Arial"/>
        <family val="2"/>
      </rPr>
      <t xml:space="preserve"> – f</t>
    </r>
    <r>
      <rPr>
        <vertAlign val="subscript"/>
        <sz val="16"/>
        <color rgb="FF3333CC"/>
        <rFont val="Arial"/>
        <family val="2"/>
      </rPr>
      <t>Temp</t>
    </r>
    <r>
      <rPr>
        <sz val="16"/>
        <color rgb="FF3333CC"/>
        <rFont val="Arial"/>
        <family val="2"/>
      </rPr>
      <t xml:space="preserve"> – f</t>
    </r>
    <r>
      <rPr>
        <vertAlign val="subscript"/>
        <sz val="16"/>
        <color rgb="FF3333CC"/>
        <rFont val="Arial"/>
        <family val="2"/>
      </rPr>
      <t>Time</t>
    </r>
    <r>
      <rPr>
        <sz val="16"/>
        <color rgb="FF3333CC"/>
        <rFont val="Arial"/>
        <family val="2"/>
      </rPr>
      <t xml:space="preserve"> – f</t>
    </r>
    <r>
      <rPr>
        <vertAlign val="subscript"/>
        <sz val="16"/>
        <color rgb="FF3333CC"/>
        <rFont val="Arial"/>
        <family val="2"/>
      </rPr>
      <t>Press</t>
    </r>
  </si>
  <si>
    <r>
      <t>V</t>
    </r>
    <r>
      <rPr>
        <b/>
        <vertAlign val="subscript"/>
        <sz val="16"/>
        <color rgb="FFC00000"/>
        <rFont val="Arial"/>
        <family val="2"/>
      </rPr>
      <t>Time</t>
    </r>
    <r>
      <rPr>
        <b/>
        <sz val="16"/>
        <color rgb="FFC00000"/>
        <rFont val="Arial"/>
        <family val="2"/>
      </rPr>
      <t xml:space="preserve"> = S</t>
    </r>
    <r>
      <rPr>
        <b/>
        <vertAlign val="subscript"/>
        <sz val="16"/>
        <color rgb="FFC00000"/>
        <rFont val="Arial"/>
        <family val="2"/>
      </rPr>
      <t>Time</t>
    </r>
    <r>
      <rPr>
        <b/>
        <sz val="16"/>
        <color rgb="FFC00000"/>
        <rFont val="Arial"/>
        <family val="2"/>
      </rPr>
      <t xml:space="preserve"> / f</t>
    </r>
    <r>
      <rPr>
        <b/>
        <vertAlign val="subscript"/>
        <sz val="16"/>
        <color rgb="FFC00000"/>
        <rFont val="Arial"/>
        <family val="2"/>
      </rPr>
      <t>Time</t>
    </r>
  </si>
  <si>
    <r>
      <t>F</t>
    </r>
    <r>
      <rPr>
        <b/>
        <vertAlign val="subscript"/>
        <sz val="16"/>
        <color rgb="FFC00000"/>
        <rFont val="Arial"/>
        <family val="2"/>
      </rPr>
      <t>Temp</t>
    </r>
    <r>
      <rPr>
        <b/>
        <sz val="16"/>
        <color rgb="FFC00000"/>
        <rFont val="Arial"/>
        <family val="2"/>
      </rPr>
      <t xml:space="preserve"> = V</t>
    </r>
    <r>
      <rPr>
        <b/>
        <vertAlign val="subscript"/>
        <sz val="16"/>
        <color rgb="FFC00000"/>
        <rFont val="Arial"/>
        <family val="2"/>
      </rPr>
      <t>Temp</t>
    </r>
    <r>
      <rPr>
        <b/>
        <sz val="16"/>
        <color rgb="FFC00000"/>
        <rFont val="Arial"/>
        <family val="2"/>
      </rPr>
      <t xml:space="preserve"> / V</t>
    </r>
    <r>
      <rPr>
        <b/>
        <vertAlign val="subscript"/>
        <sz val="16"/>
        <color rgb="FFC00000"/>
        <rFont val="Arial"/>
        <family val="2"/>
      </rPr>
      <t>Error</t>
    </r>
  </si>
  <si>
    <r>
      <t>SS'</t>
    </r>
    <r>
      <rPr>
        <b/>
        <vertAlign val="subscript"/>
        <sz val="16"/>
        <color rgb="FFC00000"/>
        <rFont val="Arial"/>
        <family val="2"/>
      </rPr>
      <t>Error</t>
    </r>
    <r>
      <rPr>
        <b/>
        <sz val="16"/>
        <color rgb="FFC00000"/>
        <rFont val="Arial"/>
        <family val="2"/>
      </rPr>
      <t xml:space="preserve"> = SS</t>
    </r>
    <r>
      <rPr>
        <b/>
        <vertAlign val="subscript"/>
        <sz val="16"/>
        <color rgb="FFC00000"/>
        <rFont val="Arial"/>
        <family val="2"/>
      </rPr>
      <t>Error</t>
    </r>
    <r>
      <rPr>
        <b/>
        <sz val="16"/>
        <color rgb="FFC00000"/>
        <rFont val="Arial"/>
        <family val="2"/>
      </rPr>
      <t xml:space="preserve"> + (f</t>
    </r>
    <r>
      <rPr>
        <b/>
        <vertAlign val="subscript"/>
        <sz val="16"/>
        <color rgb="FFC00000"/>
        <rFont val="Arial"/>
        <family val="2"/>
      </rPr>
      <t xml:space="preserve">Temp </t>
    </r>
    <r>
      <rPr>
        <b/>
        <sz val="16"/>
        <color rgb="FFC00000"/>
        <rFont val="Arial"/>
        <family val="2"/>
      </rPr>
      <t>+ f</t>
    </r>
    <r>
      <rPr>
        <b/>
        <vertAlign val="subscript"/>
        <sz val="16"/>
        <color rgb="FFC00000"/>
        <rFont val="Arial"/>
        <family val="2"/>
      </rPr>
      <t xml:space="preserve">Time </t>
    </r>
    <r>
      <rPr>
        <b/>
        <sz val="16"/>
        <color rgb="FFC00000"/>
        <rFont val="Arial"/>
        <family val="2"/>
      </rPr>
      <t>+ f</t>
    </r>
    <r>
      <rPr>
        <b/>
        <vertAlign val="subscript"/>
        <sz val="16"/>
        <color rgb="FFC00000"/>
        <rFont val="Arial"/>
        <family val="2"/>
      </rPr>
      <t>Press</t>
    </r>
    <r>
      <rPr>
        <b/>
        <sz val="16"/>
        <color rgb="FFC00000"/>
        <rFont val="Arial"/>
        <family val="2"/>
      </rPr>
      <t>) * Ve</t>
    </r>
  </si>
  <si>
    <t>aveTCP</t>
  </si>
  <si>
    <t>Interactive</t>
  </si>
  <si>
    <t>y - y1 = m(x - x1)</t>
  </si>
  <si>
    <t>L = m1*Press + c1</t>
  </si>
  <si>
    <t>aveLen</t>
  </si>
  <si>
    <r>
      <t>PI</t>
    </r>
    <r>
      <rPr>
        <b/>
        <vertAlign val="subscript"/>
        <sz val="16"/>
        <color rgb="FFC00000"/>
        <rFont val="Arial"/>
        <family val="2"/>
      </rPr>
      <t>Temp</t>
    </r>
    <r>
      <rPr>
        <b/>
        <sz val="16"/>
        <color rgb="FFC00000"/>
        <rFont val="Arial"/>
        <family val="2"/>
      </rPr>
      <t xml:space="preserve"> = SS'</t>
    </r>
    <r>
      <rPr>
        <b/>
        <vertAlign val="subscript"/>
        <sz val="16"/>
        <color rgb="FFC00000"/>
        <rFont val="Arial"/>
        <family val="2"/>
      </rPr>
      <t>Temp</t>
    </r>
    <r>
      <rPr>
        <b/>
        <sz val="16"/>
        <color rgb="FFC00000"/>
        <rFont val="Arial"/>
        <family val="2"/>
      </rPr>
      <t xml:space="preserve"> / SS</t>
    </r>
    <r>
      <rPr>
        <b/>
        <vertAlign val="subscript"/>
        <sz val="16"/>
        <color rgb="FFC00000"/>
        <rFont val="Arial"/>
        <family val="2"/>
      </rPr>
      <t xml:space="preserve">Total </t>
    </r>
    <r>
      <rPr>
        <b/>
        <sz val="16"/>
        <color rgb="FFC00000"/>
        <rFont val="Arial"/>
        <family val="2"/>
      </rPr>
      <t>* 100</t>
    </r>
  </si>
  <si>
    <t>=</t>
  </si>
  <si>
    <t>Ave_23_°C</t>
  </si>
  <si>
    <t>Ave_38_°C</t>
  </si>
  <si>
    <t>Ave_18_s</t>
  </si>
  <si>
    <t>Ave_28_s</t>
  </si>
  <si>
    <t>Ave-400 Psi</t>
  </si>
  <si>
    <t>Ave-650 Psi</t>
  </si>
  <si>
    <t>press (Psi)</t>
  </si>
  <si>
    <t>Response</t>
  </si>
  <si>
    <t>Experimental trial orders</t>
  </si>
  <si>
    <t>Response / Output</t>
  </si>
  <si>
    <t>L-40.8175 = (0.3375/250)*(P-650)</t>
  </si>
  <si>
    <t>L = 0.00135* Press + 39.94</t>
  </si>
  <si>
    <t>Press = (L - 39.94) / 0.00135</t>
  </si>
  <si>
    <t>L - 40.71 = (0.1225/10)*(Time-28)</t>
  </si>
  <si>
    <t>L = 0.01225 * Time+ 40.367</t>
  </si>
  <si>
    <t>Time = (L - 40.367) / 0.01225</t>
  </si>
  <si>
    <t>L - 40.695 = (-0.0925/15)*(Temp-23)</t>
  </si>
  <si>
    <t>L = -0.00617 * Temp + 40.8368</t>
  </si>
  <si>
    <t>Temp = (40.8368 - L) / 0.00616</t>
  </si>
  <si>
    <t>==&gt; too small delta, maybe no relationship, no linear model</t>
  </si>
  <si>
    <t>(Variance or Mean Square)</t>
  </si>
  <si>
    <t>Total number Degree of Freedom:</t>
  </si>
  <si>
    <t>ave Total</t>
  </si>
  <si>
    <t>vs. aveTOT</t>
  </si>
  <si>
    <t>C.F. = T** 2 / n</t>
  </si>
  <si>
    <t>Temp*Time</t>
  </si>
  <si>
    <t>Time*Press</t>
  </si>
  <si>
    <t>Temp*Press</t>
  </si>
  <si>
    <t>2 is High  or  (+)  , + 1</t>
  </si>
  <si>
    <t>1 is Low   or  (–)  ,  –1</t>
  </si>
  <si>
    <t>(+) * (+) = (+) = +1 or 2</t>
  </si>
  <si>
    <t>(–) * (–) = (+) = +1 or 2</t>
  </si>
  <si>
    <t>(–) * (+) = (–) = –1 or 1</t>
  </si>
  <si>
    <t>(+) * (–) = (–) = –1 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</si>
</sst>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.00000"/>
  </numFmts>
  <fonts count="4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vertAlign val="superscript"/>
      <sz val="7.5"/>
      <name val="Times New Roman"/>
      <family val="1"/>
    </font>
    <font>
      <sz val="10"/>
      <name val="Arial"/>
      <family val="2"/>
    </font>
    <font>
      <sz val="9"/>
      <color indexed="9"/>
      <name val="Arial"/>
      <family val="2"/>
    </font>
    <font>
      <sz val="16"/>
      <name val="Arial"/>
      <family val="2"/>
    </font>
    <font>
      <b/>
      <u/>
      <sz val="16"/>
      <name val="Arial"/>
      <family val="2"/>
    </font>
    <font>
      <u/>
      <sz val="16"/>
      <name val="Arial"/>
      <family val="2"/>
    </font>
    <font>
      <b/>
      <sz val="16"/>
      <name val="Arial"/>
      <family val="2"/>
    </font>
    <font>
      <vertAlign val="subscript"/>
      <sz val="16"/>
      <name val="Arial"/>
      <family val="2"/>
    </font>
    <font>
      <sz val="10"/>
      <color rgb="FFFF0000"/>
      <name val="Arial"/>
      <family val="2"/>
    </font>
    <font>
      <b/>
      <sz val="16"/>
      <color rgb="FF3333CC"/>
      <name val="Arial"/>
      <family val="2"/>
    </font>
    <font>
      <b/>
      <vertAlign val="subscript"/>
      <sz val="16"/>
      <color rgb="FF3333CC"/>
      <name val="Arial"/>
      <family val="2"/>
    </font>
    <font>
      <sz val="16"/>
      <color rgb="FF3333CC"/>
      <name val="Arial"/>
      <family val="2"/>
    </font>
    <font>
      <sz val="14"/>
      <color rgb="FF3333CC"/>
      <name val="Arial"/>
      <family val="2"/>
    </font>
    <font>
      <vertAlign val="subscript"/>
      <sz val="16"/>
      <color rgb="FF3333CC"/>
      <name val="Arial"/>
      <family val="2"/>
    </font>
    <font>
      <b/>
      <sz val="12"/>
      <color rgb="FF002060"/>
      <name val="Arial"/>
      <family val="2"/>
    </font>
    <font>
      <b/>
      <sz val="14"/>
      <color rgb="FFC00000"/>
      <name val="Arial"/>
      <family val="2"/>
    </font>
    <font>
      <b/>
      <sz val="11"/>
      <name val="Arial"/>
      <family val="2"/>
    </font>
    <font>
      <b/>
      <sz val="16"/>
      <color rgb="FFC00000"/>
      <name val="Arial"/>
      <family val="2"/>
    </font>
    <font>
      <b/>
      <vertAlign val="subscript"/>
      <sz val="16"/>
      <color rgb="FFC00000"/>
      <name val="Arial"/>
      <family val="2"/>
    </font>
    <font>
      <sz val="10"/>
      <color rgb="FFC00000"/>
      <name val="Arial"/>
      <family val="2"/>
    </font>
    <font>
      <sz val="12"/>
      <name val="Arial"/>
      <family val="2"/>
    </font>
    <font>
      <sz val="14"/>
      <color rgb="FFC00000"/>
      <name val="Arial"/>
      <family val="2"/>
    </font>
    <font>
      <sz val="14"/>
      <color rgb="FF0070C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4"/>
      <color rgb="FF7030A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b/>
      <sz val="10"/>
      <color rgb="FFC00000"/>
      <name val="Arial"/>
      <family val="2"/>
    </font>
    <font>
      <b/>
      <sz val="14"/>
      <color rgb="FF0070C0"/>
      <name val="Arial"/>
      <family val="2"/>
    </font>
    <font>
      <sz val="16"/>
      <color rgb="FF0070C0"/>
      <name val="Arial"/>
      <family val="2"/>
    </font>
    <font>
      <b/>
      <sz val="12"/>
      <color rgb="FFC00000"/>
      <name val="Arial"/>
      <family val="2"/>
    </font>
    <font>
      <sz val="16"/>
      <color rgb="FFFF0000"/>
      <name val="Arial"/>
      <family val="2"/>
    </font>
    <font>
      <sz val="14"/>
      <color rgb="FFFF0000"/>
      <name val="Arial"/>
      <family val="2"/>
    </font>
    <font>
      <sz val="16"/>
      <color rgb="FF3333FF"/>
      <name val="Arial"/>
      <family val="2"/>
    </font>
    <font>
      <b/>
      <sz val="11"/>
      <color rgb="FF0070C0"/>
      <name val="Arial"/>
      <family val="2"/>
    </font>
    <font>
      <b/>
      <sz val="11"/>
      <color rgb="FF002060"/>
      <name val="Arial"/>
      <family val="2"/>
    </font>
    <font>
      <sz val="16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4" fillId="0" borderId="0" xfId="0" applyFont="1"/>
    <xf numFmtId="0" fontId="2" fillId="0" borderId="0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166" fontId="2" fillId="0" borderId="0" xfId="0" applyNumberFormat="1" applyFont="1"/>
    <xf numFmtId="166" fontId="2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applyBorder="1"/>
    <xf numFmtId="166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 vertical="justify"/>
    </xf>
    <xf numFmtId="0" fontId="2" fillId="0" borderId="0" xfId="0" applyFont="1" applyBorder="1" applyAlignment="1">
      <alignment horizontal="center" vertical="justify"/>
    </xf>
    <xf numFmtId="0" fontId="7" fillId="0" borderId="0" xfId="0" applyFont="1" applyBorder="1"/>
    <xf numFmtId="0" fontId="10" fillId="0" borderId="0" xfId="0" applyFont="1"/>
    <xf numFmtId="0" fontId="7" fillId="0" borderId="0" xfId="0" applyFont="1" applyFill="1" applyBorder="1"/>
    <xf numFmtId="1" fontId="2" fillId="0" borderId="0" xfId="0" applyNumberFormat="1" applyFont="1" applyFill="1" applyBorder="1"/>
    <xf numFmtId="0" fontId="8" fillId="0" borderId="0" xfId="0" applyFont="1" applyFill="1" applyBorder="1"/>
    <xf numFmtId="166" fontId="2" fillId="0" borderId="0" xfId="0" applyNumberFormat="1" applyFont="1" applyFill="1" applyBorder="1"/>
    <xf numFmtId="166" fontId="2" fillId="0" borderId="0" xfId="0" applyNumberFormat="1" applyFont="1" applyFill="1" applyBorder="1" applyAlignment="1">
      <alignment vertical="top"/>
    </xf>
    <xf numFmtId="1" fontId="2" fillId="0" borderId="0" xfId="0" applyNumberFormat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1" fontId="2" fillId="0" borderId="0" xfId="0" applyNumberFormat="1" applyFont="1"/>
    <xf numFmtId="0" fontId="8" fillId="0" borderId="0" xfId="0" applyFont="1"/>
    <xf numFmtId="0" fontId="7" fillId="0" borderId="0" xfId="0" applyFont="1" applyFill="1" applyBorder="1" applyAlignment="1">
      <alignment horizontal="center" vertical="justify"/>
    </xf>
    <xf numFmtId="166" fontId="2" fillId="0" borderId="0" xfId="0" applyNumberFormat="1" applyFont="1" applyBorder="1"/>
    <xf numFmtId="1" fontId="2" fillId="0" borderId="0" xfId="0" applyNumberFormat="1" applyFont="1" applyBorder="1"/>
    <xf numFmtId="166" fontId="2" fillId="0" borderId="0" xfId="0" applyNumberFormat="1" applyFont="1" applyFill="1" applyBorder="1" applyAlignment="1">
      <alignment horizontal="left" indent="1"/>
    </xf>
    <xf numFmtId="0" fontId="3" fillId="0" borderId="0" xfId="0" applyFont="1" applyFill="1" applyBorder="1" applyAlignment="1"/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1" fillId="0" borderId="0" xfId="0" applyFont="1"/>
    <xf numFmtId="0" fontId="8" fillId="0" borderId="0" xfId="0" applyFont="1" applyBorder="1"/>
    <xf numFmtId="0" fontId="8" fillId="0" borderId="0" xfId="0" applyFont="1" applyFill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center" vertical="justify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0" fontId="12" fillId="0" borderId="0" xfId="0" applyFont="1" applyFill="1" applyBorder="1" applyAlignment="1">
      <alignment horizontal="center" vertical="justify"/>
    </xf>
    <xf numFmtId="0" fontId="12" fillId="0" borderId="0" xfId="0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0" xfId="0" applyFont="1" applyBorder="1"/>
    <xf numFmtId="0" fontId="2" fillId="0" borderId="0" xfId="0" applyFont="1" applyFill="1" applyBorder="1" applyAlignment="1">
      <alignment horizontal="center" vertical="justify"/>
    </xf>
    <xf numFmtId="2" fontId="2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justify"/>
    </xf>
    <xf numFmtId="1" fontId="2" fillId="0" borderId="0" xfId="0" applyNumberFormat="1" applyFont="1" applyFill="1"/>
    <xf numFmtId="0" fontId="7" fillId="0" borderId="0" xfId="0" applyFont="1" applyFill="1"/>
    <xf numFmtId="0" fontId="8" fillId="0" borderId="0" xfId="0" applyFont="1" applyAlignment="1">
      <alignment horizontal="center" vertical="justify"/>
    </xf>
    <xf numFmtId="0" fontId="4" fillId="0" borderId="0" xfId="0" applyFont="1" applyFill="1" applyBorder="1" applyAlignment="1">
      <alignment vertical="top"/>
    </xf>
    <xf numFmtId="166" fontId="5" fillId="0" borderId="0" xfId="0" applyNumberFormat="1" applyFont="1" applyFill="1" applyBorder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164" fontId="4" fillId="0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Protection="1">
      <protection locked="0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wrapText="1"/>
    </xf>
    <xf numFmtId="166" fontId="5" fillId="0" borderId="0" xfId="0" applyNumberFormat="1" applyFont="1" applyFill="1" applyBorder="1"/>
    <xf numFmtId="0" fontId="4" fillId="0" borderId="0" xfId="0" applyFont="1" applyFill="1" applyBorder="1" applyAlignment="1">
      <alignment horizontal="center" vertical="justify"/>
    </xf>
    <xf numFmtId="0" fontId="13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/>
    <xf numFmtId="0" fontId="17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9" xfId="0" applyFont="1" applyBorder="1"/>
    <xf numFmtId="0" fontId="14" fillId="0" borderId="10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6" fontId="0" fillId="0" borderId="0" xfId="0" applyNumberFormat="1"/>
    <xf numFmtId="0" fontId="3" fillId="0" borderId="0" xfId="0" applyFont="1"/>
    <xf numFmtId="166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15" xfId="0" applyNumberFormat="1" applyFont="1" applyBorder="1"/>
    <xf numFmtId="166" fontId="3" fillId="0" borderId="1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4" fillId="0" borderId="0" xfId="0" applyFont="1" applyAlignment="1">
      <alignment horizontal="right"/>
    </xf>
    <xf numFmtId="166" fontId="14" fillId="0" borderId="0" xfId="0" applyNumberFormat="1" applyFont="1"/>
    <xf numFmtId="0" fontId="19" fillId="0" borderId="0" xfId="0" applyFont="1"/>
    <xf numFmtId="0" fontId="2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/>
    <xf numFmtId="167" fontId="14" fillId="0" borderId="0" xfId="0" applyNumberFormat="1" applyFont="1" applyBorder="1"/>
    <xf numFmtId="0" fontId="25" fillId="0" borderId="16" xfId="0" applyFont="1" applyBorder="1" applyAlignment="1">
      <alignment horizontal="center" vertical="center" wrapText="1"/>
    </xf>
    <xf numFmtId="165" fontId="26" fillId="0" borderId="4" xfId="0" applyNumberFormat="1" applyFont="1" applyBorder="1" applyAlignment="1">
      <alignment horizontal="center" vertical="center" wrapText="1"/>
    </xf>
    <xf numFmtId="165" fontId="26" fillId="0" borderId="6" xfId="0" applyNumberFormat="1" applyFont="1" applyBorder="1" applyAlignment="1">
      <alignment horizontal="center" vertical="center" wrapText="1"/>
    </xf>
    <xf numFmtId="166" fontId="26" fillId="0" borderId="6" xfId="0" applyNumberFormat="1" applyFont="1" applyBorder="1" applyAlignment="1">
      <alignment horizontal="center" vertical="center" wrapText="1"/>
    </xf>
    <xf numFmtId="165" fontId="26" fillId="0" borderId="2" xfId="0" applyNumberFormat="1" applyFont="1" applyBorder="1" applyAlignment="1">
      <alignment horizontal="center" vertical="center" wrapText="1"/>
    </xf>
    <xf numFmtId="165" fontId="26" fillId="0" borderId="5" xfId="0" applyNumberFormat="1" applyFont="1" applyBorder="1" applyAlignment="1">
      <alignment horizontal="center" vertical="center" wrapText="1"/>
    </xf>
    <xf numFmtId="165" fontId="26" fillId="0" borderId="9" xfId="0" applyNumberFormat="1" applyFont="1" applyBorder="1" applyAlignment="1">
      <alignment horizontal="center"/>
    </xf>
    <xf numFmtId="0" fontId="25" fillId="0" borderId="16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166" fontId="26" fillId="0" borderId="4" xfId="0" applyNumberFormat="1" applyFont="1" applyBorder="1" applyAlignment="1">
      <alignment horizontal="center" vertical="center" wrapText="1"/>
    </xf>
    <xf numFmtId="167" fontId="26" fillId="0" borderId="2" xfId="0" applyNumberFormat="1" applyFont="1" applyBorder="1" applyAlignment="1">
      <alignment horizontal="center" vertical="center" wrapText="1"/>
    </xf>
    <xf numFmtId="167" fontId="26" fillId="0" borderId="5" xfId="0" applyNumberFormat="1" applyFont="1" applyBorder="1" applyAlignment="1">
      <alignment horizontal="center" vertical="center" wrapText="1"/>
    </xf>
    <xf numFmtId="0" fontId="22" fillId="0" borderId="0" xfId="0" applyFont="1"/>
    <xf numFmtId="0" fontId="0" fillId="0" borderId="9" xfId="0" applyBorder="1"/>
    <xf numFmtId="166" fontId="23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7" fillId="0" borderId="0" xfId="0" applyFont="1"/>
    <xf numFmtId="0" fontId="9" fillId="0" borderId="0" xfId="0" applyFont="1"/>
    <xf numFmtId="0" fontId="3" fillId="3" borderId="0" xfId="0" applyFont="1" applyFill="1" applyAlignment="1">
      <alignment horizontal="center"/>
    </xf>
    <xf numFmtId="0" fontId="28" fillId="0" borderId="0" xfId="0" applyFont="1"/>
    <xf numFmtId="166" fontId="3" fillId="0" borderId="0" xfId="0" applyNumberFormat="1" applyFont="1" applyBorder="1" applyAlignment="1">
      <alignment horizontal="center"/>
    </xf>
    <xf numFmtId="166" fontId="23" fillId="0" borderId="0" xfId="0" applyNumberFormat="1" applyFont="1" applyFill="1" applyAlignment="1">
      <alignment horizontal="center"/>
    </xf>
    <xf numFmtId="166" fontId="30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0" xfId="0" applyFont="1" applyAlignment="1">
      <alignment horizontal="center"/>
    </xf>
    <xf numFmtId="166" fontId="33" fillId="0" borderId="0" xfId="0" applyNumberFormat="1" applyFont="1" applyAlignment="1">
      <alignment horizontal="center"/>
    </xf>
    <xf numFmtId="166" fontId="34" fillId="0" borderId="0" xfId="0" applyNumberFormat="1" applyFont="1"/>
    <xf numFmtId="0" fontId="32" fillId="0" borderId="0" xfId="0" applyFont="1" applyBorder="1"/>
    <xf numFmtId="0" fontId="32" fillId="0" borderId="0" xfId="0" applyFont="1" applyBorder="1" applyAlignment="1">
      <alignment horizontal="center"/>
    </xf>
    <xf numFmtId="0" fontId="35" fillId="0" borderId="0" xfId="0" applyFont="1"/>
    <xf numFmtId="0" fontId="34" fillId="0" borderId="0" xfId="0" applyFont="1"/>
    <xf numFmtId="0" fontId="38" fillId="0" borderId="0" xfId="0" applyFont="1"/>
    <xf numFmtId="0" fontId="39" fillId="0" borderId="0" xfId="0" applyFont="1"/>
    <xf numFmtId="166" fontId="40" fillId="0" borderId="12" xfId="0" applyNumberFormat="1" applyFont="1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 wrapText="1"/>
    </xf>
    <xf numFmtId="166" fontId="36" fillId="0" borderId="0" xfId="0" applyNumberFormat="1" applyFont="1"/>
    <xf numFmtId="0" fontId="37" fillId="0" borderId="0" xfId="0" applyFont="1" applyAlignment="1">
      <alignment horizontal="center"/>
    </xf>
    <xf numFmtId="0" fontId="31" fillId="0" borderId="0" xfId="0" applyFont="1"/>
    <xf numFmtId="166" fontId="3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0" fontId="31" fillId="0" borderId="0" xfId="0" quotePrefix="1" applyFont="1"/>
    <xf numFmtId="166" fontId="41" fillId="0" borderId="0" xfId="0" applyNumberFormat="1" applyFont="1"/>
    <xf numFmtId="0" fontId="42" fillId="0" borderId="0" xfId="0" applyFont="1"/>
    <xf numFmtId="0" fontId="26" fillId="0" borderId="0" xfId="0" quotePrefix="1" applyFont="1"/>
    <xf numFmtId="165" fontId="35" fillId="0" borderId="0" xfId="0" applyNumberFormat="1" applyFont="1"/>
    <xf numFmtId="0" fontId="6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41" fillId="0" borderId="2" xfId="0" applyFont="1" applyBorder="1" applyAlignment="1">
      <alignment horizontal="left"/>
    </xf>
    <xf numFmtId="0" fontId="41" fillId="0" borderId="5" xfId="0" applyFont="1" applyBorder="1" applyAlignment="1">
      <alignment horizontal="left"/>
    </xf>
    <xf numFmtId="0" fontId="41" fillId="0" borderId="9" xfId="0" applyFont="1" applyBorder="1" applyAlignment="1">
      <alignment horizontal="left"/>
    </xf>
    <xf numFmtId="0" fontId="43" fillId="0" borderId="0" xfId="0" quotePrefix="1" applyFont="1"/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7" fontId="23" fillId="0" borderId="0" xfId="0" applyNumberFormat="1" applyFont="1"/>
    <xf numFmtId="167" fontId="23" fillId="2" borderId="0" xfId="0" applyNumberFormat="1" applyFont="1" applyFill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44" fillId="0" borderId="0" xfId="0" applyFont="1"/>
    <xf numFmtId="0" fontId="44" fillId="0" borderId="0" xfId="0" quotePrefix="1" applyFont="1"/>
    <xf numFmtId="0" fontId="26" fillId="0" borderId="0" xfId="0" applyFont="1"/>
    <xf numFmtId="0" fontId="3" fillId="0" borderId="0" xfId="0" quotePrefix="1" applyFont="1"/>
    <xf numFmtId="0" fontId="45" fillId="0" borderId="2" xfId="0" applyFont="1" applyBorder="1" applyAlignment="1">
      <alignment horizontal="center"/>
    </xf>
    <xf numFmtId="0" fontId="45" fillId="0" borderId="0" xfId="0" applyFont="1"/>
    <xf numFmtId="0" fontId="41" fillId="0" borderId="5" xfId="0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1" fillId="0" borderId="0" xfId="0" quotePrefix="1" applyFont="1"/>
    <xf numFmtId="0" fontId="6" fillId="0" borderId="7" xfId="0" applyFont="1" applyBorder="1" applyAlignment="1">
      <alignment horizontal="center"/>
    </xf>
    <xf numFmtId="0" fontId="6" fillId="0" borderId="13" xfId="0" applyFont="1" applyBorder="1" applyAlignment="1">
      <alignment horizontal="right"/>
    </xf>
    <xf numFmtId="0" fontId="9" fillId="0" borderId="11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9" fillId="0" borderId="0" xfId="0" quotePrefix="1" applyFont="1"/>
    <xf numFmtId="0" fontId="6" fillId="0" borderId="7" xfId="0" applyFont="1" applyBorder="1" applyAlignment="1">
      <alignment horizontal="center"/>
    </xf>
    <xf numFmtId="0" fontId="41" fillId="0" borderId="0" xfId="0" applyFont="1" applyAlignment="1">
      <alignment horizontal="right"/>
    </xf>
    <xf numFmtId="2" fontId="41" fillId="0" borderId="0" xfId="0" applyNumberFormat="1" applyFont="1"/>
    <xf numFmtId="0" fontId="14" fillId="0" borderId="6" xfId="0" applyFont="1" applyBorder="1" applyAlignment="1">
      <alignment horizontal="center"/>
    </xf>
    <xf numFmtId="1" fontId="14" fillId="0" borderId="5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1" fontId="48" fillId="0" borderId="0" xfId="0" applyNumberFormat="1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8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45</xdr:col>
      <xdr:colOff>209550</xdr:colOff>
      <xdr:row>100</xdr:row>
      <xdr:rowOff>152400</xdr:rowOff>
    </xdr:from>
    <xdr:ext cx="76200" cy="200025"/>
    <xdr:sp macro="" textlink="">
      <xdr:nvSpPr>
        <xdr:cNvPr id="17411" name="Text Box 3"/>
        <xdr:cNvSpPr txBox="1">
          <a:spLocks noChangeArrowheads="1"/>
        </xdr:cNvSpPr>
      </xdr:nvSpPr>
      <xdr:spPr bwMode="auto">
        <a:xfrm>
          <a:off x="27698700" y="16440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cess%20windo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 Window Worksheet"/>
      <sheetName val="process window Tutorial"/>
    </sheetNames>
    <sheetDataSet>
      <sheetData sheetId="0"/>
      <sheetData sheetId="1">
        <row r="2">
          <cell r="J2" t="str">
            <v>PSI</v>
          </cell>
          <cell r="K2" t="str">
            <v>F</v>
          </cell>
        </row>
        <row r="3">
          <cell r="J3" t="str">
            <v>Newtons</v>
          </cell>
          <cell r="K3" t="str">
            <v>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4"/>
  <sheetViews>
    <sheetView workbookViewId="0"/>
  </sheetViews>
  <sheetFormatPr defaultRowHeight="12.75" x14ac:dyDescent="0.2"/>
  <cols>
    <col min="1" max="26" width="9.140625" style="14" customWidth="1"/>
    <col min="27" max="32" width="9.140625" style="23" customWidth="1"/>
    <col min="33" max="36" width="9.140625" style="5" customWidth="1"/>
    <col min="37" max="37" width="10" style="22" customWidth="1"/>
    <col min="38" max="39" width="9.140625" style="5" customWidth="1"/>
    <col min="40" max="48" width="9.140625" style="23" customWidth="1"/>
    <col min="49" max="16384" width="9.140625" style="14"/>
  </cols>
  <sheetData>
    <row r="1" spans="2:32" x14ac:dyDescent="0.2">
      <c r="B1" s="7" t="s">
        <v>12</v>
      </c>
      <c r="C1" s="7" t="s">
        <v>11</v>
      </c>
      <c r="D1" s="7">
        <v>900</v>
      </c>
      <c r="AA1" s="31"/>
      <c r="AB1" s="31"/>
      <c r="AC1" s="31"/>
      <c r="AD1" s="31"/>
      <c r="AE1" s="31"/>
      <c r="AF1" s="31"/>
    </row>
    <row r="2" spans="2:32" x14ac:dyDescent="0.2">
      <c r="C2" s="14" t="s">
        <v>13</v>
      </c>
      <c r="D2" s="14" t="s">
        <v>14</v>
      </c>
    </row>
    <row r="10" spans="2:32" x14ac:dyDescent="0.2">
      <c r="AA10" s="7"/>
      <c r="AB10" s="7"/>
      <c r="AC10" s="7"/>
      <c r="AD10" s="7"/>
      <c r="AE10" s="7"/>
      <c r="AF10" s="7"/>
    </row>
    <row r="11" spans="2:32" x14ac:dyDescent="0.2">
      <c r="AA11" s="7"/>
      <c r="AB11" s="7"/>
      <c r="AC11" s="7"/>
      <c r="AD11" s="7"/>
      <c r="AE11" s="7"/>
      <c r="AF11" s="7"/>
    </row>
    <row r="12" spans="2:32" x14ac:dyDescent="0.2">
      <c r="AA12" s="7"/>
      <c r="AB12" s="7"/>
      <c r="AC12" s="7"/>
      <c r="AD12" s="7"/>
      <c r="AE12" s="7"/>
      <c r="AF12" s="7"/>
    </row>
    <row r="13" spans="2:32" x14ac:dyDescent="0.2">
      <c r="AA13" s="7"/>
      <c r="AB13" s="7"/>
      <c r="AC13" s="7"/>
      <c r="AD13" s="7"/>
      <c r="AE13" s="7"/>
      <c r="AF13" s="7"/>
    </row>
    <row r="14" spans="2:32" x14ac:dyDescent="0.2">
      <c r="AA14" s="7"/>
      <c r="AB14" s="7"/>
      <c r="AC14" s="7"/>
      <c r="AD14" s="7"/>
      <c r="AE14" s="7"/>
      <c r="AF14" s="7"/>
    </row>
    <row r="15" spans="2:32" x14ac:dyDescent="0.2">
      <c r="AA15" s="7"/>
      <c r="AB15" s="7"/>
      <c r="AC15" s="7"/>
      <c r="AD15" s="7"/>
      <c r="AE15" s="7"/>
      <c r="AF15" s="7"/>
    </row>
    <row r="16" spans="2:32" x14ac:dyDescent="0.2">
      <c r="AA16" s="7"/>
      <c r="AB16" s="7"/>
      <c r="AC16" s="7"/>
      <c r="AD16" s="7"/>
      <c r="AE16" s="7"/>
      <c r="AF16" s="7"/>
    </row>
    <row r="17" spans="27:32" x14ac:dyDescent="0.2">
      <c r="AA17" s="7"/>
      <c r="AB17" s="7"/>
      <c r="AC17" s="7"/>
      <c r="AD17" s="7"/>
      <c r="AE17" s="7"/>
      <c r="AF17" s="7"/>
    </row>
    <row r="18" spans="27:32" x14ac:dyDescent="0.2">
      <c r="AA18" s="7"/>
      <c r="AB18" s="7"/>
      <c r="AC18" s="7"/>
      <c r="AD18" s="7"/>
      <c r="AE18" s="7"/>
      <c r="AF18" s="7"/>
    </row>
    <row r="19" spans="27:32" x14ac:dyDescent="0.2">
      <c r="AA19" s="7"/>
      <c r="AB19" s="7"/>
      <c r="AC19" s="7"/>
      <c r="AD19" s="7"/>
      <c r="AE19" s="7"/>
      <c r="AF19" s="7"/>
    </row>
    <row r="20" spans="27:32" x14ac:dyDescent="0.2">
      <c r="AA20" s="7"/>
      <c r="AB20" s="7"/>
      <c r="AC20" s="7"/>
      <c r="AD20" s="7"/>
      <c r="AE20" s="7"/>
      <c r="AF20" s="7"/>
    </row>
    <row r="21" spans="27:32" x14ac:dyDescent="0.2">
      <c r="AA21" s="7"/>
      <c r="AB21" s="7"/>
      <c r="AC21" s="7"/>
      <c r="AD21" s="7"/>
      <c r="AE21" s="7"/>
      <c r="AF21" s="7"/>
    </row>
    <row r="22" spans="27:32" x14ac:dyDescent="0.2">
      <c r="AA22" s="7"/>
      <c r="AB22" s="7"/>
      <c r="AC22" s="7"/>
      <c r="AD22" s="7"/>
      <c r="AE22" s="7"/>
      <c r="AF22" s="7"/>
    </row>
    <row r="23" spans="27:32" x14ac:dyDescent="0.2">
      <c r="AA23" s="7"/>
      <c r="AB23" s="7"/>
      <c r="AC23" s="7"/>
      <c r="AD23" s="7"/>
      <c r="AE23" s="7"/>
      <c r="AF23" s="7"/>
    </row>
    <row r="24" spans="27:32" x14ac:dyDescent="0.2">
      <c r="AA24" s="7"/>
      <c r="AB24" s="7"/>
      <c r="AC24" s="7"/>
      <c r="AD24" s="7"/>
      <c r="AE24" s="7"/>
      <c r="AF24" s="7"/>
    </row>
    <row r="25" spans="27:32" x14ac:dyDescent="0.2">
      <c r="AA25" s="7"/>
      <c r="AB25" s="7"/>
      <c r="AC25" s="7"/>
      <c r="AD25" s="7"/>
      <c r="AE25" s="7"/>
      <c r="AF25" s="7"/>
    </row>
    <row r="26" spans="27:32" x14ac:dyDescent="0.2">
      <c r="AA26" s="7"/>
      <c r="AB26" s="7"/>
      <c r="AC26" s="7"/>
      <c r="AD26" s="7"/>
      <c r="AE26" s="7"/>
      <c r="AF26" s="7"/>
    </row>
    <row r="27" spans="27:32" x14ac:dyDescent="0.2">
      <c r="AA27" s="7"/>
      <c r="AB27" s="7"/>
      <c r="AC27" s="7"/>
      <c r="AD27" s="7"/>
      <c r="AE27" s="7"/>
      <c r="AF27" s="7"/>
    </row>
    <row r="28" spans="27:32" x14ac:dyDescent="0.2">
      <c r="AA28" s="7"/>
      <c r="AB28" s="7"/>
      <c r="AC28" s="7"/>
      <c r="AD28" s="7"/>
      <c r="AE28" s="7"/>
      <c r="AF28" s="7"/>
    </row>
    <row r="29" spans="27:32" x14ac:dyDescent="0.2">
      <c r="AA29" s="7"/>
      <c r="AB29" s="7"/>
      <c r="AC29" s="7"/>
      <c r="AD29" s="7"/>
      <c r="AE29" s="7"/>
      <c r="AF29" s="7"/>
    </row>
    <row r="30" spans="27:32" x14ac:dyDescent="0.2">
      <c r="AA30" s="7"/>
      <c r="AB30" s="7"/>
      <c r="AC30" s="7"/>
      <c r="AD30" s="7"/>
      <c r="AE30" s="7"/>
      <c r="AF30" s="7"/>
    </row>
    <row r="31" spans="27:32" x14ac:dyDescent="0.2">
      <c r="AA31" s="7"/>
      <c r="AB31" s="7"/>
      <c r="AC31" s="7"/>
      <c r="AD31" s="7"/>
      <c r="AE31" s="7"/>
      <c r="AF31" s="7"/>
    </row>
    <row r="32" spans="27:32" x14ac:dyDescent="0.2">
      <c r="AA32" s="7"/>
      <c r="AB32" s="7"/>
      <c r="AC32" s="7"/>
      <c r="AD32" s="7"/>
      <c r="AE32" s="7"/>
      <c r="AF32" s="7"/>
    </row>
    <row r="33" spans="27:32" x14ac:dyDescent="0.2">
      <c r="AA33" s="7"/>
      <c r="AB33" s="7"/>
      <c r="AC33" s="7"/>
      <c r="AD33" s="7"/>
      <c r="AE33" s="7"/>
      <c r="AF33" s="7"/>
    </row>
    <row r="34" spans="27:32" x14ac:dyDescent="0.2">
      <c r="AA34" s="7"/>
      <c r="AB34" s="7"/>
      <c r="AC34" s="7"/>
      <c r="AD34" s="7"/>
      <c r="AE34" s="7"/>
      <c r="AF34" s="7"/>
    </row>
    <row r="35" spans="27:32" x14ac:dyDescent="0.2">
      <c r="AA35" s="7"/>
      <c r="AB35" s="7"/>
      <c r="AC35" s="7"/>
      <c r="AD35" s="7"/>
      <c r="AE35" s="7"/>
      <c r="AF35" s="7"/>
    </row>
    <row r="36" spans="27:32" x14ac:dyDescent="0.2">
      <c r="AA36" s="7"/>
      <c r="AB36" s="7"/>
      <c r="AC36" s="7"/>
      <c r="AD36" s="7"/>
      <c r="AE36" s="7"/>
      <c r="AF36" s="7"/>
    </row>
    <row r="37" spans="27:32" x14ac:dyDescent="0.2">
      <c r="AA37" s="7"/>
      <c r="AB37" s="7"/>
      <c r="AC37" s="7"/>
      <c r="AD37" s="7"/>
      <c r="AE37" s="7"/>
      <c r="AF37" s="7"/>
    </row>
    <row r="38" spans="27:32" x14ac:dyDescent="0.2">
      <c r="AA38" s="7"/>
      <c r="AB38" s="7"/>
      <c r="AC38" s="7"/>
      <c r="AD38" s="7"/>
      <c r="AE38" s="7"/>
      <c r="AF38" s="7"/>
    </row>
    <row r="39" spans="27:32" x14ac:dyDescent="0.2">
      <c r="AA39" s="7"/>
      <c r="AB39" s="7"/>
      <c r="AC39" s="7"/>
      <c r="AD39" s="7"/>
      <c r="AE39" s="7"/>
      <c r="AF39" s="7"/>
    </row>
    <row r="40" spans="27:32" x14ac:dyDescent="0.2">
      <c r="AA40" s="7"/>
      <c r="AB40" s="7"/>
      <c r="AC40" s="7"/>
      <c r="AD40" s="7"/>
      <c r="AE40" s="7"/>
      <c r="AF40" s="7"/>
    </row>
    <row r="41" spans="27:32" x14ac:dyDescent="0.2">
      <c r="AA41" s="7"/>
      <c r="AB41" s="7"/>
      <c r="AC41" s="7"/>
      <c r="AD41" s="7"/>
      <c r="AE41" s="7"/>
      <c r="AF41" s="7"/>
    </row>
    <row r="42" spans="27:32" x14ac:dyDescent="0.2">
      <c r="AA42" s="7"/>
      <c r="AB42" s="7"/>
      <c r="AC42" s="7"/>
      <c r="AD42" s="7"/>
      <c r="AE42" s="7"/>
      <c r="AF42" s="7"/>
    </row>
    <row r="43" spans="27:32" x14ac:dyDescent="0.2">
      <c r="AA43" s="7"/>
      <c r="AB43" s="7"/>
      <c r="AC43" s="7"/>
      <c r="AD43" s="7"/>
      <c r="AE43" s="7"/>
      <c r="AF43" s="7"/>
    </row>
    <row r="44" spans="27:32" x14ac:dyDescent="0.2">
      <c r="AA44" s="7"/>
      <c r="AB44" s="7"/>
      <c r="AC44" s="7"/>
      <c r="AD44" s="7"/>
      <c r="AE44" s="7"/>
      <c r="AF44" s="7"/>
    </row>
    <row r="45" spans="27:32" x14ac:dyDescent="0.2">
      <c r="AA45" s="7"/>
      <c r="AB45" s="7"/>
      <c r="AC45" s="7"/>
      <c r="AD45" s="7"/>
      <c r="AE45" s="7"/>
      <c r="AF45" s="7"/>
    </row>
    <row r="46" spans="27:32" x14ac:dyDescent="0.2">
      <c r="AA46" s="7"/>
      <c r="AB46" s="7"/>
      <c r="AC46" s="7"/>
      <c r="AD46" s="7"/>
      <c r="AE46" s="7"/>
      <c r="AF46" s="7"/>
    </row>
    <row r="47" spans="27:32" x14ac:dyDescent="0.2">
      <c r="AA47" s="7"/>
      <c r="AB47" s="7"/>
      <c r="AC47" s="7"/>
      <c r="AD47" s="7"/>
      <c r="AE47" s="7"/>
      <c r="AF47" s="7"/>
    </row>
    <row r="48" spans="27:32" x14ac:dyDescent="0.2">
      <c r="AA48" s="7"/>
      <c r="AB48" s="7"/>
      <c r="AC48" s="7"/>
      <c r="AD48" s="7"/>
      <c r="AE48" s="7"/>
      <c r="AF48" s="7"/>
    </row>
    <row r="49" spans="27:48" x14ac:dyDescent="0.2">
      <c r="AA49" s="7"/>
      <c r="AB49" s="7"/>
      <c r="AC49" s="7"/>
      <c r="AD49" s="7"/>
      <c r="AE49" s="7"/>
      <c r="AF49" s="7"/>
    </row>
    <row r="50" spans="27:48" x14ac:dyDescent="0.2">
      <c r="AA50" s="7"/>
      <c r="AB50" s="7"/>
      <c r="AC50" s="7"/>
      <c r="AD50" s="7"/>
      <c r="AE50" s="7"/>
      <c r="AF50" s="7"/>
      <c r="AN50" s="7"/>
    </row>
    <row r="51" spans="27:48" x14ac:dyDescent="0.2">
      <c r="AA51" s="7"/>
      <c r="AB51" s="7"/>
      <c r="AC51" s="7"/>
      <c r="AD51" s="7"/>
      <c r="AE51" s="7"/>
      <c r="AF51" s="7"/>
      <c r="AN51" s="7"/>
    </row>
    <row r="52" spans="27:48" x14ac:dyDescent="0.2">
      <c r="AA52" s="13"/>
      <c r="AB52" s="13"/>
      <c r="AC52" s="13"/>
      <c r="AD52" s="13"/>
      <c r="AE52" s="13"/>
      <c r="AF52" s="13"/>
      <c r="AG52" s="25"/>
      <c r="AH52" s="25"/>
      <c r="AI52" s="25"/>
      <c r="AJ52" s="25"/>
      <c r="AK52" s="26"/>
      <c r="AL52" s="25"/>
      <c r="AM52" s="25"/>
      <c r="AN52" s="13"/>
      <c r="AO52" s="32"/>
      <c r="AP52" s="32"/>
      <c r="AQ52" s="32"/>
      <c r="AR52" s="32"/>
      <c r="AS52" s="32"/>
      <c r="AT52" s="32"/>
      <c r="AU52" s="32"/>
    </row>
    <row r="53" spans="27:48" x14ac:dyDescent="0.2">
      <c r="AA53" s="13"/>
      <c r="AB53" s="13"/>
      <c r="AC53" s="13"/>
      <c r="AD53" s="13"/>
      <c r="AE53" s="13"/>
      <c r="AF53" s="13"/>
      <c r="AG53" s="25"/>
      <c r="AH53" s="25"/>
      <c r="AI53" s="25"/>
      <c r="AJ53" s="25"/>
      <c r="AK53" s="26"/>
      <c r="AL53" s="25"/>
      <c r="AM53" s="25"/>
      <c r="AN53" s="13"/>
      <c r="AO53" s="32"/>
      <c r="AP53" s="32"/>
      <c r="AQ53" s="32"/>
      <c r="AR53" s="32"/>
      <c r="AS53" s="32"/>
      <c r="AT53" s="32"/>
      <c r="AU53" s="32"/>
    </row>
    <row r="54" spans="27:48" x14ac:dyDescent="0.2">
      <c r="AA54" s="13"/>
      <c r="AB54" s="15"/>
      <c r="AC54" s="24"/>
      <c r="AD54" s="15"/>
      <c r="AE54" s="15"/>
      <c r="AF54" s="15"/>
      <c r="AG54" s="18"/>
      <c r="AH54" s="18"/>
      <c r="AI54" s="18"/>
      <c r="AJ54" s="18"/>
      <c r="AK54" s="16"/>
      <c r="AL54" s="27" t="s">
        <v>9</v>
      </c>
      <c r="AM54" s="27"/>
      <c r="AN54" s="15"/>
      <c r="AO54" s="17"/>
      <c r="AP54" s="17"/>
      <c r="AQ54" s="17"/>
      <c r="AR54" s="17"/>
      <c r="AS54" s="17"/>
      <c r="AT54" s="17"/>
      <c r="AU54" s="17"/>
      <c r="AV54" s="33"/>
    </row>
    <row r="55" spans="27:48" x14ac:dyDescent="0.2">
      <c r="AA55" s="13"/>
      <c r="AB55" s="15"/>
      <c r="AC55" s="15"/>
      <c r="AD55" s="15"/>
      <c r="AE55" s="15"/>
      <c r="AF55" s="15"/>
      <c r="AG55" s="15"/>
      <c r="AH55" s="15"/>
      <c r="AI55" s="15"/>
      <c r="AJ55" s="15"/>
      <c r="AK55" s="16"/>
      <c r="AL55" s="6" t="s">
        <v>10</v>
      </c>
      <c r="AM55" s="6"/>
      <c r="AN55" s="15"/>
      <c r="AO55" s="17"/>
      <c r="AP55" s="17"/>
      <c r="AQ55" s="17"/>
      <c r="AR55" s="17"/>
      <c r="AS55" s="17"/>
      <c r="AT55" s="17"/>
      <c r="AU55" s="17"/>
      <c r="AV55" s="33"/>
    </row>
    <row r="56" spans="27:48" x14ac:dyDescent="0.2">
      <c r="AA56" s="13"/>
      <c r="AB56" s="15"/>
      <c r="AC56" s="15"/>
      <c r="AD56" s="15"/>
      <c r="AE56" s="15"/>
      <c r="AF56" s="15"/>
      <c r="AG56" s="15"/>
      <c r="AH56" s="15"/>
      <c r="AI56" s="15"/>
      <c r="AJ56" s="15"/>
      <c r="AK56" s="16"/>
      <c r="AL56" s="6"/>
      <c r="AM56" s="6"/>
      <c r="AN56" s="15"/>
      <c r="AO56" s="17"/>
      <c r="AP56" s="17"/>
      <c r="AQ56" s="17"/>
      <c r="AR56" s="17"/>
      <c r="AS56" s="17"/>
      <c r="AT56" s="17"/>
      <c r="AU56" s="17"/>
      <c r="AV56" s="33"/>
    </row>
    <row r="57" spans="27:48" ht="13.5" customHeight="1" x14ac:dyDescent="0.2">
      <c r="AA57" s="13"/>
      <c r="AB57" s="15"/>
      <c r="AC57" s="15"/>
      <c r="AD57" s="15"/>
      <c r="AE57" s="15"/>
      <c r="AF57" s="15"/>
      <c r="AG57" s="15"/>
      <c r="AH57" s="15"/>
      <c r="AI57" s="15"/>
      <c r="AJ57" s="15"/>
      <c r="AK57" s="16"/>
      <c r="AL57" s="18"/>
      <c r="AM57" s="18"/>
      <c r="AN57" s="15"/>
      <c r="AO57" s="17"/>
      <c r="AP57" s="17"/>
      <c r="AQ57" s="17"/>
      <c r="AR57" s="17"/>
      <c r="AS57" s="17"/>
      <c r="AT57" s="17"/>
      <c r="AU57" s="17"/>
      <c r="AV57" s="33"/>
    </row>
    <row r="58" spans="27:48" ht="13.5" customHeight="1" x14ac:dyDescent="0.25">
      <c r="AA58" s="13"/>
      <c r="AB58" s="21"/>
      <c r="AC58" s="28"/>
      <c r="AD58" s="30"/>
      <c r="AE58" s="30"/>
      <c r="AF58" s="30"/>
      <c r="AG58" s="19"/>
      <c r="AH58" s="19"/>
      <c r="AI58" s="19"/>
      <c r="AJ58" s="19"/>
      <c r="AK58" s="20"/>
      <c r="AL58" s="19"/>
      <c r="AM58" s="19"/>
      <c r="AN58" s="24"/>
      <c r="AO58" s="28"/>
      <c r="AP58" s="29"/>
      <c r="AQ58" s="29"/>
      <c r="AR58" s="29"/>
      <c r="AS58" s="17"/>
      <c r="AT58" s="17"/>
      <c r="AU58" s="17"/>
      <c r="AV58" s="17"/>
    </row>
    <row r="59" spans="27:48" ht="13.5" customHeight="1" x14ac:dyDescent="0.2">
      <c r="AA59" s="13"/>
      <c r="AB59" s="50"/>
      <c r="AC59" s="50"/>
      <c r="AD59" s="50"/>
      <c r="AE59" s="1"/>
      <c r="AF59" s="50"/>
      <c r="AG59" s="51"/>
      <c r="AH59" s="19"/>
      <c r="AI59" s="19"/>
      <c r="AJ59" s="19"/>
      <c r="AK59" s="20"/>
      <c r="AL59" s="19"/>
      <c r="AM59" s="19"/>
      <c r="AN59" s="24" t="s">
        <v>2</v>
      </c>
      <c r="AO59" s="34" t="s">
        <v>0</v>
      </c>
      <c r="AP59" s="34" t="s">
        <v>1</v>
      </c>
      <c r="AQ59" s="35" t="s">
        <v>2</v>
      </c>
      <c r="AR59" s="34" t="s">
        <v>0</v>
      </c>
      <c r="AS59" s="34" t="s">
        <v>1</v>
      </c>
      <c r="AT59" s="35" t="s">
        <v>2</v>
      </c>
      <c r="AU59" s="34" t="s">
        <v>0</v>
      </c>
      <c r="AV59" s="34" t="s">
        <v>1</v>
      </c>
    </row>
    <row r="60" spans="27:48" ht="13.5" customHeight="1" x14ac:dyDescent="0.2">
      <c r="AA60" s="13"/>
      <c r="AB60" s="1"/>
      <c r="AC60" s="1"/>
      <c r="AD60" s="1"/>
      <c r="AE60" s="1"/>
      <c r="AF60" s="52" t="e">
        <f>#REF!</f>
        <v>#REF!</v>
      </c>
      <c r="AG60" s="51"/>
      <c r="AH60" s="19"/>
      <c r="AI60" s="19"/>
      <c r="AJ60" s="19"/>
      <c r="AK60" s="20"/>
      <c r="AL60" s="19"/>
      <c r="AM60" s="19"/>
      <c r="AN60" s="24">
        <v>1</v>
      </c>
      <c r="AO60" s="36" t="e">
        <f>#REF!</f>
        <v>#REF!</v>
      </c>
      <c r="AP60" s="37" t="e">
        <f>#REF!</f>
        <v>#REF!</v>
      </c>
      <c r="AQ60" s="35">
        <f>1+AN70</f>
        <v>12</v>
      </c>
      <c r="AR60" s="36" t="e">
        <f>#REF!</f>
        <v>#REF!</v>
      </c>
      <c r="AS60" s="36" t="e">
        <f>#REF!</f>
        <v>#REF!</v>
      </c>
      <c r="AT60" s="35">
        <f>1+AQ70</f>
        <v>23</v>
      </c>
      <c r="AU60" s="36" t="e">
        <f>#REF!</f>
        <v>#REF!</v>
      </c>
      <c r="AV60" s="36" t="e">
        <f>#REF!</f>
        <v>#REF!</v>
      </c>
    </row>
    <row r="61" spans="27:48" ht="13.5" customHeight="1" x14ac:dyDescent="0.2">
      <c r="AA61" s="13"/>
      <c r="AB61" s="1"/>
      <c r="AC61" s="1"/>
      <c r="AD61" s="1"/>
      <c r="AE61" s="1"/>
      <c r="AF61" s="52" t="e">
        <f>#REF!</f>
        <v>#REF!</v>
      </c>
      <c r="AG61" s="51"/>
      <c r="AH61" s="21"/>
      <c r="AI61" s="21"/>
      <c r="AJ61" s="19"/>
      <c r="AK61" s="20"/>
      <c r="AL61" s="19"/>
      <c r="AM61" s="19"/>
      <c r="AN61" s="35">
        <f>AN60+1</f>
        <v>2</v>
      </c>
      <c r="AO61" s="36" t="e">
        <f>#REF!</f>
        <v>#REF!</v>
      </c>
      <c r="AP61" s="37" t="e">
        <f>#REF!</f>
        <v>#REF!</v>
      </c>
      <c r="AQ61" s="35">
        <f t="shared" ref="AQ61:AQ70" si="0">1+AQ60</f>
        <v>13</v>
      </c>
      <c r="AR61" s="36" t="e">
        <f>#REF!</f>
        <v>#REF!</v>
      </c>
      <c r="AS61" s="36" t="e">
        <f>#REF!</f>
        <v>#REF!</v>
      </c>
      <c r="AT61" s="35">
        <f t="shared" ref="AT61:AT69" si="1">1+AT60</f>
        <v>24</v>
      </c>
      <c r="AU61" s="36" t="e">
        <f>#REF!</f>
        <v>#REF!</v>
      </c>
      <c r="AV61" s="36" t="e">
        <f>#REF!</f>
        <v>#REF!</v>
      </c>
    </row>
    <row r="62" spans="27:48" ht="13.5" customHeight="1" x14ac:dyDescent="0.2">
      <c r="AA62" s="13"/>
      <c r="AB62" s="1"/>
      <c r="AC62" s="1"/>
      <c r="AD62" s="1"/>
      <c r="AE62" s="1"/>
      <c r="AF62" s="53" t="e">
        <f>#REF!</f>
        <v>#REF!</v>
      </c>
      <c r="AG62" s="54"/>
      <c r="AH62" s="19"/>
      <c r="AI62" s="19"/>
      <c r="AJ62" s="19"/>
      <c r="AK62" s="20"/>
      <c r="AL62" s="19"/>
      <c r="AM62" s="19"/>
      <c r="AN62" s="35">
        <f>1+AN61</f>
        <v>3</v>
      </c>
      <c r="AO62" s="36" t="e">
        <f>#REF!</f>
        <v>#REF!</v>
      </c>
      <c r="AP62" s="37" t="e">
        <f>#REF!</f>
        <v>#REF!</v>
      </c>
      <c r="AQ62" s="35">
        <f t="shared" si="0"/>
        <v>14</v>
      </c>
      <c r="AR62" s="36" t="e">
        <f>#REF!</f>
        <v>#REF!</v>
      </c>
      <c r="AS62" s="36" t="e">
        <f>#REF!</f>
        <v>#REF!</v>
      </c>
      <c r="AT62" s="35">
        <f t="shared" si="1"/>
        <v>25</v>
      </c>
      <c r="AU62" s="36" t="e">
        <f>#REF!</f>
        <v>#REF!</v>
      </c>
      <c r="AV62" s="36" t="e">
        <f>#REF!</f>
        <v>#REF!</v>
      </c>
    </row>
    <row r="63" spans="27:48" ht="13.5" customHeight="1" x14ac:dyDescent="0.2">
      <c r="AA63" s="13"/>
      <c r="AB63" s="1"/>
      <c r="AC63" s="1"/>
      <c r="AD63" s="1"/>
      <c r="AE63" s="1"/>
      <c r="AF63" s="53" t="e">
        <f>#REF!</f>
        <v>#REF!</v>
      </c>
      <c r="AG63" s="54"/>
      <c r="AH63" s="19"/>
      <c r="AI63" s="19"/>
      <c r="AJ63" s="19"/>
      <c r="AK63" s="20"/>
      <c r="AL63" s="19"/>
      <c r="AM63" s="19"/>
      <c r="AN63" s="35">
        <f t="shared" ref="AN63:AN69" si="2">1+AN62</f>
        <v>4</v>
      </c>
      <c r="AO63" s="36" t="e">
        <f>#REF!</f>
        <v>#REF!</v>
      </c>
      <c r="AP63" s="37" t="e">
        <f>#REF!</f>
        <v>#REF!</v>
      </c>
      <c r="AQ63" s="35">
        <f t="shared" si="0"/>
        <v>15</v>
      </c>
      <c r="AR63" s="36" t="e">
        <f>#REF!</f>
        <v>#REF!</v>
      </c>
      <c r="AS63" s="36" t="e">
        <f>#REF!</f>
        <v>#REF!</v>
      </c>
      <c r="AT63" s="35">
        <f t="shared" si="1"/>
        <v>26</v>
      </c>
      <c r="AU63" s="36" t="e">
        <f>#REF!</f>
        <v>#REF!</v>
      </c>
      <c r="AV63" s="36" t="e">
        <f>#REF!</f>
        <v>#REF!</v>
      </c>
    </row>
    <row r="64" spans="27:48" ht="13.5" customHeight="1" x14ac:dyDescent="0.2">
      <c r="AA64" s="13"/>
      <c r="AB64" s="1"/>
      <c r="AC64" s="1"/>
      <c r="AD64" s="1"/>
      <c r="AE64" s="1"/>
      <c r="AF64" s="53" t="e">
        <f>IF(AF60=0," ",AF62-AF63)</f>
        <v>#REF!</v>
      </c>
      <c r="AG64" s="54"/>
      <c r="AH64" s="19"/>
      <c r="AI64" s="19"/>
      <c r="AJ64" s="19"/>
      <c r="AK64" s="20"/>
      <c r="AL64" s="19"/>
      <c r="AM64" s="19"/>
      <c r="AN64" s="35">
        <f t="shared" si="2"/>
        <v>5</v>
      </c>
      <c r="AO64" s="36" t="e">
        <f>#REF!</f>
        <v>#REF!</v>
      </c>
      <c r="AP64" s="37" t="e">
        <f>#REF!</f>
        <v>#REF!</v>
      </c>
      <c r="AQ64" s="35">
        <f t="shared" si="0"/>
        <v>16</v>
      </c>
      <c r="AR64" s="36" t="e">
        <f>#REF!</f>
        <v>#REF!</v>
      </c>
      <c r="AS64" s="36" t="e">
        <f>#REF!</f>
        <v>#REF!</v>
      </c>
      <c r="AT64" s="35">
        <f t="shared" si="1"/>
        <v>27</v>
      </c>
      <c r="AU64" s="36" t="e">
        <f>#REF!</f>
        <v>#REF!</v>
      </c>
      <c r="AV64" s="36" t="e">
        <f>#REF!</f>
        <v>#REF!</v>
      </c>
    </row>
    <row r="65" spans="27:51" ht="13.5" customHeight="1" x14ac:dyDescent="0.2">
      <c r="AA65" s="13"/>
      <c r="AB65" s="55" t="s">
        <v>5</v>
      </c>
      <c r="AC65" s="56" t="s">
        <v>6</v>
      </c>
      <c r="AD65" s="56" t="s">
        <v>3</v>
      </c>
      <c r="AE65" s="56" t="s">
        <v>4</v>
      </c>
      <c r="AF65" s="56" t="s">
        <v>8</v>
      </c>
      <c r="AG65" s="57"/>
      <c r="AH65" s="18"/>
      <c r="AI65" s="18"/>
      <c r="AJ65" s="18"/>
      <c r="AK65" s="16"/>
      <c r="AL65" s="18" t="e">
        <f>MIN(AE66:AE80)</f>
        <v>#REF!</v>
      </c>
      <c r="AM65" s="18"/>
      <c r="AN65" s="35">
        <f t="shared" si="2"/>
        <v>6</v>
      </c>
      <c r="AO65" s="36" t="e">
        <f>#REF!</f>
        <v>#REF!</v>
      </c>
      <c r="AP65" s="37" t="e">
        <f>#REF!</f>
        <v>#REF!</v>
      </c>
      <c r="AQ65" s="35">
        <f t="shared" si="0"/>
        <v>17</v>
      </c>
      <c r="AR65" s="36" t="e">
        <f>#REF!</f>
        <v>#REF!</v>
      </c>
      <c r="AS65" s="36" t="e">
        <f>#REF!</f>
        <v>#REF!</v>
      </c>
      <c r="AT65" s="35">
        <f t="shared" si="1"/>
        <v>28</v>
      </c>
      <c r="AU65" s="36" t="e">
        <f>#REF!</f>
        <v>#REF!</v>
      </c>
      <c r="AV65" s="36" t="e">
        <f>#REF!</f>
        <v>#REF!</v>
      </c>
    </row>
    <row r="66" spans="27:51" ht="13.5" customHeight="1" x14ac:dyDescent="0.2">
      <c r="AA66" s="13"/>
      <c r="AB66" s="58">
        <v>1</v>
      </c>
      <c r="AC66" s="59" t="e">
        <f>#REF!</f>
        <v>#REF!</v>
      </c>
      <c r="AD66" s="59" t="e">
        <f>#REF!</f>
        <v>#REF!</v>
      </c>
      <c r="AE66" s="59" t="e">
        <f>#REF!</f>
        <v>#REF!</v>
      </c>
      <c r="AF66" s="60" t="e">
        <f t="shared" ref="AF66:AF80" si="3">IF(AC66=0," ",IF(AE66=AG66,AN66,(IF(AE66=AL66,"&lt;--- Optimum)",AM66))))</f>
        <v>#REF!</v>
      </c>
      <c r="AG66" s="57"/>
      <c r="AH66" s="18" t="e">
        <f>AF61</f>
        <v>#REF!</v>
      </c>
      <c r="AI66" s="16">
        <f t="shared" ref="AI66:AI80" si="4">AB66</f>
        <v>1</v>
      </c>
      <c r="AJ66" s="18" t="e">
        <f t="shared" ref="AJ66:AJ80" si="5">1/AD66</f>
        <v>#REF!</v>
      </c>
      <c r="AK66" s="16" t="e">
        <f t="shared" ref="AK66:AK80" si="6">IF(AD66=0,AL66,((AE66*AH66)/(1/AD66)))</f>
        <v>#REF!</v>
      </c>
      <c r="AL66" s="18" t="e">
        <f>AL65</f>
        <v>#REF!</v>
      </c>
      <c r="AM66" s="38" t="s">
        <v>7</v>
      </c>
      <c r="AN66" s="39">
        <f t="shared" si="2"/>
        <v>7</v>
      </c>
      <c r="AO66" s="40" t="e">
        <f>#REF!</f>
        <v>#REF!</v>
      </c>
      <c r="AP66" s="41" t="e">
        <f>#REF!</f>
        <v>#REF!</v>
      </c>
      <c r="AQ66" s="39">
        <f t="shared" si="0"/>
        <v>18</v>
      </c>
      <c r="AR66" s="40" t="e">
        <f>#REF!</f>
        <v>#REF!</v>
      </c>
      <c r="AS66" s="40" t="e">
        <f>#REF!</f>
        <v>#REF!</v>
      </c>
      <c r="AT66" s="39">
        <f t="shared" si="1"/>
        <v>29</v>
      </c>
      <c r="AU66" s="40" t="e">
        <f>#REF!</f>
        <v>#REF!</v>
      </c>
      <c r="AV66" s="40" t="e">
        <f>#REF!</f>
        <v>#REF!</v>
      </c>
    </row>
    <row r="67" spans="27:51" x14ac:dyDescent="0.2">
      <c r="AA67" s="13"/>
      <c r="AB67" s="58">
        <f>AB66+1</f>
        <v>2</v>
      </c>
      <c r="AC67" s="59" t="e">
        <f>#REF!</f>
        <v>#REF!</v>
      </c>
      <c r="AD67" s="59" t="e">
        <f>#REF!</f>
        <v>#REF!</v>
      </c>
      <c r="AE67" s="59" t="e">
        <f>#REF!</f>
        <v>#REF!</v>
      </c>
      <c r="AF67" s="60" t="e">
        <f t="shared" si="3"/>
        <v>#REF!</v>
      </c>
      <c r="AG67" s="57"/>
      <c r="AH67" s="18" t="e">
        <f>AH66</f>
        <v>#REF!</v>
      </c>
      <c r="AI67" s="16">
        <f t="shared" si="4"/>
        <v>2</v>
      </c>
      <c r="AJ67" s="18" t="e">
        <f t="shared" si="5"/>
        <v>#REF!</v>
      </c>
      <c r="AK67" s="16" t="e">
        <f t="shared" si="6"/>
        <v>#REF!</v>
      </c>
      <c r="AL67" s="18" t="e">
        <f t="shared" ref="AL67:AL80" si="7">AL66</f>
        <v>#REF!</v>
      </c>
      <c r="AM67" s="38" t="s">
        <v>7</v>
      </c>
      <c r="AN67" s="39">
        <f t="shared" si="2"/>
        <v>8</v>
      </c>
      <c r="AO67" s="40" t="e">
        <f>#REF!</f>
        <v>#REF!</v>
      </c>
      <c r="AP67" s="41" t="e">
        <f>#REF!</f>
        <v>#REF!</v>
      </c>
      <c r="AQ67" s="39">
        <f t="shared" si="0"/>
        <v>19</v>
      </c>
      <c r="AR67" s="40" t="e">
        <f>#REF!</f>
        <v>#REF!</v>
      </c>
      <c r="AS67" s="40" t="e">
        <f>#REF!</f>
        <v>#REF!</v>
      </c>
      <c r="AT67" s="39">
        <f t="shared" si="1"/>
        <v>30</v>
      </c>
      <c r="AU67" s="40" t="e">
        <f>#REF!</f>
        <v>#REF!</v>
      </c>
      <c r="AV67" s="40" t="e">
        <f>#REF!</f>
        <v>#REF!</v>
      </c>
    </row>
    <row r="68" spans="27:51" x14ac:dyDescent="0.2">
      <c r="AA68" s="13"/>
      <c r="AB68" s="58">
        <f>1+AB67</f>
        <v>3</v>
      </c>
      <c r="AC68" s="59" t="e">
        <f>#REF!</f>
        <v>#REF!</v>
      </c>
      <c r="AD68" s="59" t="e">
        <f>#REF!</f>
        <v>#REF!</v>
      </c>
      <c r="AE68" s="59" t="e">
        <f>#REF!</f>
        <v>#REF!</v>
      </c>
      <c r="AF68" s="60" t="e">
        <f t="shared" si="3"/>
        <v>#REF!</v>
      </c>
      <c r="AG68" s="57"/>
      <c r="AH68" s="18" t="e">
        <f t="shared" ref="AH68:AH80" si="8">AH67</f>
        <v>#REF!</v>
      </c>
      <c r="AI68" s="16">
        <f t="shared" si="4"/>
        <v>3</v>
      </c>
      <c r="AJ68" s="18" t="e">
        <f t="shared" si="5"/>
        <v>#REF!</v>
      </c>
      <c r="AK68" s="16" t="e">
        <f t="shared" si="6"/>
        <v>#REF!</v>
      </c>
      <c r="AL68" s="18" t="e">
        <f t="shared" si="7"/>
        <v>#REF!</v>
      </c>
      <c r="AM68" s="38" t="s">
        <v>7</v>
      </c>
      <c r="AN68" s="39">
        <f t="shared" si="2"/>
        <v>9</v>
      </c>
      <c r="AO68" s="40" t="e">
        <f>#REF!</f>
        <v>#REF!</v>
      </c>
      <c r="AP68" s="41" t="e">
        <f>#REF!</f>
        <v>#REF!</v>
      </c>
      <c r="AQ68" s="39">
        <f t="shared" si="0"/>
        <v>20</v>
      </c>
      <c r="AR68" s="40" t="e">
        <f>#REF!</f>
        <v>#REF!</v>
      </c>
      <c r="AS68" s="40" t="e">
        <f>#REF!</f>
        <v>#REF!</v>
      </c>
      <c r="AT68" s="39">
        <f t="shared" si="1"/>
        <v>31</v>
      </c>
      <c r="AU68" s="40" t="e">
        <f>#REF!</f>
        <v>#REF!</v>
      </c>
      <c r="AV68" s="40" t="e">
        <f>#REF!</f>
        <v>#REF!</v>
      </c>
    </row>
    <row r="69" spans="27:51" x14ac:dyDescent="0.2">
      <c r="AA69" s="13"/>
      <c r="AB69" s="58">
        <f t="shared" ref="AB69:AB80" si="9">1+AB68</f>
        <v>4</v>
      </c>
      <c r="AC69" s="59" t="e">
        <f>#REF!</f>
        <v>#REF!</v>
      </c>
      <c r="AD69" s="59" t="e">
        <f>#REF!</f>
        <v>#REF!</v>
      </c>
      <c r="AE69" s="59" t="e">
        <f>#REF!</f>
        <v>#REF!</v>
      </c>
      <c r="AF69" s="60" t="e">
        <f t="shared" si="3"/>
        <v>#REF!</v>
      </c>
      <c r="AG69" s="57"/>
      <c r="AH69" s="18" t="e">
        <f t="shared" si="8"/>
        <v>#REF!</v>
      </c>
      <c r="AI69" s="16">
        <f t="shared" si="4"/>
        <v>4</v>
      </c>
      <c r="AJ69" s="18" t="e">
        <f t="shared" si="5"/>
        <v>#REF!</v>
      </c>
      <c r="AK69" s="16" t="e">
        <f t="shared" si="6"/>
        <v>#REF!</v>
      </c>
      <c r="AL69" s="18" t="e">
        <f t="shared" si="7"/>
        <v>#REF!</v>
      </c>
      <c r="AM69" s="38" t="s">
        <v>7</v>
      </c>
      <c r="AN69" s="39">
        <f t="shared" si="2"/>
        <v>10</v>
      </c>
      <c r="AO69" s="40" t="e">
        <f>#REF!</f>
        <v>#REF!</v>
      </c>
      <c r="AP69" s="41" t="e">
        <f>#REF!</f>
        <v>#REF!</v>
      </c>
      <c r="AQ69" s="39">
        <f t="shared" si="0"/>
        <v>21</v>
      </c>
      <c r="AR69" s="40" t="e">
        <f>#REF!</f>
        <v>#REF!</v>
      </c>
      <c r="AS69" s="40" t="e">
        <f>#REF!</f>
        <v>#REF!</v>
      </c>
      <c r="AT69" s="39">
        <f t="shared" si="1"/>
        <v>32</v>
      </c>
      <c r="AU69" s="40" t="e">
        <f>#REF!</f>
        <v>#REF!</v>
      </c>
      <c r="AV69" s="40" t="e">
        <f>#REF!</f>
        <v>#REF!</v>
      </c>
    </row>
    <row r="70" spans="27:51" x14ac:dyDescent="0.2">
      <c r="AA70" s="13"/>
      <c r="AB70" s="58">
        <f t="shared" si="9"/>
        <v>5</v>
      </c>
      <c r="AC70" s="59" t="e">
        <f>#REF!</f>
        <v>#REF!</v>
      </c>
      <c r="AD70" s="59" t="e">
        <f>#REF!</f>
        <v>#REF!</v>
      </c>
      <c r="AE70" s="59" t="e">
        <f>#REF!</f>
        <v>#REF!</v>
      </c>
      <c r="AF70" s="60" t="e">
        <f t="shared" si="3"/>
        <v>#REF!</v>
      </c>
      <c r="AG70" s="57"/>
      <c r="AH70" s="18" t="e">
        <f t="shared" si="8"/>
        <v>#REF!</v>
      </c>
      <c r="AI70" s="16">
        <f t="shared" si="4"/>
        <v>5</v>
      </c>
      <c r="AJ70" s="18" t="e">
        <f t="shared" si="5"/>
        <v>#REF!</v>
      </c>
      <c r="AK70" s="16" t="e">
        <f t="shared" si="6"/>
        <v>#REF!</v>
      </c>
      <c r="AL70" s="18" t="e">
        <f t="shared" si="7"/>
        <v>#REF!</v>
      </c>
      <c r="AM70" s="38" t="s">
        <v>7</v>
      </c>
      <c r="AN70" s="39">
        <f>1+AN69</f>
        <v>11</v>
      </c>
      <c r="AO70" s="40" t="e">
        <f>#REF!</f>
        <v>#REF!</v>
      </c>
      <c r="AP70" s="41" t="e">
        <f>#REF!</f>
        <v>#REF!</v>
      </c>
      <c r="AQ70" s="39">
        <f t="shared" si="0"/>
        <v>22</v>
      </c>
      <c r="AR70" s="40" t="e">
        <f>#REF!</f>
        <v>#REF!</v>
      </c>
      <c r="AS70" s="40" t="e">
        <f>#REF!</f>
        <v>#REF!</v>
      </c>
      <c r="AT70" s="42"/>
      <c r="AU70" s="42"/>
      <c r="AV70" s="42"/>
    </row>
    <row r="71" spans="27:51" x14ac:dyDescent="0.2">
      <c r="AA71" s="13"/>
      <c r="AB71" s="58">
        <f t="shared" si="9"/>
        <v>6</v>
      </c>
      <c r="AC71" s="59" t="e">
        <f>#REF!</f>
        <v>#REF!</v>
      </c>
      <c r="AD71" s="59" t="e">
        <f>#REF!</f>
        <v>#REF!</v>
      </c>
      <c r="AE71" s="59" t="e">
        <f>#REF!</f>
        <v>#REF!</v>
      </c>
      <c r="AF71" s="60" t="e">
        <f t="shared" si="3"/>
        <v>#REF!</v>
      </c>
      <c r="AG71" s="57"/>
      <c r="AH71" s="18" t="e">
        <f t="shared" si="8"/>
        <v>#REF!</v>
      </c>
      <c r="AI71" s="16">
        <f t="shared" si="4"/>
        <v>6</v>
      </c>
      <c r="AJ71" s="18" t="e">
        <f t="shared" si="5"/>
        <v>#REF!</v>
      </c>
      <c r="AK71" s="16" t="e">
        <f t="shared" si="6"/>
        <v>#REF!</v>
      </c>
      <c r="AL71" s="18" t="e">
        <f t="shared" si="7"/>
        <v>#REF!</v>
      </c>
      <c r="AM71" s="38" t="s">
        <v>7</v>
      </c>
      <c r="AN71" s="39"/>
      <c r="AO71" s="42"/>
      <c r="AP71" s="42"/>
      <c r="AQ71" s="42"/>
      <c r="AR71" s="42"/>
      <c r="AS71" s="42"/>
      <c r="AT71" s="42"/>
      <c r="AU71" s="15"/>
      <c r="AV71" s="15"/>
    </row>
    <row r="72" spans="27:51" x14ac:dyDescent="0.2">
      <c r="AA72" s="13"/>
      <c r="AB72" s="58">
        <f t="shared" si="9"/>
        <v>7</v>
      </c>
      <c r="AC72" s="59" t="e">
        <f>#REF!</f>
        <v>#REF!</v>
      </c>
      <c r="AD72" s="59" t="e">
        <f>#REF!</f>
        <v>#REF!</v>
      </c>
      <c r="AE72" s="59" t="e">
        <f>#REF!</f>
        <v>#REF!</v>
      </c>
      <c r="AF72" s="60" t="e">
        <f t="shared" si="3"/>
        <v>#REF!</v>
      </c>
      <c r="AG72" s="57"/>
      <c r="AH72" s="18" t="e">
        <f t="shared" si="8"/>
        <v>#REF!</v>
      </c>
      <c r="AI72" s="16">
        <f t="shared" si="4"/>
        <v>7</v>
      </c>
      <c r="AJ72" s="18" t="e">
        <f t="shared" si="5"/>
        <v>#REF!</v>
      </c>
      <c r="AK72" s="16" t="e">
        <f t="shared" si="6"/>
        <v>#REF!</v>
      </c>
      <c r="AL72" s="18" t="e">
        <f t="shared" si="7"/>
        <v>#REF!</v>
      </c>
      <c r="AM72" s="38" t="s">
        <v>7</v>
      </c>
      <c r="AN72" s="43"/>
      <c r="AO72" s="44">
        <v>1</v>
      </c>
      <c r="AP72" s="10" t="e">
        <f t="shared" ref="AP72:AQ82" si="10">AO60</f>
        <v>#REF!</v>
      </c>
      <c r="AQ72" s="45" t="e">
        <f t="shared" si="10"/>
        <v>#REF!</v>
      </c>
      <c r="AR72" s="15"/>
      <c r="AS72" s="15"/>
      <c r="AT72" s="15"/>
      <c r="AU72" s="15"/>
      <c r="AV72" s="17"/>
      <c r="AY72" s="1"/>
    </row>
    <row r="73" spans="27:51" x14ac:dyDescent="0.2">
      <c r="AA73" s="13"/>
      <c r="AB73" s="58">
        <f t="shared" si="9"/>
        <v>8</v>
      </c>
      <c r="AC73" s="59" t="e">
        <f>#REF!</f>
        <v>#REF!</v>
      </c>
      <c r="AD73" s="59" t="e">
        <f>#REF!</f>
        <v>#REF!</v>
      </c>
      <c r="AE73" s="59" t="e">
        <f>#REF!</f>
        <v>#REF!</v>
      </c>
      <c r="AF73" s="60" t="e">
        <f t="shared" si="3"/>
        <v>#REF!</v>
      </c>
      <c r="AG73" s="57"/>
      <c r="AH73" s="18" t="e">
        <f t="shared" si="8"/>
        <v>#REF!</v>
      </c>
      <c r="AI73" s="16">
        <f t="shared" si="4"/>
        <v>8</v>
      </c>
      <c r="AJ73" s="18" t="e">
        <f t="shared" si="5"/>
        <v>#REF!</v>
      </c>
      <c r="AK73" s="16" t="e">
        <f t="shared" si="6"/>
        <v>#REF!</v>
      </c>
      <c r="AL73" s="18" t="e">
        <f t="shared" si="7"/>
        <v>#REF!</v>
      </c>
      <c r="AM73" s="38" t="s">
        <v>7</v>
      </c>
      <c r="AN73" s="43"/>
      <c r="AO73" s="44">
        <f>AO72+1</f>
        <v>2</v>
      </c>
      <c r="AP73" s="10" t="e">
        <f t="shared" si="10"/>
        <v>#REF!</v>
      </c>
      <c r="AQ73" s="45" t="e">
        <f t="shared" si="10"/>
        <v>#REF!</v>
      </c>
      <c r="AR73" s="15"/>
      <c r="AS73" s="15"/>
      <c r="AT73" s="15"/>
      <c r="AU73" s="15"/>
      <c r="AV73" s="17"/>
      <c r="AY73" s="1"/>
    </row>
    <row r="74" spans="27:51" x14ac:dyDescent="0.2">
      <c r="AA74" s="13"/>
      <c r="AB74" s="58">
        <f t="shared" si="9"/>
        <v>9</v>
      </c>
      <c r="AC74" s="59" t="e">
        <f>#REF!</f>
        <v>#REF!</v>
      </c>
      <c r="AD74" s="59" t="e">
        <f>#REF!</f>
        <v>#REF!</v>
      </c>
      <c r="AE74" s="59" t="e">
        <f>#REF!</f>
        <v>#REF!</v>
      </c>
      <c r="AF74" s="60" t="e">
        <f t="shared" si="3"/>
        <v>#REF!</v>
      </c>
      <c r="AG74" s="57"/>
      <c r="AH74" s="18" t="e">
        <f t="shared" si="8"/>
        <v>#REF!</v>
      </c>
      <c r="AI74" s="16">
        <f t="shared" si="4"/>
        <v>9</v>
      </c>
      <c r="AJ74" s="18" t="e">
        <f t="shared" si="5"/>
        <v>#REF!</v>
      </c>
      <c r="AK74" s="16" t="e">
        <f t="shared" si="6"/>
        <v>#REF!</v>
      </c>
      <c r="AL74" s="18" t="e">
        <f t="shared" si="7"/>
        <v>#REF!</v>
      </c>
      <c r="AM74" s="38" t="s">
        <v>7</v>
      </c>
      <c r="AN74" s="43"/>
      <c r="AO74" s="44">
        <f t="shared" ref="AO74:AO103" si="11">1+AO73</f>
        <v>3</v>
      </c>
      <c r="AP74" s="10" t="e">
        <f t="shared" si="10"/>
        <v>#REF!</v>
      </c>
      <c r="AQ74" s="45" t="e">
        <f t="shared" si="10"/>
        <v>#REF!</v>
      </c>
      <c r="AR74" s="15"/>
      <c r="AS74" s="15"/>
      <c r="AT74" s="15"/>
      <c r="AU74" s="15"/>
      <c r="AV74" s="17"/>
      <c r="AY74" s="1"/>
    </row>
    <row r="75" spans="27:51" x14ac:dyDescent="0.2">
      <c r="AA75" s="13"/>
      <c r="AB75" s="58">
        <f t="shared" si="9"/>
        <v>10</v>
      </c>
      <c r="AC75" s="59" t="e">
        <f>#REF!</f>
        <v>#REF!</v>
      </c>
      <c r="AD75" s="59" t="e">
        <f>#REF!</f>
        <v>#REF!</v>
      </c>
      <c r="AE75" s="59" t="e">
        <f>#REF!</f>
        <v>#REF!</v>
      </c>
      <c r="AF75" s="60" t="e">
        <f t="shared" si="3"/>
        <v>#REF!</v>
      </c>
      <c r="AG75" s="57"/>
      <c r="AH75" s="18" t="e">
        <f t="shared" si="8"/>
        <v>#REF!</v>
      </c>
      <c r="AI75" s="16">
        <f t="shared" si="4"/>
        <v>10</v>
      </c>
      <c r="AJ75" s="18" t="e">
        <f t="shared" si="5"/>
        <v>#REF!</v>
      </c>
      <c r="AK75" s="16" t="e">
        <f t="shared" si="6"/>
        <v>#REF!</v>
      </c>
      <c r="AL75" s="18" t="e">
        <f t="shared" si="7"/>
        <v>#REF!</v>
      </c>
      <c r="AM75" s="38" t="s">
        <v>7</v>
      </c>
      <c r="AN75" s="43"/>
      <c r="AO75" s="44">
        <f t="shared" si="11"/>
        <v>4</v>
      </c>
      <c r="AP75" s="10" t="e">
        <f t="shared" si="10"/>
        <v>#REF!</v>
      </c>
      <c r="AQ75" s="45" t="e">
        <f t="shared" si="10"/>
        <v>#REF!</v>
      </c>
      <c r="AR75" s="15"/>
      <c r="AS75" s="15"/>
      <c r="AT75" s="15"/>
      <c r="AU75" s="15"/>
      <c r="AV75" s="17"/>
      <c r="AY75" s="1"/>
    </row>
    <row r="76" spans="27:51" x14ac:dyDescent="0.2">
      <c r="AA76" s="13"/>
      <c r="AB76" s="58">
        <f t="shared" si="9"/>
        <v>11</v>
      </c>
      <c r="AC76" s="59" t="e">
        <f>#REF!</f>
        <v>#REF!</v>
      </c>
      <c r="AD76" s="59" t="e">
        <f>#REF!</f>
        <v>#REF!</v>
      </c>
      <c r="AE76" s="59" t="e">
        <f>#REF!</f>
        <v>#REF!</v>
      </c>
      <c r="AF76" s="60" t="e">
        <f t="shared" si="3"/>
        <v>#REF!</v>
      </c>
      <c r="AG76" s="57"/>
      <c r="AH76" s="18" t="e">
        <f t="shared" si="8"/>
        <v>#REF!</v>
      </c>
      <c r="AI76" s="16">
        <f t="shared" si="4"/>
        <v>11</v>
      </c>
      <c r="AJ76" s="18" t="e">
        <f t="shared" si="5"/>
        <v>#REF!</v>
      </c>
      <c r="AK76" s="16" t="e">
        <f t="shared" si="6"/>
        <v>#REF!</v>
      </c>
      <c r="AL76" s="18" t="e">
        <f t="shared" si="7"/>
        <v>#REF!</v>
      </c>
      <c r="AM76" s="38" t="s">
        <v>7</v>
      </c>
      <c r="AN76" s="43"/>
      <c r="AO76" s="44">
        <f t="shared" si="11"/>
        <v>5</v>
      </c>
      <c r="AP76" s="10" t="e">
        <f t="shared" si="10"/>
        <v>#REF!</v>
      </c>
      <c r="AQ76" s="45" t="e">
        <f t="shared" si="10"/>
        <v>#REF!</v>
      </c>
      <c r="AR76" s="15"/>
      <c r="AS76" s="15"/>
      <c r="AT76" s="15"/>
      <c r="AU76" s="15"/>
      <c r="AV76" s="33"/>
      <c r="AY76" s="1"/>
    </row>
    <row r="77" spans="27:51" x14ac:dyDescent="0.2">
      <c r="AA77" s="13"/>
      <c r="AB77" s="58">
        <f t="shared" si="9"/>
        <v>12</v>
      </c>
      <c r="AC77" s="59" t="e">
        <f>#REF!</f>
        <v>#REF!</v>
      </c>
      <c r="AD77" s="59" t="e">
        <f>#REF!</f>
        <v>#REF!</v>
      </c>
      <c r="AE77" s="59" t="e">
        <f>#REF!</f>
        <v>#REF!</v>
      </c>
      <c r="AF77" s="60" t="e">
        <f t="shared" si="3"/>
        <v>#REF!</v>
      </c>
      <c r="AG77" s="57"/>
      <c r="AH77" s="18" t="e">
        <f t="shared" si="8"/>
        <v>#REF!</v>
      </c>
      <c r="AI77" s="16">
        <f t="shared" si="4"/>
        <v>12</v>
      </c>
      <c r="AJ77" s="18" t="e">
        <f t="shared" si="5"/>
        <v>#REF!</v>
      </c>
      <c r="AK77" s="16" t="e">
        <f t="shared" si="6"/>
        <v>#REF!</v>
      </c>
      <c r="AL77" s="18" t="e">
        <f t="shared" si="7"/>
        <v>#REF!</v>
      </c>
      <c r="AM77" s="38" t="s">
        <v>7</v>
      </c>
      <c r="AN77" s="43"/>
      <c r="AO77" s="44">
        <f t="shared" si="11"/>
        <v>6</v>
      </c>
      <c r="AP77" s="10" t="e">
        <f t="shared" si="10"/>
        <v>#REF!</v>
      </c>
      <c r="AQ77" s="45" t="e">
        <f t="shared" si="10"/>
        <v>#REF!</v>
      </c>
      <c r="AR77" s="15"/>
      <c r="AS77" s="15"/>
      <c r="AT77" s="15"/>
      <c r="AU77" s="15"/>
      <c r="AV77" s="33"/>
      <c r="AY77" s="1"/>
    </row>
    <row r="78" spans="27:51" x14ac:dyDescent="0.2">
      <c r="AA78" s="13"/>
      <c r="AB78" s="58">
        <f t="shared" si="9"/>
        <v>13</v>
      </c>
      <c r="AC78" s="59" t="e">
        <f>#REF!</f>
        <v>#REF!</v>
      </c>
      <c r="AD78" s="59" t="e">
        <f>#REF!</f>
        <v>#REF!</v>
      </c>
      <c r="AE78" s="59" t="e">
        <f>#REF!</f>
        <v>#REF!</v>
      </c>
      <c r="AF78" s="60" t="e">
        <f t="shared" si="3"/>
        <v>#REF!</v>
      </c>
      <c r="AG78" s="57"/>
      <c r="AH78" s="18" t="e">
        <f t="shared" si="8"/>
        <v>#REF!</v>
      </c>
      <c r="AI78" s="16">
        <f t="shared" si="4"/>
        <v>13</v>
      </c>
      <c r="AJ78" s="18" t="e">
        <f t="shared" si="5"/>
        <v>#REF!</v>
      </c>
      <c r="AK78" s="16" t="e">
        <f t="shared" si="6"/>
        <v>#REF!</v>
      </c>
      <c r="AL78" s="18" t="e">
        <f t="shared" si="7"/>
        <v>#REF!</v>
      </c>
      <c r="AM78" s="38" t="s">
        <v>7</v>
      </c>
      <c r="AN78" s="43"/>
      <c r="AO78" s="44">
        <f t="shared" si="11"/>
        <v>7</v>
      </c>
      <c r="AP78" s="10" t="e">
        <f t="shared" si="10"/>
        <v>#REF!</v>
      </c>
      <c r="AQ78" s="45" t="e">
        <f t="shared" si="10"/>
        <v>#REF!</v>
      </c>
      <c r="AR78" s="15"/>
      <c r="AS78" s="15"/>
      <c r="AT78" s="15"/>
      <c r="AU78" s="15"/>
      <c r="AV78" s="33"/>
      <c r="AY78" s="1"/>
    </row>
    <row r="79" spans="27:51" x14ac:dyDescent="0.2">
      <c r="AA79" s="13"/>
      <c r="AB79" s="58">
        <f t="shared" si="9"/>
        <v>14</v>
      </c>
      <c r="AC79" s="59" t="e">
        <f>#REF!</f>
        <v>#REF!</v>
      </c>
      <c r="AD79" s="59" t="e">
        <f>#REF!</f>
        <v>#REF!</v>
      </c>
      <c r="AE79" s="59" t="e">
        <f>#REF!</f>
        <v>#REF!</v>
      </c>
      <c r="AF79" s="60" t="e">
        <f t="shared" si="3"/>
        <v>#REF!</v>
      </c>
      <c r="AG79" s="57"/>
      <c r="AH79" s="18" t="e">
        <f t="shared" si="8"/>
        <v>#REF!</v>
      </c>
      <c r="AI79" s="16">
        <f t="shared" si="4"/>
        <v>14</v>
      </c>
      <c r="AJ79" s="18" t="e">
        <f t="shared" si="5"/>
        <v>#REF!</v>
      </c>
      <c r="AK79" s="16" t="e">
        <f t="shared" si="6"/>
        <v>#REF!</v>
      </c>
      <c r="AL79" s="18" t="e">
        <f t="shared" si="7"/>
        <v>#REF!</v>
      </c>
      <c r="AM79" s="38" t="s">
        <v>7</v>
      </c>
      <c r="AN79" s="43"/>
      <c r="AO79" s="44">
        <f t="shared" si="11"/>
        <v>8</v>
      </c>
      <c r="AP79" s="10" t="e">
        <f t="shared" si="10"/>
        <v>#REF!</v>
      </c>
      <c r="AQ79" s="45" t="e">
        <f t="shared" si="10"/>
        <v>#REF!</v>
      </c>
      <c r="AR79" s="15"/>
      <c r="AS79" s="15"/>
      <c r="AT79" s="15"/>
      <c r="AU79" s="15"/>
      <c r="AV79" s="33"/>
      <c r="AY79" s="1"/>
    </row>
    <row r="80" spans="27:51" x14ac:dyDescent="0.2">
      <c r="AA80" s="13"/>
      <c r="AB80" s="58">
        <f t="shared" si="9"/>
        <v>15</v>
      </c>
      <c r="AC80" s="59" t="e">
        <f>#REF!</f>
        <v>#REF!</v>
      </c>
      <c r="AD80" s="59" t="e">
        <f>#REF!</f>
        <v>#REF!</v>
      </c>
      <c r="AE80" s="59" t="e">
        <f>#REF!</f>
        <v>#REF!</v>
      </c>
      <c r="AF80" s="60" t="e">
        <f t="shared" si="3"/>
        <v>#REF!</v>
      </c>
      <c r="AG80" s="57"/>
      <c r="AH80" s="18" t="e">
        <f t="shared" si="8"/>
        <v>#REF!</v>
      </c>
      <c r="AI80" s="16">
        <f t="shared" si="4"/>
        <v>15</v>
      </c>
      <c r="AJ80" s="18" t="e">
        <f t="shared" si="5"/>
        <v>#REF!</v>
      </c>
      <c r="AK80" s="16" t="e">
        <f t="shared" si="6"/>
        <v>#REF!</v>
      </c>
      <c r="AL80" s="18" t="e">
        <f t="shared" si="7"/>
        <v>#REF!</v>
      </c>
      <c r="AM80" s="38" t="s">
        <v>7</v>
      </c>
      <c r="AN80" s="43"/>
      <c r="AO80" s="44">
        <f t="shared" si="11"/>
        <v>9</v>
      </c>
      <c r="AP80" s="10" t="e">
        <f t="shared" si="10"/>
        <v>#REF!</v>
      </c>
      <c r="AQ80" s="45" t="e">
        <f t="shared" si="10"/>
        <v>#REF!</v>
      </c>
      <c r="AR80" s="15"/>
      <c r="AS80" s="15"/>
      <c r="AT80" s="15"/>
      <c r="AU80" s="15"/>
      <c r="AV80" s="33"/>
      <c r="AY80" s="1"/>
    </row>
    <row r="81" spans="27:51" x14ac:dyDescent="0.2">
      <c r="AA81" s="13"/>
      <c r="AB81" s="58"/>
      <c r="AC81" s="61"/>
      <c r="AD81" s="61"/>
      <c r="AE81" s="61"/>
      <c r="AF81" s="61"/>
      <c r="AG81" s="57"/>
      <c r="AH81" s="18"/>
      <c r="AI81" s="18"/>
      <c r="AJ81" s="18"/>
      <c r="AK81" s="16"/>
      <c r="AL81" s="18"/>
      <c r="AM81" s="18"/>
      <c r="AN81" s="17"/>
      <c r="AO81" s="44">
        <f t="shared" si="11"/>
        <v>10</v>
      </c>
      <c r="AP81" s="10" t="e">
        <f t="shared" si="10"/>
        <v>#REF!</v>
      </c>
      <c r="AQ81" s="45" t="e">
        <f t="shared" si="10"/>
        <v>#REF!</v>
      </c>
      <c r="AR81" s="15"/>
      <c r="AS81" s="15"/>
      <c r="AT81" s="15"/>
      <c r="AU81" s="15"/>
      <c r="AV81" s="33"/>
      <c r="AY81" s="1"/>
    </row>
    <row r="82" spans="27:51" x14ac:dyDescent="0.2">
      <c r="AA82" s="13"/>
      <c r="AB82" s="58"/>
      <c r="AC82" s="61"/>
      <c r="AD82" s="61"/>
      <c r="AE82" s="61"/>
      <c r="AF82" s="61"/>
      <c r="AG82" s="57"/>
      <c r="AH82" s="18"/>
      <c r="AI82" s="18"/>
      <c r="AJ82" s="18"/>
      <c r="AK82" s="16"/>
      <c r="AL82" s="18"/>
      <c r="AM82" s="18"/>
      <c r="AN82" s="17"/>
      <c r="AO82" s="44">
        <f t="shared" si="11"/>
        <v>11</v>
      </c>
      <c r="AP82" s="10" t="e">
        <f t="shared" si="10"/>
        <v>#REF!</v>
      </c>
      <c r="AQ82" s="45" t="e">
        <f t="shared" si="10"/>
        <v>#REF!</v>
      </c>
      <c r="AR82" s="15"/>
      <c r="AS82" s="15"/>
      <c r="AT82" s="15"/>
      <c r="AU82" s="15"/>
      <c r="AV82" s="33"/>
      <c r="AY82" s="1"/>
    </row>
    <row r="83" spans="27:51" x14ac:dyDescent="0.2">
      <c r="AA83" s="13"/>
      <c r="AB83" s="24"/>
      <c r="AC83" s="15"/>
      <c r="AD83" s="15"/>
      <c r="AE83" s="15"/>
      <c r="AF83" s="15"/>
      <c r="AG83" s="18"/>
      <c r="AH83" s="18"/>
      <c r="AI83" s="18"/>
      <c r="AJ83" s="18"/>
      <c r="AK83" s="16"/>
      <c r="AL83" s="18"/>
      <c r="AM83" s="18"/>
      <c r="AN83" s="17"/>
      <c r="AO83" s="44">
        <f t="shared" si="11"/>
        <v>12</v>
      </c>
      <c r="AP83" s="10" t="e">
        <f>AR60</f>
        <v>#REF!</v>
      </c>
      <c r="AQ83" s="10" t="e">
        <f>AS60</f>
        <v>#REF!</v>
      </c>
      <c r="AR83" s="15"/>
      <c r="AS83" s="15"/>
      <c r="AT83" s="15"/>
      <c r="AU83" s="15"/>
      <c r="AV83" s="33"/>
      <c r="AY83" s="1"/>
    </row>
    <row r="84" spans="27:51" x14ac:dyDescent="0.2">
      <c r="AA84" s="13"/>
      <c r="AB84" s="24"/>
      <c r="AC84" s="15"/>
      <c r="AD84" s="15"/>
      <c r="AE84" s="15"/>
      <c r="AF84" s="15"/>
      <c r="AG84" s="18"/>
      <c r="AH84" s="18"/>
      <c r="AI84" s="18"/>
      <c r="AJ84" s="18"/>
      <c r="AK84" s="16"/>
      <c r="AL84" s="18"/>
      <c r="AM84" s="18"/>
      <c r="AN84" s="17"/>
      <c r="AO84" s="44">
        <f t="shared" si="11"/>
        <v>13</v>
      </c>
      <c r="AP84" s="10">
        <f t="shared" ref="AP84:AP93" si="12">AT61</f>
        <v>24</v>
      </c>
      <c r="AQ84" s="10" t="e">
        <f t="shared" ref="AQ84:AQ93" si="13">AU61</f>
        <v>#REF!</v>
      </c>
      <c r="AR84" s="15"/>
      <c r="AS84" s="15"/>
      <c r="AT84" s="15"/>
      <c r="AU84" s="15"/>
      <c r="AV84" s="33"/>
      <c r="AY84" s="1"/>
    </row>
    <row r="85" spans="27:51" x14ac:dyDescent="0.2">
      <c r="AB85" s="46"/>
      <c r="AC85" s="33"/>
      <c r="AD85" s="33"/>
      <c r="AE85" s="33"/>
      <c r="AF85" s="33"/>
      <c r="AG85" s="9"/>
      <c r="AH85" s="9"/>
      <c r="AI85" s="9"/>
      <c r="AJ85" s="9"/>
      <c r="AK85" s="47"/>
      <c r="AL85" s="9"/>
      <c r="AM85" s="9"/>
      <c r="AN85" s="33"/>
      <c r="AO85" s="44">
        <f t="shared" si="11"/>
        <v>14</v>
      </c>
      <c r="AP85" s="10">
        <f t="shared" si="12"/>
        <v>25</v>
      </c>
      <c r="AQ85" s="10" t="e">
        <f t="shared" si="13"/>
        <v>#REF!</v>
      </c>
      <c r="AR85" s="15"/>
      <c r="AS85" s="48"/>
      <c r="AT85" s="48"/>
      <c r="AU85" s="48"/>
      <c r="AV85" s="33"/>
      <c r="AY85" s="1"/>
    </row>
    <row r="86" spans="27:51" x14ac:dyDescent="0.2">
      <c r="AB86" s="46"/>
      <c r="AC86" s="33"/>
      <c r="AD86" s="33"/>
      <c r="AE86" s="33"/>
      <c r="AF86" s="33"/>
      <c r="AG86" s="9"/>
      <c r="AH86" s="9"/>
      <c r="AI86" s="9"/>
      <c r="AJ86" s="9"/>
      <c r="AK86" s="47"/>
      <c r="AL86" s="9"/>
      <c r="AM86" s="9"/>
      <c r="AN86" s="33"/>
      <c r="AO86" s="44">
        <f t="shared" si="11"/>
        <v>15</v>
      </c>
      <c r="AP86" s="10">
        <f t="shared" si="12"/>
        <v>26</v>
      </c>
      <c r="AQ86" s="10" t="e">
        <f t="shared" si="13"/>
        <v>#REF!</v>
      </c>
      <c r="AR86" s="15"/>
      <c r="AS86" s="48"/>
      <c r="AT86" s="48"/>
      <c r="AU86" s="48"/>
      <c r="AV86" s="33"/>
      <c r="AY86" s="1"/>
    </row>
    <row r="87" spans="27:51" x14ac:dyDescent="0.2">
      <c r="AB87" s="46"/>
      <c r="AC87" s="33"/>
      <c r="AD87" s="33"/>
      <c r="AE87" s="33"/>
      <c r="AF87" s="33"/>
      <c r="AG87" s="9"/>
      <c r="AH87" s="9"/>
      <c r="AI87" s="9"/>
      <c r="AJ87" s="9"/>
      <c r="AK87" s="47"/>
      <c r="AL87" s="9"/>
      <c r="AM87" s="9"/>
      <c r="AN87" s="33"/>
      <c r="AO87" s="44">
        <f t="shared" si="11"/>
        <v>16</v>
      </c>
      <c r="AP87" s="10">
        <f t="shared" si="12"/>
        <v>27</v>
      </c>
      <c r="AQ87" s="10" t="e">
        <f t="shared" si="13"/>
        <v>#REF!</v>
      </c>
      <c r="AR87" s="15"/>
      <c r="AS87" s="48"/>
      <c r="AT87" s="48"/>
      <c r="AU87" s="48"/>
      <c r="AV87" s="33"/>
      <c r="AY87" s="1"/>
    </row>
    <row r="88" spans="27:51" x14ac:dyDescent="0.2">
      <c r="AB88" s="46"/>
      <c r="AC88" s="33"/>
      <c r="AD88" s="33"/>
      <c r="AE88" s="33"/>
      <c r="AF88" s="33"/>
      <c r="AG88" s="9"/>
      <c r="AH88" s="9"/>
      <c r="AI88" s="9"/>
      <c r="AJ88" s="9"/>
      <c r="AK88" s="47"/>
      <c r="AL88" s="9"/>
      <c r="AM88" s="9"/>
      <c r="AN88" s="33"/>
      <c r="AO88" s="44">
        <f t="shared" si="11"/>
        <v>17</v>
      </c>
      <c r="AP88" s="10">
        <f t="shared" si="12"/>
        <v>28</v>
      </c>
      <c r="AQ88" s="10" t="e">
        <f t="shared" si="13"/>
        <v>#REF!</v>
      </c>
      <c r="AR88" s="15"/>
      <c r="AS88" s="48"/>
      <c r="AT88" s="48"/>
      <c r="AU88" s="48"/>
      <c r="AV88" s="33"/>
      <c r="AY88" s="1"/>
    </row>
    <row r="89" spans="27:51" x14ac:dyDescent="0.2">
      <c r="AB89" s="46"/>
      <c r="AC89" s="33"/>
      <c r="AD89" s="33"/>
      <c r="AE89" s="33"/>
      <c r="AF89" s="33"/>
      <c r="AG89" s="9"/>
      <c r="AH89" s="9"/>
      <c r="AI89" s="9"/>
      <c r="AJ89" s="9"/>
      <c r="AK89" s="47"/>
      <c r="AL89" s="9"/>
      <c r="AM89" s="9"/>
      <c r="AN89" s="33"/>
      <c r="AO89" s="44">
        <f t="shared" si="11"/>
        <v>18</v>
      </c>
      <c r="AP89" s="10">
        <f t="shared" si="12"/>
        <v>29</v>
      </c>
      <c r="AQ89" s="10" t="e">
        <f t="shared" si="13"/>
        <v>#REF!</v>
      </c>
      <c r="AR89" s="15"/>
      <c r="AS89" s="48"/>
      <c r="AT89" s="48"/>
      <c r="AU89" s="48"/>
      <c r="AV89" s="33"/>
      <c r="AY89" s="1"/>
    </row>
    <row r="90" spans="27:51" x14ac:dyDescent="0.2">
      <c r="AB90" s="46"/>
      <c r="AC90" s="33"/>
      <c r="AD90" s="33"/>
      <c r="AE90" s="33"/>
      <c r="AF90" s="33"/>
      <c r="AG90" s="9"/>
      <c r="AH90" s="9"/>
      <c r="AI90" s="9"/>
      <c r="AJ90" s="9"/>
      <c r="AK90" s="47"/>
      <c r="AL90" s="9"/>
      <c r="AM90" s="9"/>
      <c r="AN90" s="33"/>
      <c r="AO90" s="44">
        <f t="shared" si="11"/>
        <v>19</v>
      </c>
      <c r="AP90" s="10">
        <f t="shared" si="12"/>
        <v>30</v>
      </c>
      <c r="AQ90" s="10" t="e">
        <f t="shared" si="13"/>
        <v>#REF!</v>
      </c>
      <c r="AR90" s="15"/>
      <c r="AS90" s="48"/>
      <c r="AT90" s="48"/>
      <c r="AU90" s="48"/>
      <c r="AV90" s="33"/>
      <c r="AY90" s="1"/>
    </row>
    <row r="91" spans="27:51" x14ac:dyDescent="0.2">
      <c r="AB91" s="46"/>
      <c r="AC91" s="33"/>
      <c r="AD91" s="33"/>
      <c r="AE91" s="33"/>
      <c r="AF91" s="33"/>
      <c r="AG91" s="9"/>
      <c r="AH91" s="9"/>
      <c r="AI91" s="9"/>
      <c r="AJ91" s="9"/>
      <c r="AK91" s="47"/>
      <c r="AL91" s="9"/>
      <c r="AM91" s="9"/>
      <c r="AN91" s="33"/>
      <c r="AO91" s="44">
        <f t="shared" si="11"/>
        <v>20</v>
      </c>
      <c r="AP91" s="10">
        <f t="shared" si="12"/>
        <v>31</v>
      </c>
      <c r="AQ91" s="10" t="e">
        <f t="shared" si="13"/>
        <v>#REF!</v>
      </c>
      <c r="AR91" s="15"/>
      <c r="AS91" s="48"/>
      <c r="AT91" s="48"/>
      <c r="AU91" s="48"/>
      <c r="AV91" s="33"/>
      <c r="AY91" s="1"/>
    </row>
    <row r="92" spans="27:51" x14ac:dyDescent="0.2">
      <c r="AB92" s="46"/>
      <c r="AC92" s="33"/>
      <c r="AD92" s="33"/>
      <c r="AE92" s="33"/>
      <c r="AF92" s="33"/>
      <c r="AG92" s="9"/>
      <c r="AH92" s="9"/>
      <c r="AI92" s="9"/>
      <c r="AJ92" s="9"/>
      <c r="AK92" s="47"/>
      <c r="AL92" s="9"/>
      <c r="AM92" s="9"/>
      <c r="AN92" s="33"/>
      <c r="AO92" s="44">
        <f t="shared" si="11"/>
        <v>21</v>
      </c>
      <c r="AP92" s="10">
        <f t="shared" si="12"/>
        <v>32</v>
      </c>
      <c r="AQ92" s="10" t="e">
        <f t="shared" si="13"/>
        <v>#REF!</v>
      </c>
      <c r="AR92" s="15"/>
      <c r="AS92" s="48"/>
      <c r="AT92" s="48"/>
      <c r="AU92" s="48"/>
      <c r="AV92" s="33"/>
      <c r="AY92" s="1"/>
    </row>
    <row r="93" spans="27:51" x14ac:dyDescent="0.2">
      <c r="AB93" s="46"/>
      <c r="AC93" s="33"/>
      <c r="AD93" s="33"/>
      <c r="AE93" s="33"/>
      <c r="AF93" s="33"/>
      <c r="AG93" s="9"/>
      <c r="AH93" s="9"/>
      <c r="AI93" s="9"/>
      <c r="AJ93" s="9"/>
      <c r="AK93" s="47"/>
      <c r="AL93" s="9"/>
      <c r="AM93" s="9"/>
      <c r="AN93" s="33"/>
      <c r="AO93" s="44">
        <f t="shared" si="11"/>
        <v>22</v>
      </c>
      <c r="AP93" s="10">
        <f t="shared" si="12"/>
        <v>0</v>
      </c>
      <c r="AQ93" s="10">
        <f t="shared" si="13"/>
        <v>0</v>
      </c>
      <c r="AR93" s="15"/>
      <c r="AS93" s="48"/>
      <c r="AT93" s="48"/>
      <c r="AU93" s="48"/>
      <c r="AV93" s="33"/>
      <c r="AY93" s="1"/>
    </row>
    <row r="94" spans="27:51" x14ac:dyDescent="0.2">
      <c r="AB94" s="46"/>
      <c r="AC94" s="33"/>
      <c r="AD94" s="33"/>
      <c r="AE94" s="33"/>
      <c r="AF94" s="33"/>
      <c r="AG94" s="9"/>
      <c r="AH94" s="9"/>
      <c r="AI94" s="9"/>
      <c r="AJ94" s="9"/>
      <c r="AK94" s="47"/>
      <c r="AL94" s="9"/>
      <c r="AM94" s="9"/>
      <c r="AN94" s="33"/>
      <c r="AO94" s="44">
        <f t="shared" si="11"/>
        <v>23</v>
      </c>
      <c r="AP94" s="10" t="e">
        <f t="shared" ref="AP94:AP103" si="14">AU60</f>
        <v>#REF!</v>
      </c>
      <c r="AQ94" s="10" t="e">
        <f t="shared" ref="AQ94:AQ103" si="15">AV60</f>
        <v>#REF!</v>
      </c>
      <c r="AR94" s="15"/>
      <c r="AS94" s="48"/>
      <c r="AT94" s="48"/>
      <c r="AU94" s="48"/>
      <c r="AV94" s="33"/>
      <c r="AY94" s="1"/>
    </row>
    <row r="95" spans="27:51" x14ac:dyDescent="0.2">
      <c r="AB95" s="46"/>
      <c r="AC95" s="33"/>
      <c r="AD95" s="33"/>
      <c r="AE95" s="33"/>
      <c r="AF95" s="33"/>
      <c r="AG95" s="9"/>
      <c r="AH95" s="9"/>
      <c r="AI95" s="9"/>
      <c r="AJ95" s="9"/>
      <c r="AK95" s="47"/>
      <c r="AL95" s="9"/>
      <c r="AM95" s="9"/>
      <c r="AN95" s="33"/>
      <c r="AO95" s="44">
        <f t="shared" si="11"/>
        <v>24</v>
      </c>
      <c r="AP95" s="10" t="e">
        <f t="shared" si="14"/>
        <v>#REF!</v>
      </c>
      <c r="AQ95" s="10" t="e">
        <f t="shared" si="15"/>
        <v>#REF!</v>
      </c>
      <c r="AR95" s="15"/>
      <c r="AS95" s="48"/>
      <c r="AT95" s="48"/>
      <c r="AU95" s="48"/>
      <c r="AV95" s="33"/>
      <c r="AY95" s="1"/>
    </row>
    <row r="96" spans="27:51" x14ac:dyDescent="0.2">
      <c r="AB96" s="46"/>
      <c r="AC96" s="33"/>
      <c r="AD96" s="33"/>
      <c r="AE96" s="33"/>
      <c r="AF96" s="33"/>
      <c r="AG96" s="9"/>
      <c r="AH96" s="9"/>
      <c r="AI96" s="9"/>
      <c r="AJ96" s="9"/>
      <c r="AK96" s="47"/>
      <c r="AL96" s="9"/>
      <c r="AM96" s="9"/>
      <c r="AN96" s="33"/>
      <c r="AO96" s="44">
        <f t="shared" si="11"/>
        <v>25</v>
      </c>
      <c r="AP96" s="10" t="e">
        <f t="shared" si="14"/>
        <v>#REF!</v>
      </c>
      <c r="AQ96" s="10" t="e">
        <f t="shared" si="15"/>
        <v>#REF!</v>
      </c>
      <c r="AR96" s="15"/>
      <c r="AS96" s="48"/>
      <c r="AT96" s="48"/>
      <c r="AU96" s="48"/>
      <c r="AV96" s="33"/>
      <c r="AY96" s="1"/>
    </row>
    <row r="97" spans="28:51" x14ac:dyDescent="0.2">
      <c r="AB97" s="49"/>
      <c r="AG97" s="23"/>
      <c r="AH97" s="23"/>
      <c r="AI97" s="23"/>
      <c r="AJ97" s="23"/>
      <c r="AN97" s="7"/>
      <c r="AO97" s="12">
        <f t="shared" si="11"/>
        <v>26</v>
      </c>
      <c r="AP97" s="2" t="e">
        <f t="shared" si="14"/>
        <v>#REF!</v>
      </c>
      <c r="AQ97" s="2" t="e">
        <f t="shared" si="15"/>
        <v>#REF!</v>
      </c>
      <c r="AR97" s="13"/>
      <c r="AS97" s="7"/>
      <c r="AT97" s="7"/>
      <c r="AU97" s="7"/>
      <c r="AY97" s="1"/>
    </row>
    <row r="98" spans="28:51" x14ac:dyDescent="0.2">
      <c r="AB98" s="49"/>
      <c r="AG98" s="23"/>
      <c r="AH98" s="23"/>
      <c r="AI98" s="23"/>
      <c r="AJ98" s="23"/>
      <c r="AN98" s="7"/>
      <c r="AO98" s="12">
        <f t="shared" si="11"/>
        <v>27</v>
      </c>
      <c r="AP98" s="2" t="e">
        <f t="shared" si="14"/>
        <v>#REF!</v>
      </c>
      <c r="AQ98" s="2" t="e">
        <f t="shared" si="15"/>
        <v>#REF!</v>
      </c>
      <c r="AR98" s="7"/>
      <c r="AY98" s="1"/>
    </row>
    <row r="99" spans="28:51" x14ac:dyDescent="0.2">
      <c r="AB99" s="49"/>
      <c r="AG99" s="23"/>
      <c r="AH99" s="23"/>
      <c r="AI99" s="23"/>
      <c r="AJ99" s="23"/>
      <c r="AN99" s="7"/>
      <c r="AO99" s="12">
        <f t="shared" si="11"/>
        <v>28</v>
      </c>
      <c r="AP99" s="2" t="e">
        <f t="shared" si="14"/>
        <v>#REF!</v>
      </c>
      <c r="AQ99" s="2" t="e">
        <f t="shared" si="15"/>
        <v>#REF!</v>
      </c>
      <c r="AR99" s="7"/>
      <c r="AY99" s="1"/>
    </row>
    <row r="100" spans="28:51" x14ac:dyDescent="0.2">
      <c r="AB100" s="49"/>
      <c r="AC100" s="7"/>
      <c r="AD100" s="7"/>
      <c r="AE100" s="7"/>
      <c r="AF100" s="7"/>
      <c r="AN100" s="7"/>
      <c r="AO100" s="12">
        <f t="shared" si="11"/>
        <v>29</v>
      </c>
      <c r="AP100" s="2" t="e">
        <f t="shared" si="14"/>
        <v>#REF!</v>
      </c>
      <c r="AQ100" s="2" t="e">
        <f t="shared" si="15"/>
        <v>#REF!</v>
      </c>
      <c r="AR100" s="7"/>
      <c r="AS100" s="7"/>
      <c r="AT100" s="7"/>
      <c r="AU100" s="7"/>
      <c r="AY100" s="1"/>
    </row>
    <row r="101" spans="28:51" x14ac:dyDescent="0.2">
      <c r="AB101" s="49"/>
      <c r="AC101" s="7"/>
      <c r="AD101" s="7"/>
      <c r="AE101" s="7"/>
      <c r="AF101" s="7"/>
      <c r="AN101" s="7"/>
      <c r="AO101" s="12">
        <f t="shared" si="11"/>
        <v>30</v>
      </c>
      <c r="AP101" s="2" t="e">
        <f t="shared" si="14"/>
        <v>#REF!</v>
      </c>
      <c r="AQ101" s="2" t="e">
        <f t="shared" si="15"/>
        <v>#REF!</v>
      </c>
      <c r="AR101" s="7"/>
      <c r="AS101" s="7"/>
      <c r="AT101" s="7"/>
      <c r="AU101" s="7"/>
      <c r="AY101" s="1"/>
    </row>
    <row r="102" spans="28:51" x14ac:dyDescent="0.2">
      <c r="AC102" s="7"/>
      <c r="AD102" s="7"/>
      <c r="AE102" s="7"/>
      <c r="AF102" s="7"/>
      <c r="AN102" s="7"/>
      <c r="AO102" s="12">
        <f t="shared" si="11"/>
        <v>31</v>
      </c>
      <c r="AP102" s="2" t="e">
        <f t="shared" si="14"/>
        <v>#REF!</v>
      </c>
      <c r="AQ102" s="2" t="e">
        <f t="shared" si="15"/>
        <v>#REF!</v>
      </c>
      <c r="AR102" s="7"/>
      <c r="AS102" s="7"/>
      <c r="AT102" s="7"/>
      <c r="AU102" s="7"/>
      <c r="AY102" s="1"/>
    </row>
    <row r="103" spans="28:51" x14ac:dyDescent="0.2">
      <c r="AC103" s="7"/>
      <c r="AD103" s="7"/>
      <c r="AE103" s="7"/>
      <c r="AF103" s="7"/>
      <c r="AN103" s="7"/>
      <c r="AO103" s="12">
        <f t="shared" si="11"/>
        <v>32</v>
      </c>
      <c r="AP103" s="2" t="e">
        <f t="shared" si="14"/>
        <v>#REF!</v>
      </c>
      <c r="AQ103" s="2" t="e">
        <f t="shared" si="15"/>
        <v>#REF!</v>
      </c>
      <c r="AR103" s="7"/>
      <c r="AS103" s="7"/>
      <c r="AT103" s="7"/>
      <c r="AU103" s="7"/>
      <c r="AY103" s="1"/>
    </row>
    <row r="104" spans="28:51" x14ac:dyDescent="0.2">
      <c r="AC104" s="7"/>
      <c r="AD104" s="7"/>
      <c r="AE104" s="7"/>
      <c r="AF104" s="7"/>
      <c r="AN104" s="7"/>
      <c r="AO104" s="7"/>
      <c r="AP104" s="11"/>
      <c r="AQ104" s="7"/>
      <c r="AR104" s="13"/>
      <c r="AS104" s="7"/>
      <c r="AT104" s="7"/>
      <c r="AU104" s="7"/>
      <c r="AV104" s="7"/>
      <c r="AW104" s="1"/>
      <c r="AX104" s="1"/>
      <c r="AY104" s="1"/>
    </row>
  </sheetData>
  <phoneticPr fontId="0" type="noConversion"/>
  <dataValidations count="1">
    <dataValidation type="list" allowBlank="1" showInputMessage="1" showErrorMessage="1" promptTitle="Units" prompt="Select from List" sqref="AG62:AG64">
      <formula1>$AL$54:$AL$55</formula1>
    </dataValidation>
  </dataValidations>
  <pageMargins left="0.75" right="0.75" top="1" bottom="1" header="0.5" footer="0.5"/>
  <pageSetup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A18" sqref="A18"/>
    </sheetView>
  </sheetViews>
  <sheetFormatPr defaultRowHeight="12.75" x14ac:dyDescent="0.2"/>
  <cols>
    <col min="2" max="2" width="16.140625" customWidth="1"/>
    <col min="3" max="3" width="14.5703125" customWidth="1"/>
    <col min="4" max="4" width="15.42578125" customWidth="1"/>
    <col min="5" max="5" width="11.85546875" customWidth="1"/>
    <col min="6" max="6" width="14.28515625" customWidth="1"/>
    <col min="7" max="8" width="13.7109375" customWidth="1"/>
    <col min="9" max="9" width="4.5703125" customWidth="1"/>
    <col min="10" max="10" width="9.85546875" customWidth="1"/>
    <col min="11" max="11" width="15.85546875" customWidth="1"/>
    <col min="12" max="12" width="15.28515625" customWidth="1"/>
    <col min="13" max="13" width="17.28515625" customWidth="1"/>
    <col min="14" max="14" width="12.140625" customWidth="1"/>
    <col min="15" max="15" width="13.5703125" customWidth="1"/>
    <col min="16" max="16" width="14.42578125" customWidth="1"/>
    <col min="17" max="17" width="14.5703125" customWidth="1"/>
  </cols>
  <sheetData>
    <row r="1" spans="1:19" ht="13.5" thickBot="1" x14ac:dyDescent="0.25"/>
    <row r="2" spans="1:19" ht="21" thickBot="1" x14ac:dyDescent="0.35">
      <c r="A2" s="90" t="s">
        <v>16</v>
      </c>
      <c r="B2" s="152" t="s">
        <v>60</v>
      </c>
      <c r="C2" s="69" t="s">
        <v>61</v>
      </c>
      <c r="D2" s="91" t="s">
        <v>62</v>
      </c>
      <c r="E2" s="153" t="s">
        <v>20</v>
      </c>
      <c r="F2" s="172" t="s">
        <v>116</v>
      </c>
      <c r="G2" s="184" t="s">
        <v>117</v>
      </c>
      <c r="H2" s="159" t="s">
        <v>118</v>
      </c>
      <c r="J2" s="194"/>
      <c r="K2" s="194"/>
      <c r="L2" s="194"/>
      <c r="M2" s="194"/>
      <c r="N2" s="196"/>
      <c r="O2" s="194"/>
      <c r="P2" s="194"/>
      <c r="Q2" s="194"/>
    </row>
    <row r="3" spans="1:19" ht="20.25" x14ac:dyDescent="0.3">
      <c r="A3" s="67">
        <v>1</v>
      </c>
      <c r="B3" s="74">
        <v>38</v>
      </c>
      <c r="C3" s="69">
        <v>28</v>
      </c>
      <c r="D3" s="68">
        <v>650</v>
      </c>
      <c r="E3" s="153">
        <v>40.85</v>
      </c>
      <c r="F3" s="176">
        <v>2</v>
      </c>
      <c r="G3" s="180">
        <v>2</v>
      </c>
      <c r="H3" s="177">
        <v>2</v>
      </c>
      <c r="J3" s="195"/>
      <c r="K3" s="195"/>
      <c r="L3" s="195"/>
      <c r="M3" s="195"/>
      <c r="N3" s="197"/>
      <c r="O3" s="195"/>
      <c r="P3" s="195"/>
      <c r="Q3" s="195"/>
      <c r="R3" s="8"/>
      <c r="S3" s="8"/>
    </row>
    <row r="4" spans="1:19" ht="20.25" x14ac:dyDescent="0.3">
      <c r="A4" s="92">
        <v>2</v>
      </c>
      <c r="B4" s="74">
        <v>38</v>
      </c>
      <c r="C4" s="74">
        <v>28</v>
      </c>
      <c r="D4" s="75">
        <v>400</v>
      </c>
      <c r="E4" s="170">
        <v>40.42</v>
      </c>
      <c r="F4" s="176">
        <v>2</v>
      </c>
      <c r="G4" s="181">
        <v>1</v>
      </c>
      <c r="H4" s="177">
        <v>1</v>
      </c>
      <c r="J4" s="195"/>
      <c r="K4" s="195"/>
      <c r="L4" s="195"/>
      <c r="M4" s="195"/>
      <c r="N4" s="197"/>
      <c r="O4" s="195"/>
      <c r="P4" s="195"/>
      <c r="Q4" s="195"/>
      <c r="R4" s="8"/>
      <c r="S4" s="8"/>
    </row>
    <row r="5" spans="1:19" ht="20.25" x14ac:dyDescent="0.3">
      <c r="A5" s="92">
        <v>3</v>
      </c>
      <c r="B5" s="74">
        <v>38</v>
      </c>
      <c r="C5" s="74">
        <v>18</v>
      </c>
      <c r="D5" s="75">
        <v>650</v>
      </c>
      <c r="E5" s="170">
        <v>40.72</v>
      </c>
      <c r="F5" s="176">
        <v>1</v>
      </c>
      <c r="G5" s="181">
        <v>1</v>
      </c>
      <c r="H5" s="177">
        <v>2</v>
      </c>
      <c r="J5" s="195"/>
      <c r="K5" s="195"/>
      <c r="L5" s="195"/>
      <c r="M5" s="195"/>
      <c r="N5" s="197"/>
      <c r="O5" s="195"/>
      <c r="P5" s="195"/>
      <c r="Q5" s="195"/>
      <c r="R5" s="8"/>
      <c r="S5" s="8"/>
    </row>
    <row r="6" spans="1:19" ht="20.25" x14ac:dyDescent="0.3">
      <c r="A6" s="92">
        <v>4</v>
      </c>
      <c r="B6" s="74">
        <v>38</v>
      </c>
      <c r="C6" s="74">
        <v>18</v>
      </c>
      <c r="D6" s="75">
        <v>400</v>
      </c>
      <c r="E6" s="170">
        <v>40.42</v>
      </c>
      <c r="F6" s="176">
        <v>1</v>
      </c>
      <c r="G6" s="182">
        <v>2</v>
      </c>
      <c r="H6" s="177">
        <v>1</v>
      </c>
      <c r="J6" s="195"/>
      <c r="K6" s="195"/>
      <c r="L6" s="195"/>
      <c r="M6" s="195"/>
      <c r="N6" s="197"/>
      <c r="O6" s="195"/>
      <c r="P6" s="198"/>
      <c r="Q6" s="195"/>
      <c r="R6" s="8"/>
      <c r="S6" s="8"/>
    </row>
    <row r="7" spans="1:19" ht="20.25" x14ac:dyDescent="0.3">
      <c r="A7" s="92">
        <v>5</v>
      </c>
      <c r="B7" s="74">
        <v>23</v>
      </c>
      <c r="C7" s="74">
        <v>28</v>
      </c>
      <c r="D7" s="75">
        <v>650</v>
      </c>
      <c r="E7" s="170">
        <v>40.950000000000003</v>
      </c>
      <c r="F7" s="176">
        <v>1</v>
      </c>
      <c r="G7" s="181">
        <v>2</v>
      </c>
      <c r="H7" s="177">
        <v>1</v>
      </c>
      <c r="J7" s="195"/>
      <c r="K7" s="195"/>
      <c r="L7" s="195"/>
      <c r="M7" s="195"/>
      <c r="N7" s="197"/>
      <c r="O7" s="195"/>
      <c r="P7" s="195"/>
      <c r="Q7" s="195"/>
      <c r="R7" s="8"/>
      <c r="S7" s="8"/>
    </row>
    <row r="8" spans="1:19" ht="20.25" x14ac:dyDescent="0.3">
      <c r="A8" s="92">
        <v>6</v>
      </c>
      <c r="B8" s="74">
        <v>23</v>
      </c>
      <c r="C8" s="74">
        <v>28</v>
      </c>
      <c r="D8" s="75">
        <v>400</v>
      </c>
      <c r="E8" s="170">
        <v>40.619999999999997</v>
      </c>
      <c r="F8" s="176">
        <v>1</v>
      </c>
      <c r="G8" s="181">
        <v>1</v>
      </c>
      <c r="H8" s="177">
        <v>2</v>
      </c>
      <c r="J8" s="195"/>
      <c r="K8" s="195"/>
      <c r="L8" s="195"/>
      <c r="M8" s="195"/>
      <c r="N8" s="197"/>
      <c r="O8" s="195"/>
      <c r="P8" s="195"/>
      <c r="Q8" s="195"/>
      <c r="R8" s="8"/>
      <c r="S8" s="8"/>
    </row>
    <row r="9" spans="1:19" ht="20.25" x14ac:dyDescent="0.3">
      <c r="A9" s="92">
        <v>7</v>
      </c>
      <c r="B9" s="74">
        <v>23</v>
      </c>
      <c r="C9" s="74">
        <v>18</v>
      </c>
      <c r="D9" s="75">
        <v>650</v>
      </c>
      <c r="E9" s="170">
        <v>40.75</v>
      </c>
      <c r="F9" s="176">
        <v>2</v>
      </c>
      <c r="G9" s="181">
        <v>1</v>
      </c>
      <c r="H9" s="177">
        <v>1</v>
      </c>
      <c r="J9" s="195"/>
      <c r="K9" s="195"/>
      <c r="L9" s="195"/>
      <c r="M9" s="195"/>
      <c r="N9" s="197"/>
      <c r="O9" s="195"/>
      <c r="P9" s="195"/>
      <c r="Q9" s="195"/>
    </row>
    <row r="10" spans="1:19" ht="21" thickBot="1" x14ac:dyDescent="0.35">
      <c r="A10" s="71">
        <v>8</v>
      </c>
      <c r="B10" s="73">
        <v>23</v>
      </c>
      <c r="C10" s="73">
        <v>18</v>
      </c>
      <c r="D10" s="72">
        <v>400</v>
      </c>
      <c r="E10" s="171">
        <v>40.46</v>
      </c>
      <c r="F10" s="178">
        <v>2</v>
      </c>
      <c r="G10" s="183">
        <v>2</v>
      </c>
      <c r="H10" s="179">
        <v>2</v>
      </c>
      <c r="J10" s="195"/>
      <c r="K10" s="195"/>
      <c r="L10" s="195"/>
      <c r="M10" s="195"/>
      <c r="N10" s="197"/>
      <c r="O10" s="195"/>
      <c r="P10" s="195"/>
      <c r="Q10" s="195"/>
    </row>
    <row r="11" spans="1:19" x14ac:dyDescent="0.2">
      <c r="J11" s="8"/>
      <c r="K11" s="8"/>
      <c r="L11" s="8"/>
      <c r="M11" s="8"/>
      <c r="N11" s="8"/>
      <c r="O11" s="8"/>
      <c r="P11" s="8"/>
      <c r="Q11" s="8"/>
    </row>
    <row r="12" spans="1:19" x14ac:dyDescent="0.2">
      <c r="J12" s="8"/>
      <c r="K12" s="8"/>
      <c r="L12" s="8"/>
      <c r="M12" s="8"/>
      <c r="N12" s="8"/>
      <c r="O12" s="8"/>
      <c r="P12" s="8"/>
      <c r="Q12" s="8"/>
    </row>
    <row r="13" spans="1:19" ht="20.25" x14ac:dyDescent="0.3">
      <c r="J13" s="195"/>
      <c r="K13" s="195"/>
      <c r="L13" s="195"/>
      <c r="M13" s="195"/>
      <c r="N13" s="199"/>
      <c r="O13" s="194"/>
      <c r="P13" s="194"/>
      <c r="Q13" s="194"/>
    </row>
    <row r="14" spans="1:19" ht="20.25" x14ac:dyDescent="0.3">
      <c r="J14" s="200"/>
      <c r="K14" s="195"/>
      <c r="L14" s="195"/>
      <c r="M14" s="195"/>
      <c r="N14" s="197"/>
      <c r="O14" s="8"/>
      <c r="P14" s="8"/>
      <c r="Q14" s="8"/>
    </row>
    <row r="15" spans="1:19" ht="20.25" x14ac:dyDescent="0.3">
      <c r="J15" s="195"/>
      <c r="K15" s="195"/>
      <c r="L15" s="195"/>
      <c r="M15" s="195"/>
      <c r="N15" s="197"/>
      <c r="O15" s="195"/>
      <c r="P15" s="195"/>
      <c r="Q15" s="195"/>
    </row>
    <row r="16" spans="1:19" ht="20.25" x14ac:dyDescent="0.3">
      <c r="J16" s="195"/>
      <c r="K16" s="195"/>
      <c r="L16" s="195"/>
      <c r="M16" s="195"/>
      <c r="N16" s="197"/>
      <c r="O16" s="195"/>
      <c r="P16" s="195"/>
      <c r="Q16" s="195"/>
    </row>
    <row r="17" spans="10:17" ht="20.25" x14ac:dyDescent="0.3">
      <c r="J17" s="195"/>
      <c r="K17" s="195"/>
      <c r="L17" s="195"/>
      <c r="M17" s="195"/>
      <c r="N17" s="197"/>
      <c r="O17" s="195"/>
      <c r="P17" s="195"/>
      <c r="Q17" s="195"/>
    </row>
    <row r="18" spans="10:17" ht="20.25" x14ac:dyDescent="0.3">
      <c r="J18" s="195"/>
      <c r="K18" s="195"/>
      <c r="L18" s="195"/>
      <c r="M18" s="195"/>
      <c r="N18" s="197"/>
      <c r="O18" s="195"/>
      <c r="P18" s="198"/>
      <c r="Q18" s="195"/>
    </row>
    <row r="19" spans="10:17" ht="20.25" x14ac:dyDescent="0.3">
      <c r="J19" s="195"/>
      <c r="K19" s="195"/>
      <c r="L19" s="195"/>
      <c r="M19" s="195"/>
      <c r="N19" s="197"/>
      <c r="O19" s="195"/>
      <c r="P19" s="195"/>
      <c r="Q19" s="195"/>
    </row>
    <row r="20" spans="10:17" ht="20.25" x14ac:dyDescent="0.3">
      <c r="J20" s="195"/>
      <c r="K20" s="195"/>
      <c r="L20" s="195"/>
      <c r="M20" s="195"/>
      <c r="N20" s="197"/>
      <c r="O20" s="195"/>
      <c r="P20" s="195"/>
      <c r="Q20" s="195"/>
    </row>
    <row r="21" spans="10:17" ht="20.25" x14ac:dyDescent="0.3">
      <c r="J21" s="195"/>
      <c r="K21" s="195"/>
      <c r="L21" s="195"/>
      <c r="M21" s="195"/>
      <c r="N21" s="197"/>
      <c r="O21" s="195"/>
      <c r="P21" s="195"/>
      <c r="Q21" s="195"/>
    </row>
    <row r="22" spans="10:17" ht="20.25" x14ac:dyDescent="0.3">
      <c r="J22" s="195"/>
      <c r="K22" s="195"/>
      <c r="L22" s="195"/>
      <c r="M22" s="195"/>
      <c r="N22" s="197"/>
      <c r="O22" s="195"/>
      <c r="P22" s="195"/>
      <c r="Q22" s="19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14" sqref="A14"/>
    </sheetView>
  </sheetViews>
  <sheetFormatPr defaultRowHeight="12.75" x14ac:dyDescent="0.2"/>
  <cols>
    <col min="2" max="2" width="15.5703125" customWidth="1"/>
    <col min="3" max="3" width="12.85546875" customWidth="1"/>
    <col min="4" max="4" width="17.42578125" customWidth="1"/>
    <col min="5" max="6" width="13" customWidth="1"/>
    <col min="7" max="7" width="7.140625" customWidth="1"/>
    <col min="8" max="8" width="17.85546875" customWidth="1"/>
    <col min="9" max="9" width="8.85546875" customWidth="1"/>
    <col min="10" max="10" width="12.42578125" customWidth="1"/>
    <col min="11" max="11" width="13.5703125" customWidth="1"/>
    <col min="12" max="12" width="12.140625" customWidth="1"/>
    <col min="13" max="13" width="11.85546875" customWidth="1"/>
    <col min="14" max="14" width="11.42578125" customWidth="1"/>
  </cols>
  <sheetData>
    <row r="1" spans="1:15" ht="20.25" x14ac:dyDescent="0.3">
      <c r="A1" s="62"/>
      <c r="B1" s="63" t="s">
        <v>48</v>
      </c>
      <c r="C1" s="64"/>
      <c r="D1" s="62"/>
      <c r="E1" s="65" t="s">
        <v>100</v>
      </c>
      <c r="F1" s="62"/>
    </row>
    <row r="2" spans="1:15" ht="21" thickBot="1" x14ac:dyDescent="0.35">
      <c r="A2" s="62"/>
      <c r="B2" s="62"/>
      <c r="C2" s="62"/>
      <c r="D2" s="62"/>
      <c r="E2" s="62"/>
      <c r="F2" s="62"/>
    </row>
    <row r="3" spans="1:15" ht="32.25" thickBot="1" x14ac:dyDescent="0.35">
      <c r="A3" s="69" t="s">
        <v>50</v>
      </c>
      <c r="B3" s="67" t="s">
        <v>17</v>
      </c>
      <c r="C3" s="69" t="s">
        <v>18</v>
      </c>
      <c r="D3" s="68" t="s">
        <v>19</v>
      </c>
      <c r="E3" s="168" t="s">
        <v>20</v>
      </c>
      <c r="F3" s="75"/>
      <c r="G3" s="93"/>
      <c r="H3" s="103" t="s">
        <v>63</v>
      </c>
      <c r="I3" s="96" t="s">
        <v>64</v>
      </c>
      <c r="J3" s="96" t="s">
        <v>65</v>
      </c>
      <c r="K3" s="96" t="s">
        <v>72</v>
      </c>
      <c r="L3" s="96" t="s">
        <v>15</v>
      </c>
      <c r="M3" s="96" t="s">
        <v>73</v>
      </c>
      <c r="N3" s="96" t="s">
        <v>75</v>
      </c>
      <c r="O3" s="96" t="s">
        <v>66</v>
      </c>
    </row>
    <row r="4" spans="1:15" ht="21" thickBot="1" x14ac:dyDescent="0.35">
      <c r="A4" s="70" t="s">
        <v>49</v>
      </c>
      <c r="B4" s="71" t="s">
        <v>21</v>
      </c>
      <c r="C4" s="73" t="s">
        <v>22</v>
      </c>
      <c r="D4" s="72" t="s">
        <v>97</v>
      </c>
      <c r="E4" s="171" t="s">
        <v>23</v>
      </c>
      <c r="F4" s="75"/>
      <c r="G4" s="94"/>
      <c r="H4" s="104" t="s">
        <v>68</v>
      </c>
      <c r="I4" s="107">
        <f>2-1</f>
        <v>1</v>
      </c>
      <c r="J4" s="110">
        <f>E17</f>
        <v>1.7112500001530861E-2</v>
      </c>
      <c r="K4" s="111">
        <f>E22</f>
        <v>1.7112500001530861E-2</v>
      </c>
      <c r="L4" s="100">
        <f>E27</f>
        <v>5.3686274515158088</v>
      </c>
      <c r="M4" s="111">
        <f>E32</f>
        <v>1.3925000001563603E-2</v>
      </c>
      <c r="N4" s="97">
        <f>E37</f>
        <v>4.840321529977893</v>
      </c>
      <c r="O4" s="97">
        <f>FDIST(L4,I4,$I$7)</f>
        <v>8.1401536192927573E-2</v>
      </c>
    </row>
    <row r="5" spans="1:15" ht="20.25" x14ac:dyDescent="0.3">
      <c r="A5" s="67">
        <v>1</v>
      </c>
      <c r="B5" s="74">
        <v>38</v>
      </c>
      <c r="C5" s="69">
        <v>28</v>
      </c>
      <c r="D5" s="68">
        <v>650</v>
      </c>
      <c r="E5" s="153">
        <v>40.85</v>
      </c>
      <c r="F5" s="75"/>
      <c r="G5" s="95"/>
      <c r="H5" s="105" t="s">
        <v>69</v>
      </c>
      <c r="I5" s="108">
        <f t="shared" ref="I5:I6" si="0">2-1</f>
        <v>1</v>
      </c>
      <c r="J5" s="99">
        <f>E18</f>
        <v>3.0012499999429565E-2</v>
      </c>
      <c r="K5" s="112">
        <f>E23</f>
        <v>3.0012499999429565E-2</v>
      </c>
      <c r="L5" s="101">
        <f>E28</f>
        <v>9.4156862744275607</v>
      </c>
      <c r="M5" s="112">
        <f>E33</f>
        <v>2.6824999999462307E-2</v>
      </c>
      <c r="N5" s="98">
        <f>E38</f>
        <v>9.3243536821884945</v>
      </c>
      <c r="O5" s="98">
        <f>FDIST(L5,I5,$I$7)</f>
        <v>3.7347567503243924E-2</v>
      </c>
    </row>
    <row r="6" spans="1:15" ht="23.25" customHeight="1" thickBot="1" x14ac:dyDescent="0.35">
      <c r="A6" s="92">
        <v>2</v>
      </c>
      <c r="B6" s="74">
        <v>38</v>
      </c>
      <c r="C6" s="74">
        <v>28</v>
      </c>
      <c r="D6" s="75">
        <v>400</v>
      </c>
      <c r="E6" s="170">
        <v>40.42</v>
      </c>
      <c r="F6" s="75"/>
      <c r="G6" s="95"/>
      <c r="H6" s="105" t="s">
        <v>70</v>
      </c>
      <c r="I6" s="108">
        <f t="shared" si="0"/>
        <v>1</v>
      </c>
      <c r="J6" s="99">
        <f>E19</f>
        <v>0.22781249999934516</v>
      </c>
      <c r="K6" s="112">
        <f>E24</f>
        <v>0.22781249999934516</v>
      </c>
      <c r="L6" s="101">
        <f>E29</f>
        <v>71.470588235822817</v>
      </c>
      <c r="M6" s="112">
        <f>E34</f>
        <v>0.22462499999937791</v>
      </c>
      <c r="N6" s="99">
        <f>E39</f>
        <v>78.079513360587981</v>
      </c>
      <c r="O6" s="98">
        <f t="shared" ref="O6" si="1">FDIST(L6,I6,$I$7)</f>
        <v>1.0725916547518657E-3</v>
      </c>
    </row>
    <row r="7" spans="1:15" ht="20.25" x14ac:dyDescent="0.3">
      <c r="A7" s="92">
        <v>3</v>
      </c>
      <c r="B7" s="74">
        <v>38</v>
      </c>
      <c r="C7" s="74">
        <v>18</v>
      </c>
      <c r="D7" s="75">
        <v>650</v>
      </c>
      <c r="E7" s="170">
        <v>40.72</v>
      </c>
      <c r="F7" s="75"/>
      <c r="G7" s="95"/>
      <c r="H7" s="104" t="s">
        <v>71</v>
      </c>
      <c r="I7" s="107">
        <f>I8-I4-I5-I6</f>
        <v>4</v>
      </c>
      <c r="J7" s="110">
        <f>E20</f>
        <v>1.2749999999869033E-2</v>
      </c>
      <c r="K7" s="111">
        <f>E25</f>
        <v>3.1874999999672582E-3</v>
      </c>
      <c r="L7" s="100">
        <f>E30</f>
        <v>1</v>
      </c>
      <c r="M7" s="111">
        <f>E35</f>
        <v>2.2312499999770807E-2</v>
      </c>
      <c r="N7" s="111">
        <f>E40</f>
        <v>7.7558114272456278</v>
      </c>
      <c r="O7" s="100"/>
    </row>
    <row r="8" spans="1:15" ht="21" thickBot="1" x14ac:dyDescent="0.35">
      <c r="A8" s="92">
        <v>4</v>
      </c>
      <c r="B8" s="74">
        <v>38</v>
      </c>
      <c r="C8" s="74">
        <v>18</v>
      </c>
      <c r="D8" s="75">
        <v>400</v>
      </c>
      <c r="E8" s="170">
        <v>40.42</v>
      </c>
      <c r="F8" s="75"/>
      <c r="G8" s="95"/>
      <c r="H8" s="106" t="s">
        <v>67</v>
      </c>
      <c r="I8" s="109">
        <f>8*1 - 1</f>
        <v>7</v>
      </c>
      <c r="J8" s="137">
        <f>E15</f>
        <v>0.28768750000017462</v>
      </c>
      <c r="K8" s="102"/>
      <c r="L8" s="102"/>
      <c r="M8" s="102"/>
      <c r="N8" s="138">
        <f>SUM(N4:N7)</f>
        <v>100</v>
      </c>
      <c r="O8" s="114"/>
    </row>
    <row r="9" spans="1:15" ht="20.25" x14ac:dyDescent="0.3">
      <c r="A9" s="92">
        <v>5</v>
      </c>
      <c r="B9" s="74">
        <v>23</v>
      </c>
      <c r="C9" s="74">
        <v>28</v>
      </c>
      <c r="D9" s="75">
        <v>650</v>
      </c>
      <c r="E9" s="170">
        <v>40.950000000000003</v>
      </c>
      <c r="F9" s="75"/>
      <c r="G9" s="95"/>
      <c r="H9" s="95"/>
    </row>
    <row r="10" spans="1:15" ht="20.25" x14ac:dyDescent="0.3">
      <c r="A10" s="92">
        <v>6</v>
      </c>
      <c r="B10" s="74">
        <v>23</v>
      </c>
      <c r="C10" s="74">
        <v>28</v>
      </c>
      <c r="D10" s="75">
        <v>400</v>
      </c>
      <c r="E10" s="170">
        <v>40.619999999999997</v>
      </c>
      <c r="F10" s="75"/>
      <c r="G10" s="95"/>
      <c r="H10" s="95"/>
      <c r="J10" s="76"/>
    </row>
    <row r="11" spans="1:15" ht="20.25" x14ac:dyDescent="0.3">
      <c r="A11" s="92">
        <v>7</v>
      </c>
      <c r="B11" s="74">
        <v>23</v>
      </c>
      <c r="C11" s="74">
        <v>18</v>
      </c>
      <c r="D11" s="75">
        <v>650</v>
      </c>
      <c r="E11" s="170">
        <v>40.75</v>
      </c>
      <c r="F11" s="75"/>
      <c r="G11" s="95"/>
      <c r="H11" s="95"/>
    </row>
    <row r="12" spans="1:15" ht="21" thickBot="1" x14ac:dyDescent="0.35">
      <c r="A12" s="71">
        <v>8</v>
      </c>
      <c r="B12" s="73">
        <v>23</v>
      </c>
      <c r="C12" s="73">
        <v>18</v>
      </c>
      <c r="D12" s="72">
        <v>400</v>
      </c>
      <c r="E12" s="171">
        <v>40.46</v>
      </c>
      <c r="F12" s="75"/>
      <c r="G12" s="95"/>
      <c r="H12" s="113" t="s">
        <v>112</v>
      </c>
    </row>
    <row r="13" spans="1:15" ht="24" customHeight="1" x14ac:dyDescent="0.4">
      <c r="D13" s="169" t="s">
        <v>31</v>
      </c>
      <c r="E13" s="169">
        <f>AVERAGE(E5:E12)</f>
        <v>40.64875</v>
      </c>
      <c r="H13" s="113" t="s">
        <v>74</v>
      </c>
    </row>
    <row r="14" spans="1:15" ht="20.25" x14ac:dyDescent="0.3">
      <c r="D14" s="187" t="s">
        <v>77</v>
      </c>
      <c r="E14" s="188">
        <v>40.6</v>
      </c>
      <c r="F14" s="157"/>
      <c r="H14" s="113" t="s">
        <v>30</v>
      </c>
      <c r="I14" s="62"/>
      <c r="J14" s="62"/>
    </row>
    <row r="15" spans="1:15" ht="24" customHeight="1" x14ac:dyDescent="0.4">
      <c r="D15" s="85" t="s">
        <v>43</v>
      </c>
      <c r="E15" s="147">
        <f>SUMSQ(E5:E12)-SUM(E5:E12)^2/COUNT(E5:E12)</f>
        <v>0.28768750000017462</v>
      </c>
      <c r="F15" s="86"/>
      <c r="H15" s="173" t="s">
        <v>115</v>
      </c>
      <c r="I15" s="62"/>
      <c r="J15" s="62"/>
    </row>
    <row r="16" spans="1:15" ht="23.25" x14ac:dyDescent="0.4">
      <c r="H16" s="88" t="s">
        <v>55</v>
      </c>
      <c r="I16" s="89">
        <f>8*1 - 1</f>
        <v>7</v>
      </c>
    </row>
    <row r="17" spans="4:10" ht="23.25" x14ac:dyDescent="0.4">
      <c r="D17" s="85" t="s">
        <v>44</v>
      </c>
      <c r="E17" s="62">
        <f>SUM(E5:E8)^2/COUNT(E5:E8) + SUM(E9:E12)^2/COUNT(E9:E12) - SUM(E5:E12)^2/COUNT(E5:E12)</f>
        <v>1.7112500001530861E-2</v>
      </c>
      <c r="F17" s="62"/>
      <c r="H17" s="88" t="s">
        <v>56</v>
      </c>
      <c r="I17" s="89">
        <f>2-1</f>
        <v>1</v>
      </c>
      <c r="J17" s="62"/>
    </row>
    <row r="18" spans="4:10" ht="23.25" x14ac:dyDescent="0.4">
      <c r="D18" s="85" t="s">
        <v>45</v>
      </c>
      <c r="E18" s="62">
        <f>SUM(E5,E6,E9,E10)^2/4 + SUM(E7,E8,E11,E12)^2/4 - SUM(E5:E12)^2/COUNT(E5:E12)</f>
        <v>3.0012499999429565E-2</v>
      </c>
      <c r="F18" s="62"/>
      <c r="H18" s="88" t="s">
        <v>57</v>
      </c>
      <c r="I18" s="89">
        <f>2-1</f>
        <v>1</v>
      </c>
      <c r="J18" s="62"/>
    </row>
    <row r="19" spans="4:10" ht="23.25" x14ac:dyDescent="0.4">
      <c r="D19" s="85" t="s">
        <v>46</v>
      </c>
      <c r="E19" s="62">
        <f>SUM(E5,E7,E9,E11)^2/4 + SUM(E6,E8,E10,E12)^2/4 - SUM(E5:E12)^2/8</f>
        <v>0.22781249999934516</v>
      </c>
      <c r="F19" s="62"/>
      <c r="H19" s="88" t="s">
        <v>58</v>
      </c>
      <c r="I19" s="89">
        <f t="shared" ref="I19" si="2">2-1</f>
        <v>1</v>
      </c>
      <c r="J19" s="62"/>
    </row>
    <row r="20" spans="4:10" ht="23.25" x14ac:dyDescent="0.4">
      <c r="D20" s="85" t="s">
        <v>47</v>
      </c>
      <c r="E20" s="86">
        <f>E15-E17-E18-E19</f>
        <v>1.2749999999869033E-2</v>
      </c>
      <c r="F20" s="86"/>
      <c r="H20" s="88" t="s">
        <v>59</v>
      </c>
      <c r="I20" s="89">
        <f>I16-I17-I18-I19</f>
        <v>4</v>
      </c>
      <c r="J20" s="62"/>
    </row>
    <row r="21" spans="4:10" ht="13.5" customHeight="1" x14ac:dyDescent="0.3">
      <c r="D21" s="85"/>
      <c r="H21" s="62"/>
      <c r="I21" s="62"/>
      <c r="J21" s="62"/>
    </row>
    <row r="22" spans="4:10" ht="23.25" x14ac:dyDescent="0.4">
      <c r="D22" s="85" t="s">
        <v>32</v>
      </c>
      <c r="E22" s="62">
        <f t="shared" ref="E22:E24" si="3">E17/(2-1)</f>
        <v>1.7112500001530861E-2</v>
      </c>
      <c r="F22" s="62"/>
      <c r="H22" s="113" t="s">
        <v>80</v>
      </c>
      <c r="I22" s="62"/>
      <c r="J22" s="62"/>
    </row>
    <row r="23" spans="4:10" ht="23.25" x14ac:dyDescent="0.4">
      <c r="D23" s="85" t="s">
        <v>33</v>
      </c>
      <c r="E23" s="62">
        <f t="shared" si="3"/>
        <v>3.0012499999429565E-2</v>
      </c>
      <c r="F23" s="62"/>
      <c r="H23" s="121" t="s">
        <v>81</v>
      </c>
      <c r="I23" s="62"/>
      <c r="J23" s="62" t="s">
        <v>111</v>
      </c>
    </row>
    <row r="24" spans="4:10" ht="23.25" x14ac:dyDescent="0.4">
      <c r="D24" s="85" t="s">
        <v>34</v>
      </c>
      <c r="E24" s="62">
        <f t="shared" si="3"/>
        <v>0.22781249999934516</v>
      </c>
      <c r="F24" s="62"/>
      <c r="H24" s="62"/>
      <c r="I24" s="62"/>
      <c r="J24" s="62"/>
    </row>
    <row r="25" spans="4:10" ht="23.25" x14ac:dyDescent="0.4">
      <c r="D25" s="85" t="s">
        <v>35</v>
      </c>
      <c r="E25" s="62">
        <f>E20/(7-1-1-1)</f>
        <v>3.1874999999672582E-3</v>
      </c>
      <c r="F25" s="62"/>
      <c r="I25" s="62"/>
      <c r="J25" s="62"/>
    </row>
    <row r="26" spans="4:10" ht="12.75" customHeight="1" x14ac:dyDescent="0.3">
      <c r="D26" s="85"/>
      <c r="H26" s="62"/>
      <c r="I26" s="62"/>
      <c r="J26" s="62"/>
    </row>
    <row r="27" spans="4:10" ht="23.25" x14ac:dyDescent="0.4">
      <c r="D27" s="85" t="s">
        <v>36</v>
      </c>
      <c r="E27" s="62">
        <f>E22/E$25</f>
        <v>5.3686274515158088</v>
      </c>
      <c r="F27" s="62"/>
      <c r="H27" s="121" t="s">
        <v>82</v>
      </c>
      <c r="I27" s="62"/>
      <c r="J27" s="62"/>
    </row>
    <row r="28" spans="4:10" ht="23.25" x14ac:dyDescent="0.4">
      <c r="D28" s="85" t="s">
        <v>37</v>
      </c>
      <c r="E28" s="62">
        <f t="shared" ref="E28:E30" si="4">E23/E$25</f>
        <v>9.4156862744275607</v>
      </c>
      <c r="F28" s="62"/>
      <c r="H28" s="62"/>
      <c r="I28" s="62"/>
      <c r="J28" s="62"/>
    </row>
    <row r="29" spans="4:10" ht="23.25" x14ac:dyDescent="0.4">
      <c r="D29" s="85" t="s">
        <v>38</v>
      </c>
      <c r="E29" s="62">
        <f t="shared" si="4"/>
        <v>71.470588235822817</v>
      </c>
      <c r="F29" s="62"/>
      <c r="H29" s="62"/>
      <c r="I29" s="62"/>
      <c r="J29" s="62"/>
    </row>
    <row r="30" spans="4:10" ht="23.25" x14ac:dyDescent="0.4">
      <c r="D30" s="85" t="s">
        <v>39</v>
      </c>
      <c r="E30" s="62">
        <f t="shared" si="4"/>
        <v>1</v>
      </c>
      <c r="F30" s="62"/>
      <c r="H30" s="62"/>
      <c r="I30" s="62"/>
      <c r="J30" s="62"/>
    </row>
    <row r="31" spans="4:10" ht="20.25" x14ac:dyDescent="0.3">
      <c r="D31" s="85"/>
      <c r="I31" s="62"/>
      <c r="J31" s="62"/>
    </row>
    <row r="32" spans="4:10" ht="23.25" x14ac:dyDescent="0.4">
      <c r="D32" s="85" t="s">
        <v>78</v>
      </c>
      <c r="E32" s="62">
        <f>E17 - (2-1)*E$25</f>
        <v>1.3925000001563603E-2</v>
      </c>
      <c r="F32" s="62"/>
      <c r="H32" s="121" t="s">
        <v>79</v>
      </c>
      <c r="I32" s="62"/>
      <c r="J32" s="62"/>
    </row>
    <row r="33" spans="4:10" ht="23.25" x14ac:dyDescent="0.4">
      <c r="D33" s="85" t="s">
        <v>40</v>
      </c>
      <c r="E33" s="62">
        <f t="shared" ref="E33:E34" si="5">E18 - (2-1)*E$25</f>
        <v>2.6824999999462307E-2</v>
      </c>
      <c r="F33" s="62"/>
    </row>
    <row r="34" spans="4:10" ht="23.25" x14ac:dyDescent="0.4">
      <c r="D34" s="85" t="s">
        <v>41</v>
      </c>
      <c r="E34" s="62">
        <f t="shared" si="5"/>
        <v>0.22462499999937791</v>
      </c>
      <c r="F34" s="62"/>
    </row>
    <row r="35" spans="4:10" ht="23.25" x14ac:dyDescent="0.4">
      <c r="D35" s="85" t="s">
        <v>42</v>
      </c>
      <c r="E35" s="62">
        <f>E20 + (1+1+1)*E25</f>
        <v>2.2312499999770807E-2</v>
      </c>
      <c r="F35" s="62"/>
      <c r="H35" s="121" t="s">
        <v>83</v>
      </c>
    </row>
    <row r="36" spans="4:10" ht="20.25" x14ac:dyDescent="0.3">
      <c r="D36" s="85"/>
    </row>
    <row r="37" spans="4:10" ht="23.25" x14ac:dyDescent="0.4">
      <c r="D37" s="85" t="s">
        <v>51</v>
      </c>
      <c r="E37" s="62">
        <f>E32 / E$15 * 100</f>
        <v>4.840321529977893</v>
      </c>
      <c r="F37" s="62"/>
      <c r="H37" s="121" t="s">
        <v>89</v>
      </c>
    </row>
    <row r="38" spans="4:10" ht="23.25" x14ac:dyDescent="0.4">
      <c r="D38" s="85" t="s">
        <v>54</v>
      </c>
      <c r="E38" s="62">
        <f>E33 / E$15 * 100</f>
        <v>9.3243536821884945</v>
      </c>
      <c r="F38" s="62"/>
      <c r="J38" s="87"/>
    </row>
    <row r="39" spans="4:10" ht="23.25" x14ac:dyDescent="0.4">
      <c r="D39" s="85" t="s">
        <v>52</v>
      </c>
      <c r="E39" s="62">
        <f>E34 / E$15 * 100</f>
        <v>78.079513360587981</v>
      </c>
      <c r="F39" s="62"/>
    </row>
    <row r="40" spans="4:10" ht="23.25" x14ac:dyDescent="0.4">
      <c r="D40" s="85" t="s">
        <v>53</v>
      </c>
      <c r="E40" s="62">
        <f>E35 / E$15 * 100</f>
        <v>7.7558114272456278</v>
      </c>
      <c r="F40" s="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A37" workbookViewId="0">
      <selection activeCell="F52" sqref="F52"/>
    </sheetView>
  </sheetViews>
  <sheetFormatPr defaultRowHeight="12.75" x14ac:dyDescent="0.2"/>
  <cols>
    <col min="1" max="1" width="10.7109375" customWidth="1"/>
    <col min="2" max="2" width="15.42578125" customWidth="1"/>
    <col min="3" max="3" width="13.7109375" customWidth="1"/>
    <col min="4" max="4" width="16" customWidth="1"/>
    <col min="5" max="5" width="13.28515625" customWidth="1"/>
    <col min="6" max="6" width="17.5703125" customWidth="1"/>
    <col min="7" max="7" width="12.85546875" customWidth="1"/>
    <col min="8" max="8" width="11" customWidth="1"/>
    <col min="9" max="9" width="11.28515625" customWidth="1"/>
    <col min="11" max="11" width="10.28515625" customWidth="1"/>
    <col min="12" max="12" width="10.5703125" customWidth="1"/>
    <col min="14" max="14" width="8.85546875" customWidth="1"/>
    <col min="15" max="15" width="8.140625" customWidth="1"/>
  </cols>
  <sheetData>
    <row r="1" spans="1:16" ht="20.25" x14ac:dyDescent="0.3">
      <c r="A1" s="62"/>
      <c r="B1" s="63" t="s">
        <v>99</v>
      </c>
      <c r="C1" s="64"/>
      <c r="D1" s="62"/>
      <c r="E1" s="65" t="s">
        <v>98</v>
      </c>
      <c r="F1" s="62"/>
    </row>
    <row r="2" spans="1:16" ht="6" customHeight="1" thickBot="1" x14ac:dyDescent="0.35">
      <c r="A2" s="62"/>
      <c r="B2" s="62"/>
      <c r="C2" s="62"/>
      <c r="D2" s="62"/>
      <c r="E2" s="62"/>
      <c r="F2" s="62"/>
    </row>
    <row r="3" spans="1:16" ht="21" thickBot="1" x14ac:dyDescent="0.35">
      <c r="A3" s="66" t="s">
        <v>16</v>
      </c>
      <c r="B3" s="67" t="s">
        <v>17</v>
      </c>
      <c r="C3" s="69" t="s">
        <v>18</v>
      </c>
      <c r="D3" s="68" t="s">
        <v>19</v>
      </c>
      <c r="E3" s="69" t="s">
        <v>20</v>
      </c>
      <c r="F3" s="75"/>
      <c r="H3" s="4"/>
      <c r="N3" s="136" t="s">
        <v>88</v>
      </c>
      <c r="O3" s="140"/>
      <c r="P3" s="135" t="s">
        <v>84</v>
      </c>
    </row>
    <row r="4" spans="1:16" ht="21" thickBot="1" x14ac:dyDescent="0.35">
      <c r="A4" s="70"/>
      <c r="B4" s="71" t="s">
        <v>21</v>
      </c>
      <c r="C4" s="73" t="s">
        <v>22</v>
      </c>
      <c r="D4" s="72" t="s">
        <v>97</v>
      </c>
      <c r="E4" s="73" t="s">
        <v>23</v>
      </c>
      <c r="F4" s="75"/>
      <c r="H4" s="125" t="s">
        <v>16</v>
      </c>
      <c r="I4" s="151" t="s">
        <v>60</v>
      </c>
      <c r="J4" s="184" t="s">
        <v>61</v>
      </c>
      <c r="K4" s="159" t="s">
        <v>62</v>
      </c>
      <c r="L4" s="126" t="s">
        <v>20</v>
      </c>
      <c r="M4" s="163"/>
      <c r="P4" s="134" t="s">
        <v>85</v>
      </c>
    </row>
    <row r="5" spans="1:16" ht="20.25" x14ac:dyDescent="0.3">
      <c r="A5" s="67">
        <v>1</v>
      </c>
      <c r="B5" s="74">
        <v>38</v>
      </c>
      <c r="C5" s="74">
        <v>28</v>
      </c>
      <c r="D5" s="68">
        <v>650</v>
      </c>
      <c r="E5" s="154">
        <v>40.85</v>
      </c>
      <c r="F5" s="75"/>
      <c r="H5" s="67">
        <v>8</v>
      </c>
      <c r="I5" s="74">
        <v>23</v>
      </c>
      <c r="J5" s="74">
        <v>18</v>
      </c>
      <c r="K5" s="68">
        <v>400</v>
      </c>
      <c r="L5" s="154">
        <v>40.46</v>
      </c>
      <c r="M5" s="75"/>
    </row>
    <row r="6" spans="1:16" ht="20.25" x14ac:dyDescent="0.3">
      <c r="A6" s="92">
        <v>2</v>
      </c>
      <c r="B6" s="74">
        <v>38</v>
      </c>
      <c r="C6" s="74">
        <v>28</v>
      </c>
      <c r="D6" s="75">
        <v>400</v>
      </c>
      <c r="E6" s="155">
        <v>40.42</v>
      </c>
      <c r="F6" s="75"/>
      <c r="H6" s="92">
        <v>6</v>
      </c>
      <c r="I6" s="74">
        <v>23</v>
      </c>
      <c r="J6" s="74">
        <v>28</v>
      </c>
      <c r="K6" s="75">
        <v>400</v>
      </c>
      <c r="L6" s="155">
        <v>40.619999999999997</v>
      </c>
      <c r="M6" s="75"/>
      <c r="P6" s="130">
        <f>AVERAGE(L5:L6)</f>
        <v>40.54</v>
      </c>
    </row>
    <row r="7" spans="1:16" ht="20.25" x14ac:dyDescent="0.3">
      <c r="A7" s="92">
        <v>3</v>
      </c>
      <c r="B7" s="74">
        <v>38</v>
      </c>
      <c r="C7" s="74">
        <v>18</v>
      </c>
      <c r="D7" s="75">
        <v>650</v>
      </c>
      <c r="E7" s="155">
        <v>40.72</v>
      </c>
      <c r="F7" s="75"/>
      <c r="H7" s="92">
        <v>7</v>
      </c>
      <c r="I7" s="74">
        <v>23</v>
      </c>
      <c r="J7" s="74">
        <v>18</v>
      </c>
      <c r="K7" s="75">
        <v>650</v>
      </c>
      <c r="L7" s="155">
        <v>40.75</v>
      </c>
      <c r="M7" s="75"/>
      <c r="P7" s="76"/>
    </row>
    <row r="8" spans="1:16" ht="20.25" x14ac:dyDescent="0.3">
      <c r="A8" s="92">
        <v>4</v>
      </c>
      <c r="B8" s="74">
        <v>38</v>
      </c>
      <c r="C8" s="74">
        <v>18</v>
      </c>
      <c r="D8" s="75">
        <v>400</v>
      </c>
      <c r="E8" s="155">
        <v>40.42</v>
      </c>
      <c r="F8" s="75"/>
      <c r="H8" s="92">
        <v>5</v>
      </c>
      <c r="I8" s="74">
        <v>23</v>
      </c>
      <c r="J8" s="74">
        <v>28</v>
      </c>
      <c r="K8" s="75">
        <v>650</v>
      </c>
      <c r="L8" s="155">
        <v>40.950000000000003</v>
      </c>
      <c r="M8" s="75"/>
      <c r="N8" s="124">
        <f>AVERAGE(L5:L8)</f>
        <v>40.695</v>
      </c>
      <c r="O8" s="133"/>
      <c r="P8" s="130">
        <f>AVERAGE(L7:L8)</f>
        <v>40.85</v>
      </c>
    </row>
    <row r="9" spans="1:16" ht="20.25" x14ac:dyDescent="0.3">
      <c r="A9" s="92">
        <v>5</v>
      </c>
      <c r="B9" s="74">
        <v>23</v>
      </c>
      <c r="C9" s="74">
        <v>28</v>
      </c>
      <c r="D9" s="75">
        <v>650</v>
      </c>
      <c r="E9" s="155">
        <v>40.950000000000003</v>
      </c>
      <c r="F9" s="75"/>
      <c r="H9" s="92">
        <v>4</v>
      </c>
      <c r="I9" s="74">
        <v>38</v>
      </c>
      <c r="J9" s="74">
        <v>18</v>
      </c>
      <c r="K9" s="75">
        <v>400</v>
      </c>
      <c r="L9" s="155">
        <v>40.42</v>
      </c>
      <c r="M9" s="75"/>
      <c r="N9" s="76"/>
      <c r="P9" s="76"/>
    </row>
    <row r="10" spans="1:16" ht="20.25" x14ac:dyDescent="0.3">
      <c r="A10" s="92">
        <v>6</v>
      </c>
      <c r="B10" s="74">
        <v>23</v>
      </c>
      <c r="C10" s="74">
        <v>28</v>
      </c>
      <c r="D10" s="75">
        <v>400</v>
      </c>
      <c r="E10" s="155">
        <v>40.619999999999997</v>
      </c>
      <c r="F10" s="75"/>
      <c r="H10" s="92">
        <v>2</v>
      </c>
      <c r="I10" s="74">
        <v>38</v>
      </c>
      <c r="J10" s="74">
        <v>28</v>
      </c>
      <c r="K10" s="75">
        <v>400</v>
      </c>
      <c r="L10" s="155">
        <v>40.42</v>
      </c>
      <c r="M10" s="75"/>
      <c r="N10" s="76"/>
      <c r="P10" s="130">
        <f>AVERAGE(L9:L10)</f>
        <v>40.42</v>
      </c>
    </row>
    <row r="11" spans="1:16" ht="20.25" x14ac:dyDescent="0.3">
      <c r="A11" s="92">
        <v>7</v>
      </c>
      <c r="B11" s="74">
        <v>23</v>
      </c>
      <c r="C11" s="74">
        <v>18</v>
      </c>
      <c r="D11" s="75">
        <v>650</v>
      </c>
      <c r="E11" s="155">
        <v>40.75</v>
      </c>
      <c r="F11" s="75"/>
      <c r="H11" s="92">
        <v>3</v>
      </c>
      <c r="I11" s="74">
        <v>38</v>
      </c>
      <c r="J11" s="74">
        <v>18</v>
      </c>
      <c r="K11" s="75">
        <v>650</v>
      </c>
      <c r="L11" s="155">
        <v>40.72</v>
      </c>
      <c r="M11" s="75"/>
      <c r="N11" s="76"/>
      <c r="P11" s="76"/>
    </row>
    <row r="12" spans="1:16" ht="21" thickBot="1" x14ac:dyDescent="0.35">
      <c r="A12" s="71">
        <v>8</v>
      </c>
      <c r="B12" s="73">
        <v>23</v>
      </c>
      <c r="C12" s="73">
        <v>18</v>
      </c>
      <c r="D12" s="72">
        <v>400</v>
      </c>
      <c r="E12" s="156">
        <v>40.46</v>
      </c>
      <c r="F12" s="75"/>
      <c r="H12" s="71">
        <v>1</v>
      </c>
      <c r="I12" s="73">
        <v>38</v>
      </c>
      <c r="J12" s="73">
        <v>28</v>
      </c>
      <c r="K12" s="72">
        <v>650</v>
      </c>
      <c r="L12" s="156">
        <v>40.85</v>
      </c>
      <c r="M12" s="75"/>
      <c r="N12" s="124">
        <f>AVERAGE(L9:L12)</f>
        <v>40.602499999999999</v>
      </c>
      <c r="O12" s="150"/>
      <c r="P12" s="130">
        <f>AVERAGE(L11:L12)</f>
        <v>40.784999999999997</v>
      </c>
    </row>
    <row r="13" spans="1:16" ht="15.75" x14ac:dyDescent="0.25">
      <c r="K13" s="143" t="s">
        <v>113</v>
      </c>
      <c r="L13" s="144">
        <f>AVERAGE(L5:L12)</f>
        <v>40.648750000000007</v>
      </c>
    </row>
    <row r="14" spans="1:16" ht="18" x14ac:dyDescent="0.25">
      <c r="A14" s="3" t="s">
        <v>24</v>
      </c>
      <c r="B14" s="116" t="s">
        <v>91</v>
      </c>
      <c r="C14" s="78">
        <v>40.695000000000007</v>
      </c>
      <c r="D14" s="77" t="s">
        <v>93</v>
      </c>
      <c r="E14" s="79">
        <v>40.587500000000006</v>
      </c>
      <c r="F14" s="120" t="s">
        <v>95</v>
      </c>
      <c r="G14" s="122">
        <v>40.480000000000004</v>
      </c>
      <c r="K14" s="141" t="s">
        <v>76</v>
      </c>
      <c r="L14" s="145">
        <v>40.6</v>
      </c>
      <c r="M14" s="146"/>
    </row>
    <row r="15" spans="1:16" ht="18.75" thickBot="1" x14ac:dyDescent="0.3">
      <c r="B15" s="77" t="s">
        <v>92</v>
      </c>
      <c r="C15" s="81">
        <v>40.602499999999999</v>
      </c>
      <c r="D15" s="116" t="s">
        <v>94</v>
      </c>
      <c r="E15" s="82">
        <v>40.71</v>
      </c>
      <c r="F15" s="117" t="s">
        <v>96</v>
      </c>
      <c r="G15" s="82">
        <v>40.817500000000003</v>
      </c>
      <c r="J15" s="141" t="s">
        <v>86</v>
      </c>
      <c r="L15" s="164" t="s">
        <v>101</v>
      </c>
      <c r="M15" s="141"/>
      <c r="N15" s="141"/>
    </row>
    <row r="16" spans="1:16" ht="18" x14ac:dyDescent="0.25">
      <c r="B16" s="83"/>
      <c r="C16" s="131">
        <f>C15-C14</f>
        <v>-9.2500000000008242E-2</v>
      </c>
      <c r="D16" s="84"/>
      <c r="E16" s="132">
        <f>E15-E14</f>
        <v>0.12249999999999517</v>
      </c>
      <c r="G16" s="132">
        <f>G15-G14</f>
        <v>0.33749999999999858</v>
      </c>
      <c r="J16" s="141" t="s">
        <v>87</v>
      </c>
      <c r="L16" s="149" t="s">
        <v>102</v>
      </c>
      <c r="M16" s="141"/>
      <c r="N16" s="141"/>
    </row>
    <row r="17" spans="1:16" ht="17.25" customHeight="1" x14ac:dyDescent="0.25">
      <c r="A17" s="118"/>
      <c r="B17" s="119"/>
      <c r="G17" s="122"/>
      <c r="J17" s="141"/>
      <c r="L17" s="149" t="s">
        <v>103</v>
      </c>
      <c r="M17" s="141"/>
      <c r="N17" s="141"/>
    </row>
    <row r="18" spans="1:16" ht="18" x14ac:dyDescent="0.25">
      <c r="A18" s="7" t="s">
        <v>25</v>
      </c>
      <c r="B18" s="77"/>
      <c r="C18" s="77"/>
      <c r="D18" s="77"/>
      <c r="E18" s="77"/>
      <c r="F18" s="77"/>
      <c r="G18" s="127">
        <v>6.5000000000004832E-2</v>
      </c>
      <c r="H18" s="128">
        <v>0.17999999999999261</v>
      </c>
      <c r="I18" s="129">
        <v>-5.7499999999993889E-2</v>
      </c>
      <c r="J18" s="141"/>
      <c r="L18" s="149" t="s">
        <v>90</v>
      </c>
      <c r="M18" s="148">
        <f xml:space="preserve"> (40.6 - 39.94) / 0.00135</f>
        <v>488.88888888889159</v>
      </c>
      <c r="N18" s="141"/>
    </row>
    <row r="19" spans="1:16" ht="18" x14ac:dyDescent="0.25">
      <c r="A19" s="7" t="s">
        <v>27</v>
      </c>
      <c r="B19" s="77"/>
      <c r="C19" s="77"/>
      <c r="D19" s="77"/>
      <c r="E19" s="77"/>
      <c r="F19" s="77"/>
      <c r="G19" s="128">
        <v>0.38000000000000966</v>
      </c>
      <c r="H19" s="128">
        <v>0.29500000000000171</v>
      </c>
      <c r="I19" s="129">
        <v>4.2500000000003979E-2</v>
      </c>
      <c r="J19" s="141" t="s">
        <v>26</v>
      </c>
      <c r="L19" s="165" t="s">
        <v>104</v>
      </c>
      <c r="M19" s="141"/>
      <c r="N19" s="141"/>
    </row>
    <row r="20" spans="1:16" ht="18" x14ac:dyDescent="0.25">
      <c r="A20" s="7" t="s">
        <v>29</v>
      </c>
      <c r="B20" s="77"/>
      <c r="C20" s="77"/>
      <c r="D20" s="77"/>
      <c r="E20" s="77"/>
      <c r="F20" s="77"/>
      <c r="G20" s="128">
        <v>0.36499999999999488</v>
      </c>
      <c r="H20" s="128">
        <v>0.31000000000000227</v>
      </c>
      <c r="I20" s="129">
        <v>2.7499999999996305E-2</v>
      </c>
      <c r="L20" s="166" t="s">
        <v>105</v>
      </c>
      <c r="M20" s="141"/>
      <c r="N20" s="141"/>
    </row>
    <row r="21" spans="1:16" ht="18" x14ac:dyDescent="0.25">
      <c r="A21" s="77"/>
      <c r="B21" s="77"/>
      <c r="C21" s="77"/>
      <c r="D21" s="77"/>
      <c r="E21" s="77"/>
      <c r="G21" s="139">
        <f>P12-P10</f>
        <v>0.36499999999999488</v>
      </c>
      <c r="H21" s="139">
        <f>P8-P6</f>
        <v>0.31000000000000227</v>
      </c>
      <c r="I21" s="142">
        <f>(G21-H21)/2</f>
        <v>2.7499999999996305E-2</v>
      </c>
      <c r="J21" s="141"/>
      <c r="L21" s="149" t="s">
        <v>106</v>
      </c>
      <c r="M21" s="141"/>
      <c r="N21" s="141"/>
    </row>
    <row r="22" spans="1:16" ht="18" x14ac:dyDescent="0.25">
      <c r="A22" s="162"/>
      <c r="B22" s="83"/>
      <c r="C22" s="83"/>
      <c r="D22" s="83"/>
      <c r="E22" s="83"/>
      <c r="F22" s="83"/>
      <c r="G22" s="127"/>
      <c r="H22" s="80"/>
      <c r="I22" s="7"/>
      <c r="L22" s="149" t="s">
        <v>90</v>
      </c>
      <c r="M22" s="148">
        <f xml:space="preserve"> (40.6 - 40.367)/0.01225</f>
        <v>19.020408163265639</v>
      </c>
    </row>
    <row r="23" spans="1:16" ht="18" x14ac:dyDescent="0.25">
      <c r="A23" s="3" t="s">
        <v>24</v>
      </c>
      <c r="B23" s="161">
        <f>40.65-C23</f>
        <v>-4.5000000000008811E-2</v>
      </c>
      <c r="C23" s="78">
        <v>40.695000000000007</v>
      </c>
      <c r="D23" s="160">
        <f>40.65-E23</f>
        <v>6.2499999999992895E-2</v>
      </c>
      <c r="E23" s="79">
        <v>40.587500000000006</v>
      </c>
      <c r="F23" s="123">
        <f>40.65-G23</f>
        <v>0.1699999999999946</v>
      </c>
      <c r="G23" s="122">
        <v>40.480000000000004</v>
      </c>
      <c r="J23" s="141" t="s">
        <v>28</v>
      </c>
      <c r="L23" s="164" t="s">
        <v>107</v>
      </c>
    </row>
    <row r="24" spans="1:16" ht="18.75" thickBot="1" x14ac:dyDescent="0.3">
      <c r="A24" s="3" t="s">
        <v>114</v>
      </c>
      <c r="B24" s="160">
        <f>40.65-C24</f>
        <v>4.7499999999999432E-2</v>
      </c>
      <c r="C24" s="81">
        <v>40.602499999999999</v>
      </c>
      <c r="D24" s="161">
        <f>40.65-E24</f>
        <v>-6.0000000000002274E-2</v>
      </c>
      <c r="E24" s="82">
        <v>40.71</v>
      </c>
      <c r="F24" s="115">
        <f>40.65-G24</f>
        <v>-0.16750000000000398</v>
      </c>
      <c r="G24" s="82">
        <v>40.817500000000003</v>
      </c>
      <c r="L24" s="77" t="s">
        <v>108</v>
      </c>
    </row>
    <row r="25" spans="1:16" ht="18" x14ac:dyDescent="0.25">
      <c r="B25" s="83"/>
      <c r="C25" s="84">
        <f>C24-C23</f>
        <v>-9.2500000000008242E-2</v>
      </c>
      <c r="D25" s="84"/>
      <c r="E25" s="83">
        <f>E24-E23</f>
        <v>0.12249999999999517</v>
      </c>
      <c r="F25" s="83"/>
      <c r="G25" s="83">
        <f>G24-G23</f>
        <v>0.33749999999999858</v>
      </c>
      <c r="L25" s="166" t="s">
        <v>109</v>
      </c>
    </row>
    <row r="26" spans="1:16" ht="18.75" thickBot="1" x14ac:dyDescent="0.3">
      <c r="L26" s="149" t="s">
        <v>90</v>
      </c>
      <c r="M26" s="148">
        <f xml:space="preserve"> (40.8368 -40.6)/0.00617</f>
        <v>38.37925445704947</v>
      </c>
    </row>
    <row r="27" spans="1:16" ht="18.75" thickBot="1" x14ac:dyDescent="0.3">
      <c r="A27" s="125" t="s">
        <v>16</v>
      </c>
      <c r="B27" s="172" t="s">
        <v>60</v>
      </c>
      <c r="C27" s="158" t="s">
        <v>61</v>
      </c>
      <c r="D27" s="159" t="s">
        <v>62</v>
      </c>
      <c r="E27" s="192" t="s">
        <v>20</v>
      </c>
      <c r="F27" s="172" t="s">
        <v>116</v>
      </c>
      <c r="G27" s="158" t="s">
        <v>117</v>
      </c>
      <c r="H27" s="175" t="s">
        <v>118</v>
      </c>
      <c r="J27" s="167" t="s">
        <v>110</v>
      </c>
      <c r="M27" s="77"/>
    </row>
    <row r="28" spans="1:16" ht="20.25" x14ac:dyDescent="0.3">
      <c r="A28" s="67">
        <v>1</v>
      </c>
      <c r="B28" s="74">
        <v>38</v>
      </c>
      <c r="C28" s="74">
        <v>28</v>
      </c>
      <c r="D28" s="68">
        <v>650</v>
      </c>
      <c r="E28" s="154">
        <v>40.85</v>
      </c>
      <c r="F28" s="92">
        <v>2</v>
      </c>
      <c r="G28" s="75">
        <v>2</v>
      </c>
      <c r="H28" s="189">
        <v>2</v>
      </c>
    </row>
    <row r="29" spans="1:16" ht="20.25" x14ac:dyDescent="0.3">
      <c r="A29" s="92">
        <v>2</v>
      </c>
      <c r="B29" s="74">
        <v>38</v>
      </c>
      <c r="C29" s="74">
        <v>28</v>
      </c>
      <c r="D29" s="75">
        <v>400</v>
      </c>
      <c r="E29" s="155">
        <v>40.42</v>
      </c>
      <c r="F29" s="92">
        <v>2</v>
      </c>
      <c r="G29" s="75">
        <v>1</v>
      </c>
      <c r="H29" s="189">
        <v>1</v>
      </c>
    </row>
    <row r="30" spans="1:16" ht="20.25" x14ac:dyDescent="0.3">
      <c r="A30" s="92">
        <v>3</v>
      </c>
      <c r="B30" s="74">
        <v>38</v>
      </c>
      <c r="C30" s="74">
        <v>18</v>
      </c>
      <c r="D30" s="75">
        <v>650</v>
      </c>
      <c r="E30" s="155">
        <v>40.72</v>
      </c>
      <c r="F30" s="92">
        <v>1</v>
      </c>
      <c r="G30" s="75">
        <v>1</v>
      </c>
      <c r="H30" s="189">
        <v>2</v>
      </c>
      <c r="J30" s="185" t="s">
        <v>119</v>
      </c>
      <c r="M30" s="185"/>
      <c r="N30" s="119"/>
      <c r="P30" s="185"/>
    </row>
    <row r="31" spans="1:16" ht="20.25" x14ac:dyDescent="0.3">
      <c r="A31" s="92">
        <v>4</v>
      </c>
      <c r="B31" s="74">
        <v>38</v>
      </c>
      <c r="C31" s="74">
        <v>18</v>
      </c>
      <c r="D31" s="75">
        <v>400</v>
      </c>
      <c r="E31" s="155">
        <v>40.42</v>
      </c>
      <c r="F31" s="92">
        <v>1</v>
      </c>
      <c r="G31" s="193">
        <v>2</v>
      </c>
      <c r="H31" s="189">
        <v>1</v>
      </c>
      <c r="J31" s="185" t="s">
        <v>120</v>
      </c>
      <c r="K31" s="119"/>
      <c r="L31" s="119"/>
      <c r="M31" s="185"/>
      <c r="N31" s="119"/>
      <c r="P31" s="185"/>
    </row>
    <row r="32" spans="1:16" ht="20.25" x14ac:dyDescent="0.3">
      <c r="A32" s="92">
        <v>5</v>
      </c>
      <c r="B32" s="74">
        <v>23</v>
      </c>
      <c r="C32" s="74">
        <v>28</v>
      </c>
      <c r="D32" s="75">
        <v>650</v>
      </c>
      <c r="E32" s="155">
        <v>40.950000000000003</v>
      </c>
      <c r="F32" s="92">
        <v>1</v>
      </c>
      <c r="G32" s="75">
        <v>2</v>
      </c>
      <c r="H32" s="189">
        <v>1</v>
      </c>
    </row>
    <row r="33" spans="1:13" ht="20.25" x14ac:dyDescent="0.3">
      <c r="A33" s="92">
        <v>6</v>
      </c>
      <c r="B33" s="74">
        <v>23</v>
      </c>
      <c r="C33" s="74">
        <v>28</v>
      </c>
      <c r="D33" s="75">
        <v>400</v>
      </c>
      <c r="E33" s="155">
        <v>40.619999999999997</v>
      </c>
      <c r="F33" s="92">
        <v>1</v>
      </c>
      <c r="G33" s="75">
        <v>1</v>
      </c>
      <c r="H33" s="189">
        <v>2</v>
      </c>
      <c r="J33" s="185" t="s">
        <v>121</v>
      </c>
      <c r="K33" s="119"/>
      <c r="M33" s="185" t="s">
        <v>124</v>
      </c>
    </row>
    <row r="34" spans="1:13" ht="20.25" x14ac:dyDescent="0.3">
      <c r="A34" s="92">
        <v>7</v>
      </c>
      <c r="B34" s="74">
        <v>23</v>
      </c>
      <c r="C34" s="74">
        <v>18</v>
      </c>
      <c r="D34" s="75">
        <v>650</v>
      </c>
      <c r="E34" s="155">
        <v>40.75</v>
      </c>
      <c r="F34" s="92">
        <v>2</v>
      </c>
      <c r="G34" s="75">
        <v>1</v>
      </c>
      <c r="H34" s="189">
        <v>1</v>
      </c>
      <c r="J34" s="185" t="s">
        <v>122</v>
      </c>
      <c r="K34" s="119"/>
      <c r="M34" s="185" t="s">
        <v>123</v>
      </c>
    </row>
    <row r="35" spans="1:13" ht="21" thickBot="1" x14ac:dyDescent="0.35">
      <c r="A35" s="71">
        <v>8</v>
      </c>
      <c r="B35" s="73">
        <v>23</v>
      </c>
      <c r="C35" s="73">
        <v>18</v>
      </c>
      <c r="D35" s="72">
        <v>400</v>
      </c>
      <c r="E35" s="156">
        <v>40.46</v>
      </c>
      <c r="F35" s="71">
        <v>2</v>
      </c>
      <c r="G35" s="72">
        <v>2</v>
      </c>
      <c r="H35" s="191">
        <v>2</v>
      </c>
    </row>
    <row r="36" spans="1:13" ht="13.5" thickBot="1" x14ac:dyDescent="0.25"/>
    <row r="37" spans="1:13" ht="22.5" customHeight="1" thickBot="1" x14ac:dyDescent="0.25">
      <c r="A37" s="125" t="s">
        <v>16</v>
      </c>
      <c r="B37" s="172" t="s">
        <v>60</v>
      </c>
      <c r="C37" s="184" t="s">
        <v>61</v>
      </c>
      <c r="D37" s="159" t="s">
        <v>62</v>
      </c>
      <c r="E37" s="192" t="s">
        <v>20</v>
      </c>
      <c r="F37" s="174" t="s">
        <v>116</v>
      </c>
      <c r="G37" s="184" t="s">
        <v>117</v>
      </c>
      <c r="H37" s="175" t="s">
        <v>118</v>
      </c>
    </row>
    <row r="38" spans="1:13" ht="20.25" x14ac:dyDescent="0.3">
      <c r="A38" s="67">
        <v>1</v>
      </c>
      <c r="B38" s="74">
        <v>2</v>
      </c>
      <c r="C38" s="74">
        <v>2</v>
      </c>
      <c r="D38" s="69">
        <v>2</v>
      </c>
      <c r="E38" s="154">
        <v>40.85</v>
      </c>
      <c r="F38" s="92">
        <v>2</v>
      </c>
      <c r="G38" s="69">
        <v>2</v>
      </c>
      <c r="H38" s="189">
        <v>2</v>
      </c>
    </row>
    <row r="39" spans="1:13" ht="20.25" x14ac:dyDescent="0.3">
      <c r="A39" s="92">
        <v>2</v>
      </c>
      <c r="B39" s="74">
        <v>2</v>
      </c>
      <c r="C39" s="74">
        <v>2</v>
      </c>
      <c r="D39" s="74">
        <v>1</v>
      </c>
      <c r="E39" s="155">
        <v>40.42</v>
      </c>
      <c r="F39" s="92">
        <v>2</v>
      </c>
      <c r="G39" s="74">
        <v>1</v>
      </c>
      <c r="H39" s="189">
        <v>1</v>
      </c>
    </row>
    <row r="40" spans="1:13" ht="20.25" x14ac:dyDescent="0.3">
      <c r="A40" s="92">
        <v>3</v>
      </c>
      <c r="B40" s="74">
        <v>2</v>
      </c>
      <c r="C40" s="74">
        <v>1</v>
      </c>
      <c r="D40" s="74">
        <v>2</v>
      </c>
      <c r="E40" s="155">
        <v>40.72</v>
      </c>
      <c r="F40" s="92">
        <v>1</v>
      </c>
      <c r="G40" s="74">
        <v>1</v>
      </c>
      <c r="H40" s="189">
        <v>2</v>
      </c>
    </row>
    <row r="41" spans="1:13" ht="20.25" x14ac:dyDescent="0.3">
      <c r="A41" s="92">
        <v>4</v>
      </c>
      <c r="B41" s="74">
        <v>2</v>
      </c>
      <c r="C41" s="74">
        <v>1</v>
      </c>
      <c r="D41" s="74">
        <v>1</v>
      </c>
      <c r="E41" s="155">
        <v>40.42</v>
      </c>
      <c r="F41" s="92">
        <v>1</v>
      </c>
      <c r="G41" s="190">
        <v>2</v>
      </c>
      <c r="H41" s="189">
        <v>1</v>
      </c>
    </row>
    <row r="42" spans="1:13" ht="20.25" x14ac:dyDescent="0.3">
      <c r="A42" s="92">
        <v>5</v>
      </c>
      <c r="B42" s="74">
        <v>1</v>
      </c>
      <c r="C42" s="74">
        <v>2</v>
      </c>
      <c r="D42" s="74">
        <v>2</v>
      </c>
      <c r="E42" s="155">
        <v>40.950000000000003</v>
      </c>
      <c r="F42" s="92">
        <v>1</v>
      </c>
      <c r="G42" s="74">
        <v>2</v>
      </c>
      <c r="H42" s="189">
        <v>1</v>
      </c>
    </row>
    <row r="43" spans="1:13" ht="20.25" x14ac:dyDescent="0.3">
      <c r="A43" s="92">
        <v>6</v>
      </c>
      <c r="B43" s="74">
        <v>1</v>
      </c>
      <c r="C43" s="74">
        <v>2</v>
      </c>
      <c r="D43" s="74">
        <v>1</v>
      </c>
      <c r="E43" s="155">
        <v>40.619999999999997</v>
      </c>
      <c r="F43" s="92">
        <v>1</v>
      </c>
      <c r="G43" s="74">
        <v>1</v>
      </c>
      <c r="H43" s="189">
        <v>2</v>
      </c>
    </row>
    <row r="44" spans="1:13" ht="20.25" x14ac:dyDescent="0.3">
      <c r="A44" s="92">
        <v>7</v>
      </c>
      <c r="B44" s="74">
        <v>1</v>
      </c>
      <c r="C44" s="74">
        <v>1</v>
      </c>
      <c r="D44" s="74">
        <v>2</v>
      </c>
      <c r="E44" s="155">
        <v>40.75</v>
      </c>
      <c r="F44" s="92">
        <v>2</v>
      </c>
      <c r="G44" s="74">
        <v>1</v>
      </c>
      <c r="H44" s="189">
        <v>1</v>
      </c>
    </row>
    <row r="45" spans="1:13" ht="21" thickBot="1" x14ac:dyDescent="0.35">
      <c r="A45" s="71">
        <v>8</v>
      </c>
      <c r="B45" s="73">
        <v>1</v>
      </c>
      <c r="C45" s="73">
        <v>1</v>
      </c>
      <c r="D45" s="73">
        <v>1</v>
      </c>
      <c r="E45" s="156">
        <v>40.46</v>
      </c>
      <c r="F45" s="71">
        <v>2</v>
      </c>
      <c r="G45" s="73">
        <v>2</v>
      </c>
      <c r="H45" s="191">
        <v>2</v>
      </c>
    </row>
    <row r="47" spans="1:13" ht="13.5" thickBot="1" x14ac:dyDescent="0.25"/>
    <row r="48" spans="1:13" ht="22.5" customHeight="1" thickBot="1" x14ac:dyDescent="0.25">
      <c r="A48" s="125" t="s">
        <v>16</v>
      </c>
      <c r="B48" s="186" t="s">
        <v>60</v>
      </c>
      <c r="C48" s="184" t="s">
        <v>61</v>
      </c>
      <c r="D48" s="159" t="s">
        <v>62</v>
      </c>
    </row>
    <row r="49" spans="1:4" ht="20.25" x14ac:dyDescent="0.3">
      <c r="A49" s="67">
        <v>1</v>
      </c>
      <c r="B49" s="74">
        <v>1</v>
      </c>
      <c r="C49" s="74">
        <v>1</v>
      </c>
      <c r="D49" s="69">
        <v>1</v>
      </c>
    </row>
    <row r="50" spans="1:4" ht="20.25" x14ac:dyDescent="0.3">
      <c r="A50" s="92">
        <v>2</v>
      </c>
      <c r="B50" s="74">
        <v>1</v>
      </c>
      <c r="C50" s="74">
        <v>2</v>
      </c>
      <c r="D50" s="74">
        <v>2</v>
      </c>
    </row>
    <row r="51" spans="1:4" ht="20.25" x14ac:dyDescent="0.3">
      <c r="A51" s="92">
        <v>3</v>
      </c>
      <c r="B51" s="74">
        <v>2</v>
      </c>
      <c r="C51" s="74">
        <v>1</v>
      </c>
      <c r="D51" s="74">
        <v>2</v>
      </c>
    </row>
    <row r="52" spans="1:4" ht="21" thickBot="1" x14ac:dyDescent="0.35">
      <c r="A52" s="71">
        <v>4</v>
      </c>
      <c r="B52" s="73">
        <v>2</v>
      </c>
      <c r="C52" s="73">
        <v>2</v>
      </c>
      <c r="D52" s="73">
        <v>1</v>
      </c>
    </row>
  </sheetData>
  <sortState ref="A28:E35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</vt:lpstr>
      <vt:lpstr>3</vt:lpstr>
      <vt:lpstr>1</vt:lpstr>
      <vt:lpstr>2</vt:lpstr>
      <vt:lpstr>Mold_DOE</vt:lpstr>
      <vt:lpstr>Mold-ANOVA</vt:lpstr>
      <vt:lpstr>Mold-Calc</vt:lpstr>
    </vt:vector>
  </TitlesOfParts>
  <Company>wjt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Chavez</dc:creator>
  <cp:lastModifiedBy>ABC</cp:lastModifiedBy>
  <cp:lastPrinted>2003-08-25T21:56:12Z</cp:lastPrinted>
  <dcterms:created xsi:type="dcterms:W3CDTF">2003-03-27T16:19:52Z</dcterms:created>
  <dcterms:modified xsi:type="dcterms:W3CDTF">2018-11-11T06:59:40Z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-775623317</vt:i4>
  </property>
  <property fmtid="{D5CDD505-2E9C-101B-9397-08002B2CF9AE}" pid="3" name="_EmailSubject">
    <vt:lpwstr>MOLD SHEET</vt:lpwstr>
  </property>
  <property fmtid="{D5CDD505-2E9C-101B-9397-08002B2CF9AE}" pid="4" name="_AuthorEmail">
    <vt:lpwstr>jose_ch@evcoplastics.com.mx</vt:lpwstr>
  </property>
  <property fmtid="{D5CDD505-2E9C-101B-9397-08002B2CF9AE}" pid="5" name="_AuthorEmailDisplayName">
    <vt:lpwstr>Jose Luis Chavez</vt:lpwstr>
  </property>
  <property fmtid="{D5CDD505-2E9C-101B-9397-08002B2CF9AE}" pid="6" name="_PreviousAdHocReviewCycleID">
    <vt:i4>1243705776</vt:i4>
  </property>
  <property fmtid="{D5CDD505-2E9C-101B-9397-08002B2CF9AE}" pid="7" name="_ReviewingToolsShownOnce">
    <vt:lpwstr/>
  </property>
  <property fmtid="{D5CDD505-2E9C-101B-9397-08002B2CF9AE}" pid="8" name="WorkbookGuid">
    <vt:lpwstr>7b785df1-d826-4819-8ee4-67a6425e1e1b</vt:lpwstr>
  </property>
</Properties>
</file>