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10_Statistika_pro_finance\_12_cviceni_\"/>
    </mc:Choice>
  </mc:AlternateContent>
  <bookViews>
    <workbookView xWindow="0" yWindow="0" windowWidth="19200" windowHeight="6945" tabRatio="791"/>
  </bookViews>
  <sheets>
    <sheet name="pocty_pracovniku" sheetId="7" r:id="rId1"/>
    <sheet name="kolorektalni_karcinom" sheetId="1" r:id="rId2"/>
    <sheet name="obrat_startupu" sheetId="3" r:id="rId3"/>
    <sheet name="HDP_1994_az_2000" sheetId="8" r:id="rId4"/>
    <sheet name="HDP_sezonnos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6" l="1"/>
  <c r="G23" i="6"/>
  <c r="G24" i="6"/>
  <c r="G25" i="6"/>
  <c r="D22" i="6"/>
  <c r="E22" i="6"/>
  <c r="F22" i="6"/>
  <c r="D23" i="6"/>
  <c r="E23" i="6"/>
  <c r="F23" i="6"/>
  <c r="D24" i="6"/>
  <c r="E24" i="6"/>
  <c r="F24" i="6"/>
  <c r="D25" i="6"/>
  <c r="E25" i="6"/>
  <c r="F25" i="6"/>
  <c r="E30" i="6"/>
  <c r="E31" i="6" s="1"/>
  <c r="E29" i="6"/>
  <c r="E32" i="6"/>
  <c r="E28" i="6"/>
  <c r="O3" i="8"/>
  <c r="K3" i="8"/>
  <c r="L3" i="8"/>
  <c r="M3" i="8"/>
  <c r="N3" i="8"/>
  <c r="J3" i="8"/>
  <c r="G21" i="3"/>
  <c r="D4" i="1" l="1"/>
  <c r="D5" i="1"/>
  <c r="D6" i="1"/>
  <c r="D7" i="1"/>
  <c r="D8" i="1"/>
  <c r="D9" i="1"/>
  <c r="D3" i="1"/>
  <c r="C14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H3" i="7"/>
  <c r="H4" i="7"/>
  <c r="H5" i="7"/>
  <c r="H6" i="7"/>
  <c r="H7" i="7"/>
  <c r="H8" i="7"/>
  <c r="H9" i="7"/>
  <c r="H10" i="7"/>
  <c r="H11" i="7"/>
  <c r="H12" i="7"/>
  <c r="H2" i="7"/>
  <c r="E15" i="7"/>
  <c r="E14" i="7"/>
  <c r="E4" i="7"/>
  <c r="E5" i="7"/>
  <c r="E6" i="7"/>
  <c r="E7" i="7"/>
  <c r="E8" i="7"/>
  <c r="E9" i="7"/>
  <c r="E10" i="7"/>
  <c r="E11" i="7"/>
  <c r="E12" i="7"/>
  <c r="E13" i="7"/>
  <c r="E3" i="7"/>
  <c r="D4" i="7"/>
  <c r="D5" i="7"/>
  <c r="D6" i="7"/>
  <c r="D7" i="7"/>
  <c r="D8" i="7"/>
  <c r="D9" i="7"/>
  <c r="D10" i="7"/>
  <c r="D11" i="7"/>
  <c r="D12" i="7"/>
  <c r="D13" i="7"/>
  <c r="D3" i="7"/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E2" i="6"/>
  <c r="D2" i="6"/>
  <c r="F2" i="6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<sst xmlns="http://schemas.openxmlformats.org/spreadsheetml/2006/main" count="194" uniqueCount="68">
  <si>
    <t>Rok</t>
  </si>
  <si>
    <t>t</t>
  </si>
  <si>
    <t>yt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</si>
  <si>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</si>
  <si>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</si>
  <si>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</si>
  <si>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</si>
  <si>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</si>
  <si>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</si>
  <si>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</si>
  <si>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</si>
  <si>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</si>
  <si>
    <t>Datum</t>
  </si>
  <si>
    <t>y_t</t>
  </si>
  <si>
    <t>1. ledna</t>
  </si>
  <si>
    <t>1. února</t>
  </si>
  <si>
    <t>1. března</t>
  </si>
  <si>
    <t>1. dubna</t>
  </si>
  <si>
    <t>1. května</t>
  </si>
  <si>
    <t>1. června</t>
  </si>
  <si>
    <t>1. července</t>
  </si>
  <si>
    <t>1. srpna</t>
  </si>
  <si>
    <t>1. září</t>
  </si>
  <si>
    <t>1. října</t>
  </si>
  <si>
    <t>1. listopadu</t>
  </si>
  <si>
    <t>1. prosince</t>
  </si>
  <si>
    <t>Čtvrtletí</t>
  </si>
  <si>
    <t>1. diference</t>
  </si>
  <si>
    <t>tempa růstu</t>
  </si>
  <si>
    <t>počty dní</t>
  </si>
  <si>
    <t>členy</t>
  </si>
  <si>
    <t>VÝSLEDEK</t>
  </si>
  <si>
    <t>Regresní statistika</t>
  </si>
  <si>
    <t>Násobné R</t>
  </si>
  <si>
    <t>Hodnota spolehlivosti R</t>
  </si>
  <si>
    <t>Nastavená hodnota spolehlivosti R</t>
  </si>
  <si>
    <t>Chyba stř. hodnoty</t>
  </si>
  <si>
    <t>Pozorování</t>
  </si>
  <si>
    <t>ANOVA</t>
  </si>
  <si>
    <t>Regrese</t>
  </si>
  <si>
    <t>Rezidua</t>
  </si>
  <si>
    <t>Celkem</t>
  </si>
  <si>
    <t>Hranice</t>
  </si>
  <si>
    <t>Rozdíl</t>
  </si>
  <si>
    <t>SS</t>
  </si>
  <si>
    <t>MS</t>
  </si>
  <si>
    <t>F</t>
  </si>
  <si>
    <t>Významnost F</t>
  </si>
  <si>
    <t>Koeficienty</t>
  </si>
  <si>
    <t>t Stat</t>
  </si>
  <si>
    <t>Hodnota P</t>
  </si>
  <si>
    <t>Dolní 95%</t>
  </si>
  <si>
    <t>Horní 95%</t>
  </si>
  <si>
    <t>Dolní 95,0%</t>
  </si>
  <si>
    <t>Horní 95,0%</t>
  </si>
  <si>
    <t>REZIDUA</t>
  </si>
  <si>
    <t>Očekávané yt</t>
  </si>
  <si>
    <t>Normovaná rezidua</t>
  </si>
  <si>
    <t xml:space="preserve">Očekávané </t>
  </si>
  <si>
    <t>Očekávané HDP</t>
  </si>
  <si>
    <t>gometrický průměr =</t>
  </si>
  <si>
    <t>chronologický průměr =</t>
  </si>
  <si>
    <t>členy krát váhy (= počty dní)</t>
  </si>
  <si>
    <t>s =</t>
  </si>
  <si>
    <t>S_1 =</t>
  </si>
  <si>
    <t>S_2 =</t>
  </si>
  <si>
    <t>S_3 =</t>
  </si>
  <si>
    <t>S_4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</si>
</sst>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color rgb="FF000000"/>
      <name val="Century Gothic"/>
      <family val="2"/>
      <charset val="238"/>
    </font>
    <font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vertical="center" wrapText="1" readingOrder="1"/>
    </xf>
    <xf numFmtId="16" fontId="0" fillId="0" borderId="1" xfId="0" quotePrefix="1" applyNumberFormat="1" applyBorder="1" applyAlignment="1">
      <alignment readingOrder="1"/>
    </xf>
    <xf numFmtId="0" fontId="0" fillId="0" borderId="1" xfId="0" applyBorder="1" applyAlignment="1">
      <alignment readingOrder="1"/>
    </xf>
    <xf numFmtId="0" fontId="5" fillId="0" borderId="1" xfId="0" applyFont="1" applyBorder="1" applyAlignment="1"/>
    <xf numFmtId="0" fontId="7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left" vertical="center" wrapText="1" readingOrder="1"/>
    </xf>
    <xf numFmtId="0" fontId="7" fillId="0" borderId="2" xfId="0" applyFont="1" applyBorder="1" applyAlignment="1">
      <alignment horizontal="right" vertical="center" wrapText="1" indent="1" readingOrder="1"/>
    </xf>
    <xf numFmtId="0" fontId="0" fillId="0" borderId="0" xfId="0" applyFill="1" applyBorder="1" applyAlignment="1"/>
    <xf numFmtId="0" fontId="0" fillId="0" borderId="13" xfId="0" applyFill="1" applyBorder="1" applyAlignment="1"/>
    <xf numFmtId="0" fontId="2" fillId="0" borderId="14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Continuous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right" vertical="center" wrapText="1" indent="1"/>
    </xf>
    <xf numFmtId="0" fontId="6" fillId="0" borderId="11" xfId="0" applyFont="1" applyBorder="1" applyAlignment="1">
      <alignment horizontal="right" vertical="center" wrapText="1" indent="1"/>
    </xf>
    <xf numFmtId="0" fontId="6" fillId="0" borderId="12" xfId="0" applyFont="1" applyBorder="1" applyAlignment="1">
      <alignment horizontal="right" vertical="center" wrapText="1" inden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kolorektalni_karcinom!$B$2:$B$9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kolorektalni_karcinom!$H$26:$H$33</c:f>
              <c:numCache>
                <c:formatCode>General</c:formatCode>
                <c:ptCount val="8"/>
                <c:pt idx="0">
                  <c:v>0.34999999999999787</c:v>
                </c:pt>
                <c:pt idx="1">
                  <c:v>0.75357142857142634</c:v>
                </c:pt>
                <c:pt idx="2">
                  <c:v>-0.34285714285714519</c:v>
                </c:pt>
                <c:pt idx="3">
                  <c:v>-1.139285714285716</c:v>
                </c:pt>
                <c:pt idx="4">
                  <c:v>-0.13571428571428612</c:v>
                </c:pt>
                <c:pt idx="5">
                  <c:v>0.76785714285714235</c:v>
                </c:pt>
                <c:pt idx="6">
                  <c:v>-1.8285714285714292</c:v>
                </c:pt>
                <c:pt idx="7">
                  <c:v>1.5749999999999957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9-49E8-901D-B2E2D0841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5008"/>
        <c:axId val="256117504"/>
      </c:scatterChart>
      <c:valAx>
        <c:axId val="2561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17504"/>
        <c:crosses val="autoZero"/>
        <c:crossBetween val="midCat"/>
      </c:valAx>
      <c:valAx>
        <c:axId val="25611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D3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HDP_sezonnost!$K$29:$K$48</c:f>
              <c:numCache>
                <c:formatCode>General</c:formatCode>
                <c:ptCount val="20"/>
                <c:pt idx="0">
                  <c:v>21212.349999999977</c:v>
                </c:pt>
                <c:pt idx="1">
                  <c:v>9620.1499999999069</c:v>
                </c:pt>
                <c:pt idx="2">
                  <c:v>6234.3500000000931</c:v>
                </c:pt>
                <c:pt idx="3">
                  <c:v>2467.1500000000233</c:v>
                </c:pt>
                <c:pt idx="4">
                  <c:v>-3879.125</c:v>
                </c:pt>
                <c:pt idx="5">
                  <c:v>-6931.3250000000698</c:v>
                </c:pt>
                <c:pt idx="6">
                  <c:v>-10790.125</c:v>
                </c:pt>
                <c:pt idx="7">
                  <c:v>-13433.324999999953</c:v>
                </c:pt>
                <c:pt idx="8">
                  <c:v>-5650.5999999999767</c:v>
                </c:pt>
                <c:pt idx="9">
                  <c:v>-4003.8000000000466</c:v>
                </c:pt>
                <c:pt idx="10">
                  <c:v>-2376.5999999999767</c:v>
                </c:pt>
                <c:pt idx="11">
                  <c:v>-6298.8000000000466</c:v>
                </c:pt>
                <c:pt idx="12">
                  <c:v>-6461.0749999999534</c:v>
                </c:pt>
                <c:pt idx="13">
                  <c:v>-4177.2750000000233</c:v>
                </c:pt>
                <c:pt idx="14">
                  <c:v>-5040.0749999999534</c:v>
                </c:pt>
                <c:pt idx="15">
                  <c:v>-696.27500000002328</c:v>
                </c:pt>
                <c:pt idx="16">
                  <c:v>-5221.5500000000466</c:v>
                </c:pt>
                <c:pt idx="17">
                  <c:v>5492.25</c:v>
                </c:pt>
                <c:pt idx="18">
                  <c:v>11972.45000000007</c:v>
                </c:pt>
                <c:pt idx="19">
                  <c:v>17961.25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1-4274-9594-1BD753F2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5008"/>
        <c:axId val="356305584"/>
      </c:scatterChart>
      <c:valAx>
        <c:axId val="2561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5584"/>
        <c:crosses val="autoZero"/>
        <c:crossBetween val="midCat"/>
      </c:valAx>
      <c:valAx>
        <c:axId val="35630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1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HDP_sezonnost!$G$2:$G$21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8-47C5-B49A-7CA8BF2D0A23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HDP_sezonnost!$J$29:$J$48</c:f>
              <c:numCache>
                <c:formatCode>General</c:formatCode>
                <c:ptCount val="20"/>
                <c:pt idx="0">
                  <c:v>555452.65</c:v>
                </c:pt>
                <c:pt idx="1">
                  <c:v>620520.85000000009</c:v>
                </c:pt>
                <c:pt idx="2">
                  <c:v>614769.64999999991</c:v>
                </c:pt>
                <c:pt idx="3">
                  <c:v>634154.85</c:v>
                </c:pt>
                <c:pt idx="4">
                  <c:v>602264.125</c:v>
                </c:pt>
                <c:pt idx="5">
                  <c:v>667332.32500000007</c:v>
                </c:pt>
                <c:pt idx="6">
                  <c:v>661581.125</c:v>
                </c:pt>
                <c:pt idx="7">
                  <c:v>680966.32499999995</c:v>
                </c:pt>
                <c:pt idx="8">
                  <c:v>649075.6</c:v>
                </c:pt>
                <c:pt idx="9">
                  <c:v>714143.8</c:v>
                </c:pt>
                <c:pt idx="10">
                  <c:v>708392.6</c:v>
                </c:pt>
                <c:pt idx="11">
                  <c:v>727777.8</c:v>
                </c:pt>
                <c:pt idx="12">
                  <c:v>695887.07499999995</c:v>
                </c:pt>
                <c:pt idx="13">
                  <c:v>760955.27500000002</c:v>
                </c:pt>
                <c:pt idx="14">
                  <c:v>755204.07499999995</c:v>
                </c:pt>
                <c:pt idx="15">
                  <c:v>774589.27500000002</c:v>
                </c:pt>
                <c:pt idx="16">
                  <c:v>742698.55</c:v>
                </c:pt>
                <c:pt idx="17">
                  <c:v>807766.75</c:v>
                </c:pt>
                <c:pt idx="18">
                  <c:v>802015.54999999993</c:v>
                </c:pt>
                <c:pt idx="19">
                  <c:v>821400.75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8-47C5-B49A-7CA8BF2D0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60976"/>
        <c:axId val="261471408"/>
      </c:scatterChart>
      <c:valAx>
        <c:axId val="25156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71408"/>
        <c:crosses val="autoZero"/>
        <c:crossBetween val="midCat"/>
      </c:valAx>
      <c:valAx>
        <c:axId val="26147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156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D1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HDP_sezonnost!$G$2:$G$21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E4E-A1CB-6A00256890C7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HDP_sezonnost!$J$29:$J$48</c:f>
              <c:numCache>
                <c:formatCode>General</c:formatCode>
                <c:ptCount val="20"/>
                <c:pt idx="0">
                  <c:v>555452.65</c:v>
                </c:pt>
                <c:pt idx="1">
                  <c:v>620520.85000000009</c:v>
                </c:pt>
                <c:pt idx="2">
                  <c:v>614769.64999999991</c:v>
                </c:pt>
                <c:pt idx="3">
                  <c:v>634154.85</c:v>
                </c:pt>
                <c:pt idx="4">
                  <c:v>602264.125</c:v>
                </c:pt>
                <c:pt idx="5">
                  <c:v>667332.32500000007</c:v>
                </c:pt>
                <c:pt idx="6">
                  <c:v>661581.125</c:v>
                </c:pt>
                <c:pt idx="7">
                  <c:v>680966.32499999995</c:v>
                </c:pt>
                <c:pt idx="8">
                  <c:v>649075.6</c:v>
                </c:pt>
                <c:pt idx="9">
                  <c:v>714143.8</c:v>
                </c:pt>
                <c:pt idx="10">
                  <c:v>708392.6</c:v>
                </c:pt>
                <c:pt idx="11">
                  <c:v>727777.8</c:v>
                </c:pt>
                <c:pt idx="12">
                  <c:v>695887.07499999995</c:v>
                </c:pt>
                <c:pt idx="13">
                  <c:v>760955.27500000002</c:v>
                </c:pt>
                <c:pt idx="14">
                  <c:v>755204.07499999995</c:v>
                </c:pt>
                <c:pt idx="15">
                  <c:v>774589.27500000002</c:v>
                </c:pt>
                <c:pt idx="16">
                  <c:v>742698.55</c:v>
                </c:pt>
                <c:pt idx="17">
                  <c:v>807766.75</c:v>
                </c:pt>
                <c:pt idx="18">
                  <c:v>802015.54999999993</c:v>
                </c:pt>
                <c:pt idx="19">
                  <c:v>821400.75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58-4E4E-A1CB-6A002568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8976"/>
        <c:axId val="251560976"/>
      </c:scatterChart>
      <c:valAx>
        <c:axId val="1928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1560976"/>
        <c:crosses val="autoZero"/>
        <c:crossBetween val="midCat"/>
      </c:valAx>
      <c:valAx>
        <c:axId val="25156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19285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D2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HDP_sezonnost!$G$2:$G$21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31-4137-B552-6585EF1496FD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HDP_sezonnost!$J$29:$J$48</c:f>
              <c:numCache>
                <c:formatCode>General</c:formatCode>
                <c:ptCount val="20"/>
                <c:pt idx="0">
                  <c:v>555452.65</c:v>
                </c:pt>
                <c:pt idx="1">
                  <c:v>620520.85000000009</c:v>
                </c:pt>
                <c:pt idx="2">
                  <c:v>614769.64999999991</c:v>
                </c:pt>
                <c:pt idx="3">
                  <c:v>634154.85</c:v>
                </c:pt>
                <c:pt idx="4">
                  <c:v>602264.125</c:v>
                </c:pt>
                <c:pt idx="5">
                  <c:v>667332.32500000007</c:v>
                </c:pt>
                <c:pt idx="6">
                  <c:v>661581.125</c:v>
                </c:pt>
                <c:pt idx="7">
                  <c:v>680966.32499999995</c:v>
                </c:pt>
                <c:pt idx="8">
                  <c:v>649075.6</c:v>
                </c:pt>
                <c:pt idx="9">
                  <c:v>714143.8</c:v>
                </c:pt>
                <c:pt idx="10">
                  <c:v>708392.6</c:v>
                </c:pt>
                <c:pt idx="11">
                  <c:v>727777.8</c:v>
                </c:pt>
                <c:pt idx="12">
                  <c:v>695887.07499999995</c:v>
                </c:pt>
                <c:pt idx="13">
                  <c:v>760955.27500000002</c:v>
                </c:pt>
                <c:pt idx="14">
                  <c:v>755204.07499999995</c:v>
                </c:pt>
                <c:pt idx="15">
                  <c:v>774589.27500000002</c:v>
                </c:pt>
                <c:pt idx="16">
                  <c:v>742698.55</c:v>
                </c:pt>
                <c:pt idx="17">
                  <c:v>807766.75</c:v>
                </c:pt>
                <c:pt idx="18">
                  <c:v>802015.54999999993</c:v>
                </c:pt>
                <c:pt idx="19">
                  <c:v>821400.75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31-4137-B552-6585EF14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599568"/>
        <c:axId val="303261488"/>
      </c:scatterChart>
      <c:valAx>
        <c:axId val="3565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3261488"/>
        <c:crosses val="autoZero"/>
        <c:crossBetween val="midCat"/>
      </c:valAx>
      <c:valAx>
        <c:axId val="30326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35659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D3 Graf porovnání hodnot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HDP</c:v>
          </c:tx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HDP_sezonnost!$G$2:$G$21</c:f>
              <c:numCache>
                <c:formatCode>#,##0</c:formatCode>
                <c:ptCount val="20"/>
                <c:pt idx="0">
                  <c:v>576665</c:v>
                </c:pt>
                <c:pt idx="1">
                  <c:v>630141</c:v>
                </c:pt>
                <c:pt idx="2">
                  <c:v>621004</c:v>
                </c:pt>
                <c:pt idx="3">
                  <c:v>636622</c:v>
                </c:pt>
                <c:pt idx="4">
                  <c:v>598385</c:v>
                </c:pt>
                <c:pt idx="5">
                  <c:v>660401</c:v>
                </c:pt>
                <c:pt idx="6">
                  <c:v>650791</c:v>
                </c:pt>
                <c:pt idx="7">
                  <c:v>667533</c:v>
                </c:pt>
                <c:pt idx="8">
                  <c:v>643425</c:v>
                </c:pt>
                <c:pt idx="9">
                  <c:v>710140</c:v>
                </c:pt>
                <c:pt idx="10">
                  <c:v>706016</c:v>
                </c:pt>
                <c:pt idx="11">
                  <c:v>721479</c:v>
                </c:pt>
                <c:pt idx="12">
                  <c:v>689426</c:v>
                </c:pt>
                <c:pt idx="13">
                  <c:v>756778</c:v>
                </c:pt>
                <c:pt idx="14">
                  <c:v>750164</c:v>
                </c:pt>
                <c:pt idx="15">
                  <c:v>773893</c:v>
                </c:pt>
                <c:pt idx="16">
                  <c:v>737477</c:v>
                </c:pt>
                <c:pt idx="17">
                  <c:v>813259</c:v>
                </c:pt>
                <c:pt idx="18">
                  <c:v>813988</c:v>
                </c:pt>
                <c:pt idx="19">
                  <c:v>839362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2-40BF-B96B-C8D80AC5EB1E}"/>
            </c:ext>
          </c:extLst>
        </c:ser>
        <c:ser>
          <c:idx val="1"/>
          <c:order val="1"/>
          <c:tx>
            <c:v>Očekávané HDP</c:v>
          </c:tx>
          <c:spPr>
            <a:ln w="19050">
              <a:noFill/>
            </a:ln>
          </c:spPr>
          <c:xVal>
            <c:numRef>
              <c:f>HDP_sezonnost!$F$2:$F$21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HDP_sezonnost!$J$29:$J$48</c:f>
              <c:numCache>
                <c:formatCode>General</c:formatCode>
                <c:ptCount val="20"/>
                <c:pt idx="0">
                  <c:v>555452.65</c:v>
                </c:pt>
                <c:pt idx="1">
                  <c:v>620520.85000000009</c:v>
                </c:pt>
                <c:pt idx="2">
                  <c:v>614769.64999999991</c:v>
                </c:pt>
                <c:pt idx="3">
                  <c:v>634154.85</c:v>
                </c:pt>
                <c:pt idx="4">
                  <c:v>602264.125</c:v>
                </c:pt>
                <c:pt idx="5">
                  <c:v>667332.32500000007</c:v>
                </c:pt>
                <c:pt idx="6">
                  <c:v>661581.125</c:v>
                </c:pt>
                <c:pt idx="7">
                  <c:v>680966.32499999995</c:v>
                </c:pt>
                <c:pt idx="8">
                  <c:v>649075.6</c:v>
                </c:pt>
                <c:pt idx="9">
                  <c:v>714143.8</c:v>
                </c:pt>
                <c:pt idx="10">
                  <c:v>708392.6</c:v>
                </c:pt>
                <c:pt idx="11">
                  <c:v>727777.8</c:v>
                </c:pt>
                <c:pt idx="12">
                  <c:v>695887.07499999995</c:v>
                </c:pt>
                <c:pt idx="13">
                  <c:v>760955.27500000002</c:v>
                </c:pt>
                <c:pt idx="14">
                  <c:v>755204.07499999995</c:v>
                </c:pt>
                <c:pt idx="15">
                  <c:v>774589.27500000002</c:v>
                </c:pt>
                <c:pt idx="16">
                  <c:v>742698.55</c:v>
                </c:pt>
                <c:pt idx="17">
                  <c:v>807766.75</c:v>
                </c:pt>
                <c:pt idx="18">
                  <c:v>802015.54999999993</c:v>
                </c:pt>
                <c:pt idx="19">
                  <c:v>821400.75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2-40BF-B96B-C8D80AC5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94000"/>
        <c:axId val="253764240"/>
      </c:scatterChart>
      <c:valAx>
        <c:axId val="25599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3764240"/>
        <c:crosses val="autoZero"/>
        <c:crossBetween val="midCat"/>
      </c:valAx>
      <c:valAx>
        <c:axId val="2537642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HDP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25599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yt</c:v>
          </c:tx>
          <c:spPr>
            <a:ln w="19050">
              <a:noFill/>
            </a:ln>
          </c:spPr>
          <c:xVal>
            <c:numRef>
              <c:f>kolorektalni_karcinom!$B$2:$B$9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kolorektalni_karcinom!$C$2:$C$9</c:f>
              <c:numCache>
                <c:formatCode>General</c:formatCode>
                <c:ptCount val="8"/>
                <c:pt idx="0">
                  <c:v>26.9</c:v>
                </c:pt>
                <c:pt idx="1">
                  <c:v>27.9</c:v>
                </c:pt>
                <c:pt idx="2">
                  <c:v>27.4</c:v>
                </c:pt>
                <c:pt idx="3">
                  <c:v>27.2</c:v>
                </c:pt>
                <c:pt idx="4">
                  <c:v>28.8</c:v>
                </c:pt>
                <c:pt idx="5">
                  <c:v>30.3</c:v>
                </c:pt>
                <c:pt idx="6">
                  <c:v>28.3</c:v>
                </c:pt>
                <c:pt idx="7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3-496B-AD97-D3DE39D531C7}"/>
            </c:ext>
          </c:extLst>
        </c:ser>
        <c:ser>
          <c:idx val="1"/>
          <c:order val="1"/>
          <c:tx>
            <c:v>Očekávané yt</c:v>
          </c:tx>
          <c:spPr>
            <a:ln w="19050">
              <a:noFill/>
            </a:ln>
          </c:spPr>
          <c:xVal>
            <c:numRef>
              <c:f>kolorektalni_karcinom!$B$2:$B$9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kolorektalni_karcinom!$G$26:$G$33</c:f>
              <c:numCache>
                <c:formatCode>General</c:formatCode>
                <c:ptCount val="8"/>
                <c:pt idx="0">
                  <c:v>26.55</c:v>
                </c:pt>
                <c:pt idx="1">
                  <c:v>27.146428571428572</c:v>
                </c:pt>
                <c:pt idx="2">
                  <c:v>27.742857142857144</c:v>
                </c:pt>
                <c:pt idx="3">
                  <c:v>28.339285714285715</c:v>
                </c:pt>
                <c:pt idx="4">
                  <c:v>28.935714285714287</c:v>
                </c:pt>
                <c:pt idx="5">
                  <c:v>29.532142857142858</c:v>
                </c:pt>
                <c:pt idx="6">
                  <c:v>30.12857142857143</c:v>
                </c:pt>
                <c:pt idx="7">
                  <c:v>30.725000000000001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3-496B-AD97-D3DE39D53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11920"/>
        <c:axId val="303261072"/>
      </c:scatterChart>
      <c:valAx>
        <c:axId val="2613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261072"/>
        <c:crosses val="autoZero"/>
        <c:crossBetween val="midCat"/>
      </c:valAx>
      <c:valAx>
        <c:axId val="303261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311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Rok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kolorektalni_karcinom!$A$2:$A$9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xVal>
          <c:yVal>
            <c:numRef>
              <c:f>kolorektalni_karcinom!$H$60:$H$67</c:f>
              <c:numCache>
                <c:formatCode>General</c:formatCode>
                <c:ptCount val="8"/>
                <c:pt idx="0">
                  <c:v>0.35000000000004405</c:v>
                </c:pt>
                <c:pt idx="1">
                  <c:v>0.75357142857128423</c:v>
                </c:pt>
                <c:pt idx="2">
                  <c:v>-0.34285714285724822</c:v>
                </c:pt>
                <c:pt idx="3">
                  <c:v>-1.13928571428578</c:v>
                </c:pt>
                <c:pt idx="4">
                  <c:v>-0.13571428571431099</c:v>
                </c:pt>
                <c:pt idx="5">
                  <c:v>0.76785714285715656</c:v>
                </c:pt>
                <c:pt idx="6">
                  <c:v>-1.8285714285713759</c:v>
                </c:pt>
                <c:pt idx="7">
                  <c:v>1.5749999999998607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7B-4F92-BFA1-A64D5989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1408"/>
        <c:axId val="261470576"/>
      </c:scatterChart>
      <c:valAx>
        <c:axId val="26147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70576"/>
        <c:crosses val="autoZero"/>
        <c:crossBetween val="midCat"/>
      </c:valAx>
      <c:valAx>
        <c:axId val="2614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47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Rok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yt</c:v>
          </c:tx>
          <c:spPr>
            <a:ln w="19050">
              <a:noFill/>
            </a:ln>
          </c:spPr>
          <c:xVal>
            <c:numRef>
              <c:f>kolorektalni_karcinom!$A$2:$A$9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xVal>
          <c:yVal>
            <c:numRef>
              <c:f>kolorektalni_karcinom!$C$2:$C$9</c:f>
              <c:numCache>
                <c:formatCode>General</c:formatCode>
                <c:ptCount val="8"/>
                <c:pt idx="0">
                  <c:v>26.9</c:v>
                </c:pt>
                <c:pt idx="1">
                  <c:v>27.9</c:v>
                </c:pt>
                <c:pt idx="2">
                  <c:v>27.4</c:v>
                </c:pt>
                <c:pt idx="3">
                  <c:v>27.2</c:v>
                </c:pt>
                <c:pt idx="4">
                  <c:v>28.8</c:v>
                </c:pt>
                <c:pt idx="5">
                  <c:v>30.3</c:v>
                </c:pt>
                <c:pt idx="6">
                  <c:v>28.3</c:v>
                </c:pt>
                <c:pt idx="7">
                  <c:v>32.299999999999997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4390-85B7-D4A0F02A01A1}"/>
            </c:ext>
          </c:extLst>
        </c:ser>
        <c:ser>
          <c:idx val="1"/>
          <c:order val="1"/>
          <c:tx>
            <c:v>Očekávané yt</c:v>
          </c:tx>
          <c:spPr>
            <a:ln w="19050">
              <a:noFill/>
            </a:ln>
          </c:spPr>
          <c:xVal>
            <c:numRef>
              <c:f>kolorektalni_karcinom!$A$2:$A$9</c:f>
              <c:numCache>
                <c:formatCode>General</c:formatCode>
                <c:ptCount val="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</c:numCache>
            </c:numRef>
          </c:xVal>
          <c:yVal>
            <c:numRef>
              <c:f>kolorektalni_karcinom!$G$60:$G$67</c:f>
              <c:numCache>
                <c:formatCode>General</c:formatCode>
                <c:ptCount val="8"/>
                <c:pt idx="0">
                  <c:v>26.549999999999955</c:v>
                </c:pt>
                <c:pt idx="1">
                  <c:v>27.146428571428714</c:v>
                </c:pt>
                <c:pt idx="2">
                  <c:v>27.742857142857247</c:v>
                </c:pt>
                <c:pt idx="3">
                  <c:v>28.339285714285779</c:v>
                </c:pt>
                <c:pt idx="4">
                  <c:v>28.935714285714312</c:v>
                </c:pt>
                <c:pt idx="5">
                  <c:v>29.532142857142844</c:v>
                </c:pt>
                <c:pt idx="6">
                  <c:v>30.128571428571377</c:v>
                </c:pt>
                <c:pt idx="7">
                  <c:v>30.725000000000136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4390-85B7-D4A0F02A0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15008"/>
        <c:axId val="356303088"/>
      </c:scatterChart>
      <c:valAx>
        <c:axId val="25611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Rok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3088"/>
        <c:crosses val="autoZero"/>
        <c:crossBetween val="midCat"/>
      </c:valAx>
      <c:valAx>
        <c:axId val="356303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yt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611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obrat_startupu!$B$2:$B$10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obrat_startupu!$H$26:$H$34</c:f>
              <c:numCache>
                <c:formatCode>General</c:formatCode>
                <c:ptCount val="9"/>
                <c:pt idx="0">
                  <c:v>0.13915214445356372</c:v>
                </c:pt>
                <c:pt idx="1">
                  <c:v>-9.2904929340956288E-2</c:v>
                </c:pt>
                <c:pt idx="2">
                  <c:v>2.6272616737430754E-2</c:v>
                </c:pt>
                <c:pt idx="3">
                  <c:v>-0.11361076368519196</c:v>
                </c:pt>
                <c:pt idx="4">
                  <c:v>7.5920018487072527E-2</c:v>
                </c:pt>
                <c:pt idx="5">
                  <c:v>-4.7197510269531007E-2</c:v>
                </c:pt>
                <c:pt idx="6">
                  <c:v>-9.5667110055838389E-2</c:v>
                </c:pt>
                <c:pt idx="7">
                  <c:v>-2.321785526846698E-2</c:v>
                </c:pt>
                <c:pt idx="8">
                  <c:v>0.13125338894191607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4-4CCF-9888-359C2C19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02672"/>
        <c:axId val="356305168"/>
      </c:scatterChart>
      <c:valAx>
        <c:axId val="35630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5168"/>
        <c:crosses val="autoZero"/>
        <c:crossBetween val="midCat"/>
      </c:valAx>
      <c:valAx>
        <c:axId val="35630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2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porovnání hodnot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obrat_startupu!$B$2:$B$10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obrat_startupu!$D$2:$D$10</c:f>
              <c:numCache>
                <c:formatCode>General</c:formatCode>
                <c:ptCount val="9"/>
                <c:pt idx="0">
                  <c:v>1.4586150226995167</c:v>
                </c:pt>
                <c:pt idx="1">
                  <c:v>1.358409157630355</c:v>
                </c:pt>
                <c:pt idx="2">
                  <c:v>1.6094379124341003</c:v>
                </c:pt>
                <c:pt idx="3">
                  <c:v>1.6014057407368361</c:v>
                </c:pt>
                <c:pt idx="4">
                  <c:v>1.922787731634459</c:v>
                </c:pt>
                <c:pt idx="5">
                  <c:v>1.9315214116032138</c:v>
                </c:pt>
                <c:pt idx="6">
                  <c:v>2.0149030205422647</c:v>
                </c:pt>
                <c:pt idx="7">
                  <c:v>2.2192034840549946</c:v>
                </c:pt>
                <c:pt idx="8">
                  <c:v>2.5055259369907361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2-47F3-878F-CD56011D5222}"/>
            </c:ext>
          </c:extLst>
        </c:ser>
        <c:ser>
          <c:idx val="1"/>
          <c:order val="1"/>
          <c:tx>
            <c:v>Očekávané </c:v>
          </c:tx>
          <c:spPr>
            <a:ln w="19050">
              <a:noFill/>
            </a:ln>
          </c:spPr>
          <c:xVal>
            <c:numRef>
              <c:f>obrat_startupu!$B$2:$B$10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obrat_startupu!$G$26:$G$34</c:f>
              <c:numCache>
                <c:formatCode>General</c:formatCode>
                <c:ptCount val="9"/>
                <c:pt idx="0">
                  <c:v>1.319462878245953</c:v>
                </c:pt>
                <c:pt idx="1">
                  <c:v>1.4513140869713113</c:v>
                </c:pt>
                <c:pt idx="2">
                  <c:v>1.5831652956966695</c:v>
                </c:pt>
                <c:pt idx="3">
                  <c:v>1.715016504422028</c:v>
                </c:pt>
                <c:pt idx="4">
                  <c:v>1.8468677131473865</c:v>
                </c:pt>
                <c:pt idx="5">
                  <c:v>1.9787189218727448</c:v>
                </c:pt>
                <c:pt idx="6">
                  <c:v>2.1105701305981031</c:v>
                </c:pt>
                <c:pt idx="7">
                  <c:v>2.2424213393234615</c:v>
                </c:pt>
                <c:pt idx="8">
                  <c:v>2.37427254804882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2-47F3-878F-CD56011D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05584"/>
        <c:axId val="356302672"/>
      </c:scatterChart>
      <c:valAx>
        <c:axId val="35630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2672"/>
        <c:crosses val="autoZero"/>
        <c:crossBetween val="midCat"/>
      </c:valAx>
      <c:valAx>
        <c:axId val="35630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cs-CZ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30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t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HDP_sezonnost!$C$2:$C$21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HDP_sezonnost!$K$29:$K$48</c:f>
              <c:numCache>
                <c:formatCode>General</c:formatCode>
                <c:ptCount val="20"/>
                <c:pt idx="0">
                  <c:v>21212.349999999977</c:v>
                </c:pt>
                <c:pt idx="1">
                  <c:v>9620.1499999999069</c:v>
                </c:pt>
                <c:pt idx="2">
                  <c:v>6234.3500000000931</c:v>
                </c:pt>
                <c:pt idx="3">
                  <c:v>2467.1500000000233</c:v>
                </c:pt>
                <c:pt idx="4">
                  <c:v>-3879.125</c:v>
                </c:pt>
                <c:pt idx="5">
                  <c:v>-6931.3250000000698</c:v>
                </c:pt>
                <c:pt idx="6">
                  <c:v>-10790.125</c:v>
                </c:pt>
                <c:pt idx="7">
                  <c:v>-13433.324999999953</c:v>
                </c:pt>
                <c:pt idx="8">
                  <c:v>-5650.5999999999767</c:v>
                </c:pt>
                <c:pt idx="9">
                  <c:v>-4003.8000000000466</c:v>
                </c:pt>
                <c:pt idx="10">
                  <c:v>-2376.5999999999767</c:v>
                </c:pt>
                <c:pt idx="11">
                  <c:v>-6298.8000000000466</c:v>
                </c:pt>
                <c:pt idx="12">
                  <c:v>-6461.0749999999534</c:v>
                </c:pt>
                <c:pt idx="13">
                  <c:v>-4177.2750000000233</c:v>
                </c:pt>
                <c:pt idx="14">
                  <c:v>-5040.0749999999534</c:v>
                </c:pt>
                <c:pt idx="15">
                  <c:v>-696.27500000002328</c:v>
                </c:pt>
                <c:pt idx="16">
                  <c:v>-5221.5500000000466</c:v>
                </c:pt>
                <c:pt idx="17">
                  <c:v>5492.25</c:v>
                </c:pt>
                <c:pt idx="18">
                  <c:v>11972.45000000007</c:v>
                </c:pt>
                <c:pt idx="19">
                  <c:v>17961.25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60-4363-A98C-EA266B9C8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61488"/>
        <c:axId val="303260656"/>
      </c:scatterChart>
      <c:valAx>
        <c:axId val="30326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260656"/>
        <c:crosses val="autoZero"/>
        <c:crossBetween val="midCat"/>
      </c:valAx>
      <c:valAx>
        <c:axId val="30326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326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D1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HDP_sezonnost!$D$2:$D$21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HDP_sezonnost!$K$29:$K$48</c:f>
              <c:numCache>
                <c:formatCode>General</c:formatCode>
                <c:ptCount val="20"/>
                <c:pt idx="0">
                  <c:v>21212.349999999977</c:v>
                </c:pt>
                <c:pt idx="1">
                  <c:v>9620.1499999999069</c:v>
                </c:pt>
                <c:pt idx="2">
                  <c:v>6234.3500000000931</c:v>
                </c:pt>
                <c:pt idx="3">
                  <c:v>2467.1500000000233</c:v>
                </c:pt>
                <c:pt idx="4">
                  <c:v>-3879.125</c:v>
                </c:pt>
                <c:pt idx="5">
                  <c:v>-6931.3250000000698</c:v>
                </c:pt>
                <c:pt idx="6">
                  <c:v>-10790.125</c:v>
                </c:pt>
                <c:pt idx="7">
                  <c:v>-13433.324999999953</c:v>
                </c:pt>
                <c:pt idx="8">
                  <c:v>-5650.5999999999767</c:v>
                </c:pt>
                <c:pt idx="9">
                  <c:v>-4003.8000000000466</c:v>
                </c:pt>
                <c:pt idx="10">
                  <c:v>-2376.5999999999767</c:v>
                </c:pt>
                <c:pt idx="11">
                  <c:v>-6298.8000000000466</c:v>
                </c:pt>
                <c:pt idx="12">
                  <c:v>-6461.0749999999534</c:v>
                </c:pt>
                <c:pt idx="13">
                  <c:v>-4177.2750000000233</c:v>
                </c:pt>
                <c:pt idx="14">
                  <c:v>-5040.0749999999534</c:v>
                </c:pt>
                <c:pt idx="15">
                  <c:v>-696.27500000002328</c:v>
                </c:pt>
                <c:pt idx="16">
                  <c:v>-5221.5500000000466</c:v>
                </c:pt>
                <c:pt idx="17">
                  <c:v>5492.25</c:v>
                </c:pt>
                <c:pt idx="18">
                  <c:v>11972.45000000007</c:v>
                </c:pt>
                <c:pt idx="19">
                  <c:v>17961.25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E-451F-A742-36554DA91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14832"/>
        <c:axId val="255992752"/>
      </c:scatterChart>
      <c:valAx>
        <c:axId val="26131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5992752"/>
        <c:crosses val="autoZero"/>
        <c:crossBetween val="midCat"/>
      </c:valAx>
      <c:valAx>
        <c:axId val="25599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31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cs-CZ"/>
              <a:t>D2 Graf s rezidui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HDP_sezonnost!$E$2:$E$21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HDP_sezonnost!$K$29:$K$48</c:f>
              <c:numCache>
                <c:formatCode>General</c:formatCode>
                <c:ptCount val="20"/>
                <c:pt idx="0">
                  <c:v>21212.349999999977</c:v>
                </c:pt>
                <c:pt idx="1">
                  <c:v>9620.1499999999069</c:v>
                </c:pt>
                <c:pt idx="2">
                  <c:v>6234.3500000000931</c:v>
                </c:pt>
                <c:pt idx="3">
                  <c:v>2467.1500000000233</c:v>
                </c:pt>
                <c:pt idx="4">
                  <c:v>-3879.125</c:v>
                </c:pt>
                <c:pt idx="5">
                  <c:v>-6931.3250000000698</c:v>
                </c:pt>
                <c:pt idx="6">
                  <c:v>-10790.125</c:v>
                </c:pt>
                <c:pt idx="7">
                  <c:v>-13433.324999999953</c:v>
                </c:pt>
                <c:pt idx="8">
                  <c:v>-5650.5999999999767</c:v>
                </c:pt>
                <c:pt idx="9">
                  <c:v>-4003.8000000000466</c:v>
                </c:pt>
                <c:pt idx="10">
                  <c:v>-2376.5999999999767</c:v>
                </c:pt>
                <c:pt idx="11">
                  <c:v>-6298.8000000000466</c:v>
                </c:pt>
                <c:pt idx="12">
                  <c:v>-6461.0749999999534</c:v>
                </c:pt>
                <c:pt idx="13">
                  <c:v>-4177.2750000000233</c:v>
                </c:pt>
                <c:pt idx="14">
                  <c:v>-5040.0749999999534</c:v>
                </c:pt>
                <c:pt idx="15">
                  <c:v>-696.27500000002328</c:v>
                </c:pt>
                <c:pt idx="16">
                  <c:v>-5221.5500000000466</c:v>
                </c:pt>
                <c:pt idx="17">
                  <c:v>5492.25</c:v>
                </c:pt>
                <c:pt idx="18">
                  <c:v>11972.45000000007</c:v>
                </c:pt>
                <c:pt idx="19">
                  <c:v>17961.25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1-4875-9666-A6B75345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311920"/>
        <c:axId val="261314832"/>
      </c:scatterChart>
      <c:valAx>
        <c:axId val="2613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D2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314832"/>
        <c:crosses val="autoZero"/>
        <c:crossBetween val="midCat"/>
      </c:valAx>
      <c:valAx>
        <c:axId val="261314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Rezidua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131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342900</xdr:colOff>
      <xdr:row>2</xdr:row>
      <xdr:rowOff>38100</xdr:rowOff>
    </xdr:from>
    <xdr:to>
      <xdr:col>20</xdr:col>
      <xdr:colOff>342900</xdr:colOff>
      <xdr:row>12</xdr:row>
      <xdr:rowOff>38100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4</xdr:row>
      <xdr:rowOff>38100</xdr:rowOff>
    </xdr:from>
    <xdr:to>
      <xdr:col>21</xdr:col>
      <xdr:colOff>342900</xdr:colOff>
      <xdr:row>14</xdr:row>
      <xdr:rowOff>38100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342900</xdr:colOff>
      <xdr:row>13</xdr:row>
      <xdr:rowOff>28575</xdr:rowOff>
    </xdr:from>
    <xdr:to>
      <xdr:col>20</xdr:col>
      <xdr:colOff>342900</xdr:colOff>
      <xdr:row>23</xdr:row>
      <xdr:rowOff>28575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15</xdr:row>
      <xdr:rowOff>28575</xdr:rowOff>
    </xdr:from>
    <xdr:to>
      <xdr:col>21</xdr:col>
      <xdr:colOff>342900</xdr:colOff>
      <xdr:row>25</xdr:row>
      <xdr:rowOff>19050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237331</xdr:colOff>
      <xdr:row>0</xdr:row>
      <xdr:rowOff>0</xdr:rowOff>
    </xdr:from>
    <xdr:ext cx="16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459706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2" name="TextovéPole 1"/>
            <xdr:cNvSpPr txBox="1"/>
          </xdr:nvSpPr>
          <xdr:spPr>
            <a:xfrm>
              <a:off x="1459706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b="0" i="0">
                  <a:latin typeface="Cambria Math" panose="02040503050406030204" pitchFamily="18" charset="0"/>
                </a:rPr>
                <a:t>𝑦_𝑡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3</xdr:col>
      <xdr:colOff>197643</xdr:colOff>
      <xdr:row>0</xdr:row>
      <xdr:rowOff>0</xdr:rowOff>
    </xdr:from>
    <xdr:ext cx="300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031206" y="0"/>
              <a:ext cx="300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cs-CZ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cs-CZ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2031206" y="0"/>
              <a:ext cx="300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ln⁡〖</a:t>
              </a:r>
              <a:r>
                <a:rPr lang="cs-CZ" sz="1100" b="0" i="0">
                  <a:latin typeface="Cambria Math" panose="02040503050406030204" pitchFamily="18" charset="0"/>
                </a:rPr>
                <a:t>𝑦_𝑡 〗</a:t>
              </a:r>
              <a:endParaRPr lang="cs-CZ" sz="1100"/>
            </a:p>
          </xdr:txBody>
        </xdr:sp>
      </mc:Fallback>
    </mc:AlternateContent>
    <xdr:clientData/>
  </xdr:oneCellAnchor>
  <xdr:twoCellAnchor>
    <xdr:from>
      <xdr:col>14</xdr:col>
      <xdr:colOff>447675</xdr:colOff>
      <xdr:row>2</xdr:row>
      <xdr:rowOff>123825</xdr:rowOff>
    </xdr:from>
    <xdr:to>
      <xdr:col>20</xdr:col>
      <xdr:colOff>447675</xdr:colOff>
      <xdr:row>12</xdr:row>
      <xdr:rowOff>123825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447675</xdr:colOff>
      <xdr:row>4</xdr:row>
      <xdr:rowOff>123825</xdr:rowOff>
    </xdr:from>
    <xdr:to>
      <xdr:col>21</xdr:col>
      <xdr:colOff>447675</xdr:colOff>
      <xdr:row>14</xdr:row>
      <xdr:rowOff>123825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2</xdr:row>
      <xdr:rowOff>85725</xdr:rowOff>
    </xdr:from>
    <xdr:to>
      <xdr:col>22</xdr:col>
      <xdr:colOff>400050</xdr:colOff>
      <xdr:row>12</xdr:row>
      <xdr:rowOff>85725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400050</xdr:colOff>
      <xdr:row>4</xdr:row>
      <xdr:rowOff>85725</xdr:rowOff>
    </xdr:from>
    <xdr:to>
      <xdr:col>23</xdr:col>
      <xdr:colOff>400050</xdr:colOff>
      <xdr:row>14</xdr:row>
      <xdr:rowOff>85725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400050</xdr:colOff>
      <xdr:row>6</xdr:row>
      <xdr:rowOff>85725</xdr:rowOff>
    </xdr:from>
    <xdr:to>
      <xdr:col>24</xdr:col>
      <xdr:colOff>400050</xdr:colOff>
      <xdr:row>16</xdr:row>
      <xdr:rowOff>76200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8</xdr:row>
      <xdr:rowOff>85725</xdr:rowOff>
    </xdr:from>
    <xdr:to>
      <xdr:col>25</xdr:col>
      <xdr:colOff>400050</xdr:colOff>
      <xdr:row>18</xdr:row>
      <xdr:rowOff>85725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400050</xdr:colOff>
      <xdr:row>10</xdr:row>
      <xdr:rowOff>85725</xdr:rowOff>
    </xdr:from>
    <xdr:to>
      <xdr:col>26</xdr:col>
      <xdr:colOff>400050</xdr:colOff>
      <xdr:row>20</xdr:row>
      <xdr:rowOff>85725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400050</xdr:colOff>
      <xdr:row>12</xdr:row>
      <xdr:rowOff>85725</xdr:rowOff>
    </xdr:from>
    <xdr:to>
      <xdr:col>27</xdr:col>
      <xdr:colOff>400050</xdr:colOff>
      <xdr:row>22</xdr:row>
      <xdr:rowOff>76200</xdr:rowOff>
    </xdr:to>
    <xdr:graphicFrame macro="">
      <xdr:nvGraphicFramePr>
        <xdr:cNvPr id="7" name="Graf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400050</xdr:colOff>
      <xdr:row>14</xdr:row>
      <xdr:rowOff>85725</xdr:rowOff>
    </xdr:from>
    <xdr:to>
      <xdr:col>28</xdr:col>
      <xdr:colOff>400050</xdr:colOff>
      <xdr:row>24</xdr:row>
      <xdr:rowOff>85725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400050</xdr:colOff>
      <xdr:row>16</xdr:row>
      <xdr:rowOff>76200</xdr:rowOff>
    </xdr:from>
    <xdr:to>
      <xdr:col>29</xdr:col>
      <xdr:colOff>400050</xdr:colOff>
      <xdr:row>26</xdr:row>
      <xdr:rowOff>85725</xdr:rowOff>
    </xdr:to>
    <xdr:graphicFrame macro="">
      <xdr:nvGraphicFramePr>
        <xdr:cNvPr id="9" name="Graf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Normal="100" workbookViewId="0"/>
  </sheetViews>
  <sheetFormatPr defaultRowHeight="15" x14ac:dyDescent="0.25"/>
  <cols>
    <col min="1" max="1" width="13.28515625" customWidth="1"/>
    <col min="4" max="4" width="22.7109375" customWidth="1"/>
    <col min="5" max="5" width="17.28515625" customWidth="1"/>
    <col min="7" max="7" width="11.85546875" customWidth="1"/>
    <col min="8" max="8" width="22" customWidth="1"/>
    <col min="9" max="9" width="25.7109375" customWidth="1"/>
  </cols>
  <sheetData>
    <row r="1" spans="1:9" ht="15.75" x14ac:dyDescent="0.25">
      <c r="A1" s="5" t="s">
        <v>12</v>
      </c>
      <c r="B1" s="6" t="s">
        <v>1</v>
      </c>
      <c r="C1" s="5" t="s">
        <v>13</v>
      </c>
      <c r="D1" t="s">
        <v>27</v>
      </c>
      <c r="E1" t="s">
        <v>28</v>
      </c>
      <c r="G1" t="s">
        <v>29</v>
      </c>
      <c r="H1" t="s">
        <v>30</v>
      </c>
      <c r="I1" t="s">
        <v>62</v>
      </c>
    </row>
    <row r="2" spans="1:9" ht="15.75" x14ac:dyDescent="0.25">
      <c r="A2" s="7" t="s">
        <v>14</v>
      </c>
      <c r="B2" s="5">
        <v>1</v>
      </c>
      <c r="C2" s="7">
        <v>178</v>
      </c>
      <c r="G2">
        <v>31</v>
      </c>
      <c r="H2">
        <f>(C2+C3)/2</f>
        <v>174</v>
      </c>
      <c r="I2">
        <f>H2*G2</f>
        <v>5394</v>
      </c>
    </row>
    <row r="3" spans="1:9" ht="15.75" x14ac:dyDescent="0.25">
      <c r="A3" s="7" t="s">
        <v>15</v>
      </c>
      <c r="B3" s="5">
        <v>2</v>
      </c>
      <c r="C3" s="7">
        <v>170</v>
      </c>
      <c r="D3">
        <f>C3-C2</f>
        <v>-8</v>
      </c>
      <c r="E3">
        <f>C3/C2</f>
        <v>0.9550561797752809</v>
      </c>
      <c r="G3">
        <v>28</v>
      </c>
      <c r="H3">
        <f t="shared" ref="H3:H12" si="0">(C3+C4)/2</f>
        <v>175</v>
      </c>
      <c r="I3">
        <f t="shared" ref="I3:I12" si="1">H3*G3</f>
        <v>4900</v>
      </c>
    </row>
    <row r="4" spans="1:9" ht="15.75" x14ac:dyDescent="0.25">
      <c r="A4" s="7" t="s">
        <v>16</v>
      </c>
      <c r="B4" s="5">
        <v>3</v>
      </c>
      <c r="C4" s="7">
        <v>180</v>
      </c>
      <c r="D4">
        <f t="shared" ref="D4:D13" si="2">C4-C3</f>
        <v>10</v>
      </c>
      <c r="E4">
        <f t="shared" ref="E4:E13" si="3">C4/C3</f>
        <v>1.0588235294117647</v>
      </c>
      <c r="G4">
        <v>31</v>
      </c>
      <c r="H4">
        <f t="shared" si="0"/>
        <v>165</v>
      </c>
      <c r="I4">
        <f t="shared" si="1"/>
        <v>5115</v>
      </c>
    </row>
    <row r="5" spans="1:9" ht="15.75" x14ac:dyDescent="0.25">
      <c r="A5" s="7" t="s">
        <v>17</v>
      </c>
      <c r="B5" s="5">
        <v>4</v>
      </c>
      <c r="C5" s="7">
        <v>150</v>
      </c>
      <c r="D5">
        <f t="shared" si="2"/>
        <v>-30</v>
      </c>
      <c r="E5">
        <f t="shared" si="3"/>
        <v>0.83333333333333337</v>
      </c>
      <c r="G5">
        <v>30</v>
      </c>
      <c r="H5">
        <f t="shared" si="0"/>
        <v>156</v>
      </c>
      <c r="I5">
        <f t="shared" si="1"/>
        <v>4680</v>
      </c>
    </row>
    <row r="6" spans="1:9" ht="15.75" x14ac:dyDescent="0.25">
      <c r="A6" s="7" t="s">
        <v>18</v>
      </c>
      <c r="B6" s="5">
        <v>5</v>
      </c>
      <c r="C6" s="7">
        <v>162</v>
      </c>
      <c r="D6">
        <f t="shared" si="2"/>
        <v>12</v>
      </c>
      <c r="E6">
        <f t="shared" si="3"/>
        <v>1.08</v>
      </c>
      <c r="G6">
        <v>31</v>
      </c>
      <c r="H6">
        <f t="shared" si="0"/>
        <v>162.5</v>
      </c>
      <c r="I6">
        <f t="shared" si="1"/>
        <v>5037.5</v>
      </c>
    </row>
    <row r="7" spans="1:9" ht="15.75" x14ac:dyDescent="0.25">
      <c r="A7" s="7" t="s">
        <v>19</v>
      </c>
      <c r="B7" s="5">
        <v>6</v>
      </c>
      <c r="C7" s="10">
        <v>163</v>
      </c>
      <c r="D7">
        <f t="shared" si="2"/>
        <v>1</v>
      </c>
      <c r="E7">
        <f t="shared" si="3"/>
        <v>1.0061728395061729</v>
      </c>
      <c r="G7">
        <v>30</v>
      </c>
      <c r="H7">
        <f t="shared" si="0"/>
        <v>160.5</v>
      </c>
      <c r="I7">
        <f t="shared" si="1"/>
        <v>4815</v>
      </c>
    </row>
    <row r="8" spans="1:9" ht="15.75" x14ac:dyDescent="0.25">
      <c r="A8" s="7" t="s">
        <v>20</v>
      </c>
      <c r="B8" s="5">
        <v>7</v>
      </c>
      <c r="C8" s="10">
        <v>158</v>
      </c>
      <c r="D8">
        <f t="shared" si="2"/>
        <v>-5</v>
      </c>
      <c r="E8">
        <f t="shared" si="3"/>
        <v>0.96932515337423308</v>
      </c>
      <c r="G8">
        <v>31</v>
      </c>
      <c r="H8">
        <f t="shared" si="0"/>
        <v>156.5</v>
      </c>
      <c r="I8">
        <f t="shared" si="1"/>
        <v>4851.5</v>
      </c>
    </row>
    <row r="9" spans="1:9" ht="15.75" x14ac:dyDescent="0.25">
      <c r="A9" s="7" t="s">
        <v>21</v>
      </c>
      <c r="B9" s="5">
        <v>8</v>
      </c>
      <c r="C9" s="10">
        <v>155</v>
      </c>
      <c r="D9">
        <f t="shared" si="2"/>
        <v>-3</v>
      </c>
      <c r="E9">
        <f t="shared" si="3"/>
        <v>0.98101265822784811</v>
      </c>
      <c r="G9">
        <v>31</v>
      </c>
      <c r="H9">
        <f t="shared" si="0"/>
        <v>157.5</v>
      </c>
      <c r="I9">
        <f t="shared" si="1"/>
        <v>4882.5</v>
      </c>
    </row>
    <row r="10" spans="1:9" ht="15.75" x14ac:dyDescent="0.25">
      <c r="A10" s="8" t="s">
        <v>22</v>
      </c>
      <c r="B10" s="5">
        <v>9</v>
      </c>
      <c r="C10" s="10">
        <v>160</v>
      </c>
      <c r="D10">
        <f t="shared" si="2"/>
        <v>5</v>
      </c>
      <c r="E10">
        <f t="shared" si="3"/>
        <v>1.032258064516129</v>
      </c>
      <c r="G10">
        <v>30</v>
      </c>
      <c r="H10">
        <f t="shared" si="0"/>
        <v>167</v>
      </c>
      <c r="I10">
        <f t="shared" si="1"/>
        <v>5010</v>
      </c>
    </row>
    <row r="11" spans="1:9" ht="15.75" x14ac:dyDescent="0.25">
      <c r="A11" s="9" t="s">
        <v>23</v>
      </c>
      <c r="B11" s="5">
        <v>10</v>
      </c>
      <c r="C11" s="10">
        <v>174</v>
      </c>
      <c r="D11">
        <f t="shared" si="2"/>
        <v>14</v>
      </c>
      <c r="E11">
        <f t="shared" si="3"/>
        <v>1.0874999999999999</v>
      </c>
      <c r="G11">
        <v>31</v>
      </c>
      <c r="H11">
        <f t="shared" si="0"/>
        <v>175</v>
      </c>
      <c r="I11">
        <f t="shared" si="1"/>
        <v>5425</v>
      </c>
    </row>
    <row r="12" spans="1:9" ht="15.75" x14ac:dyDescent="0.25">
      <c r="A12" s="7" t="s">
        <v>24</v>
      </c>
      <c r="B12" s="5">
        <v>11</v>
      </c>
      <c r="C12" s="10">
        <v>176</v>
      </c>
      <c r="D12">
        <f t="shared" si="2"/>
        <v>2</v>
      </c>
      <c r="E12">
        <f t="shared" si="3"/>
        <v>1.0114942528735633</v>
      </c>
      <c r="G12">
        <v>30</v>
      </c>
      <c r="H12">
        <f t="shared" si="0"/>
        <v>179</v>
      </c>
      <c r="I12">
        <f t="shared" si="1"/>
        <v>5370</v>
      </c>
    </row>
    <row r="13" spans="1:9" ht="15.75" x14ac:dyDescent="0.25">
      <c r="A13" s="7" t="s">
        <v>25</v>
      </c>
      <c r="B13" s="5">
        <v>12</v>
      </c>
      <c r="C13" s="10">
        <v>182</v>
      </c>
      <c r="D13">
        <f t="shared" si="2"/>
        <v>6</v>
      </c>
      <c r="E13">
        <f t="shared" si="3"/>
        <v>1.0340909090909092</v>
      </c>
      <c r="I13">
        <f>SUM(I2:I12)</f>
        <v>55480.5</v>
      </c>
    </row>
    <row r="14" spans="1:9" x14ac:dyDescent="0.25">
      <c r="C14">
        <f>AVERAGE(C2:C13)</f>
        <v>167.33333333333334</v>
      </c>
      <c r="D14" s="29" t="s">
        <v>60</v>
      </c>
      <c r="E14">
        <f>GEOMEAN(E3:E13)</f>
        <v>1.0020223273133257</v>
      </c>
      <c r="H14" s="29" t="s">
        <v>61</v>
      </c>
      <c r="I14">
        <f>I13/SUM(G2:G13)</f>
        <v>166.10928143712576</v>
      </c>
    </row>
    <row r="15" spans="1:9" x14ac:dyDescent="0.25">
      <c r="D15" s="29" t="s">
        <v>60</v>
      </c>
      <c r="E15">
        <f>(C13/C2)^(1/11)</f>
        <v>1.0020223273133257</v>
      </c>
    </row>
    <row r="17" spans="5:5" x14ac:dyDescent="0.25">
      <c r="E17" s="2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67"/>
  <sheetViews>
    <sheetView zoomScaleNormal="100" workbookViewId="0"/>
  </sheetViews>
  <sheetFormatPr defaultRowHeight="15" x14ac:dyDescent="0.25"/>
  <cols>
    <col min="4" max="4" width="11.28515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27</v>
      </c>
    </row>
    <row r="2" spans="1:11" x14ac:dyDescent="0.25">
      <c r="A2" s="1">
        <v>1998</v>
      </c>
      <c r="B2" s="1">
        <v>1</v>
      </c>
      <c r="C2">
        <v>26.9</v>
      </c>
      <c r="F2" t="s">
        <v>31</v>
      </c>
    </row>
    <row r="3" spans="1:11" ht="15.75" thickBot="1" x14ac:dyDescent="0.3">
      <c r="A3" s="1">
        <v>1999</v>
      </c>
      <c r="B3" s="1">
        <v>2</v>
      </c>
      <c r="C3">
        <v>27.9</v>
      </c>
      <c r="D3">
        <f>C3-C2</f>
        <v>1</v>
      </c>
    </row>
    <row r="4" spans="1:11" x14ac:dyDescent="0.25">
      <c r="A4" s="1">
        <v>2000</v>
      </c>
      <c r="B4" s="1">
        <v>3</v>
      </c>
      <c r="C4">
        <v>27.4</v>
      </c>
      <c r="D4">
        <f t="shared" ref="D4:D9" si="0">C4-C3</f>
        <v>-0.5</v>
      </c>
      <c r="F4" s="17" t="s">
        <v>32</v>
      </c>
      <c r="G4" s="17"/>
    </row>
    <row r="5" spans="1:11" x14ac:dyDescent="0.25">
      <c r="A5" s="1">
        <v>2001</v>
      </c>
      <c r="B5" s="1">
        <v>4</v>
      </c>
      <c r="C5">
        <v>27.2</v>
      </c>
      <c r="D5">
        <f t="shared" si="0"/>
        <v>-0.19999999999999929</v>
      </c>
      <c r="F5" s="14" t="s">
        <v>33</v>
      </c>
      <c r="G5" s="14">
        <v>0.79771103392772091</v>
      </c>
    </row>
    <row r="6" spans="1:11" x14ac:dyDescent="0.25">
      <c r="A6" s="1">
        <v>2002</v>
      </c>
      <c r="B6" s="1">
        <v>5</v>
      </c>
      <c r="C6">
        <v>28.8</v>
      </c>
      <c r="D6">
        <f t="shared" si="0"/>
        <v>1.6000000000000014</v>
      </c>
      <c r="F6" s="14" t="s">
        <v>34</v>
      </c>
      <c r="G6" s="14">
        <v>0.63634289365003349</v>
      </c>
    </row>
    <row r="7" spans="1:11" x14ac:dyDescent="0.25">
      <c r="A7" s="1">
        <v>2003</v>
      </c>
      <c r="B7" s="1">
        <v>6</v>
      </c>
      <c r="C7">
        <v>30.3</v>
      </c>
      <c r="D7">
        <f t="shared" si="0"/>
        <v>1.5</v>
      </c>
      <c r="F7" s="14" t="s">
        <v>35</v>
      </c>
      <c r="G7" s="14">
        <v>0.57573337592503915</v>
      </c>
    </row>
    <row r="8" spans="1:11" x14ac:dyDescent="0.25">
      <c r="A8" s="1">
        <v>2004</v>
      </c>
      <c r="B8" s="1">
        <v>7</v>
      </c>
      <c r="C8">
        <v>28.3</v>
      </c>
      <c r="D8">
        <f t="shared" si="0"/>
        <v>-2</v>
      </c>
      <c r="F8" s="14" t="s">
        <v>36</v>
      </c>
      <c r="G8" s="14">
        <v>1.1929106061586141</v>
      </c>
    </row>
    <row r="9" spans="1:11" ht="15.75" thickBot="1" x14ac:dyDescent="0.3">
      <c r="A9" s="1">
        <v>2005</v>
      </c>
      <c r="B9" s="1">
        <v>8</v>
      </c>
      <c r="C9">
        <v>32.299999999999997</v>
      </c>
      <c r="D9">
        <f t="shared" si="0"/>
        <v>3.9999999999999964</v>
      </c>
      <c r="F9" s="15" t="s">
        <v>37</v>
      </c>
      <c r="G9" s="15">
        <v>8</v>
      </c>
    </row>
    <row r="11" spans="1:11" ht="15.75" thickBot="1" x14ac:dyDescent="0.3">
      <c r="F11" t="s">
        <v>38</v>
      </c>
    </row>
    <row r="12" spans="1:11" x14ac:dyDescent="0.25">
      <c r="F12" s="16"/>
      <c r="G12" s="16" t="s">
        <v>43</v>
      </c>
      <c r="H12" s="16" t="s">
        <v>44</v>
      </c>
      <c r="I12" s="16" t="s">
        <v>45</v>
      </c>
      <c r="J12" s="16" t="s">
        <v>46</v>
      </c>
      <c r="K12" s="16" t="s">
        <v>47</v>
      </c>
    </row>
    <row r="13" spans="1:11" x14ac:dyDescent="0.25">
      <c r="F13" s="14" t="s">
        <v>39</v>
      </c>
      <c r="G13" s="14">
        <v>1</v>
      </c>
      <c r="H13" s="14">
        <v>14.940535714285717</v>
      </c>
      <c r="I13" s="14">
        <v>14.940535714285717</v>
      </c>
      <c r="J13" s="14">
        <v>10.499058853055608</v>
      </c>
      <c r="K13" s="14">
        <v>1.7681891020985233E-2</v>
      </c>
    </row>
    <row r="14" spans="1:11" x14ac:dyDescent="0.25">
      <c r="F14" s="14" t="s">
        <v>40</v>
      </c>
      <c r="G14" s="14">
        <v>6</v>
      </c>
      <c r="H14" s="14">
        <v>8.5382142857142735</v>
      </c>
      <c r="I14" s="14">
        <v>1.4230357142857122</v>
      </c>
      <c r="J14" s="14"/>
      <c r="K14" s="14"/>
    </row>
    <row r="15" spans="1:11" ht="15.75" thickBot="1" x14ac:dyDescent="0.3">
      <c r="F15" s="15" t="s">
        <v>41</v>
      </c>
      <c r="G15" s="15">
        <v>7</v>
      </c>
      <c r="H15" s="15">
        <v>23.478749999999991</v>
      </c>
      <c r="I15" s="15"/>
      <c r="J15" s="15"/>
      <c r="K15" s="15"/>
    </row>
    <row r="16" spans="1:11" ht="15.75" thickBot="1" x14ac:dyDescent="0.3"/>
    <row r="17" spans="6:14" x14ac:dyDescent="0.25">
      <c r="F17" s="16"/>
      <c r="G17" s="16" t="s">
        <v>48</v>
      </c>
      <c r="H17" s="16" t="s">
        <v>36</v>
      </c>
      <c r="I17" s="16" t="s">
        <v>49</v>
      </c>
      <c r="J17" s="16" t="s">
        <v>50</v>
      </c>
      <c r="K17" s="16" t="s">
        <v>51</v>
      </c>
      <c r="L17" s="16" t="s">
        <v>52</v>
      </c>
      <c r="M17" s="16" t="s">
        <v>53</v>
      </c>
      <c r="N17" s="16" t="s">
        <v>54</v>
      </c>
    </row>
    <row r="18" spans="6:14" x14ac:dyDescent="0.25">
      <c r="F18" s="14" t="s">
        <v>42</v>
      </c>
      <c r="G18" s="14">
        <v>25.953571428571429</v>
      </c>
      <c r="H18" s="14">
        <v>0.92950845579142205</v>
      </c>
      <c r="I18" s="14">
        <v>27.921823913342976</v>
      </c>
      <c r="J18" s="14">
        <v>1.3960476127330325E-7</v>
      </c>
      <c r="K18" s="14">
        <v>23.679146172355939</v>
      </c>
      <c r="L18" s="14">
        <v>28.22799668478692</v>
      </c>
      <c r="M18" s="14">
        <v>23.679146172355939</v>
      </c>
      <c r="N18" s="14">
        <v>28.22799668478692</v>
      </c>
    </row>
    <row r="19" spans="6:14" ht="15.75" thickBot="1" x14ac:dyDescent="0.3">
      <c r="F19" s="15" t="s">
        <v>1</v>
      </c>
      <c r="G19" s="15">
        <v>0.59642857142857153</v>
      </c>
      <c r="H19" s="15">
        <v>0.18407010273558386</v>
      </c>
      <c r="I19" s="15">
        <v>3.2402251238232824</v>
      </c>
      <c r="J19" s="15">
        <v>1.7681891020985226E-2</v>
      </c>
      <c r="K19" s="15">
        <v>0.1460252556033993</v>
      </c>
      <c r="L19" s="15">
        <v>1.0468318872537439</v>
      </c>
      <c r="M19" s="15">
        <v>0.1460252556033993</v>
      </c>
      <c r="N19" s="15">
        <v>1.0468318872537439</v>
      </c>
    </row>
    <row r="23" spans="6:14" x14ac:dyDescent="0.25">
      <c r="F23" t="s">
        <v>55</v>
      </c>
    </row>
    <row r="24" spans="6:14" ht="15.75" thickBot="1" x14ac:dyDescent="0.3"/>
    <row r="25" spans="6:14" x14ac:dyDescent="0.25">
      <c r="F25" s="16" t="s">
        <v>37</v>
      </c>
      <c r="G25" s="16" t="s">
        <v>56</v>
      </c>
      <c r="H25" s="16" t="s">
        <v>40</v>
      </c>
      <c r="I25" s="16" t="s">
        <v>57</v>
      </c>
    </row>
    <row r="26" spans="6:14" x14ac:dyDescent="0.25">
      <c r="F26" s="14">
        <v>1</v>
      </c>
      <c r="G26" s="14">
        <v>26.55</v>
      </c>
      <c r="H26" s="14">
        <v>0.34999999999999787</v>
      </c>
      <c r="I26" s="14">
        <v>0.31690824564339293</v>
      </c>
    </row>
    <row r="27" spans="6:14" x14ac:dyDescent="0.25">
      <c r="F27" s="14">
        <v>2</v>
      </c>
      <c r="G27" s="14">
        <v>27.146428571428572</v>
      </c>
      <c r="H27" s="14">
        <v>0.75357142857142634</v>
      </c>
      <c r="I27" s="14">
        <v>0.68232285541587878</v>
      </c>
    </row>
    <row r="28" spans="6:14" x14ac:dyDescent="0.25">
      <c r="F28" s="14">
        <v>3</v>
      </c>
      <c r="G28" s="14">
        <v>27.742857142857144</v>
      </c>
      <c r="H28" s="14">
        <v>-0.34285714285714519</v>
      </c>
      <c r="I28" s="14">
        <v>-0.31044073042618481</v>
      </c>
    </row>
    <row r="29" spans="6:14" x14ac:dyDescent="0.25">
      <c r="F29" s="14">
        <v>4</v>
      </c>
      <c r="G29" s="14">
        <v>28.339285714285715</v>
      </c>
      <c r="H29" s="14">
        <v>-1.139285714285716</v>
      </c>
      <c r="I29" s="14">
        <v>-1.0315686771453378</v>
      </c>
    </row>
    <row r="30" spans="6:14" x14ac:dyDescent="0.25">
      <c r="F30" s="14">
        <v>5</v>
      </c>
      <c r="G30" s="14">
        <v>28.935714285714287</v>
      </c>
      <c r="H30" s="14">
        <v>-0.13571428571428612</v>
      </c>
      <c r="I30" s="14">
        <v>-0.12288278912703103</v>
      </c>
    </row>
    <row r="31" spans="6:14" x14ac:dyDescent="0.25">
      <c r="F31" s="14">
        <v>6</v>
      </c>
      <c r="G31" s="14">
        <v>29.532142857142858</v>
      </c>
      <c r="H31" s="14">
        <v>0.76785714285714235</v>
      </c>
      <c r="I31" s="14">
        <v>0.69525788585030457</v>
      </c>
    </row>
    <row r="32" spans="6:14" x14ac:dyDescent="0.25">
      <c r="F32" s="14">
        <v>7</v>
      </c>
      <c r="G32" s="14">
        <v>30.12857142857143</v>
      </c>
      <c r="H32" s="14">
        <v>-1.8285714285714292</v>
      </c>
      <c r="I32" s="14">
        <v>-1.6556838956063085</v>
      </c>
    </row>
    <row r="33" spans="6:11" ht="15.75" thickBot="1" x14ac:dyDescent="0.3">
      <c r="F33" s="15">
        <v>8</v>
      </c>
      <c r="G33" s="15">
        <v>30.725000000000001</v>
      </c>
      <c r="H33" s="15">
        <v>1.5749999999999957</v>
      </c>
      <c r="I33" s="15">
        <v>1.4260871053952731</v>
      </c>
    </row>
    <row r="36" spans="6:11" x14ac:dyDescent="0.25">
      <c r="F36" t="s">
        <v>31</v>
      </c>
    </row>
    <row r="37" spans="6:11" ht="15.75" thickBot="1" x14ac:dyDescent="0.3"/>
    <row r="38" spans="6:11" x14ac:dyDescent="0.25">
      <c r="F38" s="17" t="s">
        <v>32</v>
      </c>
      <c r="G38" s="17"/>
    </row>
    <row r="39" spans="6:11" x14ac:dyDescent="0.25">
      <c r="F39" s="14" t="s">
        <v>33</v>
      </c>
      <c r="G39" s="14">
        <v>0.79771103392772091</v>
      </c>
    </row>
    <row r="40" spans="6:11" x14ac:dyDescent="0.25">
      <c r="F40" s="14" t="s">
        <v>34</v>
      </c>
      <c r="G40" s="14">
        <v>0.63634289365003349</v>
      </c>
    </row>
    <row r="41" spans="6:11" x14ac:dyDescent="0.25">
      <c r="F41" s="14" t="s">
        <v>35</v>
      </c>
      <c r="G41" s="14">
        <v>0.57573337592503915</v>
      </c>
    </row>
    <row r="42" spans="6:11" x14ac:dyDescent="0.25">
      <c r="F42" s="14" t="s">
        <v>36</v>
      </c>
      <c r="G42" s="14">
        <v>1.1929106061586141</v>
      </c>
    </row>
    <row r="43" spans="6:11" ht="15.75" thickBot="1" x14ac:dyDescent="0.3">
      <c r="F43" s="15" t="s">
        <v>37</v>
      </c>
      <c r="G43" s="15">
        <v>8</v>
      </c>
    </row>
    <row r="45" spans="6:11" ht="15.75" thickBot="1" x14ac:dyDescent="0.3">
      <c r="F45" t="s">
        <v>38</v>
      </c>
    </row>
    <row r="46" spans="6:11" x14ac:dyDescent="0.25">
      <c r="F46" s="16"/>
      <c r="G46" s="16" t="s">
        <v>43</v>
      </c>
      <c r="H46" s="16" t="s">
        <v>44</v>
      </c>
      <c r="I46" s="16" t="s">
        <v>45</v>
      </c>
      <c r="J46" s="16" t="s">
        <v>46</v>
      </c>
      <c r="K46" s="16" t="s">
        <v>47</v>
      </c>
    </row>
    <row r="47" spans="6:11" x14ac:dyDescent="0.25">
      <c r="F47" s="14" t="s">
        <v>39</v>
      </c>
      <c r="G47" s="14">
        <v>1</v>
      </c>
      <c r="H47" s="14">
        <v>14.940535714285717</v>
      </c>
      <c r="I47" s="14">
        <v>14.940535714285717</v>
      </c>
      <c r="J47" s="14">
        <v>10.499058853055608</v>
      </c>
      <c r="K47" s="14">
        <v>1.7681891020985233E-2</v>
      </c>
    </row>
    <row r="48" spans="6:11" x14ac:dyDescent="0.25">
      <c r="F48" s="14" t="s">
        <v>40</v>
      </c>
      <c r="G48" s="14">
        <v>6</v>
      </c>
      <c r="H48" s="14">
        <v>8.5382142857142735</v>
      </c>
      <c r="I48" s="14">
        <v>1.4230357142857122</v>
      </c>
      <c r="J48" s="14"/>
      <c r="K48" s="14"/>
    </row>
    <row r="49" spans="6:14" ht="15.75" thickBot="1" x14ac:dyDescent="0.3">
      <c r="F49" s="15" t="s">
        <v>41</v>
      </c>
      <c r="G49" s="15">
        <v>7</v>
      </c>
      <c r="H49" s="15">
        <v>23.478749999999991</v>
      </c>
      <c r="I49" s="15"/>
      <c r="J49" s="15"/>
      <c r="K49" s="15"/>
    </row>
    <row r="50" spans="6:14" ht="15.75" thickBot="1" x14ac:dyDescent="0.3"/>
    <row r="51" spans="6:14" x14ac:dyDescent="0.25">
      <c r="F51" s="16"/>
      <c r="G51" s="16" t="s">
        <v>48</v>
      </c>
      <c r="H51" s="16" t="s">
        <v>36</v>
      </c>
      <c r="I51" s="16" t="s">
        <v>49</v>
      </c>
      <c r="J51" s="16" t="s">
        <v>50</v>
      </c>
      <c r="K51" s="16" t="s">
        <v>51</v>
      </c>
      <c r="L51" s="16" t="s">
        <v>52</v>
      </c>
      <c r="M51" s="16" t="s">
        <v>53</v>
      </c>
      <c r="N51" s="16" t="s">
        <v>54</v>
      </c>
    </row>
    <row r="52" spans="6:14" x14ac:dyDescent="0.25">
      <c r="F52" s="14" t="s">
        <v>42</v>
      </c>
      <c r="G52" s="14">
        <v>-1165.1142857142859</v>
      </c>
      <c r="H52" s="14">
        <v>368.41655203614357</v>
      </c>
      <c r="I52" s="14">
        <v>-3.1624916939127701</v>
      </c>
      <c r="J52" s="14">
        <v>1.950334567327756E-2</v>
      </c>
      <c r="K52" s="14">
        <v>-2066.5971130494931</v>
      </c>
      <c r="L52" s="14">
        <v>-263.63145837907871</v>
      </c>
      <c r="M52" s="14">
        <v>-2066.5971130494931</v>
      </c>
      <c r="N52" s="14">
        <v>-263.63145837907871</v>
      </c>
    </row>
    <row r="53" spans="6:14" ht="15.75" thickBot="1" x14ac:dyDescent="0.3">
      <c r="F53" s="15" t="s">
        <v>0</v>
      </c>
      <c r="G53" s="15">
        <v>0.59642857142857153</v>
      </c>
      <c r="H53" s="15">
        <v>0.18407010273558386</v>
      </c>
      <c r="I53" s="15">
        <v>3.2402251238232824</v>
      </c>
      <c r="J53" s="15">
        <v>1.7681891020985226E-2</v>
      </c>
      <c r="K53" s="15">
        <v>0.1460252556033993</v>
      </c>
      <c r="L53" s="15">
        <v>1.0468318872537439</v>
      </c>
      <c r="M53" s="15">
        <v>0.1460252556033993</v>
      </c>
      <c r="N53" s="15">
        <v>1.0468318872537439</v>
      </c>
    </row>
    <row r="57" spans="6:14" x14ac:dyDescent="0.25">
      <c r="F57" t="s">
        <v>55</v>
      </c>
    </row>
    <row r="58" spans="6:14" ht="15.75" thickBot="1" x14ac:dyDescent="0.3"/>
    <row r="59" spans="6:14" x14ac:dyDescent="0.25">
      <c r="F59" s="16" t="s">
        <v>37</v>
      </c>
      <c r="G59" s="16" t="s">
        <v>56</v>
      </c>
      <c r="H59" s="16" t="s">
        <v>40</v>
      </c>
      <c r="I59" s="16" t="s">
        <v>57</v>
      </c>
    </row>
    <row r="60" spans="6:14" x14ac:dyDescent="0.25">
      <c r="F60" s="14">
        <v>1</v>
      </c>
      <c r="G60" s="14">
        <v>26.549999999999955</v>
      </c>
      <c r="H60" s="14">
        <v>0.35000000000004405</v>
      </c>
      <c r="I60" s="14">
        <v>0.31690824564344505</v>
      </c>
    </row>
    <row r="61" spans="6:14" x14ac:dyDescent="0.25">
      <c r="F61" s="14">
        <v>2</v>
      </c>
      <c r="G61" s="14">
        <v>27.146428571428714</v>
      </c>
      <c r="H61" s="14">
        <v>0.75357142857128423</v>
      </c>
      <c r="I61" s="14">
        <v>0.68232285541577231</v>
      </c>
    </row>
    <row r="62" spans="6:14" x14ac:dyDescent="0.25">
      <c r="F62" s="14">
        <v>3</v>
      </c>
      <c r="G62" s="14">
        <v>27.742857142857247</v>
      </c>
      <c r="H62" s="14">
        <v>-0.34285714285724822</v>
      </c>
      <c r="I62" s="14">
        <v>-0.31044073042628823</v>
      </c>
    </row>
    <row r="63" spans="6:14" x14ac:dyDescent="0.25">
      <c r="F63" s="14">
        <v>4</v>
      </c>
      <c r="G63" s="14">
        <v>28.339285714285779</v>
      </c>
      <c r="H63" s="14">
        <v>-1.13928571428578</v>
      </c>
      <c r="I63" s="14">
        <v>-1.0315686771454293</v>
      </c>
    </row>
    <row r="64" spans="6:14" x14ac:dyDescent="0.25">
      <c r="F64" s="14">
        <v>5</v>
      </c>
      <c r="G64" s="14">
        <v>28.935714285714312</v>
      </c>
      <c r="H64" s="14">
        <v>-0.13571428571431099</v>
      </c>
      <c r="I64" s="14">
        <v>-0.12288278912705755</v>
      </c>
    </row>
    <row r="65" spans="6:9" x14ac:dyDescent="0.25">
      <c r="F65" s="14">
        <v>6</v>
      </c>
      <c r="G65" s="14">
        <v>29.532142857142844</v>
      </c>
      <c r="H65" s="14">
        <v>0.76785714285715656</v>
      </c>
      <c r="I65" s="14">
        <v>0.6952578858503401</v>
      </c>
    </row>
    <row r="66" spans="6:9" x14ac:dyDescent="0.25">
      <c r="F66" s="14">
        <v>7</v>
      </c>
      <c r="G66" s="14">
        <v>30.128571428571377</v>
      </c>
      <c r="H66" s="14">
        <v>-1.8285714285713759</v>
      </c>
      <c r="I66" s="14">
        <v>-1.655683895606314</v>
      </c>
    </row>
    <row r="67" spans="6:9" ht="15.75" thickBot="1" x14ac:dyDescent="0.3">
      <c r="F67" s="15">
        <v>8</v>
      </c>
      <c r="G67" s="15">
        <v>30.725000000000136</v>
      </c>
      <c r="H67" s="15">
        <v>1.5749999999998607</v>
      </c>
      <c r="I67" s="15">
        <v>1.4260871053951971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4"/>
  <sheetViews>
    <sheetView zoomScaleNormal="100" workbookViewId="0"/>
  </sheetViews>
  <sheetFormatPr defaultRowHeight="15" x14ac:dyDescent="0.25"/>
  <sheetData>
    <row r="1" spans="1:11" x14ac:dyDescent="0.25">
      <c r="A1" s="2" t="s">
        <v>0</v>
      </c>
      <c r="B1" s="31" t="s">
        <v>1</v>
      </c>
      <c r="C1" s="30"/>
      <c r="D1" s="30"/>
    </row>
    <row r="2" spans="1:11" x14ac:dyDescent="0.25">
      <c r="A2" s="1">
        <v>1999</v>
      </c>
      <c r="B2" s="3">
        <v>1</v>
      </c>
      <c r="C2">
        <v>4.3</v>
      </c>
      <c r="D2">
        <f>LN(C2)</f>
        <v>1.4586150226995167</v>
      </c>
      <c r="F2" t="s">
        <v>31</v>
      </c>
    </row>
    <row r="3" spans="1:11" ht="15.75" thickBot="1" x14ac:dyDescent="0.3">
      <c r="A3" s="1">
        <v>2000</v>
      </c>
      <c r="B3" s="1">
        <v>2</v>
      </c>
      <c r="C3">
        <v>3.89</v>
      </c>
      <c r="D3">
        <f t="shared" ref="D3:D10" si="0">LN(C3)</f>
        <v>1.358409157630355</v>
      </c>
    </row>
    <row r="4" spans="1:11" x14ac:dyDescent="0.25">
      <c r="A4" s="1">
        <v>2001</v>
      </c>
      <c r="B4" s="1">
        <v>3</v>
      </c>
      <c r="C4">
        <v>5</v>
      </c>
      <c r="D4">
        <f t="shared" si="0"/>
        <v>1.6094379124341003</v>
      </c>
      <c r="F4" s="17" t="s">
        <v>32</v>
      </c>
      <c r="G4" s="17"/>
    </row>
    <row r="5" spans="1:11" x14ac:dyDescent="0.25">
      <c r="A5" s="1">
        <v>2002</v>
      </c>
      <c r="B5" s="3">
        <v>4</v>
      </c>
      <c r="C5">
        <v>4.96</v>
      </c>
      <c r="D5">
        <f t="shared" si="0"/>
        <v>1.6014057407368361</v>
      </c>
      <c r="F5" s="14" t="s">
        <v>33</v>
      </c>
      <c r="G5" s="14">
        <v>0.96523003522658468</v>
      </c>
    </row>
    <row r="6" spans="1:11" x14ac:dyDescent="0.25">
      <c r="A6" s="1">
        <v>2003</v>
      </c>
      <c r="B6" s="1">
        <v>5</v>
      </c>
      <c r="C6">
        <v>6.84</v>
      </c>
      <c r="D6">
        <f t="shared" si="0"/>
        <v>1.922787731634459</v>
      </c>
      <c r="F6" s="14" t="s">
        <v>34</v>
      </c>
      <c r="G6" s="14">
        <v>0.93166902090351389</v>
      </c>
    </row>
    <row r="7" spans="1:11" x14ac:dyDescent="0.25">
      <c r="A7" s="1">
        <v>2004</v>
      </c>
      <c r="B7" s="1">
        <v>6</v>
      </c>
      <c r="C7">
        <v>6.9</v>
      </c>
      <c r="D7">
        <f t="shared" si="0"/>
        <v>1.9315214116032138</v>
      </c>
      <c r="F7" s="14" t="s">
        <v>35</v>
      </c>
      <c r="G7" s="14">
        <v>0.92190745246115868</v>
      </c>
    </row>
    <row r="8" spans="1:11" x14ac:dyDescent="0.25">
      <c r="A8" s="1">
        <v>2005</v>
      </c>
      <c r="B8" s="3">
        <v>7</v>
      </c>
      <c r="C8">
        <v>7.5</v>
      </c>
      <c r="D8">
        <f t="shared" si="0"/>
        <v>2.0149030205422647</v>
      </c>
      <c r="F8" s="14" t="s">
        <v>36</v>
      </c>
      <c r="G8" s="14">
        <v>0.10454149706381077</v>
      </c>
    </row>
    <row r="9" spans="1:11" ht="15.75" thickBot="1" x14ac:dyDescent="0.3">
      <c r="A9" s="1">
        <v>2006</v>
      </c>
      <c r="B9" s="1">
        <v>8</v>
      </c>
      <c r="C9">
        <v>9.1999999999999993</v>
      </c>
      <c r="D9">
        <f t="shared" si="0"/>
        <v>2.2192034840549946</v>
      </c>
      <c r="F9" s="15" t="s">
        <v>37</v>
      </c>
      <c r="G9" s="15">
        <v>9</v>
      </c>
    </row>
    <row r="10" spans="1:11" x14ac:dyDescent="0.25">
      <c r="A10" s="1">
        <v>2007</v>
      </c>
      <c r="B10" s="1">
        <v>9</v>
      </c>
      <c r="C10">
        <v>12.25</v>
      </c>
      <c r="D10">
        <f t="shared" si="0"/>
        <v>2.5055259369907361</v>
      </c>
    </row>
    <row r="11" spans="1:11" ht="15.75" thickBot="1" x14ac:dyDescent="0.3">
      <c r="F11" t="s">
        <v>38</v>
      </c>
    </row>
    <row r="12" spans="1:11" x14ac:dyDescent="0.25">
      <c r="F12" s="16"/>
      <c r="G12" s="16" t="s">
        <v>43</v>
      </c>
      <c r="H12" s="16" t="s">
        <v>44</v>
      </c>
      <c r="I12" s="16" t="s">
        <v>45</v>
      </c>
      <c r="J12" s="16" t="s">
        <v>46</v>
      </c>
      <c r="K12" s="16" t="s">
        <v>47</v>
      </c>
    </row>
    <row r="13" spans="1:11" x14ac:dyDescent="0.25">
      <c r="F13" s="14" t="s">
        <v>39</v>
      </c>
      <c r="G13" s="14">
        <v>1</v>
      </c>
      <c r="H13" s="14">
        <v>1.0430844745402814</v>
      </c>
      <c r="I13" s="14">
        <v>1.0430844745402814</v>
      </c>
      <c r="J13" s="14">
        <v>95.442553766363019</v>
      </c>
      <c r="K13" s="14">
        <v>2.4944727709504869E-5</v>
      </c>
    </row>
    <row r="14" spans="1:11" x14ac:dyDescent="0.25">
      <c r="F14" s="14" t="s">
        <v>40</v>
      </c>
      <c r="G14" s="14">
        <v>7</v>
      </c>
      <c r="H14" s="14">
        <v>7.650247225839929E-2</v>
      </c>
      <c r="I14" s="14">
        <v>1.0928924608342756E-2</v>
      </c>
      <c r="J14" s="14"/>
      <c r="K14" s="14"/>
    </row>
    <row r="15" spans="1:11" ht="15.75" thickBot="1" x14ac:dyDescent="0.3">
      <c r="F15" s="15" t="s">
        <v>41</v>
      </c>
      <c r="G15" s="15">
        <v>8</v>
      </c>
      <c r="H15" s="15">
        <v>1.1195869467986808</v>
      </c>
      <c r="I15" s="15"/>
      <c r="J15" s="15"/>
      <c r="K15" s="15"/>
    </row>
    <row r="16" spans="1:11" ht="15.75" thickBot="1" x14ac:dyDescent="0.3"/>
    <row r="17" spans="6:14" x14ac:dyDescent="0.25">
      <c r="F17" s="16"/>
      <c r="G17" s="16" t="s">
        <v>48</v>
      </c>
      <c r="H17" s="16" t="s">
        <v>36</v>
      </c>
      <c r="I17" s="16" t="s">
        <v>49</v>
      </c>
      <c r="J17" s="16" t="s">
        <v>50</v>
      </c>
      <c r="K17" s="16" t="s">
        <v>51</v>
      </c>
      <c r="L17" s="16" t="s">
        <v>52</v>
      </c>
      <c r="M17" s="16" t="s">
        <v>53</v>
      </c>
      <c r="N17" s="16" t="s">
        <v>54</v>
      </c>
    </row>
    <row r="18" spans="6:14" x14ac:dyDescent="0.25">
      <c r="F18" s="14" t="s">
        <v>42</v>
      </c>
      <c r="G18" s="14">
        <v>1.1876116695205945</v>
      </c>
      <c r="H18" s="14">
        <v>7.5947636851267528E-2</v>
      </c>
      <c r="I18" s="14">
        <v>15.637243221225702</v>
      </c>
      <c r="J18" s="14">
        <v>1.0580520958514729E-6</v>
      </c>
      <c r="K18" s="14">
        <v>1.0080240455709255</v>
      </c>
      <c r="L18" s="14">
        <v>1.3671992934702635</v>
      </c>
      <c r="M18" s="14">
        <v>1.0080240455709255</v>
      </c>
      <c r="N18" s="14">
        <v>1.3671992934702635</v>
      </c>
    </row>
    <row r="19" spans="6:14" ht="15.75" thickBot="1" x14ac:dyDescent="0.3">
      <c r="F19" s="15" t="s">
        <v>1</v>
      </c>
      <c r="G19" s="15">
        <v>0.13185120872535838</v>
      </c>
      <c r="H19" s="15">
        <v>1.349624923719102E-2</v>
      </c>
      <c r="I19" s="15">
        <v>9.7694704957005243</v>
      </c>
      <c r="J19" s="15">
        <v>2.4944727709504869E-5</v>
      </c>
      <c r="K19" s="15">
        <v>9.9937650473555878E-2</v>
      </c>
      <c r="L19" s="15">
        <v>0.16376476697716089</v>
      </c>
      <c r="M19" s="15">
        <v>9.9937650473555878E-2</v>
      </c>
      <c r="N19" s="15">
        <v>0.16376476697716089</v>
      </c>
    </row>
    <row r="21" spans="6:14" x14ac:dyDescent="0.25">
      <c r="G21">
        <f>EXP(G18)</f>
        <v>3.2792399386451021</v>
      </c>
    </row>
    <row r="23" spans="6:14" x14ac:dyDescent="0.25">
      <c r="F23" t="s">
        <v>55</v>
      </c>
    </row>
    <row r="24" spans="6:14" ht="15.75" thickBot="1" x14ac:dyDescent="0.3"/>
    <row r="25" spans="6:14" x14ac:dyDescent="0.25">
      <c r="F25" s="16" t="s">
        <v>37</v>
      </c>
      <c r="G25" s="16" t="s">
        <v>58</v>
      </c>
      <c r="H25" s="16" t="s">
        <v>40</v>
      </c>
      <c r="I25" s="16" t="s">
        <v>57</v>
      </c>
    </row>
    <row r="26" spans="6:14" x14ac:dyDescent="0.25">
      <c r="F26" s="14">
        <v>1</v>
      </c>
      <c r="G26" s="14">
        <v>1.319462878245953</v>
      </c>
      <c r="H26" s="14">
        <v>0.13915214445356372</v>
      </c>
      <c r="I26" s="14">
        <v>1.4229746458953525</v>
      </c>
    </row>
    <row r="27" spans="6:14" x14ac:dyDescent="0.25">
      <c r="F27" s="14">
        <v>2</v>
      </c>
      <c r="G27" s="14">
        <v>1.4513140869713113</v>
      </c>
      <c r="H27" s="14">
        <v>-9.2904929340956288E-2</v>
      </c>
      <c r="I27" s="14">
        <v>-0.95004902331919683</v>
      </c>
    </row>
    <row r="28" spans="6:14" x14ac:dyDescent="0.25">
      <c r="F28" s="14">
        <v>3</v>
      </c>
      <c r="G28" s="14">
        <v>1.5831652956966695</v>
      </c>
      <c r="H28" s="14">
        <v>2.6272616737430754E-2</v>
      </c>
      <c r="I28" s="14">
        <v>0.26866468817636963</v>
      </c>
    </row>
    <row r="29" spans="6:14" x14ac:dyDescent="0.25">
      <c r="F29" s="14">
        <v>4</v>
      </c>
      <c r="G29" s="14">
        <v>1.715016504422028</v>
      </c>
      <c r="H29" s="14">
        <v>-0.11361076368519196</v>
      </c>
      <c r="I29" s="14">
        <v>-1.1617876020501121</v>
      </c>
    </row>
    <row r="30" spans="6:14" x14ac:dyDescent="0.25">
      <c r="F30" s="14">
        <v>5</v>
      </c>
      <c r="G30" s="14">
        <v>1.8468677131473865</v>
      </c>
      <c r="H30" s="14">
        <v>7.5920018487072527E-2</v>
      </c>
      <c r="I30" s="14">
        <v>0.77636073699936359</v>
      </c>
    </row>
    <row r="31" spans="6:14" x14ac:dyDescent="0.25">
      <c r="F31" s="14">
        <v>6</v>
      </c>
      <c r="G31" s="14">
        <v>1.9787189218727448</v>
      </c>
      <c r="H31" s="14">
        <v>-4.7197510269531007E-2</v>
      </c>
      <c r="I31" s="14">
        <v>-0.4826433737450615</v>
      </c>
    </row>
    <row r="32" spans="6:14" x14ac:dyDescent="0.25">
      <c r="F32" s="14">
        <v>7</v>
      </c>
      <c r="G32" s="14">
        <v>2.1105701305981031</v>
      </c>
      <c r="H32" s="14">
        <v>-9.5667110055838389E-2</v>
      </c>
      <c r="I32" s="14">
        <v>-0.97829517892170703</v>
      </c>
    </row>
    <row r="33" spans="6:9" x14ac:dyDescent="0.25">
      <c r="F33" s="14">
        <v>8</v>
      </c>
      <c r="G33" s="14">
        <v>2.2424213393234615</v>
      </c>
      <c r="H33" s="14">
        <v>-2.321785526846698E-2</v>
      </c>
      <c r="I33" s="14">
        <v>-0.23742659165501795</v>
      </c>
    </row>
    <row r="34" spans="6:9" ht="15.75" thickBot="1" x14ac:dyDescent="0.3">
      <c r="F34" s="15">
        <v>9</v>
      </c>
      <c r="G34" s="15">
        <v>2.37427254804882</v>
      </c>
      <c r="H34" s="15">
        <v>0.13125338894191607</v>
      </c>
      <c r="I34" s="15">
        <v>1.3422016986199938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Normal="100" workbookViewId="0">
      <selection sqref="A1:B2"/>
    </sheetView>
  </sheetViews>
  <sheetFormatPr defaultRowHeight="15" x14ac:dyDescent="0.25"/>
  <cols>
    <col min="2" max="2" width="9.28515625" bestFit="1" customWidth="1"/>
    <col min="3" max="6" width="10.140625" bestFit="1" customWidth="1"/>
  </cols>
  <sheetData>
    <row r="1" spans="1:19" ht="18" thickBot="1" x14ac:dyDescent="0.3">
      <c r="A1" s="18"/>
      <c r="B1" s="19"/>
      <c r="C1" s="22" t="s">
        <v>26</v>
      </c>
      <c r="D1" s="23"/>
      <c r="E1" s="23"/>
      <c r="F1" s="24"/>
    </row>
    <row r="2" spans="1:19" ht="18" thickBot="1" x14ac:dyDescent="0.3">
      <c r="A2" s="20"/>
      <c r="B2" s="21"/>
      <c r="C2" s="11">
        <v>1</v>
      </c>
      <c r="D2" s="11">
        <v>2</v>
      </c>
      <c r="E2" s="11">
        <v>3</v>
      </c>
      <c r="F2" s="11">
        <v>4</v>
      </c>
      <c r="H2" s="13">
        <v>302.2</v>
      </c>
      <c r="I2" s="13">
        <v>321.8</v>
      </c>
      <c r="J2" s="13">
        <v>345.2</v>
      </c>
      <c r="K2" s="13">
        <v>334.4</v>
      </c>
      <c r="L2" s="13">
        <v>319.89999999999998</v>
      </c>
      <c r="M2" s="13">
        <v>343</v>
      </c>
      <c r="N2" s="13">
        <v>367.9</v>
      </c>
      <c r="O2" s="13">
        <v>350.3</v>
      </c>
      <c r="P2" s="13">
        <v>339.1</v>
      </c>
      <c r="Q2" s="13">
        <v>360.7</v>
      </c>
      <c r="R2" s="13">
        <v>386.2</v>
      </c>
      <c r="S2" s="13">
        <v>361.7</v>
      </c>
    </row>
    <row r="3" spans="1:19" ht="18" thickBot="1" x14ac:dyDescent="0.3">
      <c r="A3" s="25" t="s">
        <v>0</v>
      </c>
      <c r="B3" s="12">
        <v>1994</v>
      </c>
      <c r="C3" s="13">
        <v>302.2</v>
      </c>
      <c r="D3" s="13">
        <v>321.8</v>
      </c>
      <c r="E3" s="13">
        <v>345.2</v>
      </c>
      <c r="F3" s="13">
        <v>334.4</v>
      </c>
      <c r="J3">
        <f>(2*(I2+J2+K2)+H2+L2)/8</f>
        <v>328.11250000000001</v>
      </c>
      <c r="K3">
        <f t="shared" ref="K3:N3" si="0">(2*(J2+K2+L2)+I2+M2)/8</f>
        <v>332.97499999999997</v>
      </c>
      <c r="L3">
        <f t="shared" si="0"/>
        <v>338.46249999999998</v>
      </c>
      <c r="M3">
        <f t="shared" si="0"/>
        <v>343.28750000000002</v>
      </c>
      <c r="N3">
        <f t="shared" si="0"/>
        <v>347.67500000000001</v>
      </c>
      <c r="O3">
        <f>(2*(N2+O2+P2)+M2+Q2)/8</f>
        <v>352.28750000000002</v>
      </c>
    </row>
    <row r="4" spans="1:19" ht="18" thickBot="1" x14ac:dyDescent="0.3">
      <c r="A4" s="26"/>
      <c r="B4" s="12">
        <v>1995</v>
      </c>
      <c r="C4" s="13">
        <v>319.89999999999998</v>
      </c>
      <c r="D4" s="13">
        <v>343</v>
      </c>
      <c r="E4" s="13">
        <v>367.9</v>
      </c>
      <c r="F4" s="13">
        <v>350.3</v>
      </c>
    </row>
    <row r="5" spans="1:19" ht="18" thickBot="1" x14ac:dyDescent="0.3">
      <c r="A5" s="26"/>
      <c r="B5" s="12">
        <v>1996</v>
      </c>
      <c r="C5" s="13">
        <v>339.1</v>
      </c>
      <c r="D5" s="13">
        <v>360.7</v>
      </c>
      <c r="E5" s="13">
        <v>386.2</v>
      </c>
      <c r="F5" s="13">
        <v>361.7</v>
      </c>
    </row>
    <row r="6" spans="1:19" ht="18" thickBot="1" x14ac:dyDescent="0.3">
      <c r="A6" s="26"/>
      <c r="B6" s="12">
        <v>1997</v>
      </c>
      <c r="C6" s="13">
        <v>340.4</v>
      </c>
      <c r="D6" s="13">
        <v>357.6</v>
      </c>
      <c r="E6" s="13">
        <v>378</v>
      </c>
      <c r="F6" s="13">
        <v>356.8</v>
      </c>
    </row>
    <row r="7" spans="1:19" ht="18" thickBot="1" x14ac:dyDescent="0.3">
      <c r="A7" s="26"/>
      <c r="B7" s="12">
        <v>1998</v>
      </c>
      <c r="C7" s="13">
        <v>336.8</v>
      </c>
      <c r="D7" s="13">
        <v>351</v>
      </c>
      <c r="E7" s="13">
        <v>368.6</v>
      </c>
      <c r="F7" s="13">
        <v>344.9</v>
      </c>
    </row>
    <row r="8" spans="1:19" ht="18" thickBot="1" x14ac:dyDescent="0.3">
      <c r="A8" s="26"/>
      <c r="B8" s="12">
        <v>1999</v>
      </c>
      <c r="C8" s="13">
        <v>324.2</v>
      </c>
      <c r="D8" s="13">
        <v>348.1</v>
      </c>
      <c r="E8" s="13">
        <v>370</v>
      </c>
      <c r="F8" s="13">
        <v>348.3</v>
      </c>
    </row>
    <row r="9" spans="1:19" ht="18" thickBot="1" x14ac:dyDescent="0.3">
      <c r="A9" s="27"/>
      <c r="B9" s="12">
        <v>2000</v>
      </c>
      <c r="C9" s="13">
        <v>338.2</v>
      </c>
      <c r="D9" s="13">
        <v>355.5</v>
      </c>
      <c r="E9" s="13">
        <v>378.2</v>
      </c>
      <c r="F9" s="13">
        <v>361.9</v>
      </c>
    </row>
  </sheetData>
  <mergeCells count="3">
    <mergeCell ref="A1:B2"/>
    <mergeCell ref="C1:F1"/>
    <mergeCell ref="A3:A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48"/>
  <sheetViews>
    <sheetView zoomScaleNormal="100" workbookViewId="0"/>
  </sheetViews>
  <sheetFormatPr defaultRowHeight="15" x14ac:dyDescent="0.25"/>
  <sheetData>
    <row r="1" spans="1:14" x14ac:dyDescent="0.25">
      <c r="A1" s="2" t="s">
        <v>0</v>
      </c>
      <c r="B1" s="2" t="s">
        <v>3</v>
      </c>
      <c r="C1" s="2" t="s">
        <v>1</v>
      </c>
      <c r="D1" s="2" t="s">
        <v>11</v>
      </c>
      <c r="E1" s="2" t="s">
        <v>5</v>
      </c>
      <c r="F1" s="2" t="s">
        <v>6</v>
      </c>
      <c r="G1" s="2" t="s">
        <v>4</v>
      </c>
    </row>
    <row r="2" spans="1:14" x14ac:dyDescent="0.25">
      <c r="A2" s="1">
        <v>2002</v>
      </c>
      <c r="B2" s="1" t="s">
        <v>7</v>
      </c>
      <c r="C2" s="1">
        <v>1</v>
      </c>
      <c r="D2">
        <f t="shared" ref="D2:D21" si="0">IF(B2="Q1",1,0)</f>
        <v>1</v>
      </c>
      <c r="E2">
        <f t="shared" ref="E2:E21" si="1">IF(B2="Q2",1,0)</f>
        <v>0</v>
      </c>
      <c r="F2">
        <f t="shared" ref="F2:F21" si="2">IF(B2="Q3",1,0)</f>
        <v>0</v>
      </c>
      <c r="G2" s="4">
        <v>576665</v>
      </c>
      <c r="I2" t="s">
        <v>31</v>
      </c>
    </row>
    <row r="3" spans="1:14" ht="15.75" thickBot="1" x14ac:dyDescent="0.3">
      <c r="A3" s="1">
        <v>2002</v>
      </c>
      <c r="B3" s="1" t="s">
        <v>8</v>
      </c>
      <c r="C3" s="1">
        <v>2</v>
      </c>
      <c r="D3">
        <f t="shared" si="0"/>
        <v>0</v>
      </c>
      <c r="E3">
        <f t="shared" si="1"/>
        <v>1</v>
      </c>
      <c r="F3">
        <f t="shared" si="2"/>
        <v>0</v>
      </c>
      <c r="G3" s="4">
        <v>630141</v>
      </c>
    </row>
    <row r="4" spans="1:14" x14ac:dyDescent="0.25">
      <c r="A4" s="1">
        <v>2002</v>
      </c>
      <c r="B4" s="1" t="s">
        <v>9</v>
      </c>
      <c r="C4" s="1">
        <v>3</v>
      </c>
      <c r="D4">
        <f t="shared" si="0"/>
        <v>0</v>
      </c>
      <c r="E4">
        <f t="shared" si="1"/>
        <v>0</v>
      </c>
      <c r="F4">
        <f t="shared" si="2"/>
        <v>1</v>
      </c>
      <c r="G4" s="4">
        <v>621004</v>
      </c>
      <c r="I4" s="17" t="s">
        <v>32</v>
      </c>
      <c r="J4" s="17"/>
    </row>
    <row r="5" spans="1:14" x14ac:dyDescent="0.25">
      <c r="A5" s="1">
        <v>2002</v>
      </c>
      <c r="B5" s="1" t="s">
        <v>10</v>
      </c>
      <c r="C5" s="1">
        <v>4</v>
      </c>
      <c r="D5">
        <f t="shared" si="0"/>
        <v>0</v>
      </c>
      <c r="E5">
        <f t="shared" si="1"/>
        <v>0</v>
      </c>
      <c r="F5">
        <f t="shared" si="2"/>
        <v>0</v>
      </c>
      <c r="G5" s="4">
        <v>636622</v>
      </c>
      <c r="I5" s="14" t="s">
        <v>33</v>
      </c>
      <c r="J5" s="14">
        <v>0.99229819223356219</v>
      </c>
    </row>
    <row r="6" spans="1:14" x14ac:dyDescent="0.25">
      <c r="A6" s="1">
        <v>2003</v>
      </c>
      <c r="B6" s="1" t="s">
        <v>7</v>
      </c>
      <c r="C6" s="1">
        <v>5</v>
      </c>
      <c r="D6">
        <f t="shared" si="0"/>
        <v>1</v>
      </c>
      <c r="E6">
        <f t="shared" si="1"/>
        <v>0</v>
      </c>
      <c r="F6">
        <f t="shared" si="2"/>
        <v>0</v>
      </c>
      <c r="G6" s="4">
        <v>598385</v>
      </c>
      <c r="I6" s="14" t="s">
        <v>34</v>
      </c>
      <c r="J6" s="14">
        <v>0.98465570230999555</v>
      </c>
    </row>
    <row r="7" spans="1:14" x14ac:dyDescent="0.25">
      <c r="A7" s="1">
        <v>2003</v>
      </c>
      <c r="B7" s="1" t="s">
        <v>8</v>
      </c>
      <c r="C7" s="1">
        <v>6</v>
      </c>
      <c r="D7">
        <f t="shared" si="0"/>
        <v>0</v>
      </c>
      <c r="E7">
        <f t="shared" si="1"/>
        <v>1</v>
      </c>
      <c r="F7">
        <f t="shared" si="2"/>
        <v>0</v>
      </c>
      <c r="G7" s="4">
        <v>660401</v>
      </c>
      <c r="I7" s="14" t="s">
        <v>35</v>
      </c>
      <c r="J7" s="14">
        <v>0.98056388959266105</v>
      </c>
    </row>
    <row r="8" spans="1:14" x14ac:dyDescent="0.25">
      <c r="A8" s="1">
        <v>2003</v>
      </c>
      <c r="B8" s="1" t="s">
        <v>9</v>
      </c>
      <c r="C8" s="1">
        <v>7</v>
      </c>
      <c r="D8">
        <f t="shared" si="0"/>
        <v>0</v>
      </c>
      <c r="E8">
        <f t="shared" si="1"/>
        <v>0</v>
      </c>
      <c r="F8">
        <f t="shared" si="2"/>
        <v>1</v>
      </c>
      <c r="G8" s="4">
        <v>650791</v>
      </c>
      <c r="I8" s="14" t="s">
        <v>36</v>
      </c>
      <c r="J8" s="14">
        <v>10485.47392975953</v>
      </c>
    </row>
    <row r="9" spans="1:14" ht="15.75" thickBot="1" x14ac:dyDescent="0.3">
      <c r="A9" s="1">
        <v>2003</v>
      </c>
      <c r="B9" s="1" t="s">
        <v>10</v>
      </c>
      <c r="C9" s="1">
        <v>8</v>
      </c>
      <c r="D9">
        <f t="shared" si="0"/>
        <v>0</v>
      </c>
      <c r="E9">
        <f t="shared" si="1"/>
        <v>0</v>
      </c>
      <c r="F9">
        <f t="shared" si="2"/>
        <v>0</v>
      </c>
      <c r="G9" s="4">
        <v>667533</v>
      </c>
      <c r="I9" s="15" t="s">
        <v>37</v>
      </c>
      <c r="J9" s="15">
        <v>20</v>
      </c>
    </row>
    <row r="10" spans="1:14" x14ac:dyDescent="0.25">
      <c r="A10" s="1">
        <v>2004</v>
      </c>
      <c r="B10" s="1" t="s">
        <v>7</v>
      </c>
      <c r="C10" s="1">
        <v>9</v>
      </c>
      <c r="D10">
        <f t="shared" si="0"/>
        <v>1</v>
      </c>
      <c r="E10">
        <f t="shared" si="1"/>
        <v>0</v>
      </c>
      <c r="F10">
        <f t="shared" si="2"/>
        <v>0</v>
      </c>
      <c r="G10" s="4">
        <v>643425</v>
      </c>
    </row>
    <row r="11" spans="1:14" ht="15.75" thickBot="1" x14ac:dyDescent="0.3">
      <c r="A11" s="1">
        <v>2004</v>
      </c>
      <c r="B11" s="1" t="s">
        <v>8</v>
      </c>
      <c r="C11" s="1">
        <v>10</v>
      </c>
      <c r="D11">
        <f t="shared" si="0"/>
        <v>0</v>
      </c>
      <c r="E11">
        <f t="shared" si="1"/>
        <v>1</v>
      </c>
      <c r="F11">
        <f t="shared" si="2"/>
        <v>0</v>
      </c>
      <c r="G11" s="4">
        <v>710140</v>
      </c>
      <c r="I11" t="s">
        <v>38</v>
      </c>
    </row>
    <row r="12" spans="1:14" x14ac:dyDescent="0.25">
      <c r="A12" s="1">
        <v>2004</v>
      </c>
      <c r="B12" s="1" t="s">
        <v>9</v>
      </c>
      <c r="C12" s="1">
        <v>11</v>
      </c>
      <c r="D12">
        <f t="shared" si="0"/>
        <v>0</v>
      </c>
      <c r="E12">
        <f t="shared" si="1"/>
        <v>0</v>
      </c>
      <c r="F12">
        <f t="shared" si="2"/>
        <v>1</v>
      </c>
      <c r="G12" s="4">
        <v>706016</v>
      </c>
      <c r="I12" s="16"/>
      <c r="J12" s="16" t="s">
        <v>43</v>
      </c>
      <c r="K12" s="16" t="s">
        <v>44</v>
      </c>
      <c r="L12" s="16" t="s">
        <v>45</v>
      </c>
      <c r="M12" s="16" t="s">
        <v>46</v>
      </c>
      <c r="N12" s="16" t="s">
        <v>47</v>
      </c>
    </row>
    <row r="13" spans="1:14" x14ac:dyDescent="0.25">
      <c r="A13" s="1">
        <v>2004</v>
      </c>
      <c r="B13" s="1" t="s">
        <v>10</v>
      </c>
      <c r="C13" s="1">
        <v>12</v>
      </c>
      <c r="D13">
        <f t="shared" si="0"/>
        <v>0</v>
      </c>
      <c r="E13">
        <f t="shared" si="1"/>
        <v>0</v>
      </c>
      <c r="F13">
        <f t="shared" si="2"/>
        <v>0</v>
      </c>
      <c r="G13" s="4">
        <v>721479</v>
      </c>
      <c r="I13" s="14" t="s">
        <v>39</v>
      </c>
      <c r="J13" s="14">
        <v>4</v>
      </c>
      <c r="K13" s="14">
        <v>105829019743.97499</v>
      </c>
      <c r="L13" s="14">
        <v>26457254935.993748</v>
      </c>
      <c r="M13" s="14">
        <v>240.64046190056777</v>
      </c>
      <c r="N13" s="14">
        <v>2.0801824315263242E-13</v>
      </c>
    </row>
    <row r="14" spans="1:14" x14ac:dyDescent="0.25">
      <c r="A14" s="1">
        <v>2005</v>
      </c>
      <c r="B14" s="1" t="s">
        <v>7</v>
      </c>
      <c r="C14" s="1">
        <v>13</v>
      </c>
      <c r="D14">
        <f t="shared" si="0"/>
        <v>1</v>
      </c>
      <c r="E14">
        <f t="shared" si="1"/>
        <v>0</v>
      </c>
      <c r="F14">
        <f t="shared" si="2"/>
        <v>0</v>
      </c>
      <c r="G14" s="4">
        <v>689426</v>
      </c>
      <c r="I14" s="14" t="s">
        <v>40</v>
      </c>
      <c r="J14" s="14">
        <v>15</v>
      </c>
      <c r="K14" s="14">
        <v>1649177452.9750013</v>
      </c>
      <c r="L14" s="14">
        <v>109945163.53166676</v>
      </c>
      <c r="M14" s="14"/>
      <c r="N14" s="14"/>
    </row>
    <row r="15" spans="1:14" ht="15.75" thickBot="1" x14ac:dyDescent="0.3">
      <c r="A15" s="1">
        <v>2005</v>
      </c>
      <c r="B15" s="1" t="s">
        <v>8</v>
      </c>
      <c r="C15" s="1">
        <v>14</v>
      </c>
      <c r="D15">
        <f t="shared" si="0"/>
        <v>0</v>
      </c>
      <c r="E15">
        <f t="shared" si="1"/>
        <v>1</v>
      </c>
      <c r="F15">
        <f t="shared" si="2"/>
        <v>0</v>
      </c>
      <c r="G15" s="4">
        <v>756778</v>
      </c>
      <c r="I15" s="15" t="s">
        <v>41</v>
      </c>
      <c r="J15" s="15">
        <v>19</v>
      </c>
      <c r="K15" s="15">
        <v>107478197196.95</v>
      </c>
      <c r="L15" s="15"/>
      <c r="M15" s="15"/>
      <c r="N15" s="15"/>
    </row>
    <row r="16" spans="1:14" ht="15.75" thickBot="1" x14ac:dyDescent="0.3">
      <c r="A16" s="1">
        <v>2005</v>
      </c>
      <c r="B16" s="1" t="s">
        <v>9</v>
      </c>
      <c r="C16" s="1">
        <v>15</v>
      </c>
      <c r="D16">
        <f t="shared" si="0"/>
        <v>0</v>
      </c>
      <c r="E16">
        <f t="shared" si="1"/>
        <v>0</v>
      </c>
      <c r="F16">
        <f t="shared" si="2"/>
        <v>1</v>
      </c>
      <c r="G16" s="4">
        <v>750164</v>
      </c>
    </row>
    <row r="17" spans="1:17" x14ac:dyDescent="0.25">
      <c r="A17" s="1">
        <v>2005</v>
      </c>
      <c r="B17" s="1" t="s">
        <v>10</v>
      </c>
      <c r="C17" s="1">
        <v>16</v>
      </c>
      <c r="D17">
        <f t="shared" si="0"/>
        <v>0</v>
      </c>
      <c r="E17">
        <f t="shared" si="1"/>
        <v>0</v>
      </c>
      <c r="F17">
        <f t="shared" si="2"/>
        <v>0</v>
      </c>
      <c r="G17" s="4">
        <v>773893</v>
      </c>
      <c r="I17" s="16"/>
      <c r="J17" s="16" t="s">
        <v>48</v>
      </c>
      <c r="K17" s="16" t="s">
        <v>36</v>
      </c>
      <c r="L17" s="16" t="s">
        <v>49</v>
      </c>
      <c r="M17" s="16" t="s">
        <v>50</v>
      </c>
      <c r="N17" s="16" t="s">
        <v>51</v>
      </c>
      <c r="O17" s="16" t="s">
        <v>52</v>
      </c>
      <c r="P17" s="16" t="s">
        <v>53</v>
      </c>
      <c r="Q17" s="16" t="s">
        <v>54</v>
      </c>
    </row>
    <row r="18" spans="1:17" x14ac:dyDescent="0.25">
      <c r="A18" s="1">
        <v>2006</v>
      </c>
      <c r="B18" s="1" t="s">
        <v>7</v>
      </c>
      <c r="C18" s="1">
        <v>17</v>
      </c>
      <c r="D18">
        <f t="shared" si="0"/>
        <v>1</v>
      </c>
      <c r="E18">
        <f t="shared" si="1"/>
        <v>0</v>
      </c>
      <c r="F18">
        <f t="shared" si="2"/>
        <v>0</v>
      </c>
      <c r="G18" s="4">
        <v>737477</v>
      </c>
      <c r="I18" s="14" t="s">
        <v>42</v>
      </c>
      <c r="J18" s="14">
        <v>587343.375</v>
      </c>
      <c r="K18" s="14">
        <v>6835.6926862577984</v>
      </c>
      <c r="L18" s="14">
        <v>85.923022282843618</v>
      </c>
      <c r="M18" s="14">
        <v>1.2867094801440212E-21</v>
      </c>
      <c r="N18" s="14">
        <v>572773.44093028957</v>
      </c>
      <c r="O18" s="14">
        <v>601913.30906971043</v>
      </c>
      <c r="P18" s="14">
        <v>572773.44093028957</v>
      </c>
      <c r="Q18" s="14">
        <v>601913.30906971043</v>
      </c>
    </row>
    <row r="19" spans="1:17" x14ac:dyDescent="0.25">
      <c r="A19" s="1">
        <v>2006</v>
      </c>
      <c r="B19" s="1" t="s">
        <v>8</v>
      </c>
      <c r="C19" s="1">
        <v>18</v>
      </c>
      <c r="D19">
        <f t="shared" si="0"/>
        <v>0</v>
      </c>
      <c r="E19">
        <f t="shared" si="1"/>
        <v>1</v>
      </c>
      <c r="F19">
        <f t="shared" si="2"/>
        <v>0</v>
      </c>
      <c r="G19" s="4">
        <v>813259</v>
      </c>
      <c r="I19" s="14" t="s">
        <v>1</v>
      </c>
      <c r="J19" s="14">
        <v>11702.86875</v>
      </c>
      <c r="K19" s="14">
        <v>414.47474955445631</v>
      </c>
      <c r="L19" s="14">
        <v>28.235420282128437</v>
      </c>
      <c r="M19" s="14">
        <v>2.0336934648791604E-14</v>
      </c>
      <c r="N19" s="14">
        <v>10819.436733416152</v>
      </c>
      <c r="O19" s="14">
        <v>12586.300766583847</v>
      </c>
      <c r="P19" s="14">
        <v>10819.436733416152</v>
      </c>
      <c r="Q19" s="14">
        <v>12586.300766583847</v>
      </c>
    </row>
    <row r="20" spans="1:17" x14ac:dyDescent="0.25">
      <c r="A20" s="1">
        <v>2006</v>
      </c>
      <c r="B20" s="1" t="s">
        <v>9</v>
      </c>
      <c r="C20" s="1">
        <v>19</v>
      </c>
      <c r="D20">
        <f t="shared" si="0"/>
        <v>0</v>
      </c>
      <c r="E20">
        <f t="shared" si="1"/>
        <v>0</v>
      </c>
      <c r="F20">
        <f t="shared" si="2"/>
        <v>1</v>
      </c>
      <c r="G20" s="4">
        <v>813988</v>
      </c>
      <c r="I20" s="14" t="s">
        <v>11</v>
      </c>
      <c r="J20" s="14">
        <v>-43593.593749999993</v>
      </c>
      <c r="K20" s="14">
        <v>6747.16008961035</v>
      </c>
      <c r="L20" s="14">
        <v>-6.4610285173354365</v>
      </c>
      <c r="M20" s="14">
        <v>1.0734200598802005E-5</v>
      </c>
      <c r="N20" s="14">
        <v>-57974.82505681902</v>
      </c>
      <c r="O20" s="14">
        <v>-29212.362443180966</v>
      </c>
      <c r="P20" s="14">
        <v>-57974.82505681902</v>
      </c>
      <c r="Q20" s="14">
        <v>-29212.362443180966</v>
      </c>
    </row>
    <row r="21" spans="1:17" x14ac:dyDescent="0.25">
      <c r="A21" s="1">
        <v>2006</v>
      </c>
      <c r="B21" s="1" t="s">
        <v>10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4">
        <v>839362</v>
      </c>
      <c r="I21" s="14" t="s">
        <v>5</v>
      </c>
      <c r="J21" s="14">
        <v>9771.7374999999938</v>
      </c>
      <c r="K21" s="14">
        <v>6683.2045221390317</v>
      </c>
      <c r="L21" s="14">
        <v>1.4621335420201151</v>
      </c>
      <c r="M21" s="14">
        <v>0.16433899832289894</v>
      </c>
      <c r="N21" s="14">
        <v>-4473.1757415962729</v>
      </c>
      <c r="O21" s="14">
        <v>24016.650741596262</v>
      </c>
      <c r="P21" s="14">
        <v>-4473.1757415962729</v>
      </c>
      <c r="Q21" s="14">
        <v>24016.650741596262</v>
      </c>
    </row>
    <row r="22" spans="1:17" ht="15.75" thickBot="1" x14ac:dyDescent="0.3">
      <c r="A22" s="1">
        <v>2007</v>
      </c>
      <c r="B22" s="1" t="s">
        <v>7</v>
      </c>
      <c r="C22" s="1">
        <v>21</v>
      </c>
      <c r="D22">
        <f t="shared" ref="D22:D25" si="3">IF(B22="Q1",1,0)</f>
        <v>1</v>
      </c>
      <c r="E22">
        <f t="shared" ref="E22:E25" si="4">IF(B22="Q2",1,0)</f>
        <v>0</v>
      </c>
      <c r="F22">
        <f t="shared" ref="F22:F25" si="5">IF(B22="Q3",1,0)</f>
        <v>0</v>
      </c>
      <c r="G22" s="32">
        <f>$J$18+$J$19*C22+$J$20*D22+$J$21*E22+$J$22*F22</f>
        <v>789510.02500000002</v>
      </c>
      <c r="I22" s="15" t="s">
        <v>6</v>
      </c>
      <c r="J22" s="15">
        <v>-7682.3312499999993</v>
      </c>
      <c r="K22" s="15">
        <v>6644.535704673799</v>
      </c>
      <c r="L22" s="15">
        <v>-1.1561878198045064</v>
      </c>
      <c r="M22" s="15">
        <v>0.26568779467247189</v>
      </c>
      <c r="N22" s="15">
        <v>-21844.823858182663</v>
      </c>
      <c r="O22" s="15">
        <v>6480.1613581826641</v>
      </c>
      <c r="P22" s="15">
        <v>-21844.823858182663</v>
      </c>
      <c r="Q22" s="15">
        <v>6480.1613581826641</v>
      </c>
    </row>
    <row r="23" spans="1:17" x14ac:dyDescent="0.25">
      <c r="A23" s="1">
        <v>2007</v>
      </c>
      <c r="B23" s="1" t="s">
        <v>8</v>
      </c>
      <c r="C23" s="1">
        <v>22</v>
      </c>
      <c r="D23">
        <f t="shared" si="3"/>
        <v>0</v>
      </c>
      <c r="E23">
        <f t="shared" si="4"/>
        <v>1</v>
      </c>
      <c r="F23">
        <f t="shared" si="5"/>
        <v>0</v>
      </c>
      <c r="G23" s="32">
        <f t="shared" ref="G23:G25" si="6">$J$18+$J$19*C23+$J$20*D23+$J$21*E23+$J$22*F23</f>
        <v>854578.22500000009</v>
      </c>
    </row>
    <row r="24" spans="1:17" x14ac:dyDescent="0.25">
      <c r="A24" s="1">
        <v>2007</v>
      </c>
      <c r="B24" s="1" t="s">
        <v>9</v>
      </c>
      <c r="C24" s="1">
        <v>23</v>
      </c>
      <c r="D24">
        <f t="shared" si="3"/>
        <v>0</v>
      </c>
      <c r="E24">
        <f t="shared" si="4"/>
        <v>0</v>
      </c>
      <c r="F24">
        <f t="shared" si="5"/>
        <v>1</v>
      </c>
      <c r="G24" s="32">
        <f t="shared" si="6"/>
        <v>848827.02499999991</v>
      </c>
    </row>
    <row r="25" spans="1:17" x14ac:dyDescent="0.25">
      <c r="A25" s="1">
        <v>2007</v>
      </c>
      <c r="B25" s="1" t="s">
        <v>10</v>
      </c>
      <c r="C25" s="1">
        <v>24</v>
      </c>
      <c r="D25">
        <f t="shared" si="3"/>
        <v>0</v>
      </c>
      <c r="E25">
        <f t="shared" si="4"/>
        <v>0</v>
      </c>
      <c r="F25">
        <f t="shared" si="5"/>
        <v>0</v>
      </c>
      <c r="G25" s="32">
        <f t="shared" si="6"/>
        <v>868212.22499999998</v>
      </c>
    </row>
    <row r="26" spans="1:17" x14ac:dyDescent="0.25">
      <c r="I26" t="s">
        <v>55</v>
      </c>
    </row>
    <row r="27" spans="1:17" ht="15.75" thickBot="1" x14ac:dyDescent="0.3"/>
    <row r="28" spans="1:17" x14ac:dyDescent="0.25">
      <c r="D28" s="29" t="s">
        <v>63</v>
      </c>
      <c r="E28">
        <f>SUM(J20:J22)/4</f>
        <v>-10376.046875</v>
      </c>
      <c r="I28" s="16" t="s">
        <v>37</v>
      </c>
      <c r="J28" s="16" t="s">
        <v>59</v>
      </c>
      <c r="K28" s="16" t="s">
        <v>40</v>
      </c>
      <c r="L28" s="16" t="s">
        <v>57</v>
      </c>
    </row>
    <row r="29" spans="1:17" x14ac:dyDescent="0.25">
      <c r="D29" s="29" t="s">
        <v>64</v>
      </c>
      <c r="E29">
        <f>J20-E28</f>
        <v>-33217.546874999993</v>
      </c>
      <c r="I29" s="14">
        <v>1</v>
      </c>
      <c r="J29" s="14">
        <v>555452.65</v>
      </c>
      <c r="K29" s="14">
        <v>21212.349999999977</v>
      </c>
      <c r="L29" s="14">
        <v>2.2768367383752914</v>
      </c>
    </row>
    <row r="30" spans="1:17" x14ac:dyDescent="0.25">
      <c r="D30" s="29" t="s">
        <v>65</v>
      </c>
      <c r="E30">
        <f>J21-E29</f>
        <v>42989.284374999988</v>
      </c>
      <c r="I30" s="14">
        <v>2</v>
      </c>
      <c r="J30" s="14">
        <v>620520.85000000009</v>
      </c>
      <c r="K30" s="14">
        <v>9620.1499999999069</v>
      </c>
      <c r="L30" s="14">
        <v>1.03258295043599</v>
      </c>
    </row>
    <row r="31" spans="1:17" x14ac:dyDescent="0.25">
      <c r="D31" s="29" t="s">
        <v>66</v>
      </c>
      <c r="E31">
        <f>J22-E30</f>
        <v>-50671.615624999991</v>
      </c>
      <c r="I31" s="14">
        <v>3</v>
      </c>
      <c r="J31" s="14">
        <v>614769.64999999991</v>
      </c>
      <c r="K31" s="14">
        <v>6234.3500000000931</v>
      </c>
      <c r="L31" s="14">
        <v>0.66916664678313464</v>
      </c>
    </row>
    <row r="32" spans="1:17" x14ac:dyDescent="0.25">
      <c r="D32" s="29" t="s">
        <v>67</v>
      </c>
      <c r="E32">
        <f>-E28</f>
        <v>10376.046875</v>
      </c>
      <c r="I32" s="14">
        <v>4</v>
      </c>
      <c r="J32" s="14">
        <v>634154.85</v>
      </c>
      <c r="K32" s="14">
        <v>2467.1500000000233</v>
      </c>
      <c r="L32" s="14">
        <v>0.26481260959217906</v>
      </c>
    </row>
    <row r="33" spans="9:12" x14ac:dyDescent="0.25">
      <c r="I33" s="14">
        <v>5</v>
      </c>
      <c r="J33" s="14">
        <v>602264.125</v>
      </c>
      <c r="K33" s="14">
        <v>-3879.125</v>
      </c>
      <c r="L33" s="14">
        <v>-0.41636755535101311</v>
      </c>
    </row>
    <row r="34" spans="9:12" x14ac:dyDescent="0.25">
      <c r="I34" s="14">
        <v>6</v>
      </c>
      <c r="J34" s="14">
        <v>667332.32500000007</v>
      </c>
      <c r="K34" s="14">
        <v>-6931.3250000000698</v>
      </c>
      <c r="L34" s="14">
        <v>-0.743976759087008</v>
      </c>
    </row>
    <row r="35" spans="9:12" x14ac:dyDescent="0.25">
      <c r="I35" s="14">
        <v>7</v>
      </c>
      <c r="J35" s="14">
        <v>661581.125</v>
      </c>
      <c r="K35" s="14">
        <v>-10790.125</v>
      </c>
      <c r="L35" s="14">
        <v>-1.1581627217946959</v>
      </c>
    </row>
    <row r="36" spans="9:12" x14ac:dyDescent="0.25">
      <c r="I36" s="14">
        <v>8</v>
      </c>
      <c r="J36" s="14">
        <v>680966.32499999995</v>
      </c>
      <c r="K36" s="14">
        <v>-13433.324999999953</v>
      </c>
      <c r="L36" s="14">
        <v>-1.4418717340858127</v>
      </c>
    </row>
    <row r="37" spans="9:12" x14ac:dyDescent="0.25">
      <c r="I37" s="14">
        <v>9</v>
      </c>
      <c r="J37" s="14">
        <v>649075.6</v>
      </c>
      <c r="K37" s="14">
        <v>-5650.5999999999767</v>
      </c>
      <c r="L37" s="14">
        <v>-0.60650958870013849</v>
      </c>
    </row>
    <row r="38" spans="9:12" x14ac:dyDescent="0.25">
      <c r="I38" s="14">
        <v>10</v>
      </c>
      <c r="J38" s="14">
        <v>714143.8</v>
      </c>
      <c r="K38" s="14">
        <v>-4003.8000000000466</v>
      </c>
      <c r="L38" s="14">
        <v>-0.42974960026150372</v>
      </c>
    </row>
    <row r="39" spans="9:12" x14ac:dyDescent="0.25">
      <c r="I39" s="14">
        <v>11</v>
      </c>
      <c r="J39" s="14">
        <v>708392.6</v>
      </c>
      <c r="K39" s="14">
        <v>-2376.5999999999767</v>
      </c>
      <c r="L39" s="14">
        <v>-0.2550933862784025</v>
      </c>
    </row>
    <row r="40" spans="9:12" x14ac:dyDescent="0.25">
      <c r="I40" s="14">
        <v>12</v>
      </c>
      <c r="J40" s="14">
        <v>727777.8</v>
      </c>
      <c r="K40" s="14">
        <v>-6298.8000000000466</v>
      </c>
      <c r="L40" s="14">
        <v>-0.67608441533721664</v>
      </c>
    </row>
    <row r="41" spans="9:12" x14ac:dyDescent="0.25">
      <c r="I41" s="14">
        <v>13</v>
      </c>
      <c r="J41" s="14">
        <v>695887.07499999995</v>
      </c>
      <c r="K41" s="14">
        <v>-6461.0749999999534</v>
      </c>
      <c r="L41" s="14">
        <v>-0.69350227246854057</v>
      </c>
    </row>
    <row r="42" spans="9:12" x14ac:dyDescent="0.25">
      <c r="I42" s="14">
        <v>14</v>
      </c>
      <c r="J42" s="14">
        <v>760955.27500000002</v>
      </c>
      <c r="K42" s="14">
        <v>-4177.2750000000233</v>
      </c>
      <c r="L42" s="14">
        <v>-0.44836961422457716</v>
      </c>
    </row>
    <row r="43" spans="9:12" x14ac:dyDescent="0.25">
      <c r="I43" s="14">
        <v>15</v>
      </c>
      <c r="J43" s="14">
        <v>755204.07499999995</v>
      </c>
      <c r="K43" s="14">
        <v>-5040.0749999999534</v>
      </c>
      <c r="L43" s="14">
        <v>-0.5409786244412691</v>
      </c>
    </row>
    <row r="44" spans="9:12" x14ac:dyDescent="0.25">
      <c r="I44" s="14">
        <v>16</v>
      </c>
      <c r="J44" s="14">
        <v>774589.27500000002</v>
      </c>
      <c r="K44" s="14">
        <v>-696.27500000002328</v>
      </c>
      <c r="L44" s="14">
        <v>-7.4734977501894451E-2</v>
      </c>
    </row>
    <row r="45" spans="9:12" x14ac:dyDescent="0.25">
      <c r="I45" s="14">
        <v>17</v>
      </c>
      <c r="J45" s="14">
        <v>742698.55</v>
      </c>
      <c r="K45" s="14">
        <v>-5221.5500000000466</v>
      </c>
      <c r="L45" s="14">
        <v>-0.56045732185559938</v>
      </c>
    </row>
    <row r="46" spans="9:12" x14ac:dyDescent="0.25">
      <c r="I46" s="14">
        <v>18</v>
      </c>
      <c r="J46" s="14">
        <v>807766.75</v>
      </c>
      <c r="K46" s="14">
        <v>5492.25</v>
      </c>
      <c r="L46" s="14">
        <v>0.58951302313707388</v>
      </c>
    </row>
    <row r="47" spans="9:12" x14ac:dyDescent="0.25">
      <c r="I47" s="14">
        <v>19</v>
      </c>
      <c r="J47" s="14">
        <v>802015.54999999993</v>
      </c>
      <c r="K47" s="14">
        <v>11972.45000000007</v>
      </c>
      <c r="L47" s="14">
        <v>1.285068085731258</v>
      </c>
    </row>
    <row r="48" spans="9:12" ht="15.75" thickBot="1" x14ac:dyDescent="0.3">
      <c r="I48" s="15">
        <v>20</v>
      </c>
      <c r="J48" s="15">
        <v>821400.75</v>
      </c>
      <c r="K48" s="15">
        <v>17961.25</v>
      </c>
      <c r="L48" s="15">
        <v>1.9278785173327448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pocty_pracovniku</vt:lpstr>
      <vt:lpstr>kolorektalni_karcinom</vt:lpstr>
      <vt:lpstr>obrat_startupu</vt:lpstr>
      <vt:lpstr>HDP_1994_az_2000</vt:lpstr>
      <vt:lpstr>HDP_sezonnost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2020-05-06T11:48:30Z</dcterms:modified>
</cp:coreProperties>
</file>