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NSU\Semester - 04, Spring 2023\CSE 231L - Azz\Project\"/>
    </mc:Choice>
  </mc:AlternateContent>
  <xr:revisionPtr revIDLastSave="0" documentId="13_ncr:1_{FF51B188-6455-4C50-A4C8-1910FD7EBB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5" i="1"/>
  <c r="E113" i="1"/>
  <c r="E112" i="1"/>
  <c r="E111" i="1"/>
  <c r="F111" i="1" s="1"/>
  <c r="E92" i="1"/>
  <c r="F92" i="1" s="1"/>
  <c r="E95" i="1"/>
  <c r="E93" i="1"/>
  <c r="F93" i="1" s="1"/>
  <c r="F103" i="1"/>
  <c r="F102" i="1"/>
  <c r="F101" i="1"/>
  <c r="F100" i="1"/>
  <c r="E91" i="1"/>
  <c r="E99" i="1"/>
  <c r="F99" i="1" s="1"/>
  <c r="E98" i="1"/>
  <c r="F98" i="1" s="1"/>
  <c r="E97" i="1"/>
  <c r="F97" i="1" s="1"/>
  <c r="E96" i="1"/>
  <c r="F96" i="1" s="1"/>
  <c r="E94" i="1"/>
  <c r="F94" i="1" s="1"/>
  <c r="D71" i="1"/>
  <c r="E71" i="1" s="1"/>
  <c r="F71" i="1" s="1"/>
  <c r="D69" i="1"/>
  <c r="F80" i="1"/>
  <c r="E72" i="1"/>
  <c r="F72" i="1" s="1"/>
  <c r="E70" i="1"/>
  <c r="F70" i="1" s="1"/>
  <c r="E67" i="1"/>
  <c r="F67" i="1" s="1"/>
  <c r="M52" i="1"/>
  <c r="N52" i="1" s="1"/>
  <c r="L51" i="1"/>
  <c r="L53" i="1"/>
  <c r="M53" i="1" s="1"/>
  <c r="N53" i="1" s="1"/>
  <c r="N61" i="1"/>
  <c r="M54" i="1"/>
  <c r="N54" i="1" s="1"/>
  <c r="M49" i="1"/>
  <c r="N49" i="1" s="1"/>
  <c r="M40" i="1"/>
  <c r="E40" i="1"/>
  <c r="M19" i="1"/>
  <c r="D29" i="1"/>
  <c r="D31" i="1"/>
  <c r="E31" i="1" s="1"/>
  <c r="F31" i="1" s="1"/>
  <c r="E32" i="1"/>
  <c r="F32" i="1" s="1"/>
  <c r="E30" i="1"/>
  <c r="F30" i="1" s="1"/>
  <c r="E27" i="1"/>
  <c r="L29" i="1"/>
  <c r="L36" i="1" s="1"/>
  <c r="M36" i="1" s="1"/>
  <c r="N36" i="1" s="1"/>
  <c r="M32" i="1"/>
  <c r="N32" i="1" s="1"/>
  <c r="M31" i="1"/>
  <c r="N31" i="1" s="1"/>
  <c r="M30" i="1"/>
  <c r="N30" i="1" s="1"/>
  <c r="M27" i="1"/>
  <c r="M8" i="1"/>
  <c r="N8" i="1" s="1"/>
  <c r="M10" i="1"/>
  <c r="N10" i="1" s="1"/>
  <c r="D15" i="1"/>
  <c r="E15" i="1" s="1"/>
  <c r="F15" i="1" s="1"/>
  <c r="F12" i="1"/>
  <c r="M11" i="1"/>
  <c r="N11" i="1" s="1"/>
  <c r="M9" i="1"/>
  <c r="N9" i="1" s="1"/>
  <c r="M6" i="1"/>
  <c r="E10" i="1"/>
  <c r="F10" i="1" s="1"/>
  <c r="E11" i="1"/>
  <c r="F11" i="1" s="1"/>
  <c r="E6" i="1"/>
  <c r="E9" i="1"/>
  <c r="F9" i="1" s="1"/>
  <c r="E8" i="1"/>
  <c r="F8" i="1" s="1"/>
  <c r="F121" i="1" l="1"/>
  <c r="F95" i="1"/>
  <c r="E106" i="1"/>
  <c r="F106" i="1" s="1"/>
  <c r="D104" i="1"/>
  <c r="F91" i="1"/>
  <c r="D76" i="1"/>
  <c r="E76" i="1" s="1"/>
  <c r="F76" i="1" s="1"/>
  <c r="E69" i="1"/>
  <c r="F69" i="1" s="1"/>
  <c r="L57" i="1"/>
  <c r="M57" i="1" s="1"/>
  <c r="N57" i="1" s="1"/>
  <c r="E19" i="1"/>
  <c r="F19" i="1" s="1"/>
  <c r="M51" i="1"/>
  <c r="N51" i="1" s="1"/>
  <c r="D36" i="1"/>
  <c r="E36" i="1" s="1"/>
  <c r="F36" i="1" s="1"/>
  <c r="E29" i="1"/>
  <c r="F29" i="1" s="1"/>
  <c r="F27" i="1"/>
  <c r="N27" i="1"/>
  <c r="M29" i="1"/>
  <c r="N29" i="1" s="1"/>
  <c r="L15" i="1"/>
  <c r="M15" i="1" s="1"/>
  <c r="N15" i="1" s="1"/>
  <c r="N19" i="1"/>
  <c r="N6" i="1"/>
  <c r="F6" i="1"/>
  <c r="F122" i="1" l="1"/>
  <c r="E104" i="1"/>
  <c r="F104" i="1" s="1"/>
  <c r="F107" i="1" s="1"/>
  <c r="F82" i="1"/>
  <c r="N63" i="1"/>
  <c r="F21" i="1"/>
  <c r="F40" i="1"/>
  <c r="F42" i="1" s="1"/>
  <c r="N40" i="1"/>
  <c r="N42" i="1" s="1"/>
  <c r="N21" i="1"/>
</calcChain>
</file>

<file path=xl/sharedStrings.xml><?xml version="1.0" encoding="utf-8"?>
<sst xmlns="http://schemas.openxmlformats.org/spreadsheetml/2006/main" count="137" uniqueCount="42">
  <si>
    <t xml:space="preserve">IC 7404 Hex Inverters (NOT gates) </t>
  </si>
  <si>
    <t xml:space="preserve">IC 7432 Quadruple 2-input OR gates </t>
  </si>
  <si>
    <t xml:space="preserve">IC 7408 Quadruple 2-input AND gates </t>
  </si>
  <si>
    <t xml:space="preserve">7 Segment Display </t>
  </si>
  <si>
    <t>Wires</t>
  </si>
  <si>
    <t>Battery + Connector + Regulator</t>
  </si>
  <si>
    <t xml:space="preserve">Bread Board </t>
  </si>
  <si>
    <t>Gates</t>
  </si>
  <si>
    <t>IC's</t>
  </si>
  <si>
    <t>Cost</t>
  </si>
  <si>
    <t>IC 4073 Triple 3-input AND gate</t>
  </si>
  <si>
    <t>IC 4075 Triple 3-input OR gate</t>
  </si>
  <si>
    <t>Total Cost</t>
  </si>
  <si>
    <t>IC 74154 4:16 Line Decoder</t>
  </si>
  <si>
    <t>MUX</t>
  </si>
  <si>
    <t>Decoder</t>
  </si>
  <si>
    <t>IC 74151 8:1 Line Mux</t>
  </si>
  <si>
    <t>2+3 Mix</t>
  </si>
  <si>
    <t>only 2</t>
  </si>
  <si>
    <t>Withou 13,14,15 and mix</t>
  </si>
  <si>
    <t>Source</t>
  </si>
  <si>
    <t>roboticsbd.com</t>
  </si>
  <si>
    <t>robodocbd.com</t>
  </si>
  <si>
    <t>techbazar.com.bd</t>
  </si>
  <si>
    <t>electronics.com.bd</t>
  </si>
  <si>
    <t>K-Map</t>
  </si>
  <si>
    <t>Mix Gate</t>
  </si>
  <si>
    <t>IC Name</t>
  </si>
  <si>
    <t>Required Gates</t>
  </si>
  <si>
    <t>Quantity</t>
  </si>
  <si>
    <t>Price</t>
  </si>
  <si>
    <t xml:space="preserve">IC 7400 Quadruple 2-input NAND gates </t>
  </si>
  <si>
    <t xml:space="preserve">IC 7402 Quadruple 2-input NOR gates </t>
  </si>
  <si>
    <t xml:space="preserve">IC 7486 Quadruple 2-input XOR gates </t>
  </si>
  <si>
    <t>IC 7410 Triple 3-input NAND gate</t>
  </si>
  <si>
    <t>470 Ohm Resistor</t>
  </si>
  <si>
    <t>IC 7476 Dual J-K Flip Flop</t>
  </si>
  <si>
    <t>IC 7474 Dual D Flip Flop</t>
  </si>
  <si>
    <t>IC NE555 Timer IC</t>
  </si>
  <si>
    <t>10k Ohm Resistor</t>
  </si>
  <si>
    <r>
      <t xml:space="preserve">100 and 0.1 </t>
    </r>
    <r>
      <rPr>
        <b/>
        <sz val="11"/>
        <color theme="0"/>
        <rFont val="Calibri"/>
        <family val="2"/>
      </rPr>
      <t>µF Capacitor</t>
    </r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</si>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</sst>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BDT]\ * #,##0.00_);_([$BDT]\ * \(#,##0.00\);_([$BDT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1" applyFill="1" applyAlignment="1">
      <alignment horizontal="center"/>
    </xf>
    <xf numFmtId="164" fontId="1" fillId="3" borderId="1" xfId="1" applyNumberFormat="1" applyFill="1" applyAlignment="1">
      <alignment horizontal="center"/>
    </xf>
    <xf numFmtId="0" fontId="1" fillId="3" borderId="1" xfId="1" applyFill="1"/>
    <xf numFmtId="0" fontId="1" fillId="4" borderId="1" xfId="1" applyFill="1" applyAlignment="1">
      <alignment horizontal="center"/>
    </xf>
    <xf numFmtId="0" fontId="1" fillId="4" borderId="1" xfId="1" applyFill="1"/>
    <xf numFmtId="164" fontId="1" fillId="4" borderId="1" xfId="1" applyNumberFormat="1" applyFill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23"/>
  <sheetViews>
    <sheetView tabSelected="1" topLeftCell="B101" workbookViewId="0">
      <selection activeCell="K115" sqref="K115"/>
    </sheetView>
  </sheetViews>
  <sheetFormatPr defaultRowHeight="14.4" x14ac:dyDescent="0.3"/>
  <cols>
    <col min="3" max="3" width="37.44140625" style="1" customWidth="1"/>
    <col min="4" max="4" width="14.33203125" style="1" customWidth="1"/>
    <col min="5" max="5" width="9.88671875" style="1" customWidth="1"/>
    <col min="6" max="6" width="14.88671875" style="2" customWidth="1"/>
    <col min="11" max="11" width="36.5546875" customWidth="1"/>
    <col min="14" max="14" width="14.44140625" customWidth="1"/>
  </cols>
  <sheetData>
    <row r="2" spans="3:14" ht="15" thickBot="1" x14ac:dyDescent="0.35"/>
    <row r="3" spans="3:14" ht="15.6" thickTop="1" thickBot="1" x14ac:dyDescent="0.35">
      <c r="C3" s="3" t="s">
        <v>14</v>
      </c>
      <c r="D3" s="3"/>
      <c r="E3" s="3"/>
      <c r="F3" s="4"/>
      <c r="K3" s="6" t="s">
        <v>15</v>
      </c>
      <c r="L3" s="7"/>
      <c r="M3" s="7"/>
      <c r="N3" s="7"/>
    </row>
    <row r="4" spans="3:14" ht="15.6" thickTop="1" thickBot="1" x14ac:dyDescent="0.35">
      <c r="C4" s="3"/>
      <c r="D4" s="3"/>
      <c r="E4" s="3"/>
      <c r="F4" s="4"/>
      <c r="K4" s="6" t="s">
        <v>17</v>
      </c>
      <c r="L4" s="7"/>
      <c r="M4" s="7"/>
      <c r="N4" s="7"/>
    </row>
    <row r="5" spans="3:14" ht="15.6" thickTop="1" thickBot="1" x14ac:dyDescent="0.35">
      <c r="C5" s="3"/>
      <c r="D5" s="3" t="s">
        <v>7</v>
      </c>
      <c r="E5" s="3" t="s">
        <v>8</v>
      </c>
      <c r="F5" s="4" t="s">
        <v>9</v>
      </c>
      <c r="K5" s="6"/>
      <c r="L5" s="6" t="s">
        <v>7</v>
      </c>
      <c r="M5" s="6" t="s">
        <v>8</v>
      </c>
      <c r="N5" s="8" t="s">
        <v>9</v>
      </c>
    </row>
    <row r="6" spans="3:14" ht="15.6" thickTop="1" thickBot="1" x14ac:dyDescent="0.35">
      <c r="C6" s="3" t="s">
        <v>0</v>
      </c>
      <c r="D6" s="3">
        <v>1</v>
      </c>
      <c r="E6" s="3">
        <f>_xlfn.CEILING.MATH(D6/6)</f>
        <v>1</v>
      </c>
      <c r="F6" s="4">
        <f>(E6*25)</f>
        <v>25</v>
      </c>
      <c r="K6" s="6" t="s">
        <v>0</v>
      </c>
      <c r="L6" s="6">
        <v>3</v>
      </c>
      <c r="M6" s="6">
        <f>_xlfn.CEILING.MATH(L6/6)</f>
        <v>1</v>
      </c>
      <c r="N6" s="8">
        <f>(M6*25)</f>
        <v>25</v>
      </c>
    </row>
    <row r="7" spans="3:14" ht="15.6" thickTop="1" thickBot="1" x14ac:dyDescent="0.35">
      <c r="C7" s="3"/>
      <c r="D7" s="3"/>
      <c r="E7" s="3"/>
      <c r="F7" s="4"/>
      <c r="K7" s="6"/>
      <c r="L7" s="6"/>
      <c r="M7" s="6"/>
      <c r="N7" s="8"/>
    </row>
    <row r="8" spans="3:14" ht="15.6" thickTop="1" thickBot="1" x14ac:dyDescent="0.35">
      <c r="C8" s="3" t="s">
        <v>1</v>
      </c>
      <c r="D8" s="3">
        <v>0</v>
      </c>
      <c r="E8" s="3">
        <f>_xlfn.CEILING.MATH(D8/4)</f>
        <v>0</v>
      </c>
      <c r="F8" s="4">
        <f>E8*25</f>
        <v>0</v>
      </c>
      <c r="K8" s="6" t="s">
        <v>1</v>
      </c>
      <c r="L8" s="6">
        <v>3</v>
      </c>
      <c r="M8" s="6">
        <f>_xlfn.CEILING.MATH(L8/4)</f>
        <v>1</v>
      </c>
      <c r="N8" s="8">
        <f>M8*25</f>
        <v>25</v>
      </c>
    </row>
    <row r="9" spans="3:14" ht="15.6" thickTop="1" thickBot="1" x14ac:dyDescent="0.35">
      <c r="C9" s="3" t="s">
        <v>2</v>
      </c>
      <c r="D9" s="3">
        <v>0</v>
      </c>
      <c r="E9" s="3">
        <f>_xlfn.CEILING.MATH(D9/4)</f>
        <v>0</v>
      </c>
      <c r="F9" s="4">
        <f>E9*25</f>
        <v>0</v>
      </c>
      <c r="K9" s="6" t="s">
        <v>2</v>
      </c>
      <c r="L9" s="6">
        <v>0</v>
      </c>
      <c r="M9" s="6">
        <f>_xlfn.CEILING.MATH(L9/4)</f>
        <v>0</v>
      </c>
      <c r="N9" s="8">
        <f>M9*25</f>
        <v>0</v>
      </c>
    </row>
    <row r="10" spans="3:14" ht="15.6" thickTop="1" thickBot="1" x14ac:dyDescent="0.35">
      <c r="C10" s="3" t="s">
        <v>11</v>
      </c>
      <c r="D10" s="3">
        <v>0</v>
      </c>
      <c r="E10" s="3">
        <f>_xlfn.CEILING.MATH(D10/3)</f>
        <v>0</v>
      </c>
      <c r="F10" s="4">
        <f>E10*55</f>
        <v>0</v>
      </c>
      <c r="K10" s="6" t="s">
        <v>11</v>
      </c>
      <c r="L10" s="6">
        <v>12</v>
      </c>
      <c r="M10" s="6">
        <f>_xlfn.CEILING.MATH(L10/3)</f>
        <v>4</v>
      </c>
      <c r="N10" s="8">
        <f>M10*35</f>
        <v>140</v>
      </c>
    </row>
    <row r="11" spans="3:14" ht="15.6" thickTop="1" thickBot="1" x14ac:dyDescent="0.35">
      <c r="C11" s="3" t="s">
        <v>10</v>
      </c>
      <c r="D11" s="3">
        <v>0</v>
      </c>
      <c r="E11" s="3">
        <f>_xlfn.CEILING.MATH(D11/3)</f>
        <v>0</v>
      </c>
      <c r="F11" s="4">
        <f>E11*45</f>
        <v>0</v>
      </c>
      <c r="K11" s="6" t="s">
        <v>10</v>
      </c>
      <c r="L11" s="6">
        <v>0</v>
      </c>
      <c r="M11" s="6">
        <f>_xlfn.CEILING.MATH(L11/3)</f>
        <v>0</v>
      </c>
      <c r="N11" s="8">
        <f>M11*29</f>
        <v>0</v>
      </c>
    </row>
    <row r="12" spans="3:14" ht="15.6" thickTop="1" thickBot="1" x14ac:dyDescent="0.35">
      <c r="C12" s="3" t="s">
        <v>16</v>
      </c>
      <c r="D12" s="3"/>
      <c r="E12" s="3">
        <v>8</v>
      </c>
      <c r="F12" s="4">
        <f>E12*30</f>
        <v>240</v>
      </c>
      <c r="K12" s="6" t="s">
        <v>13</v>
      </c>
      <c r="L12" s="6"/>
      <c r="M12" s="6">
        <v>1</v>
      </c>
      <c r="N12" s="8">
        <v>55</v>
      </c>
    </row>
    <row r="13" spans="3:14" ht="15.6" thickTop="1" thickBot="1" x14ac:dyDescent="0.35">
      <c r="C13" s="3" t="s">
        <v>3</v>
      </c>
      <c r="D13" s="3"/>
      <c r="E13" s="3">
        <v>1</v>
      </c>
      <c r="F13" s="4">
        <v>12</v>
      </c>
      <c r="K13" s="6" t="s">
        <v>3</v>
      </c>
      <c r="L13" s="6"/>
      <c r="M13" s="6">
        <v>1</v>
      </c>
      <c r="N13" s="8">
        <v>12</v>
      </c>
    </row>
    <row r="14" spans="3:14" ht="15.6" thickTop="1" thickBot="1" x14ac:dyDescent="0.35">
      <c r="C14" s="3"/>
      <c r="D14" s="3"/>
      <c r="E14" s="3"/>
      <c r="F14" s="4"/>
      <c r="K14" s="6"/>
      <c r="L14" s="6"/>
      <c r="M14" s="6"/>
      <c r="N14" s="8"/>
    </row>
    <row r="15" spans="3:14" ht="15.6" thickTop="1" thickBot="1" x14ac:dyDescent="0.35">
      <c r="C15" s="3" t="s">
        <v>4</v>
      </c>
      <c r="D15" s="3">
        <f>(D6+D8*2+D9*2+D10*3+D11*3+E12*16)</f>
        <v>129</v>
      </c>
      <c r="E15" s="3">
        <f>(D15+20)</f>
        <v>149</v>
      </c>
      <c r="F15" s="4">
        <f>(E15*2.5)</f>
        <v>372.5</v>
      </c>
      <c r="K15" s="6" t="s">
        <v>4</v>
      </c>
      <c r="L15" s="6">
        <f>(L6+L8*2+L9*2+L10*3+L11*3)</f>
        <v>45</v>
      </c>
      <c r="M15" s="6">
        <f>(L15+20)</f>
        <v>65</v>
      </c>
      <c r="N15" s="8">
        <f>(M15*2.5)</f>
        <v>162.5</v>
      </c>
    </row>
    <row r="16" spans="3:14" ht="15.6" thickTop="1" thickBot="1" x14ac:dyDescent="0.35">
      <c r="C16" s="3"/>
      <c r="D16" s="3"/>
      <c r="E16" s="3"/>
      <c r="F16" s="4"/>
      <c r="K16" s="6"/>
      <c r="L16" s="6"/>
      <c r="M16" s="6"/>
      <c r="N16" s="8"/>
    </row>
    <row r="17" spans="3:14" ht="15.6" thickTop="1" thickBot="1" x14ac:dyDescent="0.35">
      <c r="C17" s="3" t="s">
        <v>5</v>
      </c>
      <c r="D17" s="3"/>
      <c r="E17" s="3"/>
      <c r="F17" s="4">
        <v>109</v>
      </c>
      <c r="K17" s="6" t="s">
        <v>5</v>
      </c>
      <c r="L17" s="6"/>
      <c r="M17" s="6"/>
      <c r="N17" s="8">
        <v>109</v>
      </c>
    </row>
    <row r="18" spans="3:14" ht="15.6" thickTop="1" thickBot="1" x14ac:dyDescent="0.35">
      <c r="C18" s="3"/>
      <c r="D18" s="3"/>
      <c r="E18" s="3"/>
      <c r="F18" s="4"/>
      <c r="K18" s="6"/>
      <c r="L18" s="6"/>
      <c r="M18" s="6"/>
      <c r="N18" s="8"/>
    </row>
    <row r="19" spans="3:14" ht="15.6" thickTop="1" thickBot="1" x14ac:dyDescent="0.35">
      <c r="C19" s="3" t="s">
        <v>6</v>
      </c>
      <c r="D19" s="3">
        <v>150</v>
      </c>
      <c r="E19" s="3">
        <f>_xlfn.CEILING.MATH((E6+E8+E9+E10+E11+E12+1)/6)</f>
        <v>2</v>
      </c>
      <c r="F19" s="4">
        <f>E19*D19</f>
        <v>300</v>
      </c>
      <c r="K19" s="6" t="s">
        <v>6</v>
      </c>
      <c r="L19" s="6">
        <v>150</v>
      </c>
      <c r="M19" s="6">
        <f>1.5</f>
        <v>1.5</v>
      </c>
      <c r="N19" s="8">
        <f>M19*L19</f>
        <v>225</v>
      </c>
    </row>
    <row r="20" spans="3:14" ht="15.6" thickTop="1" thickBot="1" x14ac:dyDescent="0.35">
      <c r="C20" s="3"/>
      <c r="D20" s="3"/>
      <c r="E20" s="3"/>
      <c r="F20" s="4"/>
      <c r="K20" s="6"/>
      <c r="L20" s="6"/>
      <c r="M20" s="6"/>
      <c r="N20" s="8"/>
    </row>
    <row r="21" spans="3:14" ht="15.6" thickTop="1" thickBot="1" x14ac:dyDescent="0.35">
      <c r="C21" s="3" t="s">
        <v>12</v>
      </c>
      <c r="D21" s="3"/>
      <c r="E21" s="3"/>
      <c r="F21" s="4">
        <f>SUM(F6:F19)</f>
        <v>1058.5</v>
      </c>
      <c r="K21" s="6" t="s">
        <v>12</v>
      </c>
      <c r="L21" s="6"/>
      <c r="M21" s="6"/>
      <c r="N21" s="8">
        <f>SUM(N6:N19)</f>
        <v>753.5</v>
      </c>
    </row>
    <row r="22" spans="3:14" ht="15" thickTop="1" x14ac:dyDescent="0.3"/>
    <row r="23" spans="3:14" ht="15" thickBot="1" x14ac:dyDescent="0.35"/>
    <row r="24" spans="3:14" ht="15.6" thickTop="1" thickBot="1" x14ac:dyDescent="0.35">
      <c r="C24" s="6" t="s">
        <v>15</v>
      </c>
      <c r="D24" s="7"/>
      <c r="E24" s="7"/>
      <c r="F24" s="7"/>
      <c r="K24" s="3" t="s">
        <v>15</v>
      </c>
      <c r="L24" s="5"/>
      <c r="M24" s="5"/>
      <c r="N24" s="5"/>
    </row>
    <row r="25" spans="3:14" ht="15.6" thickTop="1" thickBot="1" x14ac:dyDescent="0.35">
      <c r="C25" s="6" t="s">
        <v>19</v>
      </c>
      <c r="D25" s="7"/>
      <c r="E25" s="7"/>
      <c r="F25" s="7"/>
      <c r="K25" s="3" t="s">
        <v>18</v>
      </c>
      <c r="L25" s="5"/>
      <c r="M25" s="5"/>
      <c r="N25" s="5"/>
    </row>
    <row r="26" spans="3:14" ht="15.6" thickTop="1" thickBot="1" x14ac:dyDescent="0.35">
      <c r="C26" s="6"/>
      <c r="D26" s="6" t="s">
        <v>7</v>
      </c>
      <c r="E26" s="6" t="s">
        <v>8</v>
      </c>
      <c r="F26" s="8" t="s">
        <v>9</v>
      </c>
      <c r="K26" s="3"/>
      <c r="L26" s="3" t="s">
        <v>7</v>
      </c>
      <c r="M26" s="3" t="s">
        <v>8</v>
      </c>
      <c r="N26" s="4" t="s">
        <v>9</v>
      </c>
    </row>
    <row r="27" spans="3:14" ht="15.6" thickTop="1" thickBot="1" x14ac:dyDescent="0.35">
      <c r="C27" s="6" t="s">
        <v>0</v>
      </c>
      <c r="D27" s="6">
        <v>3</v>
      </c>
      <c r="E27" s="6">
        <f>_xlfn.CEILING.MATH(D27/6)</f>
        <v>1</v>
      </c>
      <c r="F27" s="8">
        <f>(E27*25)</f>
        <v>25</v>
      </c>
      <c r="K27" s="3" t="s">
        <v>0</v>
      </c>
      <c r="L27" s="3">
        <v>3</v>
      </c>
      <c r="M27" s="3">
        <f>_xlfn.CEILING.MATH(L27/6)</f>
        <v>1</v>
      </c>
      <c r="N27" s="4">
        <f>(M27*25)</f>
        <v>25</v>
      </c>
    </row>
    <row r="28" spans="3:14" ht="15.6" thickTop="1" thickBot="1" x14ac:dyDescent="0.35">
      <c r="C28" s="6"/>
      <c r="D28" s="6"/>
      <c r="E28" s="6"/>
      <c r="F28" s="8"/>
      <c r="K28" s="3"/>
      <c r="L28" s="3"/>
      <c r="M28" s="3"/>
      <c r="N28" s="4"/>
    </row>
    <row r="29" spans="3:14" ht="15.6" thickTop="1" thickBot="1" x14ac:dyDescent="0.35">
      <c r="C29" s="6" t="s">
        <v>1</v>
      </c>
      <c r="D29" s="6">
        <f>1+1+1+1</f>
        <v>4</v>
      </c>
      <c r="E29" s="6">
        <f>_xlfn.CEILING.MATH(D29/4)</f>
        <v>1</v>
      </c>
      <c r="F29" s="8">
        <f>E29*25</f>
        <v>25</v>
      </c>
      <c r="K29" s="3" t="s">
        <v>1</v>
      </c>
      <c r="L29" s="3">
        <f>2+4+3+5+3+3+4+1</f>
        <v>25</v>
      </c>
      <c r="M29" s="3">
        <f>_xlfn.CEILING.MATH(L29/4)</f>
        <v>7</v>
      </c>
      <c r="N29" s="4">
        <f>M29*25</f>
        <v>175</v>
      </c>
    </row>
    <row r="30" spans="3:14" ht="15.6" thickTop="1" thickBot="1" x14ac:dyDescent="0.35">
      <c r="C30" s="6" t="s">
        <v>2</v>
      </c>
      <c r="D30" s="6">
        <v>0</v>
      </c>
      <c r="E30" s="6">
        <f>_xlfn.CEILING.MATH(D30/4)</f>
        <v>0</v>
      </c>
      <c r="F30" s="8">
        <f>E30*25</f>
        <v>0</v>
      </c>
      <c r="K30" s="3" t="s">
        <v>2</v>
      </c>
      <c r="L30" s="3">
        <v>0</v>
      </c>
      <c r="M30" s="3">
        <f>_xlfn.CEILING.MATH(L30/4)</f>
        <v>0</v>
      </c>
      <c r="N30" s="4">
        <f>M30*25</f>
        <v>0</v>
      </c>
    </row>
    <row r="31" spans="3:14" ht="15.6" thickTop="1" thickBot="1" x14ac:dyDescent="0.35">
      <c r="C31" s="6" t="s">
        <v>11</v>
      </c>
      <c r="D31" s="6">
        <f>2+1+2+1+1+1</f>
        <v>8</v>
      </c>
      <c r="E31" s="6">
        <f>_xlfn.CEILING.MATH(D31/3)</f>
        <v>3</v>
      </c>
      <c r="F31" s="8">
        <f>E31*35</f>
        <v>105</v>
      </c>
      <c r="K31" s="3" t="s">
        <v>11</v>
      </c>
      <c r="L31" s="3">
        <v>0</v>
      </c>
      <c r="M31" s="3">
        <f>_xlfn.CEILING.MATH(L31/3)</f>
        <v>0</v>
      </c>
      <c r="N31" s="4">
        <f>M31*35</f>
        <v>0</v>
      </c>
    </row>
    <row r="32" spans="3:14" ht="15.6" thickTop="1" thickBot="1" x14ac:dyDescent="0.35">
      <c r="C32" s="6" t="s">
        <v>10</v>
      </c>
      <c r="D32" s="6">
        <v>0</v>
      </c>
      <c r="E32" s="6">
        <f>_xlfn.CEILING.MATH(D32/3)</f>
        <v>0</v>
      </c>
      <c r="F32" s="8">
        <f>E32*45</f>
        <v>0</v>
      </c>
      <c r="K32" s="3" t="s">
        <v>10</v>
      </c>
      <c r="L32" s="3">
        <v>0</v>
      </c>
      <c r="M32" s="3">
        <f>_xlfn.CEILING.MATH(L32/3)</f>
        <v>0</v>
      </c>
      <c r="N32" s="4">
        <f>M32*45</f>
        <v>0</v>
      </c>
    </row>
    <row r="33" spans="3:14" ht="15.6" thickTop="1" thickBot="1" x14ac:dyDescent="0.35">
      <c r="C33" s="6" t="s">
        <v>13</v>
      </c>
      <c r="D33" s="6"/>
      <c r="E33" s="6">
        <v>1</v>
      </c>
      <c r="F33" s="8">
        <v>55</v>
      </c>
      <c r="K33" s="3" t="s">
        <v>13</v>
      </c>
      <c r="L33" s="3"/>
      <c r="M33" s="3">
        <v>1</v>
      </c>
      <c r="N33" s="4">
        <v>55</v>
      </c>
    </row>
    <row r="34" spans="3:14" ht="15.6" thickTop="1" thickBot="1" x14ac:dyDescent="0.35">
      <c r="C34" s="6" t="s">
        <v>3</v>
      </c>
      <c r="D34" s="6"/>
      <c r="E34" s="6">
        <v>1</v>
      </c>
      <c r="F34" s="8">
        <v>12</v>
      </c>
      <c r="K34" s="3" t="s">
        <v>3</v>
      </c>
      <c r="L34" s="3"/>
      <c r="M34" s="3">
        <v>1</v>
      </c>
      <c r="N34" s="4">
        <v>12</v>
      </c>
    </row>
    <row r="35" spans="3:14" ht="15.6" thickTop="1" thickBot="1" x14ac:dyDescent="0.35">
      <c r="C35" s="6"/>
      <c r="D35" s="6"/>
      <c r="E35" s="6"/>
      <c r="F35" s="8"/>
      <c r="K35" s="3"/>
      <c r="L35" s="3"/>
      <c r="M35" s="3"/>
      <c r="N35" s="4"/>
    </row>
    <row r="36" spans="3:14" ht="15.6" thickTop="1" thickBot="1" x14ac:dyDescent="0.35">
      <c r="C36" s="6" t="s">
        <v>4</v>
      </c>
      <c r="D36" s="6">
        <f>(D27+D29*2+D30*2+D31*3+D32*3)</f>
        <v>35</v>
      </c>
      <c r="E36" s="6">
        <f>(D36+20)</f>
        <v>55</v>
      </c>
      <c r="F36" s="8">
        <f>(E36*2.5)</f>
        <v>137.5</v>
      </c>
      <c r="K36" s="3" t="s">
        <v>4</v>
      </c>
      <c r="L36" s="3">
        <f>(L27+L29*2+L30*2+L31*3+L32*3)</f>
        <v>53</v>
      </c>
      <c r="M36" s="3">
        <f>(L36+20)</f>
        <v>73</v>
      </c>
      <c r="N36" s="4">
        <f>(M36*2.5)</f>
        <v>182.5</v>
      </c>
    </row>
    <row r="37" spans="3:14" ht="15.6" thickTop="1" thickBot="1" x14ac:dyDescent="0.35">
      <c r="C37" s="6"/>
      <c r="D37" s="6"/>
      <c r="E37" s="6"/>
      <c r="F37" s="8"/>
      <c r="K37" s="3"/>
      <c r="L37" s="3"/>
      <c r="M37" s="3"/>
      <c r="N37" s="4"/>
    </row>
    <row r="38" spans="3:14" ht="15.6" thickTop="1" thickBot="1" x14ac:dyDescent="0.35">
      <c r="C38" s="6" t="s">
        <v>5</v>
      </c>
      <c r="D38" s="6"/>
      <c r="E38" s="6"/>
      <c r="F38" s="8">
        <v>109</v>
      </c>
      <c r="K38" s="3" t="s">
        <v>5</v>
      </c>
      <c r="L38" s="3"/>
      <c r="M38" s="3"/>
      <c r="N38" s="4">
        <v>109</v>
      </c>
    </row>
    <row r="39" spans="3:14" ht="15.6" thickTop="1" thickBot="1" x14ac:dyDescent="0.35">
      <c r="C39" s="6"/>
      <c r="D39" s="6"/>
      <c r="E39" s="6"/>
      <c r="F39" s="8"/>
      <c r="K39" s="3"/>
      <c r="L39" s="3"/>
      <c r="M39" s="3"/>
      <c r="N39" s="4"/>
    </row>
    <row r="40" spans="3:14" ht="15.6" thickTop="1" thickBot="1" x14ac:dyDescent="0.35">
      <c r="C40" s="6" t="s">
        <v>6</v>
      </c>
      <c r="D40" s="6">
        <v>150</v>
      </c>
      <c r="E40" s="6">
        <f>1.5</f>
        <v>1.5</v>
      </c>
      <c r="F40" s="8">
        <f>E40*D40</f>
        <v>225</v>
      </c>
      <c r="K40" s="3" t="s">
        <v>6</v>
      </c>
      <c r="L40" s="3">
        <v>150</v>
      </c>
      <c r="M40" s="3">
        <f>1.5</f>
        <v>1.5</v>
      </c>
      <c r="N40" s="4">
        <f>M40*L40</f>
        <v>225</v>
      </c>
    </row>
    <row r="41" spans="3:14" ht="15.6" thickTop="1" thickBot="1" x14ac:dyDescent="0.35">
      <c r="C41" s="6"/>
      <c r="D41" s="6"/>
      <c r="E41" s="6"/>
      <c r="F41" s="8"/>
      <c r="K41" s="3"/>
      <c r="L41" s="3"/>
      <c r="M41" s="3"/>
      <c r="N41" s="4"/>
    </row>
    <row r="42" spans="3:14" ht="15.6" thickTop="1" thickBot="1" x14ac:dyDescent="0.35">
      <c r="C42" s="6" t="s">
        <v>12</v>
      </c>
      <c r="D42" s="6"/>
      <c r="E42" s="6"/>
      <c r="F42" s="8">
        <f>SUM(F27:F40)</f>
        <v>693.5</v>
      </c>
      <c r="K42" s="3" t="s">
        <v>12</v>
      </c>
      <c r="L42" s="3"/>
      <c r="M42" s="3"/>
      <c r="N42" s="4">
        <f>SUM(N27:N40)</f>
        <v>783.5</v>
      </c>
    </row>
    <row r="43" spans="3:14" ht="15" thickTop="1" x14ac:dyDescent="0.3"/>
    <row r="45" spans="3:14" ht="15" thickBot="1" x14ac:dyDescent="0.35"/>
    <row r="46" spans="3:14" ht="15.6" thickTop="1" thickBot="1" x14ac:dyDescent="0.35">
      <c r="K46" s="3" t="s">
        <v>25</v>
      </c>
      <c r="L46" s="5"/>
      <c r="M46" s="5"/>
      <c r="N46" s="5"/>
    </row>
    <row r="47" spans="3:14" ht="15.6" thickTop="1" thickBot="1" x14ac:dyDescent="0.35">
      <c r="K47" s="3" t="s">
        <v>26</v>
      </c>
      <c r="L47" s="5"/>
      <c r="M47" s="5"/>
      <c r="N47" s="5"/>
    </row>
    <row r="48" spans="3:14" ht="15.6" thickTop="1" thickBot="1" x14ac:dyDescent="0.35">
      <c r="K48" s="3"/>
      <c r="L48" s="3" t="s">
        <v>7</v>
      </c>
      <c r="M48" s="3" t="s">
        <v>8</v>
      </c>
      <c r="N48" s="4" t="s">
        <v>9</v>
      </c>
    </row>
    <row r="49" spans="3:14" ht="15.6" thickTop="1" thickBot="1" x14ac:dyDescent="0.35">
      <c r="K49" s="3" t="s">
        <v>0</v>
      </c>
      <c r="L49" s="3">
        <v>4</v>
      </c>
      <c r="M49" s="3">
        <f>_xlfn.CEILING.MATH(L49/6)</f>
        <v>1</v>
      </c>
      <c r="N49" s="4">
        <f>(M49*25)</f>
        <v>25</v>
      </c>
    </row>
    <row r="50" spans="3:14" ht="15.6" thickTop="1" thickBot="1" x14ac:dyDescent="0.35">
      <c r="K50" s="3"/>
      <c r="L50" s="3"/>
      <c r="M50" s="3"/>
      <c r="N50" s="4"/>
    </row>
    <row r="51" spans="3:14" ht="15.6" thickTop="1" thickBot="1" x14ac:dyDescent="0.35">
      <c r="K51" s="3" t="s">
        <v>1</v>
      </c>
      <c r="L51" s="3">
        <f>3+1</f>
        <v>4</v>
      </c>
      <c r="M51" s="3">
        <f>_xlfn.CEILING.MATH(L51/4)</f>
        <v>1</v>
      </c>
      <c r="N51" s="4">
        <f>M51*25</f>
        <v>25</v>
      </c>
    </row>
    <row r="52" spans="3:14" ht="15.6" thickTop="1" thickBot="1" x14ac:dyDescent="0.35">
      <c r="K52" s="3" t="s">
        <v>2</v>
      </c>
      <c r="L52" s="3">
        <v>13</v>
      </c>
      <c r="M52" s="3">
        <f>_xlfn.CEILING.MATH(L52/4)</f>
        <v>4</v>
      </c>
      <c r="N52" s="4">
        <f>M52*25</f>
        <v>100</v>
      </c>
    </row>
    <row r="53" spans="3:14" ht="15.6" thickTop="1" thickBot="1" x14ac:dyDescent="0.35">
      <c r="K53" s="3" t="s">
        <v>11</v>
      </c>
      <c r="L53" s="3">
        <f>5</f>
        <v>5</v>
      </c>
      <c r="M53" s="3">
        <f>_xlfn.CEILING.MATH(L53/3)</f>
        <v>2</v>
      </c>
      <c r="N53" s="4">
        <f>M53*35</f>
        <v>70</v>
      </c>
    </row>
    <row r="54" spans="3:14" ht="15.6" thickTop="1" thickBot="1" x14ac:dyDescent="0.35">
      <c r="K54" s="3" t="s">
        <v>10</v>
      </c>
      <c r="L54" s="3">
        <v>2</v>
      </c>
      <c r="M54" s="3">
        <f>_xlfn.CEILING.MATH(L54/3)</f>
        <v>1</v>
      </c>
      <c r="N54" s="4">
        <f>M54*29</f>
        <v>29</v>
      </c>
    </row>
    <row r="55" spans="3:14" ht="15.6" thickTop="1" thickBot="1" x14ac:dyDescent="0.35">
      <c r="K55" s="3" t="s">
        <v>3</v>
      </c>
      <c r="L55" s="3"/>
      <c r="M55" s="3">
        <v>1</v>
      </c>
      <c r="N55" s="4">
        <v>12</v>
      </c>
    </row>
    <row r="56" spans="3:14" ht="15.6" thickTop="1" thickBot="1" x14ac:dyDescent="0.35">
      <c r="C56" s="3" t="s">
        <v>20</v>
      </c>
      <c r="K56" s="3"/>
      <c r="L56" s="3"/>
      <c r="M56" s="3"/>
      <c r="N56" s="4"/>
    </row>
    <row r="57" spans="3:14" ht="15.6" thickTop="1" thickBot="1" x14ac:dyDescent="0.35">
      <c r="C57" s="3" t="s">
        <v>21</v>
      </c>
      <c r="K57" s="3" t="s">
        <v>4</v>
      </c>
      <c r="L57" s="3">
        <f>(L49+L51*2+L52*2+L53*3+L54*3)</f>
        <v>59</v>
      </c>
      <c r="M57" s="3">
        <f>(L57+20)</f>
        <v>79</v>
      </c>
      <c r="N57" s="4">
        <f>(M57*2.5)</f>
        <v>197.5</v>
      </c>
    </row>
    <row r="58" spans="3:14" ht="15.6" thickTop="1" thickBot="1" x14ac:dyDescent="0.35">
      <c r="C58" s="3" t="s">
        <v>22</v>
      </c>
      <c r="K58" s="3"/>
      <c r="L58" s="3"/>
      <c r="M58" s="3"/>
      <c r="N58" s="4"/>
    </row>
    <row r="59" spans="3:14" ht="15.6" thickTop="1" thickBot="1" x14ac:dyDescent="0.35">
      <c r="C59" s="3" t="s">
        <v>23</v>
      </c>
      <c r="K59" s="3" t="s">
        <v>5</v>
      </c>
      <c r="L59" s="3"/>
      <c r="M59" s="3"/>
      <c r="N59" s="4">
        <v>109</v>
      </c>
    </row>
    <row r="60" spans="3:14" ht="15.6" thickTop="1" thickBot="1" x14ac:dyDescent="0.35">
      <c r="C60" s="3" t="s">
        <v>24</v>
      </c>
      <c r="K60" s="3"/>
      <c r="L60" s="3"/>
      <c r="M60" s="3"/>
      <c r="N60" s="4"/>
    </row>
    <row r="61" spans="3:14" ht="15.6" thickTop="1" thickBot="1" x14ac:dyDescent="0.35">
      <c r="K61" s="3" t="s">
        <v>6</v>
      </c>
      <c r="L61" s="3">
        <v>150</v>
      </c>
      <c r="M61" s="3">
        <v>2</v>
      </c>
      <c r="N61" s="4">
        <f>M61*L61</f>
        <v>300</v>
      </c>
    </row>
    <row r="62" spans="3:14" ht="15.6" thickTop="1" thickBot="1" x14ac:dyDescent="0.35">
      <c r="K62" s="3"/>
      <c r="L62" s="3"/>
      <c r="M62" s="3"/>
      <c r="N62" s="4"/>
    </row>
    <row r="63" spans="3:14" ht="15.6" thickTop="1" thickBot="1" x14ac:dyDescent="0.35">
      <c r="K63" s="3" t="s">
        <v>12</v>
      </c>
      <c r="L63" s="3"/>
      <c r="M63" s="3"/>
      <c r="N63" s="4">
        <f>SUM(N49:N61)</f>
        <v>867.5</v>
      </c>
    </row>
    <row r="64" spans="3:14" ht="15.6" thickTop="1" thickBot="1" x14ac:dyDescent="0.35">
      <c r="C64" s="6" t="s">
        <v>15</v>
      </c>
      <c r="D64" s="7"/>
      <c r="E64" s="7"/>
      <c r="F64" s="7"/>
    </row>
    <row r="65" spans="3:6" ht="15.6" thickTop="1" thickBot="1" x14ac:dyDescent="0.35">
      <c r="C65" s="6" t="s">
        <v>19</v>
      </c>
      <c r="D65" s="6" t="s">
        <v>7</v>
      </c>
      <c r="E65" s="6" t="s">
        <v>8</v>
      </c>
      <c r="F65" s="8" t="s">
        <v>9</v>
      </c>
    </row>
    <row r="66" spans="3:6" ht="15.6" thickTop="1" thickBot="1" x14ac:dyDescent="0.35">
      <c r="C66" s="3" t="s">
        <v>0</v>
      </c>
    </row>
    <row r="67" spans="3:6" ht="15.6" thickTop="1" thickBot="1" x14ac:dyDescent="0.35">
      <c r="C67" s="6" t="s">
        <v>0</v>
      </c>
      <c r="D67" s="6">
        <v>0</v>
      </c>
      <c r="E67" s="6">
        <f>_xlfn.CEILING.MATH(D67/6)</f>
        <v>0</v>
      </c>
      <c r="F67" s="8">
        <f>(E67*25)</f>
        <v>0</v>
      </c>
    </row>
    <row r="68" spans="3:6" ht="15.6" thickTop="1" thickBot="1" x14ac:dyDescent="0.35">
      <c r="C68" s="6"/>
      <c r="D68" s="6"/>
      <c r="E68" s="6"/>
      <c r="F68" s="8"/>
    </row>
    <row r="69" spans="3:6" ht="15.6" thickTop="1" thickBot="1" x14ac:dyDescent="0.35">
      <c r="C69" s="6" t="s">
        <v>1</v>
      </c>
      <c r="D69" s="6">
        <f>3+4+1</f>
        <v>8</v>
      </c>
      <c r="E69" s="6">
        <f>_xlfn.CEILING.MATH(D69/4)</f>
        <v>2</v>
      </c>
      <c r="F69" s="8">
        <f>E69*25</f>
        <v>50</v>
      </c>
    </row>
    <row r="70" spans="3:6" ht="15.6" thickTop="1" thickBot="1" x14ac:dyDescent="0.35">
      <c r="C70" s="6" t="s">
        <v>2</v>
      </c>
      <c r="D70" s="6">
        <v>0</v>
      </c>
      <c r="E70" s="6">
        <f>_xlfn.CEILING.MATH(D70/4)</f>
        <v>0</v>
      </c>
      <c r="F70" s="8">
        <f>E70*25</f>
        <v>0</v>
      </c>
    </row>
    <row r="71" spans="3:6" ht="15.6" thickTop="1" thickBot="1" x14ac:dyDescent="0.35">
      <c r="C71" s="6" t="s">
        <v>11</v>
      </c>
      <c r="D71" s="6">
        <f>2+2+1</f>
        <v>5</v>
      </c>
      <c r="E71" s="6">
        <f>_xlfn.CEILING.MATH(D71/3)</f>
        <v>2</v>
      </c>
      <c r="F71" s="8">
        <f>E71*35</f>
        <v>70</v>
      </c>
    </row>
    <row r="72" spans="3:6" ht="15.6" thickTop="1" thickBot="1" x14ac:dyDescent="0.35">
      <c r="C72" s="6" t="s">
        <v>10</v>
      </c>
      <c r="D72" s="6">
        <v>0</v>
      </c>
      <c r="E72" s="6">
        <f>_xlfn.CEILING.MATH(D72/3)</f>
        <v>0</v>
      </c>
      <c r="F72" s="8">
        <f>E72*45</f>
        <v>0</v>
      </c>
    </row>
    <row r="73" spans="3:6" ht="15.6" thickTop="1" thickBot="1" x14ac:dyDescent="0.35">
      <c r="C73" s="6" t="s">
        <v>13</v>
      </c>
      <c r="D73" s="6"/>
      <c r="E73" s="6">
        <v>1</v>
      </c>
      <c r="F73" s="8">
        <v>55</v>
      </c>
    </row>
    <row r="74" spans="3:6" ht="15.6" thickTop="1" thickBot="1" x14ac:dyDescent="0.35">
      <c r="C74" s="6" t="s">
        <v>3</v>
      </c>
      <c r="D74" s="6"/>
      <c r="E74" s="6">
        <v>1</v>
      </c>
      <c r="F74" s="8">
        <v>12</v>
      </c>
    </row>
    <row r="75" spans="3:6" ht="15.6" thickTop="1" thickBot="1" x14ac:dyDescent="0.35">
      <c r="C75" s="6"/>
      <c r="D75" s="6"/>
      <c r="E75" s="6"/>
      <c r="F75" s="8"/>
    </row>
    <row r="76" spans="3:6" ht="15.6" thickTop="1" thickBot="1" x14ac:dyDescent="0.35">
      <c r="C76" s="6" t="s">
        <v>4</v>
      </c>
      <c r="D76" s="6">
        <f>(D67+D69*2+D70*2+D71*3+D72*3)</f>
        <v>31</v>
      </c>
      <c r="E76" s="6">
        <f>(D76+20)</f>
        <v>51</v>
      </c>
      <c r="F76" s="8">
        <f>(E76*2.5)</f>
        <v>127.5</v>
      </c>
    </row>
    <row r="77" spans="3:6" ht="15.6" thickTop="1" thickBot="1" x14ac:dyDescent="0.35">
      <c r="C77" s="6"/>
      <c r="D77" s="6"/>
      <c r="E77" s="6"/>
      <c r="F77" s="8"/>
    </row>
    <row r="78" spans="3:6" ht="15.6" thickTop="1" thickBot="1" x14ac:dyDescent="0.35">
      <c r="C78" s="6" t="s">
        <v>5</v>
      </c>
      <c r="D78" s="6"/>
      <c r="E78" s="6"/>
      <c r="F78" s="8">
        <v>109</v>
      </c>
    </row>
    <row r="79" spans="3:6" ht="15.6" thickTop="1" thickBot="1" x14ac:dyDescent="0.35">
      <c r="C79" s="6"/>
      <c r="D79" s="6"/>
      <c r="E79" s="6"/>
      <c r="F79" s="8"/>
    </row>
    <row r="80" spans="3:6" ht="15.6" thickTop="1" thickBot="1" x14ac:dyDescent="0.35">
      <c r="C80" s="6" t="s">
        <v>6</v>
      </c>
      <c r="D80" s="6">
        <v>150</v>
      </c>
      <c r="E80" s="6">
        <v>1</v>
      </c>
      <c r="F80" s="8">
        <f>E80*D80</f>
        <v>150</v>
      </c>
    </row>
    <row r="81" spans="3:6" ht="15.6" thickTop="1" thickBot="1" x14ac:dyDescent="0.35">
      <c r="C81" s="6"/>
      <c r="D81" s="6"/>
      <c r="E81" s="6"/>
      <c r="F81" s="8"/>
    </row>
    <row r="82" spans="3:6" ht="15.6" thickTop="1" thickBot="1" x14ac:dyDescent="0.35">
      <c r="C82" s="6" t="s">
        <v>12</v>
      </c>
      <c r="D82" s="6"/>
      <c r="E82" s="6"/>
      <c r="F82" s="8">
        <f>SUM(F67:F80)</f>
        <v>573.5</v>
      </c>
    </row>
    <row r="83" spans="3:6" ht="15" thickTop="1" x14ac:dyDescent="0.3"/>
    <row r="89" spans="3:6" ht="15" thickBot="1" x14ac:dyDescent="0.35"/>
    <row r="90" spans="3:6" ht="15.6" thickTop="1" thickBot="1" x14ac:dyDescent="0.35">
      <c r="C90" s="3" t="s">
        <v>27</v>
      </c>
      <c r="D90" s="3" t="s">
        <v>28</v>
      </c>
      <c r="E90" s="3" t="s">
        <v>29</v>
      </c>
      <c r="F90" s="4" t="s">
        <v>30</v>
      </c>
    </row>
    <row r="91" spans="3:6" ht="15.6" thickTop="1" thickBot="1" x14ac:dyDescent="0.35">
      <c r="C91" s="9" t="s">
        <v>0</v>
      </c>
      <c r="D91" s="3">
        <v>0</v>
      </c>
      <c r="E91" s="3">
        <f>_xlfn.CEILING.MATH(D91/6)</f>
        <v>0</v>
      </c>
      <c r="F91" s="4">
        <f>E91*25</f>
        <v>0</v>
      </c>
    </row>
    <row r="92" spans="3:6" ht="15.6" thickTop="1" thickBot="1" x14ac:dyDescent="0.35">
      <c r="C92" s="3" t="s">
        <v>1</v>
      </c>
      <c r="D92" s="3">
        <v>0</v>
      </c>
      <c r="E92" s="3">
        <f>_xlfn.CEILING.MATH(D92/4)</f>
        <v>0</v>
      </c>
      <c r="F92" s="4">
        <f>E92*25</f>
        <v>0</v>
      </c>
    </row>
    <row r="93" spans="3:6" ht="15.6" thickTop="1" thickBot="1" x14ac:dyDescent="0.35">
      <c r="C93" s="3" t="s">
        <v>2</v>
      </c>
      <c r="D93" s="3">
        <v>8</v>
      </c>
      <c r="E93" s="3">
        <f>_xlfn.CEILING.MATH(D93/4)</f>
        <v>2</v>
      </c>
      <c r="F93" s="4">
        <f>E93*25</f>
        <v>50</v>
      </c>
    </row>
    <row r="94" spans="3:6" ht="15.6" thickTop="1" thickBot="1" x14ac:dyDescent="0.35">
      <c r="C94" s="3" t="s">
        <v>11</v>
      </c>
      <c r="D94" s="3">
        <v>0</v>
      </c>
      <c r="E94" s="3">
        <f>_xlfn.CEILING.MATH(D94/3)</f>
        <v>0</v>
      </c>
      <c r="F94" s="4">
        <f>E94*30</f>
        <v>0</v>
      </c>
    </row>
    <row r="95" spans="3:6" ht="15.6" thickTop="1" thickBot="1" x14ac:dyDescent="0.35">
      <c r="C95" s="3" t="s">
        <v>10</v>
      </c>
      <c r="D95" s="3">
        <v>5</v>
      </c>
      <c r="E95" s="3">
        <f>_xlfn.CEILING.MATH(D95/3)</f>
        <v>2</v>
      </c>
      <c r="F95" s="4">
        <f>E95*30</f>
        <v>60</v>
      </c>
    </row>
    <row r="96" spans="3:6" ht="15.6" thickTop="1" thickBot="1" x14ac:dyDescent="0.35">
      <c r="C96" s="3" t="s">
        <v>31</v>
      </c>
      <c r="D96" s="3">
        <v>0</v>
      </c>
      <c r="E96" s="3">
        <f>_xlfn.CEILING.MATH(D96/4)</f>
        <v>0</v>
      </c>
      <c r="F96" s="4">
        <f>E96*25</f>
        <v>0</v>
      </c>
    </row>
    <row r="97" spans="3:6" ht="15.6" thickTop="1" thickBot="1" x14ac:dyDescent="0.35">
      <c r="C97" s="3" t="s">
        <v>32</v>
      </c>
      <c r="D97" s="3">
        <v>0</v>
      </c>
      <c r="E97" s="3">
        <f>_xlfn.CEILING.MATH(D97/4)</f>
        <v>0</v>
      </c>
      <c r="F97" s="4">
        <f>E97*25</f>
        <v>0</v>
      </c>
    </row>
    <row r="98" spans="3:6" ht="15.6" thickTop="1" thickBot="1" x14ac:dyDescent="0.35">
      <c r="C98" s="3" t="s">
        <v>33</v>
      </c>
      <c r="D98" s="3">
        <v>0</v>
      </c>
      <c r="E98" s="3">
        <f>_xlfn.CEILING.MATH(D98/4)</f>
        <v>0</v>
      </c>
      <c r="F98" s="4">
        <f>E98*25</f>
        <v>0</v>
      </c>
    </row>
    <row r="99" spans="3:6" ht="15.6" thickTop="1" thickBot="1" x14ac:dyDescent="0.35">
      <c r="C99" s="3" t="s">
        <v>34</v>
      </c>
      <c r="D99" s="3">
        <v>0</v>
      </c>
      <c r="E99" s="3">
        <f>_xlfn.CEILING.MATH(D99/3)</f>
        <v>0</v>
      </c>
      <c r="F99" s="4">
        <f>E99*25</f>
        <v>0</v>
      </c>
    </row>
    <row r="100" spans="3:6" ht="15.6" thickTop="1" thickBot="1" x14ac:dyDescent="0.35">
      <c r="C100" s="3" t="s">
        <v>16</v>
      </c>
      <c r="D100" s="3">
        <v>15</v>
      </c>
      <c r="E100" s="3">
        <v>0</v>
      </c>
      <c r="F100" s="4">
        <f>E100*30</f>
        <v>0</v>
      </c>
    </row>
    <row r="101" spans="3:6" ht="15.6" thickTop="1" thickBot="1" x14ac:dyDescent="0.35">
      <c r="C101" s="3" t="s">
        <v>13</v>
      </c>
      <c r="D101" s="3">
        <v>24</v>
      </c>
      <c r="E101" s="3">
        <v>1</v>
      </c>
      <c r="F101" s="4">
        <f>E101*75</f>
        <v>75</v>
      </c>
    </row>
    <row r="102" spans="3:6" ht="15.6" thickTop="1" thickBot="1" x14ac:dyDescent="0.35">
      <c r="C102" s="3" t="s">
        <v>3</v>
      </c>
      <c r="D102" s="3">
        <v>10</v>
      </c>
      <c r="E102" s="3">
        <v>1</v>
      </c>
      <c r="F102" s="4">
        <f>E102*15</f>
        <v>15</v>
      </c>
    </row>
    <row r="103" spans="3:6" ht="15.6" thickTop="1" thickBot="1" x14ac:dyDescent="0.35">
      <c r="C103" s="3" t="s">
        <v>35</v>
      </c>
      <c r="D103" s="3">
        <v>1</v>
      </c>
      <c r="E103" s="3">
        <v>5</v>
      </c>
      <c r="F103" s="4">
        <f>E103*1</f>
        <v>5</v>
      </c>
    </row>
    <row r="104" spans="3:6" ht="15.6" thickTop="1" thickBot="1" x14ac:dyDescent="0.35">
      <c r="C104" s="3" t="s">
        <v>4</v>
      </c>
      <c r="D104" s="3">
        <f>D91+D92*2+D93*2+D94*3+D95*3+D96*2+D97*2+D98*2+D99*3+E100*D100+E101*D101+E102*D102+E103-4+(E91+E92+E93+E94+E95+E96+E97+E98+E99)*2</f>
        <v>74</v>
      </c>
      <c r="E104" s="3">
        <f>D104</f>
        <v>74</v>
      </c>
      <c r="F104" s="4">
        <f>E104*2.5</f>
        <v>185</v>
      </c>
    </row>
    <row r="105" spans="3:6" ht="15.6" thickTop="1" thickBot="1" x14ac:dyDescent="0.35">
      <c r="C105" s="3" t="s">
        <v>5</v>
      </c>
      <c r="D105" s="3"/>
      <c r="E105" s="3"/>
      <c r="F105" s="4">
        <v>109</v>
      </c>
    </row>
    <row r="106" spans="3:6" ht="15.6" thickTop="1" thickBot="1" x14ac:dyDescent="0.35">
      <c r="C106" s="3" t="s">
        <v>6</v>
      </c>
      <c r="D106" s="3"/>
      <c r="E106" s="3">
        <f>_xlfn.CEILING.MATH((E91+E92+E93+E94+E95+E96+E97+E98+E99+E100+E101+E102+1)/6)</f>
        <v>2</v>
      </c>
      <c r="F106" s="4">
        <f>E106*150</f>
        <v>300</v>
      </c>
    </row>
    <row r="107" spans="3:6" ht="15.6" thickTop="1" thickBot="1" x14ac:dyDescent="0.35">
      <c r="C107" s="3" t="s">
        <v>12</v>
      </c>
      <c r="D107" s="3"/>
      <c r="E107" s="3"/>
      <c r="F107" s="4">
        <f>SUM(F91:F106)</f>
        <v>799</v>
      </c>
    </row>
    <row r="108" spans="3:6" ht="15" thickTop="1" x14ac:dyDescent="0.3"/>
    <row r="109" spans="3:6" ht="15" thickBot="1" x14ac:dyDescent="0.35"/>
    <row r="110" spans="3:6" ht="15.6" thickTop="1" thickBot="1" x14ac:dyDescent="0.35">
      <c r="C110" s="6" t="s">
        <v>27</v>
      </c>
      <c r="D110" s="6" t="s">
        <v>28</v>
      </c>
      <c r="E110" s="6" t="s">
        <v>29</v>
      </c>
      <c r="F110" s="8" t="s">
        <v>30</v>
      </c>
    </row>
    <row r="111" spans="3:6" ht="15.6" thickTop="1" thickBot="1" x14ac:dyDescent="0.35">
      <c r="C111" s="3" t="s">
        <v>1</v>
      </c>
      <c r="D111" s="3">
        <v>0</v>
      </c>
      <c r="E111" s="3">
        <f>_xlfn.CEILING.MATH(D111/4)</f>
        <v>0</v>
      </c>
      <c r="F111" s="4">
        <f>E111*25</f>
        <v>0</v>
      </c>
    </row>
    <row r="112" spans="3:6" ht="15.6" thickTop="1" thickBot="1" x14ac:dyDescent="0.35">
      <c r="C112" s="3" t="s">
        <v>2</v>
      </c>
      <c r="D112" s="3">
        <v>0</v>
      </c>
      <c r="E112" s="3">
        <f>_xlfn.CEILING.MATH(D112/4)</f>
        <v>0</v>
      </c>
      <c r="F112" s="4">
        <v>0</v>
      </c>
    </row>
    <row r="113" spans="3:6" ht="15.6" thickTop="1" thickBot="1" x14ac:dyDescent="0.35">
      <c r="C113" s="6" t="s">
        <v>36</v>
      </c>
      <c r="D113" s="6">
        <v>4</v>
      </c>
      <c r="E113" s="6">
        <f>_xlfn.CEILING.MATH(D113/3)</f>
        <v>2</v>
      </c>
      <c r="F113" s="8">
        <v>100</v>
      </c>
    </row>
    <row r="114" spans="3:6" ht="15.6" thickTop="1" thickBot="1" x14ac:dyDescent="0.35">
      <c r="C114" s="3" t="s">
        <v>37</v>
      </c>
      <c r="D114" s="3">
        <v>0</v>
      </c>
      <c r="E114" s="3">
        <v>0</v>
      </c>
      <c r="F114" s="4">
        <v>0</v>
      </c>
    </row>
    <row r="115" spans="3:6" ht="15.6" thickTop="1" thickBot="1" x14ac:dyDescent="0.35">
      <c r="C115" s="6" t="s">
        <v>38</v>
      </c>
      <c r="D115" s="6">
        <v>0</v>
      </c>
      <c r="E115" s="6">
        <v>1</v>
      </c>
      <c r="F115" s="8">
        <f>E115*25</f>
        <v>25</v>
      </c>
    </row>
    <row r="116" spans="3:6" ht="15.6" thickTop="1" thickBot="1" x14ac:dyDescent="0.35">
      <c r="C116" s="6" t="s">
        <v>39</v>
      </c>
      <c r="D116" s="6">
        <v>0</v>
      </c>
      <c r="E116" s="6">
        <v>2</v>
      </c>
      <c r="F116" s="8">
        <v>5</v>
      </c>
    </row>
    <row r="117" spans="3:6" ht="15.6" thickTop="1" thickBot="1" x14ac:dyDescent="0.35">
      <c r="C117" s="6" t="s">
        <v>35</v>
      </c>
      <c r="D117" s="6">
        <v>0</v>
      </c>
      <c r="E117" s="6">
        <v>5</v>
      </c>
      <c r="F117" s="8">
        <v>10</v>
      </c>
    </row>
    <row r="118" spans="3:6" ht="15.6" thickTop="1" thickBot="1" x14ac:dyDescent="0.35">
      <c r="C118" s="6" t="s">
        <v>40</v>
      </c>
      <c r="D118" s="6"/>
      <c r="E118" s="6">
        <v>2</v>
      </c>
      <c r="F118" s="8">
        <v>10</v>
      </c>
    </row>
    <row r="119" spans="3:6" ht="15.6" thickTop="1" thickBot="1" x14ac:dyDescent="0.35">
      <c r="C119" s="6" t="s">
        <v>41</v>
      </c>
      <c r="D119" s="6"/>
      <c r="E119" s="6">
        <v>5</v>
      </c>
      <c r="F119" s="8">
        <v>10</v>
      </c>
    </row>
    <row r="120" spans="3:6" ht="15.6" thickTop="1" thickBot="1" x14ac:dyDescent="0.35">
      <c r="C120" s="6" t="s">
        <v>4</v>
      </c>
      <c r="D120" s="6">
        <v>0</v>
      </c>
      <c r="E120" s="6">
        <v>25</v>
      </c>
      <c r="F120" s="8">
        <f>E120*2.5</f>
        <v>62.5</v>
      </c>
    </row>
    <row r="121" spans="3:6" ht="15.6" thickTop="1" thickBot="1" x14ac:dyDescent="0.35">
      <c r="C121" s="6" t="s">
        <v>6</v>
      </c>
      <c r="D121" s="6"/>
      <c r="E121" s="6">
        <v>1</v>
      </c>
      <c r="F121" s="8">
        <f>E121*150</f>
        <v>150</v>
      </c>
    </row>
    <row r="122" spans="3:6" ht="15.6" thickTop="1" thickBot="1" x14ac:dyDescent="0.35">
      <c r="C122" s="6" t="s">
        <v>12</v>
      </c>
      <c r="D122" s="6"/>
      <c r="E122" s="6"/>
      <c r="F122" s="8">
        <f>SUM(F111:F121)</f>
        <v>372.5</v>
      </c>
    </row>
    <row r="123" spans="3:6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Joydev Ghosh Joy</dc:creator>
  <cp:lastModifiedBy>Joydev Ghosh Joy</cp:lastModifiedBy>
  <dcterms:created xsi:type="dcterms:W3CDTF">2015-06-05T18:17:20Z</dcterms:created>
  <dcterms:modified xsi:type="dcterms:W3CDTF">2023-06-09T06:54:18Z</dcterms:modified>
</cp:coreProperties>
</file>