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業\資料探勘期中考\"/>
    </mc:Choice>
  </mc:AlternateContent>
  <xr:revisionPtr revIDLastSave="0" documentId="13_ncr:1_{DBFBCCE7-6E9E-44F9-87B6-8DA662CADE8D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RawData_3-1_3-2" sheetId="2" r:id="rId1"/>
    <sheet name="RawData_3-3" sheetId="1" r:id="rId2"/>
  </sheets>
  <definedNames>
    <definedName name="solver_adj" localSheetId="1" hidden="1">'RawData_3-3'!$G$6:$G$9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'RawData_3-3'!$M$11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J28" i="2" l="1"/>
  <c r="N3" i="2"/>
  <c r="N11" i="1" l="1"/>
  <c r="N11" i="2"/>
  <c r="H24" i="1" l="1"/>
  <c r="K24" i="1" s="1"/>
  <c r="L24" i="1" s="1"/>
  <c r="H23" i="1"/>
  <c r="K23" i="1" s="1"/>
  <c r="L23" i="1" s="1"/>
  <c r="H22" i="1"/>
  <c r="H21" i="1"/>
  <c r="H20" i="1"/>
  <c r="J20" i="1" s="1"/>
  <c r="H17" i="1"/>
  <c r="K17" i="1" s="1"/>
  <c r="L17" i="1" s="1"/>
  <c r="H12" i="1"/>
  <c r="K12" i="1" s="1"/>
  <c r="L12" i="1" s="1"/>
  <c r="E13" i="1"/>
  <c r="H13" i="1" s="1"/>
  <c r="J13" i="1" s="1"/>
  <c r="E14" i="1"/>
  <c r="H14" i="1" s="1"/>
  <c r="J14" i="1" s="1"/>
  <c r="E15" i="1"/>
  <c r="H15" i="1" s="1"/>
  <c r="K15" i="1" s="1"/>
  <c r="L15" i="1" s="1"/>
  <c r="E16" i="1"/>
  <c r="H16" i="1" s="1"/>
  <c r="K16" i="1" s="1"/>
  <c r="L16" i="1" s="1"/>
  <c r="E17" i="1"/>
  <c r="E18" i="1"/>
  <c r="H18" i="1" s="1"/>
  <c r="K18" i="1" s="1"/>
  <c r="L18" i="1" s="1"/>
  <c r="E19" i="1"/>
  <c r="H19" i="1" s="1"/>
  <c r="J19" i="1" s="1"/>
  <c r="E20" i="1"/>
  <c r="E21" i="1"/>
  <c r="E22" i="1"/>
  <c r="E23" i="1"/>
  <c r="E24" i="1"/>
  <c r="E25" i="1"/>
  <c r="H25" i="1" s="1"/>
  <c r="K25" i="1" s="1"/>
  <c r="L25" i="1" s="1"/>
  <c r="E26" i="1"/>
  <c r="H26" i="1" s="1"/>
  <c r="K26" i="1" s="1"/>
  <c r="L26" i="1" s="1"/>
  <c r="E27" i="1"/>
  <c r="H27" i="1" s="1"/>
  <c r="J27" i="1" s="1"/>
  <c r="E28" i="1"/>
  <c r="H28" i="1" s="1"/>
  <c r="J28" i="1" s="1"/>
  <c r="E29" i="1"/>
  <c r="H29" i="1" s="1"/>
  <c r="J29" i="1" s="1"/>
  <c r="E30" i="1"/>
  <c r="H30" i="1" s="1"/>
  <c r="J30" i="1" s="1"/>
  <c r="E31" i="1"/>
  <c r="H31" i="1" s="1"/>
  <c r="K31" i="1" s="1"/>
  <c r="L31" i="1" s="1"/>
  <c r="E12" i="1"/>
  <c r="H31" i="2"/>
  <c r="H30" i="2"/>
  <c r="K30" i="2" s="1"/>
  <c r="L30" i="2" s="1"/>
  <c r="K29" i="2"/>
  <c r="L29" i="2" s="1"/>
  <c r="H29" i="2"/>
  <c r="H28" i="2"/>
  <c r="K28" i="2" s="1"/>
  <c r="L28" i="2" s="1"/>
  <c r="H27" i="2"/>
  <c r="H26" i="2"/>
  <c r="K26" i="2" s="1"/>
  <c r="L26" i="2" s="1"/>
  <c r="H25" i="2"/>
  <c r="K25" i="2" s="1"/>
  <c r="L25" i="2" s="1"/>
  <c r="H24" i="2"/>
  <c r="K24" i="2" s="1"/>
  <c r="L24" i="2" s="1"/>
  <c r="H23" i="2"/>
  <c r="K23" i="2" s="1"/>
  <c r="L23" i="2" s="1"/>
  <c r="H22" i="2"/>
  <c r="K22" i="2" s="1"/>
  <c r="L22" i="2" s="1"/>
  <c r="K21" i="2"/>
  <c r="L21" i="2" s="1"/>
  <c r="H21" i="2"/>
  <c r="J21" i="2" s="1"/>
  <c r="H20" i="2"/>
  <c r="K20" i="2" s="1"/>
  <c r="L20" i="2" s="1"/>
  <c r="H19" i="2"/>
  <c r="H18" i="2"/>
  <c r="H17" i="2"/>
  <c r="K17" i="2" s="1"/>
  <c r="L17" i="2" s="1"/>
  <c r="H16" i="2"/>
  <c r="K16" i="2" s="1"/>
  <c r="L16" i="2" s="1"/>
  <c r="H15" i="2"/>
  <c r="K15" i="2" s="1"/>
  <c r="L15" i="2" s="1"/>
  <c r="H14" i="2"/>
  <c r="K14" i="2" s="1"/>
  <c r="L14" i="2" s="1"/>
  <c r="H13" i="2"/>
  <c r="K13" i="2" s="1"/>
  <c r="L13" i="2" s="1"/>
  <c r="H12" i="2"/>
  <c r="K12" i="2" s="1"/>
  <c r="L12" i="2" s="1"/>
  <c r="M5" i="2"/>
  <c r="M4" i="2"/>
  <c r="D4" i="2"/>
  <c r="C4" i="2"/>
  <c r="B4" i="2"/>
  <c r="D3" i="2"/>
  <c r="I28" i="2" s="1"/>
  <c r="C3" i="2"/>
  <c r="B3" i="2"/>
  <c r="D2" i="2"/>
  <c r="C2" i="2"/>
  <c r="B2" i="2"/>
  <c r="D1" i="2"/>
  <c r="C1" i="2"/>
  <c r="B1" i="2"/>
  <c r="I13" i="1"/>
  <c r="I21" i="1"/>
  <c r="I22" i="1"/>
  <c r="I23" i="1"/>
  <c r="I24" i="1"/>
  <c r="I25" i="1"/>
  <c r="M5" i="1"/>
  <c r="M4" i="1"/>
  <c r="C1" i="1"/>
  <c r="D1" i="1"/>
  <c r="C2" i="1"/>
  <c r="D2" i="1"/>
  <c r="C3" i="1"/>
  <c r="D3" i="1"/>
  <c r="I14" i="1" s="1"/>
  <c r="C4" i="1"/>
  <c r="D4" i="1"/>
  <c r="B4" i="1"/>
  <c r="B1" i="1"/>
  <c r="B3" i="1"/>
  <c r="B2" i="1"/>
  <c r="J16" i="2" l="1"/>
  <c r="J21" i="1"/>
  <c r="I29" i="2"/>
  <c r="J22" i="1"/>
  <c r="I18" i="2"/>
  <c r="J24" i="2"/>
  <c r="I19" i="1"/>
  <c r="I13" i="2"/>
  <c r="J19" i="2"/>
  <c r="J31" i="2"/>
  <c r="I12" i="1"/>
  <c r="N5" i="1" s="1"/>
  <c r="I20" i="1"/>
  <c r="I30" i="1"/>
  <c r="I18" i="1"/>
  <c r="J13" i="2"/>
  <c r="K19" i="2"/>
  <c r="L19" i="2" s="1"/>
  <c r="I31" i="2"/>
  <c r="I31" i="1"/>
  <c r="I29" i="1"/>
  <c r="I17" i="1"/>
  <c r="J29" i="2"/>
  <c r="I28" i="1"/>
  <c r="I16" i="1"/>
  <c r="I26" i="2"/>
  <c r="I21" i="2"/>
  <c r="J27" i="2"/>
  <c r="I23" i="2"/>
  <c r="J18" i="2"/>
  <c r="I27" i="1"/>
  <c r="I15" i="1"/>
  <c r="I26" i="1"/>
  <c r="I15" i="2"/>
  <c r="K27" i="2"/>
  <c r="L27" i="2" s="1"/>
  <c r="J26" i="2"/>
  <c r="I12" i="2"/>
  <c r="J15" i="2"/>
  <c r="K18" i="2"/>
  <c r="L18" i="2" s="1"/>
  <c r="I20" i="2"/>
  <c r="J23" i="2"/>
  <c r="J12" i="2"/>
  <c r="I17" i="2"/>
  <c r="J20" i="2"/>
  <c r="I25" i="2"/>
  <c r="K31" i="2"/>
  <c r="L31" i="2" s="1"/>
  <c r="I14" i="2"/>
  <c r="J17" i="2"/>
  <c r="I22" i="2"/>
  <c r="J25" i="2"/>
  <c r="I30" i="2"/>
  <c r="J14" i="2"/>
  <c r="I19" i="2"/>
  <c r="J22" i="2"/>
  <c r="I27" i="2"/>
  <c r="J30" i="2"/>
  <c r="I16" i="2"/>
  <c r="I24" i="2"/>
  <c r="J26" i="1"/>
  <c r="J18" i="1"/>
  <c r="J25" i="1"/>
  <c r="J17" i="1"/>
  <c r="K14" i="1"/>
  <c r="L14" i="1" s="1"/>
  <c r="K13" i="1"/>
  <c r="L13" i="1" s="1"/>
  <c r="K22" i="1"/>
  <c r="L22" i="1" s="1"/>
  <c r="K21" i="1"/>
  <c r="L21" i="1" s="1"/>
  <c r="K30" i="1"/>
  <c r="L30" i="1" s="1"/>
  <c r="K20" i="1"/>
  <c r="L20" i="1" s="1"/>
  <c r="K29" i="1"/>
  <c r="L29" i="1" s="1"/>
  <c r="K19" i="1"/>
  <c r="L19" i="1" s="1"/>
  <c r="K28" i="1"/>
  <c r="L28" i="1" s="1"/>
  <c r="K27" i="1"/>
  <c r="L27" i="1" s="1"/>
  <c r="J12" i="1"/>
  <c r="J24" i="1"/>
  <c r="J16" i="1"/>
  <c r="J31" i="1"/>
  <c r="J23" i="1"/>
  <c r="J15" i="1"/>
  <c r="N4" i="2" l="1"/>
  <c r="O4" i="2"/>
  <c r="M11" i="2" s="1"/>
  <c r="O3" i="2"/>
  <c r="P3" i="2" s="1"/>
  <c r="N5" i="2"/>
  <c r="O11" i="2" s="1"/>
  <c r="N4" i="1"/>
  <c r="O11" i="1" s="1"/>
  <c r="N3" i="1"/>
  <c r="O3" i="1" s="1"/>
  <c r="O4" i="1" l="1"/>
  <c r="M11" i="1" s="1"/>
  <c r="P3" i="1" l="1"/>
</calcChain>
</file>

<file path=xl/sharedStrings.xml><?xml version="1.0" encoding="utf-8"?>
<sst xmlns="http://schemas.openxmlformats.org/spreadsheetml/2006/main" count="74" uniqueCount="40">
  <si>
    <t>No.</t>
  </si>
  <si>
    <t>x1</t>
  </si>
  <si>
    <t>x2</t>
  </si>
  <si>
    <t>y</t>
  </si>
  <si>
    <t>MAX</t>
    <phoneticPr fontId="2" type="noConversion"/>
  </si>
  <si>
    <t>MIN</t>
    <phoneticPr fontId="2" type="noConversion"/>
  </si>
  <si>
    <t>Average</t>
    <phoneticPr fontId="2" type="noConversion"/>
  </si>
  <si>
    <t>標準差</t>
    <phoneticPr fontId="2" type="noConversion"/>
  </si>
  <si>
    <t>自由度</t>
    <phoneticPr fontId="2" type="noConversion"/>
  </si>
  <si>
    <t>方差和</t>
    <phoneticPr fontId="2" type="noConversion"/>
  </si>
  <si>
    <t>均方差</t>
    <phoneticPr fontId="2" type="noConversion"/>
  </si>
  <si>
    <t>F統計值</t>
    <phoneticPr fontId="2" type="noConversion"/>
  </si>
  <si>
    <t>回歸</t>
    <phoneticPr fontId="2" type="noConversion"/>
  </si>
  <si>
    <t>殘差</t>
    <phoneticPr fontId="2" type="noConversion"/>
  </si>
  <si>
    <t>總和</t>
    <phoneticPr fontId="2" type="noConversion"/>
  </si>
  <si>
    <t>多元線性回歸</t>
    <phoneticPr fontId="2" type="noConversion"/>
  </si>
  <si>
    <t>Y_pred</t>
    <phoneticPr fontId="2" type="noConversion"/>
  </si>
  <si>
    <t>w0</t>
    <phoneticPr fontId="2" type="noConversion"/>
  </si>
  <si>
    <t>w1</t>
    <phoneticPr fontId="2" type="noConversion"/>
  </si>
  <si>
    <t>w2</t>
    <phoneticPr fontId="2" type="noConversion"/>
  </si>
  <si>
    <t>方差和差</t>
    <phoneticPr fontId="2" type="noConversion"/>
  </si>
  <si>
    <t>回歸方差</t>
    <phoneticPr fontId="2" type="noConversion"/>
  </si>
  <si>
    <t>Error</t>
    <phoneticPr fontId="2" type="noConversion"/>
  </si>
  <si>
    <t>Error^2</t>
    <phoneticPr fontId="2" type="noConversion"/>
  </si>
  <si>
    <t>RMSE</t>
    <phoneticPr fontId="2" type="noConversion"/>
  </si>
  <si>
    <r>
      <t>R</t>
    </r>
    <r>
      <rPr>
        <vertAlign val="superscript"/>
        <sz val="12"/>
        <color theme="1"/>
        <rFont val="微軟正黑體"/>
        <family val="2"/>
        <charset val="136"/>
      </rPr>
      <t>2</t>
    </r>
    <phoneticPr fontId="2" type="noConversion"/>
  </si>
  <si>
    <r>
      <t>adj_R</t>
    </r>
    <r>
      <rPr>
        <vertAlign val="superscript"/>
        <sz val="12"/>
        <color theme="1"/>
        <rFont val="微軟正黑體"/>
        <family val="2"/>
        <charset val="136"/>
      </rPr>
      <t>2</t>
    </r>
    <phoneticPr fontId="2" type="noConversion"/>
  </si>
  <si>
    <t>多項式回歸</t>
    <phoneticPr fontId="2" type="noConversion"/>
  </si>
  <si>
    <t>w3</t>
    <phoneticPr fontId="2" type="noConversion"/>
  </si>
  <si>
    <t>x1x2</t>
    <phoneticPr fontId="2" type="noConversion"/>
  </si>
  <si>
    <t>k</t>
    <phoneticPr fontId="2" type="noConversion"/>
  </si>
  <si>
    <t>n-1-k</t>
    <phoneticPr fontId="2" type="noConversion"/>
  </si>
  <si>
    <t>n-1</t>
    <phoneticPr fontId="2" type="noConversion"/>
  </si>
  <si>
    <t>SSR</t>
    <phoneticPr fontId="2" type="noConversion"/>
  </si>
  <si>
    <t>SSE</t>
    <phoneticPr fontId="2" type="noConversion"/>
  </si>
  <si>
    <t>Syy</t>
    <phoneticPr fontId="2" type="noConversion"/>
  </si>
  <si>
    <t>MSR</t>
    <phoneticPr fontId="2" type="noConversion"/>
  </si>
  <si>
    <t>MSE</t>
    <phoneticPr fontId="2" type="noConversion"/>
  </si>
  <si>
    <t>F</t>
    <phoneticPr fontId="2" type="noConversion"/>
  </si>
  <si>
    <t>局部修改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</si>
</sst>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0"/>
    <numFmt numFmtId="178" formatCode="0.000_ "/>
    <numFmt numFmtId="179" formatCode="0.000000_ "/>
  </numFmts>
  <fonts count="8" x14ac:knownFonts="1"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sz val="10"/>
      <color rgb="FF374151"/>
      <name val="Segoe UI"/>
      <family val="2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3" borderId="1" xfId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1" applyFont="1" applyFill="1" applyBorder="1">
      <alignment vertical="center"/>
    </xf>
    <xf numFmtId="0" fontId="3" fillId="0" borderId="0" xfId="0" applyFont="1">
      <alignment vertical="center"/>
    </xf>
    <xf numFmtId="176" fontId="4" fillId="2" borderId="0" xfId="0" applyNumberFormat="1" applyFont="1" applyFill="1">
      <alignment vertical="center"/>
    </xf>
    <xf numFmtId="0" fontId="0" fillId="0" borderId="0" xfId="0" applyFont="1">
      <alignment vertical="center"/>
    </xf>
    <xf numFmtId="177" fontId="3" fillId="2" borderId="0" xfId="1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177" fontId="3" fillId="0" borderId="0" xfId="0" applyNumberFormat="1" applyFont="1">
      <alignment vertical="center"/>
    </xf>
    <xf numFmtId="0" fontId="4" fillId="0" borderId="0" xfId="1" applyFont="1" applyFill="1" applyBorder="1">
      <alignment vertical="center"/>
    </xf>
    <xf numFmtId="178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7" fillId="0" borderId="0" xfId="0" applyFont="1">
      <alignment vertical="center"/>
    </xf>
    <xf numFmtId="178" fontId="3" fillId="4" borderId="0" xfId="0" applyNumberFormat="1" applyFont="1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D768-67F1-481B-9DB3-8B921FE50086}">
  <dimension ref="A1:P31"/>
  <sheetViews>
    <sheetView workbookViewId="0">
      <selection activeCell="O20" sqref="O20"/>
    </sheetView>
  </sheetViews>
  <sheetFormatPr defaultColWidth="8.6640625" defaultRowHeight="15.75" x14ac:dyDescent="0.25"/>
  <cols>
    <col min="1" max="1" width="8.6640625" style="4"/>
    <col min="2" max="2" width="9" style="4" bestFit="1" customWidth="1"/>
    <col min="3" max="3" width="8.6640625" style="4"/>
    <col min="4" max="4" width="9" style="4" bestFit="1" customWidth="1"/>
    <col min="5" max="5" width="8.6640625" style="4"/>
    <col min="6" max="6" width="11.21875" style="4" bestFit="1" customWidth="1"/>
    <col min="7" max="7" width="8.6640625" style="4"/>
    <col min="8" max="8" width="12.77734375" style="4" bestFit="1" customWidth="1"/>
    <col min="9" max="11" width="8.6640625" style="4"/>
    <col min="12" max="12" width="16.44140625" style="4" bestFit="1" customWidth="1"/>
    <col min="13" max="13" width="8.6640625" style="4"/>
    <col min="14" max="14" width="16.44140625" style="4" bestFit="1" customWidth="1"/>
    <col min="15" max="16384" width="8.6640625" style="4"/>
  </cols>
  <sheetData>
    <row r="1" spans="1:16" x14ac:dyDescent="0.25">
      <c r="A1" s="6" t="s">
        <v>4</v>
      </c>
      <c r="B1" s="9">
        <f>MAX(B12:B31)</f>
        <v>9.6839999999999993</v>
      </c>
      <c r="C1" s="9">
        <f t="shared" ref="C1:D1" si="0">MAX(C12:C31)</f>
        <v>5</v>
      </c>
      <c r="D1" s="9">
        <f t="shared" si="0"/>
        <v>1060</v>
      </c>
    </row>
    <row r="2" spans="1:16" x14ac:dyDescent="0.25">
      <c r="A2" s="6" t="s">
        <v>5</v>
      </c>
      <c r="B2" s="9">
        <f>MIN(B12:B31)</f>
        <v>8.3000000000000004E-2</v>
      </c>
      <c r="C2" s="9">
        <f t="shared" ref="C2:D2" si="1">MIN(C12:C31)</f>
        <v>0.247</v>
      </c>
      <c r="D2" s="9">
        <f t="shared" si="1"/>
        <v>862</v>
      </c>
      <c r="G2" s="6" t="s">
        <v>8</v>
      </c>
      <c r="H2" s="6" t="s">
        <v>9</v>
      </c>
      <c r="I2" s="6" t="s">
        <v>10</v>
      </c>
      <c r="J2" s="6" t="s">
        <v>11</v>
      </c>
      <c r="M2" s="6" t="s">
        <v>8</v>
      </c>
      <c r="N2" s="6" t="s">
        <v>9</v>
      </c>
      <c r="O2" s="6" t="s">
        <v>10</v>
      </c>
      <c r="P2" s="6" t="s">
        <v>11</v>
      </c>
    </row>
    <row r="3" spans="1:16" x14ac:dyDescent="0.25">
      <c r="A3" s="6" t="s">
        <v>6</v>
      </c>
      <c r="B3" s="9">
        <f>AVERAGE(B12:B31)</f>
        <v>4.2345499999999996</v>
      </c>
      <c r="C3" s="9">
        <f t="shared" ref="C3:D3" si="2">AVERAGE(C12:C31)</f>
        <v>2.8656500000000005</v>
      </c>
      <c r="D3" s="9">
        <f t="shared" si="2"/>
        <v>918.67275000000006</v>
      </c>
      <c r="F3" s="6" t="s">
        <v>12</v>
      </c>
      <c r="G3" s="14" t="s">
        <v>30</v>
      </c>
      <c r="H3" s="14" t="s">
        <v>33</v>
      </c>
      <c r="I3" s="14" t="s">
        <v>36</v>
      </c>
      <c r="J3" s="14" t="s">
        <v>38</v>
      </c>
      <c r="L3" s="6" t="s">
        <v>12</v>
      </c>
      <c r="M3" s="4">
        <v>2</v>
      </c>
      <c r="N3" s="4">
        <f>SUM(J12:J31)</f>
        <v>22771.731180958064</v>
      </c>
      <c r="O3" s="4">
        <f>N3/M3</f>
        <v>11385.865590479032</v>
      </c>
      <c r="P3" s="4">
        <f>O3/O4</f>
        <v>9.0541043640776895</v>
      </c>
    </row>
    <row r="4" spans="1:16" x14ac:dyDescent="0.25">
      <c r="A4" s="6" t="s">
        <v>7</v>
      </c>
      <c r="B4" s="4">
        <f>STDEV(B12:B31)</f>
        <v>3.1120011242556491</v>
      </c>
      <c r="C4" s="4">
        <f t="shared" ref="C4:D4" si="3">STDEV(C12:C31)</f>
        <v>1.3976464531113488</v>
      </c>
      <c r="D4" s="4">
        <f t="shared" si="3"/>
        <v>48.205308756428799</v>
      </c>
      <c r="F4" s="6" t="s">
        <v>13</v>
      </c>
      <c r="G4" s="15" t="s">
        <v>31</v>
      </c>
      <c r="H4" s="16" t="s">
        <v>34</v>
      </c>
      <c r="I4" s="14" t="s">
        <v>37</v>
      </c>
      <c r="J4" s="17"/>
      <c r="L4" s="6" t="s">
        <v>13</v>
      </c>
      <c r="M4" s="11">
        <f>COUNT(B12:B31)-1-M3</f>
        <v>17</v>
      </c>
      <c r="N4" s="12">
        <f>SUM(L12:L31)</f>
        <v>21378.11839303454</v>
      </c>
      <c r="O4" s="4">
        <f>N4/M4</f>
        <v>1257.5363760608552</v>
      </c>
    </row>
    <row r="5" spans="1:16" x14ac:dyDescent="0.25">
      <c r="F5" s="6" t="s">
        <v>14</v>
      </c>
      <c r="G5" s="15" t="s">
        <v>32</v>
      </c>
      <c r="H5" s="14" t="s">
        <v>35</v>
      </c>
      <c r="I5" s="17"/>
      <c r="J5" s="17"/>
      <c r="L5" s="6" t="s">
        <v>14</v>
      </c>
      <c r="M5" s="11">
        <f>COUNT(B12:B31)-1</f>
        <v>19</v>
      </c>
      <c r="N5" s="4">
        <f>SUM(I12:I31)</f>
        <v>44151.284053749987</v>
      </c>
    </row>
    <row r="7" spans="1:16" x14ac:dyDescent="0.25">
      <c r="F7" s="10" t="s">
        <v>19</v>
      </c>
      <c r="G7" s="4">
        <v>-19.792060325319401</v>
      </c>
    </row>
    <row r="8" spans="1:16" x14ac:dyDescent="0.25">
      <c r="F8" s="10" t="s">
        <v>18</v>
      </c>
      <c r="G8" s="4">
        <v>-7.9896353523921055</v>
      </c>
    </row>
    <row r="9" spans="1:16" ht="16.5" x14ac:dyDescent="0.25">
      <c r="F9" s="10" t="s">
        <v>17</v>
      </c>
      <c r="G9" s="4">
        <v>1009.2218433692116</v>
      </c>
      <c r="L9" s="6"/>
      <c r="N9" s="20" t="s">
        <v>39</v>
      </c>
    </row>
    <row r="10" spans="1:16" ht="18" x14ac:dyDescent="0.25">
      <c r="H10" s="3" t="s">
        <v>15</v>
      </c>
      <c r="I10" s="6" t="s">
        <v>20</v>
      </c>
      <c r="J10" s="6" t="s">
        <v>21</v>
      </c>
      <c r="L10" s="12"/>
      <c r="M10" s="6" t="s">
        <v>24</v>
      </c>
      <c r="N10" s="18" t="s">
        <v>25</v>
      </c>
      <c r="O10" s="18" t="s">
        <v>26</v>
      </c>
    </row>
    <row r="11" spans="1:16" x14ac:dyDescent="0.25">
      <c r="A11" s="1" t="s">
        <v>0</v>
      </c>
      <c r="B11" s="2" t="s">
        <v>1</v>
      </c>
      <c r="C11" s="2" t="s">
        <v>2</v>
      </c>
      <c r="D11" s="3" t="s">
        <v>3</v>
      </c>
      <c r="H11" s="3" t="s">
        <v>16</v>
      </c>
      <c r="K11" s="6" t="s">
        <v>22</v>
      </c>
      <c r="L11" s="6" t="s">
        <v>23</v>
      </c>
      <c r="M11" s="4">
        <f>SQRT(O4)</f>
        <v>35.461759348075994</v>
      </c>
      <c r="N11" s="19">
        <f>1-N4/N5</f>
        <v>0.51579849032230385</v>
      </c>
      <c r="O11" s="19">
        <f>1-((1-N11)*M5/M4)</f>
        <v>0.4588336068308102</v>
      </c>
    </row>
    <row r="12" spans="1:16" x14ac:dyDescent="0.25">
      <c r="A12" s="5">
        <v>1</v>
      </c>
      <c r="B12" s="8">
        <v>1.496</v>
      </c>
      <c r="C12" s="8">
        <v>4.5490000000000004</v>
      </c>
      <c r="D12" s="7">
        <v>873.61400000000003</v>
      </c>
      <c r="H12" s="4">
        <f>$G$9+$G$8*B12+$G$7*C12</f>
        <v>907.2352664621551</v>
      </c>
      <c r="I12" s="4">
        <f>(D12-$D$3)^2</f>
        <v>2030.2909515625029</v>
      </c>
      <c r="J12" s="4">
        <f>(H12-$D$3)^2</f>
        <v>130.81602967847468</v>
      </c>
      <c r="K12" s="9">
        <f>(D12-H12)</f>
        <v>-33.621266462155063</v>
      </c>
      <c r="L12" s="12">
        <f>K12^2</f>
        <v>1130.3895585192329</v>
      </c>
    </row>
    <row r="13" spans="1:16" x14ac:dyDescent="0.25">
      <c r="A13" s="5">
        <v>2</v>
      </c>
      <c r="B13" s="8">
        <v>6.5529999999999999</v>
      </c>
      <c r="C13" s="8">
        <v>3.4180000000000001</v>
      </c>
      <c r="D13" s="7">
        <v>889.18</v>
      </c>
      <c r="H13" s="4">
        <f>$G$9+$G$8*B13+$G$7*C13</f>
        <v>889.21650071304441</v>
      </c>
      <c r="I13" s="4">
        <f>(D13-$D$3)^2</f>
        <v>869.82230256250671</v>
      </c>
      <c r="J13" s="4">
        <f t="shared" ref="J13:J31" si="4">(H13-$D$3)^2</f>
        <v>867.67062205527543</v>
      </c>
      <c r="K13" s="9">
        <f t="shared" ref="K13:K31" si="5">(D13-H13)</f>
        <v>-3.6500713044461008E-2</v>
      </c>
      <c r="L13" s="12">
        <f t="shared" ref="L13:L31" si="6">K13^2</f>
        <v>1.3323020527540861E-3</v>
      </c>
    </row>
    <row r="14" spans="1:16" x14ac:dyDescent="0.25">
      <c r="A14" s="5">
        <v>3</v>
      </c>
      <c r="B14" s="8">
        <v>5.3540000000000001</v>
      </c>
      <c r="C14" s="8">
        <v>2.8090000000000002</v>
      </c>
      <c r="D14" s="7">
        <v>897.15800000000002</v>
      </c>
      <c r="H14" s="4">
        <f t="shared" ref="H14:H31" si="7">$G$9+$G$8*B14+$G$7*C14</f>
        <v>910.84943823868207</v>
      </c>
      <c r="I14" s="4">
        <f t="shared" ref="I14:I31" si="8">(D14-$D$3)^2</f>
        <v>462.8844675625021</v>
      </c>
      <c r="J14" s="4">
        <f t="shared" si="4"/>
        <v>61.204206914776478</v>
      </c>
      <c r="K14" s="9">
        <f t="shared" si="5"/>
        <v>-13.691438238682053</v>
      </c>
      <c r="L14" s="12">
        <f t="shared" si="6"/>
        <v>187.45548104364514</v>
      </c>
    </row>
    <row r="15" spans="1:16" x14ac:dyDescent="0.25">
      <c r="A15" s="5">
        <v>4</v>
      </c>
      <c r="B15" s="8">
        <v>8.3000000000000004E-2</v>
      </c>
      <c r="C15" s="8">
        <v>4.9569999999999999</v>
      </c>
      <c r="D15" s="7">
        <v>986.779</v>
      </c>
      <c r="H15" s="4">
        <f t="shared" si="7"/>
        <v>910.44946060235486</v>
      </c>
      <c r="I15" s="4">
        <f t="shared" si="8"/>
        <v>4638.4612890624903</v>
      </c>
      <c r="J15" s="4">
        <f t="shared" si="4"/>
        <v>67.622488517424017</v>
      </c>
      <c r="K15" s="9">
        <f t="shared" si="5"/>
        <v>76.329539397645135</v>
      </c>
      <c r="L15" s="12">
        <f t="shared" si="6"/>
        <v>5826.1985846566613</v>
      </c>
    </row>
    <row r="16" spans="1:16" x14ac:dyDescent="0.25">
      <c r="A16" s="5">
        <v>5</v>
      </c>
      <c r="B16" s="8">
        <v>4.3380000000000001</v>
      </c>
      <c r="C16" s="8">
        <v>0.247</v>
      </c>
      <c r="D16" s="7">
        <v>970.45799999999997</v>
      </c>
      <c r="F16" s="6"/>
      <c r="H16" s="4">
        <f t="shared" si="7"/>
        <v>969.67416631018079</v>
      </c>
      <c r="I16" s="4">
        <f t="shared" si="8"/>
        <v>2681.7121175624902</v>
      </c>
      <c r="J16" s="4">
        <f t="shared" si="4"/>
        <v>2601.1444656443691</v>
      </c>
      <c r="K16" s="9">
        <f t="shared" si="5"/>
        <v>0.78383368981917556</v>
      </c>
      <c r="L16" s="12">
        <f t="shared" si="6"/>
        <v>0.61439525329554356</v>
      </c>
    </row>
    <row r="17" spans="1:12" x14ac:dyDescent="0.25">
      <c r="A17" s="5">
        <v>6</v>
      </c>
      <c r="B17" s="8">
        <v>5.6959999999999997</v>
      </c>
      <c r="C17" s="8">
        <v>1.474</v>
      </c>
      <c r="D17" s="7">
        <v>928.79600000000005</v>
      </c>
      <c r="H17" s="4">
        <f t="shared" si="7"/>
        <v>934.53938348246538</v>
      </c>
      <c r="I17" s="4">
        <f t="shared" si="8"/>
        <v>102.48019056249969</v>
      </c>
      <c r="J17" s="4">
        <f t="shared" si="4"/>
        <v>251.75005806688949</v>
      </c>
      <c r="K17" s="9">
        <f t="shared" si="5"/>
        <v>-5.7433834824653331</v>
      </c>
      <c r="L17" s="12">
        <f t="shared" si="6"/>
        <v>32.98645382665562</v>
      </c>
    </row>
    <row r="18" spans="1:12" x14ac:dyDescent="0.25">
      <c r="A18" s="5">
        <v>7</v>
      </c>
      <c r="B18" s="8">
        <v>2.7949999999999999</v>
      </c>
      <c r="C18" s="8">
        <v>2.2400000000000002</v>
      </c>
      <c r="D18" s="7">
        <v>911.43200000000002</v>
      </c>
      <c r="H18" s="4">
        <f t="shared" si="7"/>
        <v>942.55659743056026</v>
      </c>
      <c r="I18" s="4">
        <f t="shared" si="8"/>
        <v>52.428460562500696</v>
      </c>
      <c r="J18" s="4">
        <f t="shared" si="4"/>
        <v>570.43816808627685</v>
      </c>
      <c r="K18" s="9">
        <f t="shared" si="5"/>
        <v>-31.124597430560243</v>
      </c>
      <c r="L18" s="12">
        <f t="shared" si="6"/>
        <v>968.74056521443731</v>
      </c>
    </row>
    <row r="19" spans="1:12" x14ac:dyDescent="0.25">
      <c r="A19" s="5">
        <v>8</v>
      </c>
      <c r="B19" s="8">
        <v>2.9169999999999998</v>
      </c>
      <c r="C19" s="8">
        <v>2.8639999999999999</v>
      </c>
      <c r="D19" s="7">
        <v>898.3</v>
      </c>
      <c r="H19" s="4">
        <f t="shared" si="7"/>
        <v>929.23161627456909</v>
      </c>
      <c r="I19" s="4">
        <f t="shared" si="8"/>
        <v>415.04894256250446</v>
      </c>
      <c r="J19" s="4">
        <f t="shared" si="4"/>
        <v>111.4896570042312</v>
      </c>
      <c r="K19" s="9">
        <f t="shared" si="5"/>
        <v>-30.931616274569137</v>
      </c>
      <c r="L19" s="12">
        <f t="shared" si="6"/>
        <v>956.76488535719034</v>
      </c>
    </row>
    <row r="20" spans="1:12" x14ac:dyDescent="0.25">
      <c r="A20" s="5">
        <v>9</v>
      </c>
      <c r="B20" s="8">
        <v>6.8550000000000004</v>
      </c>
      <c r="C20" s="8">
        <v>3.105</v>
      </c>
      <c r="D20" s="7">
        <v>890.10900000000004</v>
      </c>
      <c r="H20" s="4">
        <f t="shared" si="7"/>
        <v>892.99854571844696</v>
      </c>
      <c r="I20" s="4">
        <f t="shared" si="8"/>
        <v>815.88781406250155</v>
      </c>
      <c r="J20" s="4">
        <f t="shared" si="4"/>
        <v>659.16476549091965</v>
      </c>
      <c r="K20" s="9">
        <f t="shared" si="5"/>
        <v>-2.8895457184469251</v>
      </c>
      <c r="L20" s="12">
        <f t="shared" si="6"/>
        <v>8.3494744589949565</v>
      </c>
    </row>
    <row r="21" spans="1:12" x14ac:dyDescent="0.25">
      <c r="A21" s="5">
        <v>10</v>
      </c>
      <c r="B21" s="8">
        <v>1.2070000000000001</v>
      </c>
      <c r="C21" s="8">
        <v>4.0140000000000002</v>
      </c>
      <c r="D21" s="7">
        <v>883.428</v>
      </c>
      <c r="H21" s="4">
        <f t="shared" si="7"/>
        <v>920.13302335304229</v>
      </c>
      <c r="I21" s="4">
        <f t="shared" si="8"/>
        <v>1242.1924025625046</v>
      </c>
      <c r="J21" s="4">
        <f t="shared" si="4"/>
        <v>2.1323982656051843</v>
      </c>
      <c r="K21" s="9">
        <f t="shared" si="5"/>
        <v>-36.705023353042293</v>
      </c>
      <c r="L21" s="12">
        <f t="shared" si="6"/>
        <v>1347.25873934738</v>
      </c>
    </row>
    <row r="22" spans="1:12" x14ac:dyDescent="0.25">
      <c r="A22" s="5">
        <v>11</v>
      </c>
      <c r="B22" s="8">
        <v>1.653</v>
      </c>
      <c r="C22" s="8">
        <v>2.5590000000000002</v>
      </c>
      <c r="D22" s="7">
        <v>909.45299999999997</v>
      </c>
      <c r="H22" s="4">
        <f t="shared" si="7"/>
        <v>945.36709375921509</v>
      </c>
      <c r="I22" s="4">
        <f t="shared" si="8"/>
        <v>85.003790062501665</v>
      </c>
      <c r="J22" s="4">
        <f t="shared" si="4"/>
        <v>712.5879887351424</v>
      </c>
      <c r="K22" s="9">
        <f t="shared" si="5"/>
        <v>-35.91409375921512</v>
      </c>
      <c r="L22" s="12">
        <f t="shared" si="6"/>
        <v>1289.8221305456946</v>
      </c>
    </row>
    <row r="23" spans="1:12" x14ac:dyDescent="0.25">
      <c r="A23" s="5">
        <v>12</v>
      </c>
      <c r="B23" s="8">
        <v>9.6839999999999993</v>
      </c>
      <c r="C23" s="8">
        <v>1.036</v>
      </c>
      <c r="D23" s="7">
        <v>939.03899999999999</v>
      </c>
      <c r="H23" s="4">
        <f t="shared" si="7"/>
        <v>911.3456401196155</v>
      </c>
      <c r="I23" s="4">
        <f t="shared" si="8"/>
        <v>414.78413906249688</v>
      </c>
      <c r="J23" s="4">
        <f t="shared" si="4"/>
        <v>53.686539199229173</v>
      </c>
      <c r="K23" s="9">
        <f t="shared" si="5"/>
        <v>27.693359880384492</v>
      </c>
      <c r="L23" s="12">
        <f t="shared" si="6"/>
        <v>766.92218146448931</v>
      </c>
    </row>
    <row r="24" spans="1:12" x14ac:dyDescent="0.25">
      <c r="A24" s="5">
        <v>13</v>
      </c>
      <c r="B24" s="8">
        <v>8</v>
      </c>
      <c r="C24" s="8">
        <v>4</v>
      </c>
      <c r="D24" s="7">
        <v>877</v>
      </c>
      <c r="H24" s="4">
        <f t="shared" si="7"/>
        <v>866.13651924879719</v>
      </c>
      <c r="I24" s="4">
        <f t="shared" si="8"/>
        <v>1736.6180925625054</v>
      </c>
      <c r="J24" s="4">
        <f t="shared" si="4"/>
        <v>2760.0555415436352</v>
      </c>
      <c r="K24" s="9">
        <f t="shared" si="5"/>
        <v>10.863480751202815</v>
      </c>
      <c r="L24" s="12">
        <f t="shared" si="6"/>
        <v>118.01521403175407</v>
      </c>
    </row>
    <row r="25" spans="1:12" x14ac:dyDescent="0.25">
      <c r="A25" s="5">
        <v>14</v>
      </c>
      <c r="B25" s="8">
        <v>7.5</v>
      </c>
      <c r="C25" s="8">
        <v>1.5</v>
      </c>
      <c r="D25" s="7">
        <v>926</v>
      </c>
      <c r="H25" s="4">
        <f t="shared" si="7"/>
        <v>919.61148773829166</v>
      </c>
      <c r="I25" s="4">
        <f t="shared" si="8"/>
        <v>53.688592562499053</v>
      </c>
      <c r="J25" s="4">
        <f t="shared" si="4"/>
        <v>0.88122854129281514</v>
      </c>
      <c r="K25" s="9">
        <f t="shared" si="5"/>
        <v>6.3885122617083425</v>
      </c>
      <c r="L25" s="12">
        <f t="shared" si="6"/>
        <v>40.813088917997845</v>
      </c>
    </row>
    <row r="26" spans="1:12" x14ac:dyDescent="0.25">
      <c r="A26" s="5">
        <v>15</v>
      </c>
      <c r="B26" s="8">
        <v>9</v>
      </c>
      <c r="C26" s="8">
        <v>5</v>
      </c>
      <c r="D26" s="7">
        <v>862</v>
      </c>
      <c r="H26" s="4">
        <f t="shared" si="7"/>
        <v>838.3548235710856</v>
      </c>
      <c r="I26" s="4">
        <f t="shared" si="8"/>
        <v>3211.8005925625075</v>
      </c>
      <c r="J26" s="4">
        <f t="shared" si="4"/>
        <v>6450.9693058405164</v>
      </c>
      <c r="K26" s="9">
        <f t="shared" si="5"/>
        <v>23.645176428914397</v>
      </c>
      <c r="L26" s="12">
        <f t="shared" si="6"/>
        <v>559.09436835448901</v>
      </c>
    </row>
    <row r="27" spans="1:12" x14ac:dyDescent="0.25">
      <c r="A27" s="5">
        <v>16</v>
      </c>
      <c r="B27" s="8">
        <v>1</v>
      </c>
      <c r="C27" s="8">
        <v>3</v>
      </c>
      <c r="D27" s="7">
        <v>903</v>
      </c>
      <c r="H27" s="4">
        <f t="shared" si="7"/>
        <v>941.85602704086125</v>
      </c>
      <c r="I27" s="4">
        <f t="shared" si="8"/>
        <v>245.63509256250202</v>
      </c>
      <c r="J27" s="4">
        <f t="shared" si="4"/>
        <v>537.46433435332131</v>
      </c>
      <c r="K27" s="9">
        <f t="shared" si="5"/>
        <v>-38.85602704086125</v>
      </c>
      <c r="L27" s="12">
        <f t="shared" si="6"/>
        <v>1509.7908374001406</v>
      </c>
    </row>
    <row r="28" spans="1:12" x14ac:dyDescent="0.25">
      <c r="A28" s="5">
        <v>17</v>
      </c>
      <c r="B28" s="8">
        <v>0.1</v>
      </c>
      <c r="C28" s="8">
        <v>0.5</v>
      </c>
      <c r="D28" s="7">
        <v>1060</v>
      </c>
      <c r="H28" s="4">
        <f t="shared" si="7"/>
        <v>998.52684967131268</v>
      </c>
      <c r="I28" s="4">
        <f t="shared" si="8"/>
        <v>19973.391592562482</v>
      </c>
      <c r="J28" s="4">
        <f>(H28-$D$3)^2</f>
        <v>6376.6772343159291</v>
      </c>
      <c r="K28" s="9">
        <f t="shared" si="5"/>
        <v>61.473150328687325</v>
      </c>
      <c r="L28" s="12">
        <f t="shared" si="6"/>
        <v>3778.9482113333906</v>
      </c>
    </row>
    <row r="29" spans="1:12" x14ac:dyDescent="0.25">
      <c r="A29" s="5">
        <v>18</v>
      </c>
      <c r="B29" s="8">
        <v>0.1</v>
      </c>
      <c r="C29" s="8">
        <v>4</v>
      </c>
      <c r="D29" s="7">
        <v>979</v>
      </c>
      <c r="H29" s="4">
        <f t="shared" si="7"/>
        <v>929.2546385326948</v>
      </c>
      <c r="I29" s="4">
        <f t="shared" si="8"/>
        <v>3639.3770925624922</v>
      </c>
      <c r="J29" s="4">
        <f t="shared" si="4"/>
        <v>111.97636491837631</v>
      </c>
      <c r="K29" s="9">
        <f t="shared" si="5"/>
        <v>49.745361467305202</v>
      </c>
      <c r="L29" s="12">
        <f t="shared" si="6"/>
        <v>2474.600987512853</v>
      </c>
    </row>
    <row r="30" spans="1:12" x14ac:dyDescent="0.25">
      <c r="A30" s="5">
        <v>19</v>
      </c>
      <c r="B30" s="8">
        <v>5.57</v>
      </c>
      <c r="C30" s="8">
        <v>2.335</v>
      </c>
      <c r="D30" s="7">
        <v>906.54100000000005</v>
      </c>
      <c r="H30" s="4">
        <f t="shared" si="7"/>
        <v>918.50511359676682</v>
      </c>
      <c r="I30" s="4">
        <f t="shared" si="8"/>
        <v>147.17935806250026</v>
      </c>
      <c r="J30" s="4">
        <f t="shared" si="4"/>
        <v>2.8101963688979385E-2</v>
      </c>
      <c r="K30" s="9">
        <f t="shared" si="5"/>
        <v>-11.964113596766765</v>
      </c>
      <c r="L30" s="12">
        <f t="shared" si="6"/>
        <v>143.14001415633939</v>
      </c>
    </row>
    <row r="31" spans="1:12" x14ac:dyDescent="0.25">
      <c r="A31" s="5">
        <v>20</v>
      </c>
      <c r="B31" s="8">
        <v>4.79</v>
      </c>
      <c r="C31" s="8">
        <v>3.706</v>
      </c>
      <c r="D31" s="7">
        <v>882.16800000000001</v>
      </c>
      <c r="H31" s="4">
        <f t="shared" si="7"/>
        <v>897.60211446561971</v>
      </c>
      <c r="I31" s="4">
        <f t="shared" si="8"/>
        <v>1332.5967725625042</v>
      </c>
      <c r="J31" s="4">
        <f t="shared" si="4"/>
        <v>443.97168182269223</v>
      </c>
      <c r="K31" s="9">
        <f t="shared" si="5"/>
        <v>-15.4341144656197</v>
      </c>
      <c r="L31" s="12">
        <f t="shared" si="6"/>
        <v>238.21188933785129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xSplit="1" ySplit="11" topLeftCell="B12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ColWidth="8.6640625" defaultRowHeight="15.75" x14ac:dyDescent="0.25"/>
  <cols>
    <col min="1" max="1" width="8.6640625" style="4"/>
    <col min="2" max="2" width="9" style="4" bestFit="1" customWidth="1"/>
    <col min="3" max="3" width="8.6640625" style="4"/>
    <col min="4" max="4" width="9" style="4" bestFit="1" customWidth="1"/>
    <col min="5" max="5" width="8.6640625" style="4"/>
    <col min="6" max="6" width="11.21875" style="4" bestFit="1" customWidth="1"/>
    <col min="7" max="7" width="8.6640625" style="4"/>
    <col min="8" max="8" width="12.33203125" style="4" bestFit="1" customWidth="1"/>
    <col min="9" max="9" width="8.6640625" style="4" customWidth="1"/>
    <col min="10" max="11" width="8.6640625" style="4"/>
    <col min="12" max="12" width="16.44140625" style="4" bestFit="1" customWidth="1"/>
    <col min="13" max="13" width="8.6640625" style="4"/>
    <col min="14" max="14" width="16.44140625" style="4" bestFit="1" customWidth="1"/>
    <col min="15" max="16384" width="8.6640625" style="4"/>
  </cols>
  <sheetData>
    <row r="1" spans="1:16" x14ac:dyDescent="0.25">
      <c r="A1" s="6" t="s">
        <v>4</v>
      </c>
      <c r="B1" s="9">
        <f>MAX(B12:B31)</f>
        <v>9.6839999999999993</v>
      </c>
      <c r="C1" s="9">
        <f t="shared" ref="C1:D1" si="0">MAX(C12:C31)</f>
        <v>5</v>
      </c>
      <c r="D1" s="9">
        <f t="shared" si="0"/>
        <v>1060</v>
      </c>
    </row>
    <row r="2" spans="1:16" x14ac:dyDescent="0.25">
      <c r="A2" s="6" t="s">
        <v>5</v>
      </c>
      <c r="B2" s="9">
        <f>MIN(B12:B31)</f>
        <v>8.3000000000000004E-2</v>
      </c>
      <c r="C2" s="9">
        <f t="shared" ref="C2:D2" si="1">MIN(C12:C31)</f>
        <v>0.247</v>
      </c>
      <c r="D2" s="9">
        <f t="shared" si="1"/>
        <v>862</v>
      </c>
      <c r="H2" s="13"/>
      <c r="M2" s="6" t="s">
        <v>8</v>
      </c>
      <c r="N2" s="6" t="s">
        <v>9</v>
      </c>
      <c r="O2" s="6" t="s">
        <v>10</v>
      </c>
      <c r="P2" s="6" t="s">
        <v>11</v>
      </c>
    </row>
    <row r="3" spans="1:16" x14ac:dyDescent="0.25">
      <c r="A3" s="6" t="s">
        <v>6</v>
      </c>
      <c r="B3" s="9">
        <f>AVERAGE(B12:B31)</f>
        <v>4.2345499999999996</v>
      </c>
      <c r="C3" s="9">
        <f t="shared" ref="C3:D3" si="2">AVERAGE(C12:C31)</f>
        <v>2.8656500000000005</v>
      </c>
      <c r="D3" s="9">
        <f t="shared" si="2"/>
        <v>918.67275000000006</v>
      </c>
      <c r="L3" s="6" t="s">
        <v>12</v>
      </c>
      <c r="M3" s="19">
        <v>3</v>
      </c>
      <c r="N3" s="4">
        <f>SUM(J12:J31)</f>
        <v>22780.41301196998</v>
      </c>
      <c r="O3" s="4">
        <f>N3/M3</f>
        <v>7593.4710039899937</v>
      </c>
      <c r="P3" s="4">
        <f>O3/O4</f>
        <v>5.6850839532855861</v>
      </c>
    </row>
    <row r="4" spans="1:16" x14ac:dyDescent="0.25">
      <c r="A4" s="6" t="s">
        <v>7</v>
      </c>
      <c r="B4" s="4">
        <f>STDEV(B12:B31)</f>
        <v>3.1120011242556491</v>
      </c>
      <c r="C4" s="4">
        <f t="shared" ref="C4:D4" si="3">STDEV(C12:C31)</f>
        <v>1.3976464531113488</v>
      </c>
      <c r="D4" s="4">
        <f t="shared" si="3"/>
        <v>48.205308756428799</v>
      </c>
      <c r="L4" s="6" t="s">
        <v>13</v>
      </c>
      <c r="M4" s="21">
        <f>COUNT(B12:B31)-1-M3</f>
        <v>16</v>
      </c>
      <c r="N4" s="12">
        <f>SUM(L12:L31)</f>
        <v>21370.930853822108</v>
      </c>
      <c r="O4" s="19">
        <f>N4/M4</f>
        <v>1335.6831783638818</v>
      </c>
    </row>
    <row r="5" spans="1:16" x14ac:dyDescent="0.25">
      <c r="L5" s="6" t="s">
        <v>14</v>
      </c>
      <c r="M5" s="11">
        <f>COUNT(B12:B31)-1</f>
        <v>19</v>
      </c>
      <c r="N5" s="4">
        <f>SUM(I12:I31)</f>
        <v>44151.284053749987</v>
      </c>
    </row>
    <row r="6" spans="1:16" x14ac:dyDescent="0.25">
      <c r="F6" s="6" t="s">
        <v>28</v>
      </c>
      <c r="G6" s="4">
        <v>-0.12457993272515086</v>
      </c>
    </row>
    <row r="7" spans="1:16" x14ac:dyDescent="0.25">
      <c r="F7" s="10" t="s">
        <v>19</v>
      </c>
      <c r="G7" s="4">
        <v>-19.268901340063863</v>
      </c>
    </row>
    <row r="8" spans="1:16" x14ac:dyDescent="0.25">
      <c r="F8" s="10" t="s">
        <v>18</v>
      </c>
      <c r="G8" s="4">
        <v>-7.6111797832209893</v>
      </c>
    </row>
    <row r="9" spans="1:16" ht="16.5" x14ac:dyDescent="0.25">
      <c r="F9" s="10" t="s">
        <v>17</v>
      </c>
      <c r="G9" s="4">
        <v>1007.5625854842652</v>
      </c>
      <c r="L9" s="6"/>
      <c r="N9" s="20" t="s">
        <v>39</v>
      </c>
    </row>
    <row r="10" spans="1:16" ht="18" x14ac:dyDescent="0.25">
      <c r="H10" s="3" t="s">
        <v>27</v>
      </c>
      <c r="I10" s="6" t="s">
        <v>20</v>
      </c>
      <c r="J10" s="6" t="s">
        <v>21</v>
      </c>
      <c r="L10" s="12"/>
      <c r="M10" s="6" t="s">
        <v>24</v>
      </c>
      <c r="N10" s="18" t="s">
        <v>25</v>
      </c>
      <c r="O10" s="18" t="s">
        <v>26</v>
      </c>
    </row>
    <row r="11" spans="1:16" x14ac:dyDescent="0.25">
      <c r="A11" s="1" t="s">
        <v>0</v>
      </c>
      <c r="B11" s="2" t="s">
        <v>1</v>
      </c>
      <c r="C11" s="2" t="s">
        <v>2</v>
      </c>
      <c r="D11" s="3" t="s">
        <v>3</v>
      </c>
      <c r="E11" s="3" t="s">
        <v>29</v>
      </c>
      <c r="H11" s="3" t="s">
        <v>16</v>
      </c>
      <c r="K11" s="6" t="s">
        <v>22</v>
      </c>
      <c r="L11" s="6" t="s">
        <v>23</v>
      </c>
      <c r="M11" s="19">
        <f>SQRT(O4)</f>
        <v>36.546999580866853</v>
      </c>
      <c r="N11" s="19">
        <f>1-N4/N5</f>
        <v>0.51596128375779438</v>
      </c>
      <c r="O11" s="19">
        <f>1-((1-N11)*M5/M4)</f>
        <v>0.42520402446238081</v>
      </c>
    </row>
    <row r="12" spans="1:16" x14ac:dyDescent="0.25">
      <c r="A12" s="5">
        <v>1</v>
      </c>
      <c r="B12" s="8">
        <v>1.496</v>
      </c>
      <c r="C12" s="8">
        <v>4.5490000000000004</v>
      </c>
      <c r="D12" s="7">
        <v>873.61400000000003</v>
      </c>
      <c r="E12" s="4">
        <f>B12*C12</f>
        <v>6.8053040000000005</v>
      </c>
      <c r="H12" s="4">
        <f>$G$9+$G$8*B12+$G$7*C12+$G$6*E12</f>
        <v>907.674224018122</v>
      </c>
      <c r="I12" s="4">
        <f>(D12-$D$3)^2</f>
        <v>2030.2909515625029</v>
      </c>
      <c r="J12" s="4">
        <f>(H12-$D$3)^2</f>
        <v>120.96757377404676</v>
      </c>
      <c r="K12" s="9">
        <f>(D12-H12)</f>
        <v>-34.060224018121971</v>
      </c>
      <c r="L12" s="12">
        <f>K12^2</f>
        <v>1160.0988601646527</v>
      </c>
    </row>
    <row r="13" spans="1:16" x14ac:dyDescent="0.25">
      <c r="A13" s="5">
        <v>2</v>
      </c>
      <c r="B13" s="8">
        <v>6.5529999999999999</v>
      </c>
      <c r="C13" s="8">
        <v>3.4180000000000001</v>
      </c>
      <c r="D13" s="7">
        <v>889.18</v>
      </c>
      <c r="E13" s="4">
        <f t="shared" ref="E13:E31" si="4">B13*C13</f>
        <v>22.398154000000002</v>
      </c>
      <c r="H13" s="4">
        <f t="shared" ref="H13:H31" si="5">$G$9+$G$8*B13+$G$7*C13+$G$6*E13</f>
        <v>889.03505906599219</v>
      </c>
      <c r="I13" s="4">
        <f>(D13-$D$3)^2</f>
        <v>869.82230256250671</v>
      </c>
      <c r="J13" s="4">
        <f t="shared" ref="J13:J31" si="6">(H13-$D$3)^2</f>
        <v>878.39272389977282</v>
      </c>
      <c r="K13" s="9">
        <f t="shared" ref="K13:K31" si="7">(D13-H13)</f>
        <v>0.14494093400776364</v>
      </c>
      <c r="L13" s="12">
        <f t="shared" ref="L13:L31" si="8">K13^2</f>
        <v>2.1007874351042895E-2</v>
      </c>
    </row>
    <row r="14" spans="1:16" x14ac:dyDescent="0.25">
      <c r="A14" s="5">
        <v>3</v>
      </c>
      <c r="B14" s="8">
        <v>5.3540000000000001</v>
      </c>
      <c r="C14" s="8">
        <v>2.8090000000000002</v>
      </c>
      <c r="D14" s="7">
        <v>897.15800000000002</v>
      </c>
      <c r="E14" s="4">
        <f t="shared" si="4"/>
        <v>15.039386</v>
      </c>
      <c r="H14" s="4">
        <f t="shared" si="5"/>
        <v>910.81237936455307</v>
      </c>
      <c r="I14" s="4">
        <f t="shared" ref="I14:I31" si="9">(D14-$D$3)^2</f>
        <v>462.8844675625021</v>
      </c>
      <c r="J14" s="4">
        <f t="shared" si="6"/>
        <v>61.78542652659744</v>
      </c>
      <c r="K14" s="9">
        <f t="shared" si="7"/>
        <v>-13.654379364553051</v>
      </c>
      <c r="L14" s="12">
        <f t="shared" si="8"/>
        <v>186.4420758311322</v>
      </c>
    </row>
    <row r="15" spans="1:16" x14ac:dyDescent="0.25">
      <c r="A15" s="5">
        <v>4</v>
      </c>
      <c r="B15" s="8">
        <v>8.3000000000000004E-2</v>
      </c>
      <c r="C15" s="8">
        <v>4.9569999999999999</v>
      </c>
      <c r="D15" s="7">
        <v>986.779</v>
      </c>
      <c r="E15" s="4">
        <f t="shared" si="4"/>
        <v>0.41143099999999999</v>
      </c>
      <c r="H15" s="4">
        <f t="shared" si="5"/>
        <v>911.36365757326018</v>
      </c>
      <c r="I15" s="4">
        <f t="shared" si="9"/>
        <v>4638.4612890624903</v>
      </c>
      <c r="J15" s="4">
        <f t="shared" si="6"/>
        <v>53.422832102626273</v>
      </c>
      <c r="K15" s="9">
        <f t="shared" si="7"/>
        <v>75.415342426739812</v>
      </c>
      <c r="L15" s="12">
        <f t="shared" si="8"/>
        <v>5687.4738733424219</v>
      </c>
    </row>
    <row r="16" spans="1:16" x14ac:dyDescent="0.25">
      <c r="A16" s="5">
        <v>5</v>
      </c>
      <c r="B16" s="8">
        <v>4.3380000000000001</v>
      </c>
      <c r="C16" s="8">
        <v>0.247</v>
      </c>
      <c r="D16" s="7">
        <v>970.45799999999997</v>
      </c>
      <c r="E16" s="4">
        <f t="shared" si="4"/>
        <v>1.0714859999999999</v>
      </c>
      <c r="F16" s="6"/>
      <c r="H16" s="4">
        <f t="shared" si="5"/>
        <v>969.65238329986084</v>
      </c>
      <c r="I16" s="4">
        <f t="shared" si="9"/>
        <v>2681.7121175624902</v>
      </c>
      <c r="J16" s="4">
        <f t="shared" si="6"/>
        <v>2598.9230113882741</v>
      </c>
      <c r="K16" s="9">
        <f t="shared" si="7"/>
        <v>0.8056167001391259</v>
      </c>
      <c r="L16" s="12">
        <f t="shared" si="8"/>
        <v>0.64901826754305425</v>
      </c>
    </row>
    <row r="17" spans="1:12" x14ac:dyDescent="0.25">
      <c r="A17" s="5">
        <v>6</v>
      </c>
      <c r="B17" s="8">
        <v>5.6959999999999997</v>
      </c>
      <c r="C17" s="8">
        <v>1.474</v>
      </c>
      <c r="D17" s="7">
        <v>928.79600000000005</v>
      </c>
      <c r="E17" s="4">
        <f t="shared" si="4"/>
        <v>8.3959039999999998</v>
      </c>
      <c r="H17" s="4">
        <f t="shared" si="5"/>
        <v>934.76098370829766</v>
      </c>
      <c r="I17" s="4">
        <f t="shared" si="9"/>
        <v>102.48019056249969</v>
      </c>
      <c r="J17" s="4">
        <f t="shared" si="6"/>
        <v>258.83126385280292</v>
      </c>
      <c r="K17" s="9">
        <f t="shared" si="7"/>
        <v>-5.9649837082976092</v>
      </c>
      <c r="L17" s="12">
        <f t="shared" si="8"/>
        <v>35.581030640255896</v>
      </c>
    </row>
    <row r="18" spans="1:12" x14ac:dyDescent="0.25">
      <c r="A18" s="5">
        <v>7</v>
      </c>
      <c r="B18" s="8">
        <v>2.7949999999999999</v>
      </c>
      <c r="C18" s="8">
        <v>2.2400000000000002</v>
      </c>
      <c r="D18" s="7">
        <v>911.43200000000002</v>
      </c>
      <c r="E18" s="4">
        <f t="shared" si="4"/>
        <v>6.2608000000000006</v>
      </c>
      <c r="H18" s="4">
        <f t="shared" si="5"/>
        <v>942.34702894561394</v>
      </c>
      <c r="I18" s="4">
        <f t="shared" si="9"/>
        <v>52.428460562500696</v>
      </c>
      <c r="J18" s="4">
        <f t="shared" si="6"/>
        <v>560.47148359473658</v>
      </c>
      <c r="K18" s="9">
        <f t="shared" si="7"/>
        <v>-30.915028945613926</v>
      </c>
      <c r="L18" s="12">
        <f t="shared" si="8"/>
        <v>955.7390147081469</v>
      </c>
    </row>
    <row r="19" spans="1:12" x14ac:dyDescent="0.25">
      <c r="A19" s="5">
        <v>8</v>
      </c>
      <c r="B19" s="8">
        <v>2.9169999999999998</v>
      </c>
      <c r="C19" s="8">
        <v>2.8639999999999999</v>
      </c>
      <c r="D19" s="7">
        <v>898.3</v>
      </c>
      <c r="E19" s="4">
        <f t="shared" si="4"/>
        <v>8.3542879999999986</v>
      </c>
      <c r="H19" s="4">
        <f t="shared" si="5"/>
        <v>929.13386398166028</v>
      </c>
      <c r="I19" s="4">
        <f t="shared" si="9"/>
        <v>415.04894256250446</v>
      </c>
      <c r="J19" s="4">
        <f t="shared" si="6"/>
        <v>109.43490573728693</v>
      </c>
      <c r="K19" s="9">
        <f t="shared" si="7"/>
        <v>-30.833863981660329</v>
      </c>
      <c r="L19" s="12">
        <f t="shared" si="8"/>
        <v>950.72716803953017</v>
      </c>
    </row>
    <row r="20" spans="1:12" x14ac:dyDescent="0.25">
      <c r="A20" s="5">
        <v>9</v>
      </c>
      <c r="B20" s="8">
        <v>6.8550000000000004</v>
      </c>
      <c r="C20" s="8">
        <v>3.105</v>
      </c>
      <c r="D20" s="7">
        <v>890.10900000000004</v>
      </c>
      <c r="E20" s="4">
        <f t="shared" si="4"/>
        <v>21.284775</v>
      </c>
      <c r="H20" s="4">
        <f t="shared" si="5"/>
        <v>892.90635357181714</v>
      </c>
      <c r="I20" s="4">
        <f t="shared" si="9"/>
        <v>815.88781406250155</v>
      </c>
      <c r="J20" s="4">
        <f t="shared" si="6"/>
        <v>663.90718489427798</v>
      </c>
      <c r="K20" s="9">
        <f t="shared" si="7"/>
        <v>-2.7973535718170979</v>
      </c>
      <c r="L20" s="12">
        <f t="shared" si="8"/>
        <v>7.8251870057578756</v>
      </c>
    </row>
    <row r="21" spans="1:12" x14ac:dyDescent="0.25">
      <c r="A21" s="5">
        <v>10</v>
      </c>
      <c r="B21" s="8">
        <v>1.2070000000000001</v>
      </c>
      <c r="C21" s="8">
        <v>4.0140000000000002</v>
      </c>
      <c r="D21" s="7">
        <v>883.428</v>
      </c>
      <c r="E21" s="4">
        <f t="shared" si="4"/>
        <v>4.8448980000000006</v>
      </c>
      <c r="H21" s="4">
        <f t="shared" si="5"/>
        <v>920.42694444000085</v>
      </c>
      <c r="I21" s="4">
        <f t="shared" si="9"/>
        <v>1242.1924025625046</v>
      </c>
      <c r="J21" s="4">
        <f t="shared" si="6"/>
        <v>3.0771981333296776</v>
      </c>
      <c r="K21" s="9">
        <f t="shared" si="7"/>
        <v>-36.998944440000855</v>
      </c>
      <c r="L21" s="12">
        <f t="shared" si="8"/>
        <v>1368.9218896742702</v>
      </c>
    </row>
    <row r="22" spans="1:12" x14ac:dyDescent="0.25">
      <c r="A22" s="5">
        <v>11</v>
      </c>
      <c r="B22" s="8">
        <v>1.653</v>
      </c>
      <c r="C22" s="8">
        <v>2.5590000000000002</v>
      </c>
      <c r="D22" s="7">
        <v>909.45299999999997</v>
      </c>
      <c r="E22" s="4">
        <f t="shared" si="4"/>
        <v>4.2300270000000006</v>
      </c>
      <c r="H22" s="4">
        <f t="shared" si="5"/>
        <v>945.14521029429204</v>
      </c>
      <c r="I22" s="4">
        <f t="shared" si="9"/>
        <v>85.003790062501665</v>
      </c>
      <c r="J22" s="4">
        <f t="shared" si="6"/>
        <v>700.79115403286528</v>
      </c>
      <c r="K22" s="9">
        <f t="shared" si="7"/>
        <v>-35.692210294292067</v>
      </c>
      <c r="L22" s="12">
        <f t="shared" si="8"/>
        <v>1273.9338756919685</v>
      </c>
    </row>
    <row r="23" spans="1:12" x14ac:dyDescent="0.25">
      <c r="A23" s="5">
        <v>12</v>
      </c>
      <c r="B23" s="8">
        <v>9.6839999999999993</v>
      </c>
      <c r="C23" s="8">
        <v>1.036</v>
      </c>
      <c r="D23" s="7">
        <v>939.03899999999999</v>
      </c>
      <c r="E23" s="4">
        <f t="shared" si="4"/>
        <v>10.032624</v>
      </c>
      <c r="H23" s="4">
        <f t="shared" si="5"/>
        <v>912.64347505227033</v>
      </c>
      <c r="I23" s="4">
        <f t="shared" si="9"/>
        <v>414.78413906249688</v>
      </c>
      <c r="J23" s="4">
        <f t="shared" si="6"/>
        <v>36.352156395321366</v>
      </c>
      <c r="K23" s="9">
        <f t="shared" si="7"/>
        <v>26.395524947729655</v>
      </c>
      <c r="L23" s="12">
        <f t="shared" si="8"/>
        <v>696.72373726621856</v>
      </c>
    </row>
    <row r="24" spans="1:12" x14ac:dyDescent="0.25">
      <c r="A24" s="5">
        <v>13</v>
      </c>
      <c r="B24" s="8">
        <v>8</v>
      </c>
      <c r="C24" s="8">
        <v>4</v>
      </c>
      <c r="D24" s="7">
        <v>877</v>
      </c>
      <c r="E24" s="4">
        <f t="shared" si="4"/>
        <v>32</v>
      </c>
      <c r="H24" s="4">
        <f t="shared" si="5"/>
        <v>865.61098401103698</v>
      </c>
      <c r="I24" s="4">
        <f t="shared" si="9"/>
        <v>1736.6180925625054</v>
      </c>
      <c r="J24" s="4">
        <f t="shared" si="6"/>
        <v>2815.5510098674799</v>
      </c>
      <c r="K24" s="9">
        <f t="shared" si="7"/>
        <v>11.389015988963024</v>
      </c>
      <c r="L24" s="12">
        <f t="shared" si="8"/>
        <v>129.70968519685542</v>
      </c>
    </row>
    <row r="25" spans="1:12" x14ac:dyDescent="0.25">
      <c r="A25" s="5">
        <v>14</v>
      </c>
      <c r="B25" s="8">
        <v>7.5</v>
      </c>
      <c r="C25" s="8">
        <v>1.5</v>
      </c>
      <c r="D25" s="7">
        <v>926</v>
      </c>
      <c r="E25" s="4">
        <f t="shared" si="4"/>
        <v>11.25</v>
      </c>
      <c r="H25" s="4">
        <f t="shared" si="5"/>
        <v>920.17386085685405</v>
      </c>
      <c r="I25" s="4">
        <f t="shared" si="9"/>
        <v>53.688592562499053</v>
      </c>
      <c r="J25" s="4">
        <f t="shared" si="6"/>
        <v>2.2533338045649018</v>
      </c>
      <c r="K25" s="9">
        <f t="shared" si="7"/>
        <v>5.8261391431459515</v>
      </c>
      <c r="L25" s="12">
        <f t="shared" si="8"/>
        <v>33.943897315297441</v>
      </c>
    </row>
    <row r="26" spans="1:12" x14ac:dyDescent="0.25">
      <c r="A26" s="5">
        <v>15</v>
      </c>
      <c r="B26" s="8">
        <v>9</v>
      </c>
      <c r="C26" s="8">
        <v>5</v>
      </c>
      <c r="D26" s="7">
        <v>862</v>
      </c>
      <c r="E26" s="4">
        <f t="shared" si="4"/>
        <v>45</v>
      </c>
      <c r="H26" s="4">
        <f t="shared" si="5"/>
        <v>837.11136376232514</v>
      </c>
      <c r="I26" s="4">
        <f t="shared" si="9"/>
        <v>3211.8005925625075</v>
      </c>
      <c r="J26" s="4">
        <f t="shared" si="6"/>
        <v>6652.2597250111885</v>
      </c>
      <c r="K26" s="9">
        <f t="shared" si="7"/>
        <v>24.888636237674859</v>
      </c>
      <c r="L26" s="12">
        <f t="shared" si="8"/>
        <v>619.4442137713022</v>
      </c>
    </row>
    <row r="27" spans="1:12" x14ac:dyDescent="0.25">
      <c r="A27" s="5">
        <v>16</v>
      </c>
      <c r="B27" s="8">
        <v>1</v>
      </c>
      <c r="C27" s="8">
        <v>3</v>
      </c>
      <c r="D27" s="7">
        <v>903</v>
      </c>
      <c r="E27" s="4">
        <f t="shared" si="4"/>
        <v>3</v>
      </c>
      <c r="H27" s="4">
        <f t="shared" si="5"/>
        <v>941.77096188267717</v>
      </c>
      <c r="I27" s="4">
        <f t="shared" si="9"/>
        <v>245.63509256250202</v>
      </c>
      <c r="J27" s="4">
        <f t="shared" si="6"/>
        <v>533.52739217704584</v>
      </c>
      <c r="K27" s="9">
        <f t="shared" si="7"/>
        <v>-38.77096188267717</v>
      </c>
      <c r="L27" s="12">
        <f t="shared" si="8"/>
        <v>1503.187485308006</v>
      </c>
    </row>
    <row r="28" spans="1:12" x14ac:dyDescent="0.25">
      <c r="A28" s="5">
        <v>17</v>
      </c>
      <c r="B28" s="8">
        <v>0.1</v>
      </c>
      <c r="C28" s="8">
        <v>0.5</v>
      </c>
      <c r="D28" s="7">
        <v>1060</v>
      </c>
      <c r="E28" s="4">
        <f t="shared" si="4"/>
        <v>0.05</v>
      </c>
      <c r="H28" s="4">
        <f t="shared" si="5"/>
        <v>997.16078783927492</v>
      </c>
      <c r="I28" s="4">
        <f t="shared" si="9"/>
        <v>19973.391592562482</v>
      </c>
      <c r="J28" s="4">
        <f t="shared" si="6"/>
        <v>6160.3720838594409</v>
      </c>
      <c r="K28" s="9">
        <f t="shared" si="7"/>
        <v>62.839212160725083</v>
      </c>
      <c r="L28" s="12">
        <f t="shared" si="8"/>
        <v>3948.766584980619</v>
      </c>
    </row>
    <row r="29" spans="1:12" x14ac:dyDescent="0.25">
      <c r="A29" s="5">
        <v>18</v>
      </c>
      <c r="B29" s="8">
        <v>0.1</v>
      </c>
      <c r="C29" s="8">
        <v>4</v>
      </c>
      <c r="D29" s="7">
        <v>979</v>
      </c>
      <c r="E29" s="4">
        <f t="shared" si="4"/>
        <v>0.4</v>
      </c>
      <c r="H29" s="4">
        <f t="shared" si="5"/>
        <v>929.67603017259762</v>
      </c>
      <c r="I29" s="4">
        <f t="shared" si="9"/>
        <v>3639.3770925624922</v>
      </c>
      <c r="J29" s="4">
        <f t="shared" si="6"/>
        <v>121.0721745566785</v>
      </c>
      <c r="K29" s="9">
        <f t="shared" si="7"/>
        <v>49.323969827402379</v>
      </c>
      <c r="L29" s="12">
        <f t="shared" si="8"/>
        <v>2432.8539995345004</v>
      </c>
    </row>
    <row r="30" spans="1:12" x14ac:dyDescent="0.25">
      <c r="A30" s="5">
        <v>19</v>
      </c>
      <c r="B30" s="8">
        <v>5.57</v>
      </c>
      <c r="C30" s="8">
        <v>2.335</v>
      </c>
      <c r="D30" s="7">
        <v>906.54100000000005</v>
      </c>
      <c r="E30" s="4">
        <f t="shared" si="4"/>
        <v>13.00595</v>
      </c>
      <c r="H30" s="4">
        <f t="shared" si="5"/>
        <v>918.5551490866485</v>
      </c>
      <c r="I30" s="4">
        <f t="shared" si="9"/>
        <v>147.17935806250026</v>
      </c>
      <c r="J30" s="4">
        <f t="shared" si="6"/>
        <v>1.3829974821122606E-2</v>
      </c>
      <c r="K30" s="9">
        <f t="shared" si="7"/>
        <v>-12.014149086648445</v>
      </c>
      <c r="L30" s="12">
        <f t="shared" si="8"/>
        <v>144.33977827621567</v>
      </c>
    </row>
    <row r="31" spans="1:12" x14ac:dyDescent="0.25">
      <c r="A31" s="5">
        <v>20</v>
      </c>
      <c r="B31" s="8">
        <v>4.79</v>
      </c>
      <c r="C31" s="8">
        <v>3.706</v>
      </c>
      <c r="D31" s="7">
        <v>882.16800000000001</v>
      </c>
      <c r="E31" s="4">
        <f t="shared" si="4"/>
        <v>17.751740000000002</v>
      </c>
      <c r="H31" s="4">
        <f t="shared" si="5"/>
        <v>897.48297538140571</v>
      </c>
      <c r="I31" s="4">
        <f t="shared" si="9"/>
        <v>1332.5967725625042</v>
      </c>
      <c r="J31" s="4">
        <f t="shared" si="6"/>
        <v>449.00654838682561</v>
      </c>
      <c r="K31" s="9">
        <f t="shared" si="7"/>
        <v>-15.314975381405702</v>
      </c>
      <c r="L31" s="12">
        <f t="shared" si="8"/>
        <v>234.54847093306273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RawData_3-1_3-2</vt:lpstr>
      <vt:lpstr>RawData_3-3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JCWang</dc:creator>
  <cp:lastModifiedBy>CZS</cp:lastModifiedBy>
  <dcterms:created xsi:type="dcterms:W3CDTF">2021-11-15T16:21:50Z</dcterms:created>
  <dcterms:modified xsi:type="dcterms:W3CDTF">2023-11-10T09:53:24Z</dcterms:modified>
</cp:coreProperties>
</file>