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sro\OneDrive\Documentos\"/>
    </mc:Choice>
  </mc:AlternateContent>
  <xr:revisionPtr revIDLastSave="0" documentId="8_{CBE709D8-BE7F-467A-8935-33D8B2011782}" xr6:coauthVersionLast="47" xr6:coauthVersionMax="47" xr10:uidLastSave="{00000000-0000-0000-0000-000000000000}"/>
  <bookViews>
    <workbookView xWindow="-108" yWindow="-108" windowWidth="23256" windowHeight="12456" xr2:uid="{30C64ED1-8EEF-4A23-8DBF-62E9E911DCF8}"/>
  </bookViews>
  <sheets>
    <sheet name="APP" sheetId="1" r:id="rId1"/>
    <sheet name="TABELA DE APOIO" sheetId="2" r:id="rId2"/>
  </sheets>
  <definedNames>
    <definedName name="APORTE">APP!$D$17</definedName>
    <definedName name="DIVIDENDOS">APP!$D$21</definedName>
    <definedName name="PATRIMONIO">APP!$D$20</definedName>
    <definedName name="QTDE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H4" i="2"/>
  <c r="A22" i="2"/>
  <c r="A21" i="2"/>
  <c r="A20" i="2"/>
  <c r="A19" i="2"/>
  <c r="A18" i="2"/>
  <c r="A17" i="2"/>
  <c r="A15" i="2"/>
  <c r="A14" i="2"/>
  <c r="A13" i="2"/>
  <c r="A12" i="2"/>
  <c r="A11" i="2"/>
  <c r="A10" i="2"/>
  <c r="A4" i="2"/>
  <c r="A5" i="2"/>
  <c r="A6" i="2"/>
  <c r="A7" i="2"/>
  <c r="A8" i="2"/>
  <c r="A3" i="2"/>
  <c r="C33" i="1"/>
  <c r="D20" i="1"/>
  <c r="D21" i="1" s="1"/>
  <c r="D14" i="1"/>
  <c r="C25" i="1"/>
  <c r="D25" i="1" s="1"/>
  <c r="C26" i="1"/>
  <c r="D26" i="1" s="1"/>
  <c r="C27" i="1"/>
  <c r="D27" i="1" s="1"/>
  <c r="C28" i="1"/>
  <c r="D28" i="1" s="1"/>
  <c r="C24" i="1"/>
  <c r="D24" i="1" s="1"/>
  <c r="D36" i="1" l="1"/>
  <c r="D41" i="1"/>
  <c r="D40" i="1"/>
  <c r="D39" i="1"/>
  <c r="D38" i="1"/>
  <c r="D37" i="1"/>
  <c r="D42" i="1"/>
</calcChain>
</file>

<file path=xl/sharedStrings.xml><?xml version="1.0" encoding="utf-8"?>
<sst xmlns="http://schemas.openxmlformats.org/spreadsheetml/2006/main" count="72" uniqueCount="35">
  <si>
    <t>QUANTO INVESTIR POR MÊS.</t>
  </si>
  <si>
    <t>TAXA DE RENDIMENTO MENSAL.</t>
  </si>
  <si>
    <t>PATRIMÔNIO ACUMULADO.</t>
  </si>
  <si>
    <t>DIVIDENDOS MENSAIS.</t>
  </si>
  <si>
    <t>INVESTIMENTO MENSAL</t>
  </si>
  <si>
    <t>POR QUANTOS ANOS.</t>
  </si>
  <si>
    <t>QUANTO EM 2 ANOS?</t>
  </si>
  <si>
    <t>QUANTO EM 5 ANOS?</t>
  </si>
  <si>
    <t>QUANTO EM 10 ANOS?</t>
  </si>
  <si>
    <t>QUANTO EM 20 ANOS</t>
  </si>
  <si>
    <t>QUANTO EM 30 ANOS?</t>
  </si>
  <si>
    <t>CENÁRIOS</t>
  </si>
  <si>
    <t>DIVIDENDOS</t>
  </si>
  <si>
    <t>CONFIGURAÇÕES</t>
  </si>
  <si>
    <t>RENDIMENTO CARTEIRA</t>
  </si>
  <si>
    <t>SALÁRIO</t>
  </si>
  <si>
    <t>PERFIL</t>
  </si>
  <si>
    <t>AGRESSIVO</t>
  </si>
  <si>
    <t>VALOR A SER INVETIDO POR MÊS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</si>
  <si>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</si>
  <si>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</si>
  <si>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</si>
  <si>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</si>
  <si>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</si>
  <si>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</si>
  <si>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</si>
  <si>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</si>
  <si>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</t>
  </si>
  <si>
    <t>TOTAL</t>
  </si>
  <si>
    <t>MODERADO</t>
  </si>
  <si>
    <t>%</t>
  </si>
  <si>
    <t>CONSERVADOR</t>
  </si>
  <si>
    <t>CHAVE</t>
  </si>
  <si>
    <t>MODERADO-TIJOLO</t>
  </si>
  <si>
    <t>SUGESTÃO DE INVESTIMENTO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</si>
</sst>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165" formatCode="0.000%"/>
    <numFmt numFmtId="167" formatCode="&quot;R$&quot;\ #,##0.00"/>
    <numFmt numFmtId="168" formatCode="&quot;R$&quot;\ #,##0.000;[Red]\-&quot;R$&quot;\ #,##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Sugoe ui light"/>
    </font>
    <font>
      <b/>
      <sz val="12"/>
      <color theme="1"/>
      <name val="Sugoe ui light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56DCA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medium">
        <color indexed="64"/>
      </top>
      <bottom/>
      <diagonal/>
    </border>
    <border>
      <left style="thin">
        <color rgb="FF56DCA6"/>
      </left>
      <right style="thin">
        <color rgb="FF56DCA6"/>
      </right>
      <top style="thin">
        <color rgb="FF56DCA6"/>
      </top>
      <bottom style="thin">
        <color rgb="FF56DCA6"/>
      </bottom>
      <diagonal/>
    </border>
    <border>
      <left style="medium">
        <color indexed="64"/>
      </left>
      <right style="thin">
        <color rgb="FF56DCA6"/>
      </right>
      <top style="medium">
        <color indexed="64"/>
      </top>
      <bottom style="thin">
        <color rgb="FF56DCA6"/>
      </bottom>
      <diagonal/>
    </border>
    <border>
      <left style="thin">
        <color rgb="FF56DCA6"/>
      </left>
      <right style="thin">
        <color rgb="FF56DCA6"/>
      </right>
      <top style="medium">
        <color indexed="64"/>
      </top>
      <bottom style="thin">
        <color rgb="FF56DCA6"/>
      </bottom>
      <diagonal/>
    </border>
    <border>
      <left style="thin">
        <color rgb="FF56DCA6"/>
      </left>
      <right style="medium">
        <color indexed="64"/>
      </right>
      <top style="medium">
        <color indexed="64"/>
      </top>
      <bottom style="thin">
        <color rgb="FF56DCA6"/>
      </bottom>
      <diagonal/>
    </border>
    <border>
      <left style="medium">
        <color indexed="64"/>
      </left>
      <right style="thin">
        <color rgb="FF56DCA6"/>
      </right>
      <top style="thin">
        <color rgb="FF56DCA6"/>
      </top>
      <bottom style="thin">
        <color rgb="FF56DCA6"/>
      </bottom>
      <diagonal/>
    </border>
    <border>
      <left style="thin">
        <color rgb="FF56DCA6"/>
      </left>
      <right style="medium">
        <color indexed="64"/>
      </right>
      <top style="thin">
        <color rgb="FF56DCA6"/>
      </top>
      <bottom style="thin">
        <color rgb="FF56DCA6"/>
      </bottom>
      <diagonal/>
    </border>
    <border>
      <left style="medium">
        <color indexed="64"/>
      </left>
      <right style="thin">
        <color rgb="FF56DCA6"/>
      </right>
      <top style="thin">
        <color rgb="FF56DCA6"/>
      </top>
      <bottom style="medium">
        <color indexed="64"/>
      </bottom>
      <diagonal/>
    </border>
    <border>
      <left style="thin">
        <color rgb="FF56DCA6"/>
      </left>
      <right style="thin">
        <color rgb="FF56DCA6"/>
      </right>
      <top style="thin">
        <color rgb="FF56DCA6"/>
      </top>
      <bottom style="medium">
        <color indexed="64"/>
      </bottom>
      <diagonal/>
    </border>
    <border>
      <left style="thin">
        <color rgb="FF56DCA6"/>
      </left>
      <right style="medium">
        <color indexed="64"/>
      </right>
      <top style="thin">
        <color rgb="FF56DCA6"/>
      </top>
      <bottom style="medium">
        <color indexed="64"/>
      </bottom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left"/>
    </xf>
    <xf numFmtId="167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8" fontId="4" fillId="4" borderId="6" xfId="0" applyNumberFormat="1" applyFont="1" applyFill="1" applyBorder="1" applyAlignment="1">
      <alignment horizontal="center"/>
    </xf>
    <xf numFmtId="168" fontId="4" fillId="4" borderId="7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left" vertical="center"/>
    </xf>
    <xf numFmtId="0" fontId="5" fillId="0" borderId="0" xfId="0" applyFont="1"/>
    <xf numFmtId="8" fontId="0" fillId="4" borderId="8" xfId="0" applyNumberFormat="1" applyFill="1" applyBorder="1"/>
    <xf numFmtId="8" fontId="0" fillId="4" borderId="9" xfId="0" applyNumberFormat="1" applyFill="1" applyBorder="1"/>
    <xf numFmtId="167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/>
    <xf numFmtId="0" fontId="7" fillId="5" borderId="12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167" fontId="0" fillId="0" borderId="16" xfId="0" applyNumberForma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0" borderId="18" xfId="0" applyBorder="1"/>
    <xf numFmtId="167" fontId="0" fillId="0" borderId="19" xfId="0" applyNumberFormat="1" applyBorder="1" applyAlignment="1">
      <alignment horizontal="center"/>
    </xf>
    <xf numFmtId="0" fontId="6" fillId="3" borderId="10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8" fontId="0" fillId="4" borderId="23" xfId="0" applyNumberFormat="1" applyFill="1" applyBorder="1"/>
    <xf numFmtId="8" fontId="0" fillId="4" borderId="25" xfId="0" applyNumberFormat="1" applyFill="1" applyBorder="1"/>
    <xf numFmtId="8" fontId="0" fillId="4" borderId="27" xfId="0" applyNumberFormat="1" applyFill="1" applyBorder="1"/>
    <xf numFmtId="8" fontId="0" fillId="4" borderId="28" xfId="0" applyNumberFormat="1" applyFill="1" applyBorder="1"/>
    <xf numFmtId="0" fontId="8" fillId="0" borderId="15" xfId="0" applyFont="1" applyBorder="1" applyAlignment="1">
      <alignment horizontal="left" indent="2"/>
    </xf>
    <xf numFmtId="0" fontId="8" fillId="0" borderId="17" xfId="0" applyFont="1" applyBorder="1" applyAlignment="1">
      <alignment horizontal="left" indent="2"/>
    </xf>
    <xf numFmtId="0" fontId="8" fillId="0" borderId="3" xfId="0" applyFont="1" applyBorder="1" applyAlignment="1">
      <alignment horizontal="left" indent="2"/>
    </xf>
    <xf numFmtId="0" fontId="8" fillId="0" borderId="20" xfId="0" applyFont="1" applyBorder="1" applyAlignment="1">
      <alignment horizontal="left" indent="2"/>
    </xf>
    <xf numFmtId="0" fontId="9" fillId="4" borderId="3" xfId="0" applyFont="1" applyFill="1" applyBorder="1" applyAlignment="1">
      <alignment horizontal="left" indent="2"/>
    </xf>
    <xf numFmtId="0" fontId="9" fillId="4" borderId="20" xfId="0" applyFont="1" applyFill="1" applyBorder="1" applyAlignment="1">
      <alignment horizontal="left" indent="2"/>
    </xf>
    <xf numFmtId="0" fontId="9" fillId="4" borderId="4" xfId="0" applyFont="1" applyFill="1" applyBorder="1" applyAlignment="1">
      <alignment horizontal="left" indent="2"/>
    </xf>
    <xf numFmtId="0" fontId="9" fillId="4" borderId="21" xfId="0" applyFont="1" applyFill="1" applyBorder="1" applyAlignment="1">
      <alignment horizontal="left" indent="2"/>
    </xf>
    <xf numFmtId="0" fontId="8" fillId="4" borderId="22" xfId="0" applyFont="1" applyFill="1" applyBorder="1" applyAlignment="1">
      <alignment horizontal="left" indent="2"/>
    </xf>
    <xf numFmtId="0" fontId="8" fillId="4" borderId="24" xfId="0" applyFont="1" applyFill="1" applyBorder="1" applyAlignment="1">
      <alignment horizontal="left" indent="2"/>
    </xf>
    <xf numFmtId="0" fontId="8" fillId="4" borderId="26" xfId="0" applyFont="1" applyFill="1" applyBorder="1" applyAlignment="1">
      <alignment horizontal="left" indent="2"/>
    </xf>
    <xf numFmtId="0" fontId="6" fillId="3" borderId="1" xfId="0" applyFont="1" applyFill="1" applyBorder="1" applyAlignment="1">
      <alignment horizontal="left" vertical="center" indent="12"/>
    </xf>
    <xf numFmtId="0" fontId="6" fillId="3" borderId="1" xfId="0" applyFont="1" applyFill="1" applyBorder="1" applyAlignment="1">
      <alignment horizontal="left" vertical="center" indent="19"/>
    </xf>
    <xf numFmtId="0" fontId="2" fillId="2" borderId="0" xfId="2"/>
    <xf numFmtId="0" fontId="0" fillId="6" borderId="0" xfId="0" applyFill="1"/>
    <xf numFmtId="0" fontId="2" fillId="2" borderId="0" xfId="2" applyAlignment="1">
      <alignment horizontal="center"/>
    </xf>
    <xf numFmtId="167" fontId="0" fillId="6" borderId="0" xfId="0" applyNumberFormat="1" applyFill="1" applyAlignment="1">
      <alignment horizontal="center"/>
    </xf>
    <xf numFmtId="9" fontId="0" fillId="0" borderId="0" xfId="1" applyFont="1"/>
    <xf numFmtId="0" fontId="4" fillId="6" borderId="0" xfId="0" applyFont="1" applyFill="1" applyAlignment="1">
      <alignment horizontal="center"/>
    </xf>
    <xf numFmtId="0" fontId="4" fillId="6" borderId="0" xfId="0" applyFont="1" applyFill="1"/>
    <xf numFmtId="167" fontId="4" fillId="6" borderId="0" xfId="0" applyNumberFormat="1" applyFont="1" applyFill="1"/>
    <xf numFmtId="9" fontId="0" fillId="0" borderId="0" xfId="1" applyFont="1" applyAlignment="1">
      <alignment horizontal="center"/>
    </xf>
    <xf numFmtId="9" fontId="0" fillId="0" borderId="0" xfId="1" applyNumberFormat="1" applyFont="1" applyAlignment="1">
      <alignment horizontal="center"/>
    </xf>
    <xf numFmtId="9" fontId="2" fillId="2" borderId="0" xfId="2" applyNumberFormat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left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56DC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579120</xdr:colOff>
      <xdr:row>0</xdr:row>
      <xdr:rowOff>207510</xdr:rowOff>
    </xdr:from>
    <xdr:to>
      <xdr:col>3</xdr:col>
      <xdr:colOff>601980</xdr:colOff>
      <xdr:row>8</xdr:row>
      <xdr:rowOff>91088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3326966-54CB-49A6-83A6-5D281A7D84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579120" y="207510"/>
          <a:ext cx="5128260" cy="15523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822E1-B51C-4DDC-9119-77082B33070C}">
  <dimension ref="A1:I49"/>
  <sheetViews>
    <sheetView showGridLines="0" tabSelected="1" workbookViewId="0">
      <selection activeCell="B44" sqref="B44"/>
    </sheetView>
  </sheetViews>
  <sheetFormatPr defaultColWidth="0" defaultRowHeight="14.4"/>
  <cols>
    <col min="1" max="1" width="8.88671875" customWidth="1"/>
    <col min="2" max="2" width="33.88671875" customWidth="1"/>
    <col min="3" max="3" width="31.6640625" bestFit="1" customWidth="1"/>
    <col min="4" max="4" width="12.88671875" customWidth="1"/>
    <col min="5" max="5" width="8.88671875" customWidth="1"/>
    <col min="6" max="6" width="8.88671875" hidden="1" customWidth="1"/>
    <col min="7" max="7" width="16.6640625" hidden="1" customWidth="1"/>
    <col min="8" max="8" width="11.5546875" hidden="1" customWidth="1"/>
    <col min="9" max="9" width="10.5546875" hidden="1" customWidth="1"/>
    <col min="10" max="11" width="8.88671875" hidden="1" customWidth="1"/>
    <col min="12" max="16384" width="8.88671875" hidden="1"/>
  </cols>
  <sheetData>
    <row r="1" spans="2:4" ht="30.6" customHeight="1"/>
    <row r="10" spans="2:4" ht="15" thickBot="1"/>
    <row r="11" spans="2:4" ht="15.6">
      <c r="B11" s="15" t="s">
        <v>13</v>
      </c>
      <c r="C11" s="16"/>
      <c r="D11" s="17"/>
    </row>
    <row r="12" spans="2:4" ht="15.6">
      <c r="B12" s="28" t="s">
        <v>15</v>
      </c>
      <c r="C12" s="14"/>
      <c r="D12" s="18">
        <v>5000</v>
      </c>
    </row>
    <row r="13" spans="2:4" ht="15.6">
      <c r="B13" s="28" t="s">
        <v>14</v>
      </c>
      <c r="C13" s="14"/>
      <c r="D13" s="19">
        <v>0.01</v>
      </c>
    </row>
    <row r="14" spans="2:4" ht="16.2" thickBot="1">
      <c r="B14" s="29" t="s">
        <v>34</v>
      </c>
      <c r="C14" s="20"/>
      <c r="D14" s="21">
        <f>D12*30%</f>
        <v>1500</v>
      </c>
    </row>
    <row r="15" spans="2:4" ht="15" thickBot="1"/>
    <row r="16" spans="2:4" ht="27" customHeight="1">
      <c r="B16" s="39" t="s">
        <v>4</v>
      </c>
      <c r="C16" s="22"/>
      <c r="D16" s="7"/>
    </row>
    <row r="17" spans="1:4" ht="14.4" customHeight="1">
      <c r="B17" s="30" t="s">
        <v>0</v>
      </c>
      <c r="C17" s="31"/>
      <c r="D17" s="2">
        <v>1260</v>
      </c>
    </row>
    <row r="18" spans="1:4" ht="14.4" customHeight="1">
      <c r="B18" s="30" t="s">
        <v>5</v>
      </c>
      <c r="C18" s="31"/>
      <c r="D18" s="3">
        <v>10</v>
      </c>
    </row>
    <row r="19" spans="1:4" ht="14.4" customHeight="1">
      <c r="B19" s="30" t="s">
        <v>1</v>
      </c>
      <c r="C19" s="31"/>
      <c r="D19" s="4">
        <v>1.0789999999999999E-2</v>
      </c>
    </row>
    <row r="20" spans="1:4" ht="14.4" customHeight="1">
      <c r="B20" s="32" t="s">
        <v>2</v>
      </c>
      <c r="C20" s="33"/>
      <c r="D20" s="5">
        <f>FV(D19,D18*12,D17*-1)</f>
        <v>306538.10778801696</v>
      </c>
    </row>
    <row r="21" spans="1:4" ht="14.4" customHeight="1" thickBot="1">
      <c r="B21" s="34" t="s">
        <v>3</v>
      </c>
      <c r="C21" s="35"/>
      <c r="D21" s="6">
        <f>D20*1%</f>
        <v>3065.3810778801699</v>
      </c>
    </row>
    <row r="22" spans="1:4" ht="15" thickBot="1"/>
    <row r="23" spans="1:4" ht="25.8">
      <c r="B23" s="40" t="s">
        <v>11</v>
      </c>
      <c r="C23" s="22"/>
      <c r="D23" s="23" t="s">
        <v>12</v>
      </c>
    </row>
    <row r="24" spans="1:4" ht="15.6">
      <c r="A24" s="8">
        <v>2</v>
      </c>
      <c r="B24" s="36" t="s">
        <v>6</v>
      </c>
      <c r="C24" s="9">
        <f>FV($D$19,$A$24:$A$28*12,$D$17*-1)</f>
        <v>34306.810395032975</v>
      </c>
      <c r="D24" s="24">
        <f>C24*RENDIMENTO_CARTEIRA</f>
        <v>343.06810395032977</v>
      </c>
    </row>
    <row r="25" spans="1:4" ht="15.6">
      <c r="A25" s="8">
        <v>5</v>
      </c>
      <c r="B25" s="37" t="s">
        <v>7</v>
      </c>
      <c r="C25" s="10">
        <f>FV($D$19,$A$24:$A$28*12,$D$17*-1)</f>
        <v>105558.91163809443</v>
      </c>
      <c r="D25" s="25">
        <f>C25*RENDIMENTO_CARTEIRA</f>
        <v>1055.5891163809442</v>
      </c>
    </row>
    <row r="26" spans="1:4" ht="15.6">
      <c r="A26" s="8">
        <v>10</v>
      </c>
      <c r="B26" s="37" t="s">
        <v>8</v>
      </c>
      <c r="C26" s="10">
        <f>FV($D$19,$A$24:$A$28*12,$D$17*-1)</f>
        <v>306538.10778801696</v>
      </c>
      <c r="D26" s="25">
        <f>C26*RENDIMENTO_CARTEIRA</f>
        <v>3065.3810778801699</v>
      </c>
    </row>
    <row r="27" spans="1:4" ht="15.6">
      <c r="A27" s="8">
        <v>20</v>
      </c>
      <c r="B27" s="37" t="s">
        <v>9</v>
      </c>
      <c r="C27" s="10">
        <f>FV($D$19,$A$24:$A$28*12,$D$17*-1)</f>
        <v>1417749.9841223215</v>
      </c>
      <c r="D27" s="25">
        <f>C27*RENDIMENTO_CARTEIRA</f>
        <v>14177.499841223214</v>
      </c>
    </row>
    <row r="28" spans="1:4" ht="16.2" thickBot="1">
      <c r="A28" s="8">
        <v>30</v>
      </c>
      <c r="B28" s="38" t="s">
        <v>10</v>
      </c>
      <c r="C28" s="26">
        <f>FV($D$19,$A$24:$A$28*12,$D$17*-1)</f>
        <v>5445933.7653059401</v>
      </c>
      <c r="D28" s="27">
        <f>C28*RENDIMENTO_CARTEIRA</f>
        <v>54459.337653059403</v>
      </c>
    </row>
    <row r="32" spans="1:4">
      <c r="B32" s="41" t="s">
        <v>16</v>
      </c>
      <c r="C32" s="43" t="s">
        <v>17</v>
      </c>
      <c r="D32" s="41"/>
    </row>
    <row r="33" spans="2:4">
      <c r="B33" s="42" t="s">
        <v>18</v>
      </c>
      <c r="C33" s="44">
        <f>APORTE</f>
        <v>1260</v>
      </c>
      <c r="D33" s="42"/>
    </row>
    <row r="34" spans="2:4">
      <c r="C34" s="13"/>
    </row>
    <row r="35" spans="2:4">
      <c r="B35" s="46" t="s">
        <v>19</v>
      </c>
      <c r="C35" s="46" t="s">
        <v>20</v>
      </c>
      <c r="D35" s="46" t="s">
        <v>21</v>
      </c>
    </row>
    <row r="36" spans="2:4">
      <c r="B36" s="13" t="s">
        <v>22</v>
      </c>
      <c r="C36" s="45">
        <f>VLOOKUP($C$32&amp;"-"&amp;B36,'TABELA DE APOIO'!$A:$D,4,FALSE)</f>
        <v>0.3</v>
      </c>
      <c r="D36" s="11">
        <f>C36*$C$33</f>
        <v>378</v>
      </c>
    </row>
    <row r="37" spans="2:4">
      <c r="B37" s="13" t="s">
        <v>23</v>
      </c>
      <c r="C37" s="45">
        <f>VLOOKUP($C$32&amp;"-"&amp;B37,'TABELA DE APOIO'!$A:$D,4,FALSE)</f>
        <v>0.5</v>
      </c>
      <c r="D37" s="11">
        <f t="shared" ref="D37:D41" si="0">C37*$C$33</f>
        <v>630</v>
      </c>
    </row>
    <row r="38" spans="2:4">
      <c r="B38" s="13" t="s">
        <v>24</v>
      </c>
      <c r="C38" s="45">
        <f>VLOOKUP($C$32&amp;"-"&amp;B38,'TABELA DE APOIO'!$A:$D,4,FALSE)</f>
        <v>0.1</v>
      </c>
      <c r="D38" s="11">
        <f t="shared" si="0"/>
        <v>126</v>
      </c>
    </row>
    <row r="39" spans="2:4">
      <c r="B39" s="13" t="s">
        <v>25</v>
      </c>
      <c r="C39" s="45">
        <f>VLOOKUP($C$32&amp;"-"&amp;B39,'TABELA DE APOIO'!$A:$D,4,FALSE)</f>
        <v>0.1</v>
      </c>
      <c r="D39" s="11">
        <f t="shared" si="0"/>
        <v>126</v>
      </c>
    </row>
    <row r="40" spans="2:4">
      <c r="B40" s="13" t="s">
        <v>26</v>
      </c>
      <c r="C40" s="45">
        <f>VLOOKUP($C$32&amp;"-"&amp;B40,'TABELA DE APOIO'!$A:$D,4,FALSE)</f>
        <v>0</v>
      </c>
      <c r="D40" s="11">
        <f t="shared" si="0"/>
        <v>0</v>
      </c>
    </row>
    <row r="41" spans="2:4">
      <c r="B41" s="13" t="s">
        <v>27</v>
      </c>
      <c r="C41" s="45">
        <f>VLOOKUP($C$32&amp;"-"&amp;B41,'TABELA DE APOIO'!$A:$D,4,FALSE)</f>
        <v>0</v>
      </c>
      <c r="D41" s="11">
        <f t="shared" si="0"/>
        <v>0</v>
      </c>
    </row>
    <row r="42" spans="2:4">
      <c r="B42" s="46" t="s">
        <v>28</v>
      </c>
      <c r="C42" s="47"/>
      <c r="D42" s="48">
        <f>SUM(D36:D41)</f>
        <v>1260</v>
      </c>
    </row>
    <row r="49" customFormat="1"/>
  </sheetData>
  <mergeCells count="6">
    <mergeCell ref="B21:C21"/>
    <mergeCell ref="B19:C19"/>
    <mergeCell ref="B11:D11"/>
    <mergeCell ref="B17:C17"/>
    <mergeCell ref="B18:C18"/>
    <mergeCell ref="B20:C20"/>
  </mergeCells>
  <dataValidations count="1">
    <dataValidation type="list" allowBlank="1" showInputMessage="1" showErrorMessage="1" sqref="C32" xr:uid="{B6D45DFC-0BB5-4764-94F9-888F0A10E1CF}">
      <formula1>"AGRESSIVO,MODERADO,CONSERVADOR"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1B237-9448-407C-9175-0A9DEBB02B8F}">
  <dimension ref="A2:H22"/>
  <sheetViews>
    <sheetView workbookViewId="0">
      <selection activeCell="H3" sqref="H3"/>
    </sheetView>
  </sheetViews>
  <sheetFormatPr defaultRowHeight="14.4"/>
  <cols>
    <col min="1" max="1" width="31.6640625" bestFit="1" customWidth="1"/>
    <col min="2" max="2" width="13.77734375" bestFit="1" customWidth="1"/>
    <col min="3" max="3" width="18" style="1" bestFit="1" customWidth="1"/>
    <col min="4" max="4" width="9.88671875" style="13" bestFit="1" customWidth="1"/>
    <col min="7" max="7" width="17.44140625" customWidth="1"/>
    <col min="8" max="8" width="29.21875" customWidth="1"/>
  </cols>
  <sheetData>
    <row r="2" spans="1:8">
      <c r="A2" s="52" t="s">
        <v>32</v>
      </c>
      <c r="B2" s="52" t="s">
        <v>16</v>
      </c>
      <c r="C2" s="54" t="s">
        <v>19</v>
      </c>
      <c r="D2" s="53" t="s">
        <v>30</v>
      </c>
    </row>
    <row r="3" spans="1:8">
      <c r="A3" t="str">
        <f>B3&amp;"-"&amp;C3</f>
        <v>AGRESSIVO-PAPEL</v>
      </c>
      <c r="B3" t="s">
        <v>17</v>
      </c>
      <c r="C3" s="1" t="s">
        <v>22</v>
      </c>
      <c r="D3" s="49">
        <v>0.3</v>
      </c>
      <c r="H3" s="13" t="s">
        <v>30</v>
      </c>
    </row>
    <row r="4" spans="1:8">
      <c r="A4" t="str">
        <f t="shared" ref="A4:A8" si="0">B4&amp;"-"&amp;C4</f>
        <v>AGRESSIVO-TIJOLO</v>
      </c>
      <c r="B4" t="s">
        <v>17</v>
      </c>
      <c r="C4" s="1" t="s">
        <v>23</v>
      </c>
      <c r="D4" s="49">
        <v>0.5</v>
      </c>
      <c r="G4" s="41" t="s">
        <v>33</v>
      </c>
      <c r="H4" s="51">
        <f>VLOOKUP(G4,$A:$D,4,FALSE)</f>
        <v>0.35</v>
      </c>
    </row>
    <row r="5" spans="1:8">
      <c r="A5" t="str">
        <f t="shared" si="0"/>
        <v>AGRESSIVO-HIBRIDOS</v>
      </c>
      <c r="B5" t="s">
        <v>17</v>
      </c>
      <c r="C5" s="1" t="s">
        <v>24</v>
      </c>
      <c r="D5" s="49">
        <v>0.1</v>
      </c>
    </row>
    <row r="6" spans="1:8">
      <c r="A6" t="str">
        <f t="shared" si="0"/>
        <v>AGRESSIVO-FOFs</v>
      </c>
      <c r="B6" t="s">
        <v>17</v>
      </c>
      <c r="C6" s="1" t="s">
        <v>25</v>
      </c>
      <c r="D6" s="49">
        <v>0.1</v>
      </c>
    </row>
    <row r="7" spans="1:8">
      <c r="A7" t="str">
        <f t="shared" si="0"/>
        <v>AGRESSIVO-DESENVOLVIMENTO</v>
      </c>
      <c r="B7" t="s">
        <v>17</v>
      </c>
      <c r="C7" s="1" t="s">
        <v>26</v>
      </c>
      <c r="D7" s="49">
        <v>0</v>
      </c>
    </row>
    <row r="8" spans="1:8">
      <c r="A8" t="str">
        <f t="shared" si="0"/>
        <v>AGRESSIVO-HOTELARIA</v>
      </c>
      <c r="B8" t="s">
        <v>17</v>
      </c>
      <c r="C8" s="1" t="s">
        <v>27</v>
      </c>
      <c r="D8" s="49">
        <v>0</v>
      </c>
    </row>
    <row r="9" spans="1:8">
      <c r="D9" s="49"/>
    </row>
    <row r="10" spans="1:8">
      <c r="A10" t="str">
        <f>B10&amp;"-"&amp;C10</f>
        <v>MODERADO-PAPEL</v>
      </c>
      <c r="B10" t="s">
        <v>29</v>
      </c>
      <c r="C10" s="1" t="s">
        <v>22</v>
      </c>
      <c r="D10" s="50">
        <v>0.32</v>
      </c>
    </row>
    <row r="11" spans="1:8">
      <c r="A11" t="str">
        <f t="shared" ref="A11:A15" si="1">B11&amp;"-"&amp;C11</f>
        <v>MODERADO-TIJOLO</v>
      </c>
      <c r="B11" t="s">
        <v>29</v>
      </c>
      <c r="C11" s="1" t="s">
        <v>23</v>
      </c>
      <c r="D11" s="50">
        <v>0.35</v>
      </c>
    </row>
    <row r="12" spans="1:8">
      <c r="A12" t="str">
        <f t="shared" si="1"/>
        <v>MODERADO-HIBRIDOS</v>
      </c>
      <c r="B12" t="s">
        <v>29</v>
      </c>
      <c r="C12" s="1" t="s">
        <v>24</v>
      </c>
      <c r="D12" s="50">
        <v>0.08</v>
      </c>
    </row>
    <row r="13" spans="1:8">
      <c r="A13" t="str">
        <f t="shared" si="1"/>
        <v>MODERADO-FOFs</v>
      </c>
      <c r="B13" t="s">
        <v>29</v>
      </c>
      <c r="C13" s="1" t="s">
        <v>25</v>
      </c>
      <c r="D13" s="50">
        <v>0.05</v>
      </c>
    </row>
    <row r="14" spans="1:8">
      <c r="A14" t="str">
        <f t="shared" si="1"/>
        <v>MODERADO-DESENVOLVIMENTO</v>
      </c>
      <c r="B14" t="s">
        <v>29</v>
      </c>
      <c r="C14" s="1" t="s">
        <v>26</v>
      </c>
      <c r="D14" s="50">
        <v>0.1</v>
      </c>
    </row>
    <row r="15" spans="1:8">
      <c r="A15" t="str">
        <f t="shared" si="1"/>
        <v>MODERADO-HOTELARIA</v>
      </c>
      <c r="B15" t="s">
        <v>29</v>
      </c>
      <c r="C15" s="1" t="s">
        <v>27</v>
      </c>
      <c r="D15" s="50">
        <v>0.1</v>
      </c>
    </row>
    <row r="17" spans="1:4">
      <c r="A17" t="str">
        <f>B17&amp;"-"&amp;C17</f>
        <v>CONSERVADOR-PAPEL</v>
      </c>
      <c r="B17" t="s">
        <v>31</v>
      </c>
      <c r="C17" s="1" t="s">
        <v>22</v>
      </c>
      <c r="D17" s="12">
        <v>0.5</v>
      </c>
    </row>
    <row r="18" spans="1:4">
      <c r="A18" t="str">
        <f t="shared" ref="A18:A22" si="2">B18&amp;"-"&amp;C18</f>
        <v>CONSERVADOR-TIJOLO</v>
      </c>
      <c r="B18" t="s">
        <v>31</v>
      </c>
      <c r="C18" s="1" t="s">
        <v>23</v>
      </c>
      <c r="D18" s="12">
        <v>0.1</v>
      </c>
    </row>
    <row r="19" spans="1:4">
      <c r="A19" t="str">
        <f t="shared" si="2"/>
        <v>CONSERVADOR-HIBRIDOS</v>
      </c>
      <c r="B19" t="s">
        <v>31</v>
      </c>
      <c r="C19" s="1" t="s">
        <v>24</v>
      </c>
      <c r="D19" s="12">
        <v>0.05</v>
      </c>
    </row>
    <row r="20" spans="1:4">
      <c r="A20" t="str">
        <f t="shared" si="2"/>
        <v>CONSERVADOR-FOFs</v>
      </c>
      <c r="B20" t="s">
        <v>31</v>
      </c>
      <c r="C20" s="1" t="s">
        <v>25</v>
      </c>
      <c r="D20" s="12">
        <v>0.05</v>
      </c>
    </row>
    <row r="21" spans="1:4">
      <c r="A21" t="str">
        <f t="shared" si="2"/>
        <v>CONSERVADOR-DESENVOLVIMENTO</v>
      </c>
      <c r="B21" t="s">
        <v>31</v>
      </c>
      <c r="C21" s="1" t="s">
        <v>26</v>
      </c>
      <c r="D21" s="12">
        <v>0.2</v>
      </c>
    </row>
    <row r="22" spans="1:4">
      <c r="A22" t="str">
        <f t="shared" si="2"/>
        <v>CONSERVADOR-HOTELARIA</v>
      </c>
      <c r="B22" t="s">
        <v>31</v>
      </c>
      <c r="C22" s="1" t="s">
        <v>27</v>
      </c>
      <c r="D22" s="1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APP</vt:lpstr>
      <vt:lpstr>TABELA DE APOIO</vt:lpstr>
      <vt:lpstr>APORTE</vt:lpstr>
      <vt:lpstr>DIVIDENDOS</vt:lpstr>
      <vt:lpstr>PATRIMONIO</vt:lpstr>
      <vt:lpstr>QTDE_ANOS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Zanella</dc:creator>
  <cp:lastModifiedBy>Lucas Zanella</cp:lastModifiedBy>
  <dcterms:created xsi:type="dcterms:W3CDTF">2025-06-05T22:20:20Z</dcterms:created>
  <dcterms:modified xsi:type="dcterms:W3CDTF">2025-06-07T20:43:18Z</dcterms:modified>
</cp:coreProperties>
</file>