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11985" yWindow="645" windowWidth="12030" windowHeight="8895"/>
  </bookViews>
  <sheets>
    <sheet name="RV SEPTIEMBRE " sheetId="6" r:id="rId1"/>
    <sheet name="RC SEPTIEMBRE " sheetId="5" r:id="rId2"/>
  </sheets>
  <definedNames>
    <definedName name="_xlnm._FilterDatabase" localSheetId="1" hidden="1">'RC SEPTIEMBRE '!$A$6:$M$338</definedName>
    <definedName name="_xlnm._FilterDatabase" localSheetId="0" hidden="1">'RV SEPTIEMBRE '!$A$6:$M$219</definedName>
    <definedName name="_xlnm.Print_Area" localSheetId="1">'RC SEPTIEMBRE '!$A$1:$M$341</definedName>
  </definedNames>
  <calcPr calcId="144525"/>
</workbook>
</file>

<file path=xl/calcChain.xml><?xml version="1.0" encoding="utf-8"?>
<calcChain xmlns="http://schemas.openxmlformats.org/spreadsheetml/2006/main">
  <c r="J216" i="6" l="1"/>
  <c r="K216" i="6" s="1"/>
  <c r="J213" i="6"/>
  <c r="K213" i="6" s="1"/>
  <c r="J207" i="6"/>
  <c r="K207" i="6" s="1"/>
  <c r="J206" i="6"/>
  <c r="K206" i="6" s="1"/>
  <c r="J205" i="6"/>
  <c r="K205" i="6" s="1"/>
  <c r="J204" i="6"/>
  <c r="K204" i="6" s="1"/>
  <c r="J203" i="6"/>
  <c r="K203" i="6" s="1"/>
  <c r="J9" i="6"/>
  <c r="K9" i="6" s="1"/>
  <c r="J7" i="6"/>
  <c r="J199" i="6" l="1"/>
  <c r="K199" i="6" s="1"/>
  <c r="J198" i="6"/>
  <c r="K198" i="6" s="1"/>
  <c r="J197" i="6"/>
  <c r="K197" i="6" s="1"/>
  <c r="J196" i="6"/>
  <c r="K196" i="6" s="1"/>
  <c r="J195" i="6"/>
  <c r="K195" i="6" s="1"/>
  <c r="J194" i="6"/>
  <c r="K194" i="6" s="1"/>
  <c r="J193" i="6"/>
  <c r="K193" i="6" s="1"/>
  <c r="J192" i="6"/>
  <c r="K192" i="6" s="1"/>
  <c r="J191" i="6"/>
  <c r="K191" i="6" s="1"/>
  <c r="J190" i="6"/>
  <c r="K190" i="6" s="1"/>
  <c r="I221" i="6" l="1"/>
  <c r="H221" i="6"/>
  <c r="J219" i="6"/>
  <c r="K219" i="6" s="1"/>
  <c r="J202" i="6"/>
  <c r="K202" i="6" s="1"/>
  <c r="J200" i="6"/>
  <c r="K200" i="6" s="1"/>
  <c r="J189" i="6" l="1"/>
  <c r="K189" i="6" s="1"/>
  <c r="J188" i="6"/>
  <c r="K188" i="6" s="1"/>
  <c r="J187" i="6"/>
  <c r="K187" i="6" s="1"/>
  <c r="J186" i="6"/>
  <c r="K186" i="6" s="1"/>
  <c r="J185" i="6"/>
  <c r="K185" i="6" s="1"/>
  <c r="J8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22" i="6"/>
  <c r="J123" i="6"/>
  <c r="J124" i="6"/>
  <c r="J125" i="6"/>
  <c r="J126" i="6"/>
  <c r="J127" i="6"/>
  <c r="J128" i="6"/>
  <c r="J129" i="6"/>
  <c r="J130" i="6"/>
  <c r="J131" i="6"/>
  <c r="J132" i="6"/>
  <c r="J133" i="6"/>
  <c r="J134" i="6"/>
  <c r="J135" i="6"/>
  <c r="J136" i="6"/>
  <c r="J137" i="6"/>
  <c r="J138" i="6"/>
  <c r="J139" i="6"/>
  <c r="J140" i="6"/>
  <c r="J141" i="6"/>
  <c r="J142" i="6"/>
  <c r="J143" i="6"/>
  <c r="J144" i="6"/>
  <c r="J145" i="6"/>
  <c r="J146" i="6"/>
  <c r="J147" i="6"/>
  <c r="J148" i="6"/>
  <c r="J149" i="6"/>
  <c r="J150" i="6"/>
  <c r="J151" i="6"/>
  <c r="J152" i="6"/>
  <c r="J153" i="6"/>
  <c r="J154" i="6"/>
  <c r="J155" i="6"/>
  <c r="J156" i="6"/>
  <c r="J157" i="6"/>
  <c r="J158" i="6"/>
  <c r="J159" i="6"/>
  <c r="J160" i="6"/>
  <c r="J161" i="6"/>
  <c r="J162" i="6"/>
  <c r="J163" i="6"/>
  <c r="J164" i="6"/>
  <c r="J165" i="6"/>
  <c r="J166" i="6"/>
  <c r="J167" i="6"/>
  <c r="J168" i="6"/>
  <c r="J169" i="6"/>
  <c r="J170" i="6"/>
  <c r="J171" i="6"/>
  <c r="J172" i="6"/>
  <c r="J173" i="6"/>
  <c r="J174" i="6"/>
  <c r="J175" i="6"/>
  <c r="J176" i="6"/>
  <c r="J177" i="6"/>
  <c r="J178" i="6"/>
  <c r="J179" i="6"/>
  <c r="J180" i="6"/>
  <c r="J181" i="6"/>
  <c r="J182" i="6"/>
  <c r="J183" i="6"/>
  <c r="J184" i="6"/>
  <c r="K163" i="6" l="1"/>
  <c r="K324" i="5" l="1"/>
  <c r="N324" i="5" s="1"/>
  <c r="J324" i="5"/>
  <c r="K334" i="5"/>
  <c r="K325" i="5"/>
  <c r="N325" i="5" s="1"/>
  <c r="L324" i="5" l="1"/>
  <c r="L325" i="5"/>
  <c r="K305" i="5"/>
  <c r="N305" i="5" s="1"/>
  <c r="K304" i="5"/>
  <c r="L304" i="5" s="1"/>
  <c r="J315" i="5"/>
  <c r="I334" i="5"/>
  <c r="N334" i="5" s="1"/>
  <c r="J320" i="5"/>
  <c r="K316" i="5"/>
  <c r="N316" i="5" s="1"/>
  <c r="K320" i="5"/>
  <c r="N320" i="5" s="1"/>
  <c r="K319" i="5"/>
  <c r="L319" i="5" s="1"/>
  <c r="K318" i="5"/>
  <c r="L318" i="5" s="1"/>
  <c r="J321" i="5"/>
  <c r="J290" i="5"/>
  <c r="K315" i="5"/>
  <c r="N315" i="5" s="1"/>
  <c r="K317" i="5"/>
  <c r="N317" i="5" s="1"/>
  <c r="K321" i="5"/>
  <c r="K290" i="5"/>
  <c r="N290" i="5" s="1"/>
  <c r="K310" i="5"/>
  <c r="N310" i="5" s="1"/>
  <c r="K333" i="5"/>
  <c r="J314" i="5"/>
  <c r="J289" i="5"/>
  <c r="K332" i="5"/>
  <c r="I332" i="5" s="1"/>
  <c r="N332" i="5" s="1"/>
  <c r="J309" i="5"/>
  <c r="K314" i="5"/>
  <c r="N314" i="5" s="1"/>
  <c r="K313" i="5"/>
  <c r="N313" i="5" s="1"/>
  <c r="K312" i="5"/>
  <c r="N312" i="5" s="1"/>
  <c r="K311" i="5"/>
  <c r="N311" i="5" s="1"/>
  <c r="K289" i="5"/>
  <c r="N289" i="5" s="1"/>
  <c r="K306" i="5"/>
  <c r="N306" i="5" s="1"/>
  <c r="K309" i="5"/>
  <c r="N309" i="5" s="1"/>
  <c r="K308" i="5"/>
  <c r="N308" i="5" s="1"/>
  <c r="K307" i="5"/>
  <c r="N307" i="5" s="1"/>
  <c r="J288" i="5"/>
  <c r="J303" i="5"/>
  <c r="K331" i="5"/>
  <c r="J287" i="5"/>
  <c r="K330" i="5"/>
  <c r="J297" i="5"/>
  <c r="L321" i="5" l="1"/>
  <c r="L290" i="5"/>
  <c r="N318" i="5"/>
  <c r="N304" i="5"/>
  <c r="L305" i="5"/>
  <c r="L334" i="5"/>
  <c r="N319" i="5"/>
  <c r="L316" i="5"/>
  <c r="L320" i="5"/>
  <c r="N321" i="5"/>
  <c r="L310" i="5"/>
  <c r="L315" i="5"/>
  <c r="L317" i="5"/>
  <c r="I333" i="5"/>
  <c r="N333" i="5" s="1"/>
  <c r="L332" i="5"/>
  <c r="L307" i="5"/>
  <c r="L308" i="5"/>
  <c r="L309" i="5"/>
  <c r="L306" i="5"/>
  <c r="L289" i="5"/>
  <c r="L311" i="5"/>
  <c r="L312" i="5"/>
  <c r="L313" i="5"/>
  <c r="L314" i="5"/>
  <c r="J286" i="5"/>
  <c r="K329" i="5"/>
  <c r="K336" i="5" s="1"/>
  <c r="J294" i="5"/>
  <c r="J322" i="5"/>
  <c r="J323" i="5"/>
  <c r="L333" i="5" l="1"/>
  <c r="K250" i="5"/>
  <c r="N250" i="5" s="1"/>
  <c r="L250" i="5" l="1"/>
  <c r="J218" i="6"/>
  <c r="K218" i="6" s="1"/>
  <c r="J217" i="6"/>
  <c r="K217" i="6" s="1"/>
  <c r="J215" i="6"/>
  <c r="K215" i="6" s="1"/>
  <c r="J214" i="6"/>
  <c r="K214" i="6" s="1"/>
  <c r="J212" i="6"/>
  <c r="K212" i="6" s="1"/>
  <c r="J211" i="6"/>
  <c r="K211" i="6" s="1"/>
  <c r="J210" i="6"/>
  <c r="K210" i="6" s="1"/>
  <c r="J209" i="6"/>
  <c r="K209" i="6" s="1"/>
  <c r="J208" i="6"/>
  <c r="K184" i="6"/>
  <c r="K183" i="6"/>
  <c r="K182" i="6"/>
  <c r="K181" i="6"/>
  <c r="K180" i="6"/>
  <c r="K179" i="6"/>
  <c r="K178" i="6"/>
  <c r="K177" i="6"/>
  <c r="K176" i="6"/>
  <c r="K175" i="6"/>
  <c r="K174" i="6"/>
  <c r="K173" i="6"/>
  <c r="K172" i="6"/>
  <c r="K171" i="6"/>
  <c r="K170" i="6"/>
  <c r="K169" i="6"/>
  <c r="K168" i="6"/>
  <c r="K167" i="6"/>
  <c r="K166" i="6"/>
  <c r="K165" i="6"/>
  <c r="K164" i="6"/>
  <c r="K162" i="6"/>
  <c r="K161" i="6"/>
  <c r="K160" i="6"/>
  <c r="K159" i="6"/>
  <c r="K158" i="6"/>
  <c r="K157" i="6"/>
  <c r="K156" i="6"/>
  <c r="K155" i="6"/>
  <c r="K154" i="6"/>
  <c r="K153" i="6"/>
  <c r="K152" i="6"/>
  <c r="K151" i="6"/>
  <c r="K150" i="6"/>
  <c r="K149" i="6"/>
  <c r="K148" i="6"/>
  <c r="K147" i="6"/>
  <c r="K146" i="6"/>
  <c r="K145" i="6"/>
  <c r="K144" i="6"/>
  <c r="K143" i="6"/>
  <c r="K142" i="6"/>
  <c r="K141" i="6"/>
  <c r="K140" i="6"/>
  <c r="K139" i="6"/>
  <c r="K138" i="6"/>
  <c r="K137" i="6"/>
  <c r="K136" i="6"/>
  <c r="K135" i="6"/>
  <c r="K134" i="6"/>
  <c r="K133" i="6"/>
  <c r="K132" i="6"/>
  <c r="K131" i="6"/>
  <c r="K130" i="6"/>
  <c r="K129" i="6"/>
  <c r="K128" i="6"/>
  <c r="K127" i="6"/>
  <c r="K126" i="6"/>
  <c r="K125" i="6"/>
  <c r="K124" i="6"/>
  <c r="K123" i="6"/>
  <c r="K122" i="6"/>
  <c r="K121" i="6"/>
  <c r="K120" i="6"/>
  <c r="K119" i="6"/>
  <c r="K118" i="6"/>
  <c r="K117" i="6"/>
  <c r="K116" i="6"/>
  <c r="K115" i="6"/>
  <c r="K114" i="6"/>
  <c r="K113" i="6"/>
  <c r="K112" i="6"/>
  <c r="K111" i="6"/>
  <c r="K110" i="6"/>
  <c r="K109" i="6"/>
  <c r="K108" i="6"/>
  <c r="K107" i="6"/>
  <c r="K106" i="6"/>
  <c r="K105" i="6"/>
  <c r="K104" i="6"/>
  <c r="K103" i="6"/>
  <c r="K102" i="6"/>
  <c r="K101" i="6"/>
  <c r="K100" i="6"/>
  <c r="K99" i="6"/>
  <c r="K98" i="6"/>
  <c r="K97" i="6"/>
  <c r="K96" i="6"/>
  <c r="K95" i="6"/>
  <c r="K94" i="6"/>
  <c r="K93" i="6"/>
  <c r="K92" i="6"/>
  <c r="K91" i="6"/>
  <c r="K90" i="6"/>
  <c r="K89" i="6"/>
  <c r="K88" i="6"/>
  <c r="K87" i="6"/>
  <c r="K86" i="6"/>
  <c r="K85" i="6"/>
  <c r="K84" i="6"/>
  <c r="K83" i="6"/>
  <c r="K82" i="6"/>
  <c r="K81" i="6"/>
  <c r="K80" i="6"/>
  <c r="K79" i="6"/>
  <c r="K78" i="6"/>
  <c r="K77" i="6"/>
  <c r="K76" i="6"/>
  <c r="K75" i="6"/>
  <c r="K74" i="6"/>
  <c r="K73" i="6"/>
  <c r="K72" i="6"/>
  <c r="K71" i="6"/>
  <c r="K70" i="6"/>
  <c r="K69" i="6"/>
  <c r="K68" i="6"/>
  <c r="K67" i="6"/>
  <c r="K66" i="6"/>
  <c r="K65" i="6"/>
  <c r="K64" i="6"/>
  <c r="K63" i="6"/>
  <c r="K62" i="6"/>
  <c r="K61" i="6"/>
  <c r="K60" i="6"/>
  <c r="K59" i="6"/>
  <c r="K58" i="6"/>
  <c r="K57" i="6"/>
  <c r="K56" i="6"/>
  <c r="K55" i="6"/>
  <c r="K54" i="6"/>
  <c r="K53" i="6"/>
  <c r="K52" i="6"/>
  <c r="K51" i="6"/>
  <c r="K50" i="6"/>
  <c r="K49" i="6"/>
  <c r="K48" i="6"/>
  <c r="K47" i="6"/>
  <c r="K46" i="6"/>
  <c r="K45" i="6"/>
  <c r="K44" i="6"/>
  <c r="K43" i="6"/>
  <c r="K42" i="6"/>
  <c r="K41" i="6"/>
  <c r="K40" i="6"/>
  <c r="K39" i="6"/>
  <c r="K38" i="6"/>
  <c r="K37" i="6"/>
  <c r="K36" i="6"/>
  <c r="K35" i="6"/>
  <c r="K34" i="6"/>
  <c r="K33" i="6"/>
  <c r="K32" i="6"/>
  <c r="K31" i="6"/>
  <c r="K30" i="6"/>
  <c r="K29" i="6"/>
  <c r="K28" i="6"/>
  <c r="K27" i="6"/>
  <c r="K26" i="6"/>
  <c r="K25" i="6"/>
  <c r="K24" i="6"/>
  <c r="K23" i="6"/>
  <c r="K22" i="6"/>
  <c r="K21" i="6"/>
  <c r="K20" i="6"/>
  <c r="K19" i="6"/>
  <c r="K18" i="6"/>
  <c r="K17" i="6"/>
  <c r="K16" i="6"/>
  <c r="K15" i="6"/>
  <c r="K14" i="6"/>
  <c r="K13" i="6"/>
  <c r="K12" i="6"/>
  <c r="K11" i="6"/>
  <c r="K10" i="6"/>
  <c r="K7" i="6"/>
  <c r="J221" i="6" l="1"/>
  <c r="K208" i="6"/>
  <c r="K8" i="6"/>
  <c r="K221" i="6" s="1"/>
  <c r="K84" i="5" l="1"/>
  <c r="L84" i="5" s="1"/>
  <c r="N84" i="5" l="1"/>
  <c r="K73" i="5" l="1"/>
  <c r="I327" i="5" l="1"/>
  <c r="K8" i="5" l="1"/>
  <c r="J336" i="5"/>
  <c r="N328" i="5"/>
  <c r="N326" i="5"/>
  <c r="K288" i="5"/>
  <c r="N288" i="5" s="1"/>
  <c r="K299" i="5"/>
  <c r="N299" i="5" s="1"/>
  <c r="K303" i="5"/>
  <c r="L303" i="5" s="1"/>
  <c r="K302" i="5"/>
  <c r="N302" i="5" s="1"/>
  <c r="K301" i="5"/>
  <c r="L301" i="5" s="1"/>
  <c r="K300" i="5"/>
  <c r="N300" i="5" s="1"/>
  <c r="K287" i="5"/>
  <c r="N287" i="5" s="1"/>
  <c r="K298" i="5"/>
  <c r="N298" i="5" s="1"/>
  <c r="K297" i="5"/>
  <c r="N297" i="5" s="1"/>
  <c r="K296" i="5"/>
  <c r="L296" i="5" s="1"/>
  <c r="K295" i="5"/>
  <c r="L295" i="5" s="1"/>
  <c r="K286" i="5"/>
  <c r="K291" i="5"/>
  <c r="L291" i="5" s="1"/>
  <c r="K294" i="5"/>
  <c r="N294" i="5" s="1"/>
  <c r="K293" i="5"/>
  <c r="L293" i="5" s="1"/>
  <c r="K292" i="5"/>
  <c r="N292" i="5" s="1"/>
  <c r="K322" i="5"/>
  <c r="N322" i="5" s="1"/>
  <c r="K323" i="5"/>
  <c r="N323" i="5" s="1"/>
  <c r="L300" i="5" l="1"/>
  <c r="L298" i="5"/>
  <c r="L323" i="5"/>
  <c r="L292" i="5"/>
  <c r="L322" i="5"/>
  <c r="N296" i="5"/>
  <c r="L287" i="5"/>
  <c r="L299" i="5"/>
  <c r="N303" i="5"/>
  <c r="N295" i="5"/>
  <c r="L302" i="5"/>
  <c r="N293" i="5"/>
  <c r="L286" i="5"/>
  <c r="L294" i="5"/>
  <c r="N291" i="5"/>
  <c r="N286" i="5"/>
  <c r="L297" i="5"/>
  <c r="N301" i="5"/>
  <c r="L288" i="5"/>
  <c r="I329" i="5"/>
  <c r="I330" i="5"/>
  <c r="N330" i="5" s="1"/>
  <c r="I331" i="5"/>
  <c r="N331" i="5" s="1"/>
  <c r="L329" i="5" l="1"/>
  <c r="I336" i="5"/>
  <c r="I339" i="5" s="1"/>
  <c r="L330" i="5"/>
  <c r="N329" i="5"/>
  <c r="L331" i="5"/>
  <c r="L336" i="5" l="1"/>
  <c r="K260" i="5"/>
  <c r="N260" i="5" s="1"/>
  <c r="K265" i="5"/>
  <c r="N265" i="5" s="1"/>
  <c r="K264" i="5"/>
  <c r="N264" i="5" s="1"/>
  <c r="K263" i="5"/>
  <c r="N263" i="5" s="1"/>
  <c r="K262" i="5"/>
  <c r="L262" i="5" s="1"/>
  <c r="K261" i="5"/>
  <c r="N261" i="5" s="1"/>
  <c r="K259" i="5"/>
  <c r="N259" i="5" s="1"/>
  <c r="K258" i="5"/>
  <c r="N258" i="5" s="1"/>
  <c r="K257" i="5"/>
  <c r="N257" i="5" s="1"/>
  <c r="K166" i="5"/>
  <c r="K167" i="5"/>
  <c r="K127" i="5"/>
  <c r="N262" i="5" l="1"/>
  <c r="L258" i="5"/>
  <c r="L261" i="5"/>
  <c r="L257" i="5"/>
  <c r="L265" i="5"/>
  <c r="L260" i="5"/>
  <c r="L264" i="5"/>
  <c r="L259" i="5"/>
  <c r="L263" i="5"/>
  <c r="N127" i="5"/>
  <c r="L127" i="5"/>
  <c r="K255" i="5" l="1"/>
  <c r="N255" i="5" s="1"/>
  <c r="K254" i="5"/>
  <c r="N254" i="5" s="1"/>
  <c r="K253" i="5"/>
  <c r="N253" i="5" s="1"/>
  <c r="K252" i="5"/>
  <c r="N252" i="5" s="1"/>
  <c r="K251" i="5"/>
  <c r="N251" i="5" s="1"/>
  <c r="K249" i="5"/>
  <c r="N249" i="5" s="1"/>
  <c r="K248" i="5"/>
  <c r="N248" i="5" s="1"/>
  <c r="K247" i="5"/>
  <c r="N247" i="5" s="1"/>
  <c r="K246" i="5"/>
  <c r="N246" i="5" s="1"/>
  <c r="K245" i="5"/>
  <c r="N245" i="5" s="1"/>
  <c r="K244" i="5"/>
  <c r="N244" i="5" s="1"/>
  <c r="K243" i="5"/>
  <c r="N243" i="5" s="1"/>
  <c r="K242" i="5"/>
  <c r="N242" i="5" s="1"/>
  <c r="K241" i="5"/>
  <c r="N241" i="5" s="1"/>
  <c r="K240" i="5"/>
  <c r="N240" i="5" s="1"/>
  <c r="K239" i="5"/>
  <c r="N239" i="5" s="1"/>
  <c r="K238" i="5"/>
  <c r="N238" i="5" s="1"/>
  <c r="K237" i="5"/>
  <c r="N237" i="5" s="1"/>
  <c r="K236" i="5"/>
  <c r="N236" i="5" s="1"/>
  <c r="K235" i="5"/>
  <c r="N235" i="5" s="1"/>
  <c r="K234" i="5"/>
  <c r="N234" i="5" s="1"/>
  <c r="K233" i="5"/>
  <c r="N233" i="5" s="1"/>
  <c r="K232" i="5"/>
  <c r="N232" i="5" s="1"/>
  <c r="K231" i="5"/>
  <c r="N231" i="5" s="1"/>
  <c r="K230" i="5"/>
  <c r="N230" i="5" s="1"/>
  <c r="K229" i="5"/>
  <c r="N229" i="5" s="1"/>
  <c r="K228" i="5"/>
  <c r="N228" i="5" s="1"/>
  <c r="K227" i="5"/>
  <c r="N227" i="5" s="1"/>
  <c r="K226" i="5"/>
  <c r="N226" i="5" s="1"/>
  <c r="K225" i="5"/>
  <c r="L225" i="5" s="1"/>
  <c r="K224" i="5"/>
  <c r="N224" i="5" s="1"/>
  <c r="K223" i="5"/>
  <c r="L223" i="5" s="1"/>
  <c r="K221" i="5"/>
  <c r="N221" i="5" s="1"/>
  <c r="K220" i="5"/>
  <c r="L220" i="5" s="1"/>
  <c r="K219" i="5"/>
  <c r="N219" i="5" s="1"/>
  <c r="K218" i="5"/>
  <c r="L218" i="5" s="1"/>
  <c r="K217" i="5"/>
  <c r="N217" i="5" s="1"/>
  <c r="K216" i="5"/>
  <c r="L216" i="5" s="1"/>
  <c r="K215" i="5"/>
  <c r="N215" i="5" s="1"/>
  <c r="K214" i="5"/>
  <c r="L214" i="5" s="1"/>
  <c r="K213" i="5"/>
  <c r="N213" i="5" s="1"/>
  <c r="K212" i="5"/>
  <c r="L212" i="5" s="1"/>
  <c r="K211" i="5"/>
  <c r="N211" i="5" s="1"/>
  <c r="K210" i="5"/>
  <c r="L210" i="5" s="1"/>
  <c r="K209" i="5"/>
  <c r="N209" i="5" s="1"/>
  <c r="K208" i="5"/>
  <c r="L208" i="5" s="1"/>
  <c r="K207" i="5"/>
  <c r="N207" i="5" s="1"/>
  <c r="K206" i="5"/>
  <c r="L206" i="5" s="1"/>
  <c r="K205" i="5"/>
  <c r="N205" i="5" s="1"/>
  <c r="K204" i="5"/>
  <c r="L204" i="5" s="1"/>
  <c r="K203" i="5"/>
  <c r="N203" i="5" s="1"/>
  <c r="K202" i="5"/>
  <c r="L202" i="5" s="1"/>
  <c r="K201" i="5"/>
  <c r="N201" i="5" s="1"/>
  <c r="K200" i="5"/>
  <c r="L200" i="5" s="1"/>
  <c r="K199" i="5"/>
  <c r="N199" i="5" s="1"/>
  <c r="K198" i="5"/>
  <c r="L198" i="5" s="1"/>
  <c r="K197" i="5"/>
  <c r="N197" i="5" s="1"/>
  <c r="K196" i="5"/>
  <c r="L196" i="5" s="1"/>
  <c r="K195" i="5"/>
  <c r="N195" i="5" s="1"/>
  <c r="K194" i="5"/>
  <c r="L194" i="5" s="1"/>
  <c r="K193" i="5"/>
  <c r="N193" i="5" s="1"/>
  <c r="K192" i="5"/>
  <c r="L192" i="5" s="1"/>
  <c r="K191" i="5"/>
  <c r="N191" i="5" s="1"/>
  <c r="K190" i="5"/>
  <c r="L190" i="5" s="1"/>
  <c r="K189" i="5"/>
  <c r="N189" i="5" s="1"/>
  <c r="K188" i="5"/>
  <c r="L188" i="5" s="1"/>
  <c r="K187" i="5"/>
  <c r="N187" i="5" s="1"/>
  <c r="K186" i="5"/>
  <c r="L186" i="5" s="1"/>
  <c r="K185" i="5"/>
  <c r="N185" i="5" s="1"/>
  <c r="K184" i="5"/>
  <c r="L184" i="5" s="1"/>
  <c r="K183" i="5"/>
  <c r="N183" i="5" s="1"/>
  <c r="K182" i="5"/>
  <c r="L182" i="5" s="1"/>
  <c r="K181" i="5"/>
  <c r="N181" i="5" s="1"/>
  <c r="K180" i="5"/>
  <c r="L180" i="5" s="1"/>
  <c r="K179" i="5"/>
  <c r="N179" i="5" s="1"/>
  <c r="K178" i="5"/>
  <c r="L178" i="5" s="1"/>
  <c r="K177" i="5"/>
  <c r="N177" i="5" s="1"/>
  <c r="K176" i="5"/>
  <c r="L176" i="5" s="1"/>
  <c r="K175" i="5"/>
  <c r="N175" i="5" s="1"/>
  <c r="K174" i="5"/>
  <c r="L174" i="5" s="1"/>
  <c r="K173" i="5"/>
  <c r="N173" i="5" s="1"/>
  <c r="K172" i="5"/>
  <c r="L172" i="5" s="1"/>
  <c r="K171" i="5"/>
  <c r="N171" i="5" s="1"/>
  <c r="K170" i="5"/>
  <c r="N170" i="5" s="1"/>
  <c r="K169" i="5"/>
  <c r="L169" i="5" s="1"/>
  <c r="N167" i="5"/>
  <c r="L166" i="5"/>
  <c r="N166" i="5"/>
  <c r="K165" i="5"/>
  <c r="L165" i="5" s="1"/>
  <c r="K164" i="5"/>
  <c r="N164" i="5" s="1"/>
  <c r="K163" i="5"/>
  <c r="L163" i="5" s="1"/>
  <c r="K162" i="5"/>
  <c r="N162" i="5" s="1"/>
  <c r="K161" i="5"/>
  <c r="L161" i="5" s="1"/>
  <c r="K160" i="5"/>
  <c r="N160" i="5" s="1"/>
  <c r="K159" i="5"/>
  <c r="L159" i="5" s="1"/>
  <c r="K158" i="5"/>
  <c r="N158" i="5" s="1"/>
  <c r="K157" i="5"/>
  <c r="L157" i="5" s="1"/>
  <c r="K156" i="5"/>
  <c r="N156" i="5" s="1"/>
  <c r="K155" i="5"/>
  <c r="L155" i="5" s="1"/>
  <c r="K154" i="5"/>
  <c r="N154" i="5" s="1"/>
  <c r="K153" i="5"/>
  <c r="L153" i="5" s="1"/>
  <c r="K152" i="5"/>
  <c r="N152" i="5" s="1"/>
  <c r="K151" i="5"/>
  <c r="L151" i="5" s="1"/>
  <c r="K150" i="5"/>
  <c r="N150" i="5" s="1"/>
  <c r="K149" i="5"/>
  <c r="L149" i="5" s="1"/>
  <c r="K148" i="5"/>
  <c r="N148" i="5" s="1"/>
  <c r="K147" i="5"/>
  <c r="L147" i="5" s="1"/>
  <c r="K146" i="5"/>
  <c r="N146" i="5" s="1"/>
  <c r="K145" i="5"/>
  <c r="L145" i="5" s="1"/>
  <c r="K144" i="5"/>
  <c r="N144" i="5" s="1"/>
  <c r="K143" i="5"/>
  <c r="L143" i="5" s="1"/>
  <c r="K142" i="5"/>
  <c r="N142" i="5" s="1"/>
  <c r="K141" i="5"/>
  <c r="L141" i="5" s="1"/>
  <c r="K140" i="5"/>
  <c r="N140" i="5" s="1"/>
  <c r="K139" i="5"/>
  <c r="L139" i="5" s="1"/>
  <c r="K138" i="5"/>
  <c r="N138" i="5" s="1"/>
  <c r="K137" i="5"/>
  <c r="L137" i="5" s="1"/>
  <c r="K136" i="5"/>
  <c r="N136" i="5" s="1"/>
  <c r="K135" i="5"/>
  <c r="L135" i="5" s="1"/>
  <c r="K134" i="5"/>
  <c r="N134" i="5" s="1"/>
  <c r="K133" i="5"/>
  <c r="L133" i="5" s="1"/>
  <c r="K132" i="5"/>
  <c r="N132" i="5" s="1"/>
  <c r="K131" i="5"/>
  <c r="L131" i="5" s="1"/>
  <c r="K130" i="5"/>
  <c r="N130" i="5" s="1"/>
  <c r="K129" i="5"/>
  <c r="L129" i="5" s="1"/>
  <c r="K128" i="5"/>
  <c r="N128" i="5" s="1"/>
  <c r="K126" i="5"/>
  <c r="N126" i="5" s="1"/>
  <c r="K125" i="5"/>
  <c r="L125" i="5" s="1"/>
  <c r="K124" i="5"/>
  <c r="N124" i="5" s="1"/>
  <c r="K123" i="5"/>
  <c r="L123" i="5" s="1"/>
  <c r="K122" i="5"/>
  <c r="N122" i="5" s="1"/>
  <c r="K121" i="5"/>
  <c r="L121" i="5" s="1"/>
  <c r="K120" i="5"/>
  <c r="N120" i="5" s="1"/>
  <c r="K119" i="5"/>
  <c r="L119" i="5" s="1"/>
  <c r="K118" i="5"/>
  <c r="N118" i="5" s="1"/>
  <c r="K117" i="5"/>
  <c r="L117" i="5" s="1"/>
  <c r="K116" i="5"/>
  <c r="N116" i="5" s="1"/>
  <c r="K115" i="5"/>
  <c r="L115" i="5" s="1"/>
  <c r="K114" i="5"/>
  <c r="N114" i="5" s="1"/>
  <c r="K113" i="5"/>
  <c r="L113" i="5" s="1"/>
  <c r="K112" i="5"/>
  <c r="N112" i="5" s="1"/>
  <c r="K111" i="5"/>
  <c r="L111" i="5" s="1"/>
  <c r="K110" i="5"/>
  <c r="N110" i="5" s="1"/>
  <c r="K109" i="5"/>
  <c r="L109" i="5" s="1"/>
  <c r="K108" i="5"/>
  <c r="N108" i="5" s="1"/>
  <c r="K107" i="5"/>
  <c r="L107" i="5" s="1"/>
  <c r="K106" i="5"/>
  <c r="N106" i="5" s="1"/>
  <c r="K105" i="5"/>
  <c r="L105" i="5" s="1"/>
  <c r="K104" i="5"/>
  <c r="N104" i="5" s="1"/>
  <c r="K103" i="5"/>
  <c r="L103" i="5" s="1"/>
  <c r="K102" i="5"/>
  <c r="N102" i="5" s="1"/>
  <c r="K101" i="5"/>
  <c r="L101" i="5" s="1"/>
  <c r="K100" i="5"/>
  <c r="N100" i="5" s="1"/>
  <c r="K99" i="5"/>
  <c r="K98" i="5"/>
  <c r="N98" i="5" s="1"/>
  <c r="K97" i="5"/>
  <c r="L97" i="5" s="1"/>
  <c r="K96" i="5"/>
  <c r="N96" i="5" s="1"/>
  <c r="K95" i="5"/>
  <c r="L95" i="5" s="1"/>
  <c r="K94" i="5"/>
  <c r="N94" i="5" s="1"/>
  <c r="K93" i="5"/>
  <c r="N93" i="5" s="1"/>
  <c r="K92" i="5"/>
  <c r="N92" i="5" s="1"/>
  <c r="K91" i="5"/>
  <c r="L91" i="5" s="1"/>
  <c r="K90" i="5"/>
  <c r="N90" i="5" s="1"/>
  <c r="K89" i="5"/>
  <c r="L89" i="5" s="1"/>
  <c r="K88" i="5"/>
  <c r="N88" i="5" s="1"/>
  <c r="K87" i="5"/>
  <c r="L87" i="5" s="1"/>
  <c r="K86" i="5"/>
  <c r="N86" i="5" s="1"/>
  <c r="K85" i="5"/>
  <c r="L85" i="5" s="1"/>
  <c r="K83" i="5"/>
  <c r="L83" i="5" s="1"/>
  <c r="K82" i="5"/>
  <c r="N82" i="5" s="1"/>
  <c r="K81" i="5"/>
  <c r="L81" i="5" s="1"/>
  <c r="K80" i="5"/>
  <c r="N80" i="5" s="1"/>
  <c r="K79" i="5"/>
  <c r="L79" i="5" s="1"/>
  <c r="K78" i="5"/>
  <c r="N78" i="5" s="1"/>
  <c r="K77" i="5"/>
  <c r="L77" i="5" s="1"/>
  <c r="K76" i="5"/>
  <c r="N76" i="5" s="1"/>
  <c r="K75" i="5"/>
  <c r="L75" i="5" s="1"/>
  <c r="K74" i="5"/>
  <c r="N74" i="5" s="1"/>
  <c r="L73" i="5"/>
  <c r="K72" i="5"/>
  <c r="N72" i="5" s="1"/>
  <c r="K71" i="5"/>
  <c r="L71" i="5" s="1"/>
  <c r="K70" i="5"/>
  <c r="N70" i="5" s="1"/>
  <c r="K69" i="5"/>
  <c r="L69" i="5" s="1"/>
  <c r="K68" i="5"/>
  <c r="N68" i="5" s="1"/>
  <c r="K67" i="5"/>
  <c r="L67" i="5" s="1"/>
  <c r="K66" i="5"/>
  <c r="N66" i="5" s="1"/>
  <c r="K65" i="5"/>
  <c r="L65" i="5" s="1"/>
  <c r="K64" i="5"/>
  <c r="N64" i="5" s="1"/>
  <c r="K63" i="5"/>
  <c r="L63" i="5" s="1"/>
  <c r="K62" i="5"/>
  <c r="N62" i="5" s="1"/>
  <c r="K61" i="5"/>
  <c r="L61" i="5" s="1"/>
  <c r="K60" i="5"/>
  <c r="N60" i="5" s="1"/>
  <c r="K59" i="5"/>
  <c r="L59" i="5" s="1"/>
  <c r="K58" i="5"/>
  <c r="N58" i="5" s="1"/>
  <c r="K57" i="5"/>
  <c r="L57" i="5" s="1"/>
  <c r="K56" i="5"/>
  <c r="N56" i="5" s="1"/>
  <c r="K55" i="5"/>
  <c r="L55" i="5" s="1"/>
  <c r="K54" i="5"/>
  <c r="N54" i="5" s="1"/>
  <c r="K53" i="5"/>
  <c r="L53" i="5" s="1"/>
  <c r="K52" i="5"/>
  <c r="K51" i="5"/>
  <c r="L51" i="5" s="1"/>
  <c r="K50" i="5"/>
  <c r="N50" i="5" s="1"/>
  <c r="K49" i="5"/>
  <c r="L49" i="5" s="1"/>
  <c r="K48" i="5"/>
  <c r="N48" i="5" s="1"/>
  <c r="K47" i="5"/>
  <c r="L47" i="5" s="1"/>
  <c r="K46" i="5"/>
  <c r="N46" i="5" s="1"/>
  <c r="K45" i="5"/>
  <c r="L45" i="5" s="1"/>
  <c r="K44" i="5"/>
  <c r="N44" i="5" s="1"/>
  <c r="K43" i="5"/>
  <c r="L43" i="5" s="1"/>
  <c r="K40" i="5"/>
  <c r="L40" i="5" s="1"/>
  <c r="K39" i="5"/>
  <c r="N39" i="5" s="1"/>
  <c r="K38" i="5"/>
  <c r="L38" i="5" s="1"/>
  <c r="K37" i="5"/>
  <c r="N37" i="5" s="1"/>
  <c r="K36" i="5"/>
  <c r="L36" i="5" s="1"/>
  <c r="K35" i="5"/>
  <c r="N35" i="5" s="1"/>
  <c r="K34" i="5"/>
  <c r="L34" i="5" s="1"/>
  <c r="K33" i="5"/>
  <c r="N33" i="5" s="1"/>
  <c r="K32" i="5"/>
  <c r="L32" i="5" s="1"/>
  <c r="K31" i="5"/>
  <c r="N31" i="5" s="1"/>
  <c r="K30" i="5"/>
  <c r="L30" i="5" s="1"/>
  <c r="K29" i="5"/>
  <c r="N29" i="5" s="1"/>
  <c r="K28" i="5"/>
  <c r="L28" i="5" s="1"/>
  <c r="K27" i="5"/>
  <c r="N27" i="5" s="1"/>
  <c r="K26" i="5"/>
  <c r="L26" i="5" s="1"/>
  <c r="K25" i="5"/>
  <c r="N25" i="5" s="1"/>
  <c r="K24" i="5"/>
  <c r="N24" i="5" s="1"/>
  <c r="K23" i="5"/>
  <c r="L23" i="5" s="1"/>
  <c r="K22" i="5"/>
  <c r="N22" i="5" s="1"/>
  <c r="K21" i="5"/>
  <c r="L21" i="5" s="1"/>
  <c r="K20" i="5"/>
  <c r="N20" i="5" s="1"/>
  <c r="K19" i="5"/>
  <c r="L19" i="5" s="1"/>
  <c r="K18" i="5"/>
  <c r="N18" i="5" s="1"/>
  <c r="K17" i="5"/>
  <c r="L17" i="5" s="1"/>
  <c r="K16" i="5"/>
  <c r="N16" i="5" s="1"/>
  <c r="K15" i="5"/>
  <c r="L15" i="5" s="1"/>
  <c r="K14" i="5"/>
  <c r="N14" i="5" s="1"/>
  <c r="K13" i="5"/>
  <c r="N13" i="5" s="1"/>
  <c r="K12" i="5"/>
  <c r="L12" i="5" s="1"/>
  <c r="K10" i="5"/>
  <c r="N10" i="5" s="1"/>
  <c r="K9" i="5"/>
  <c r="L9" i="5" s="1"/>
  <c r="N8" i="5"/>
  <c r="K7" i="5"/>
  <c r="N52" i="5" l="1"/>
  <c r="L52" i="5"/>
  <c r="N7" i="5"/>
  <c r="L170" i="5"/>
  <c r="L14" i="5"/>
  <c r="L142" i="5"/>
  <c r="L150" i="5"/>
  <c r="L158" i="5"/>
  <c r="L177" i="5"/>
  <c r="L185" i="5"/>
  <c r="L193" i="5"/>
  <c r="L201" i="5"/>
  <c r="L209" i="5"/>
  <c r="L217" i="5"/>
  <c r="L146" i="5"/>
  <c r="L154" i="5"/>
  <c r="L162" i="5"/>
  <c r="L173" i="5"/>
  <c r="L181" i="5"/>
  <c r="L189" i="5"/>
  <c r="L197" i="5"/>
  <c r="L205" i="5"/>
  <c r="L213" i="5"/>
  <c r="L221" i="5"/>
  <c r="L29" i="5"/>
  <c r="L22" i="5"/>
  <c r="L18" i="5"/>
  <c r="L10" i="5"/>
  <c r="L27" i="5"/>
  <c r="L31" i="5"/>
  <c r="L35" i="5"/>
  <c r="L66" i="5"/>
  <c r="L70" i="5"/>
  <c r="L74" i="5"/>
  <c r="L88" i="5"/>
  <c r="L92" i="5"/>
  <c r="L8" i="5"/>
  <c r="L13" i="5"/>
  <c r="L16" i="5"/>
  <c r="L20" i="5"/>
  <c r="L24" i="5"/>
  <c r="L33" i="5"/>
  <c r="L39" i="5"/>
  <c r="L64" i="5"/>
  <c r="L68" i="5"/>
  <c r="L72" i="5"/>
  <c r="L82" i="5"/>
  <c r="L86" i="5"/>
  <c r="L90" i="5"/>
  <c r="L116" i="5"/>
  <c r="L144" i="5"/>
  <c r="L148" i="5"/>
  <c r="L152" i="5"/>
  <c r="L156" i="5"/>
  <c r="L160" i="5"/>
  <c r="L164" i="5"/>
  <c r="L171" i="5"/>
  <c r="L175" i="5"/>
  <c r="L179" i="5"/>
  <c r="L183" i="5"/>
  <c r="L187" i="5"/>
  <c r="L191" i="5"/>
  <c r="L195" i="5"/>
  <c r="L199" i="5"/>
  <c r="L203" i="5"/>
  <c r="L207" i="5"/>
  <c r="L211" i="5"/>
  <c r="L215" i="5"/>
  <c r="L219" i="5"/>
  <c r="L224" i="5"/>
  <c r="L226" i="5"/>
  <c r="L227" i="5"/>
  <c r="L228" i="5"/>
  <c r="L229" i="5"/>
  <c r="L230" i="5"/>
  <c r="L231" i="5"/>
  <c r="L232" i="5"/>
  <c r="L233" i="5"/>
  <c r="L234" i="5"/>
  <c r="L235" i="5"/>
  <c r="L236" i="5"/>
  <c r="L237" i="5"/>
  <c r="L238" i="5"/>
  <c r="L239" i="5"/>
  <c r="L240" i="5"/>
  <c r="L241" i="5"/>
  <c r="L242" i="5"/>
  <c r="L243" i="5"/>
  <c r="L244" i="5"/>
  <c r="L245" i="5"/>
  <c r="L246" i="5"/>
  <c r="L247" i="5"/>
  <c r="L248" i="5"/>
  <c r="L249" i="5"/>
  <c r="L251" i="5"/>
  <c r="L252" i="5"/>
  <c r="L253" i="5"/>
  <c r="L254" i="5"/>
  <c r="L255" i="5"/>
  <c r="N9" i="5"/>
  <c r="N12" i="5"/>
  <c r="N15" i="5"/>
  <c r="N17" i="5"/>
  <c r="N19" i="5"/>
  <c r="N21" i="5"/>
  <c r="N23" i="5"/>
  <c r="L25" i="5"/>
  <c r="N26" i="5"/>
  <c r="N28" i="5"/>
  <c r="N30" i="5"/>
  <c r="N32" i="5"/>
  <c r="N34" i="5"/>
  <c r="N36" i="5"/>
  <c r="L37" i="5"/>
  <c r="N38" i="5"/>
  <c r="N40" i="5"/>
  <c r="N43" i="5"/>
  <c r="L44" i="5"/>
  <c r="N45" i="5"/>
  <c r="N47" i="5"/>
  <c r="L48" i="5"/>
  <c r="N49" i="5"/>
  <c r="L50" i="5"/>
  <c r="N51" i="5"/>
  <c r="N53" i="5"/>
  <c r="L54" i="5"/>
  <c r="N55" i="5"/>
  <c r="L56" i="5"/>
  <c r="N57" i="5"/>
  <c r="L58" i="5"/>
  <c r="N59" i="5"/>
  <c r="L60" i="5"/>
  <c r="N61" i="5"/>
  <c r="L62" i="5"/>
  <c r="N63" i="5"/>
  <c r="N65" i="5"/>
  <c r="N67" i="5"/>
  <c r="N69" i="5"/>
  <c r="N71" i="5"/>
  <c r="N73" i="5"/>
  <c r="N75" i="5"/>
  <c r="L76" i="5"/>
  <c r="N77" i="5"/>
  <c r="L78" i="5"/>
  <c r="N79" i="5"/>
  <c r="L80" i="5"/>
  <c r="N81" i="5"/>
  <c r="N83" i="5"/>
  <c r="N85" i="5"/>
  <c r="N87" i="5"/>
  <c r="N89" i="5"/>
  <c r="N91" i="5"/>
  <c r="L7" i="5"/>
  <c r="K11" i="5"/>
  <c r="L11" i="5" s="1"/>
  <c r="K42" i="5"/>
  <c r="N42" i="5" s="1"/>
  <c r="L93" i="5"/>
  <c r="L94" i="5"/>
  <c r="N95" i="5"/>
  <c r="L96" i="5"/>
  <c r="N97" i="5"/>
  <c r="L98" i="5"/>
  <c r="N99" i="5"/>
  <c r="J327" i="5" s="1"/>
  <c r="J339" i="5" s="1"/>
  <c r="L100" i="5"/>
  <c r="N101" i="5"/>
  <c r="L102" i="5"/>
  <c r="N103" i="5"/>
  <c r="L104" i="5"/>
  <c r="N105" i="5"/>
  <c r="L106" i="5"/>
  <c r="N107" i="5"/>
  <c r="L108" i="5"/>
  <c r="N109" i="5"/>
  <c r="L110" i="5"/>
  <c r="N111" i="5"/>
  <c r="L112" i="5"/>
  <c r="N113" i="5"/>
  <c r="L114" i="5"/>
  <c r="N115" i="5"/>
  <c r="N117" i="5"/>
  <c r="L118" i="5"/>
  <c r="N119" i="5"/>
  <c r="L120" i="5"/>
  <c r="N121" i="5"/>
  <c r="L122" i="5"/>
  <c r="N123" i="5"/>
  <c r="L124" i="5"/>
  <c r="N125" i="5"/>
  <c r="L126" i="5"/>
  <c r="L128" i="5"/>
  <c r="N129" i="5"/>
  <c r="L130" i="5"/>
  <c r="N131" i="5"/>
  <c r="L132" i="5"/>
  <c r="N133" i="5"/>
  <c r="L134" i="5"/>
  <c r="N135" i="5"/>
  <c r="L136" i="5"/>
  <c r="N137" i="5"/>
  <c r="L138" i="5"/>
  <c r="N139" i="5"/>
  <c r="L140" i="5"/>
  <c r="N141" i="5"/>
  <c r="N143" i="5"/>
  <c r="N145" i="5"/>
  <c r="N147" i="5"/>
  <c r="N149" i="5"/>
  <c r="N151" i="5"/>
  <c r="N153" i="5"/>
  <c r="N155" i="5"/>
  <c r="N157" i="5"/>
  <c r="N159" i="5"/>
  <c r="N161" i="5"/>
  <c r="N163" i="5"/>
  <c r="N165" i="5"/>
  <c r="L167" i="5"/>
  <c r="N169" i="5"/>
  <c r="N172" i="5"/>
  <c r="N174" i="5"/>
  <c r="N176" i="5"/>
  <c r="N178" i="5"/>
  <c r="N180" i="5"/>
  <c r="N182" i="5"/>
  <c r="N184" i="5"/>
  <c r="N186" i="5"/>
  <c r="N188" i="5"/>
  <c r="N190" i="5"/>
  <c r="N192" i="5"/>
  <c r="N194" i="5"/>
  <c r="N196" i="5"/>
  <c r="N198" i="5"/>
  <c r="N200" i="5"/>
  <c r="N202" i="5"/>
  <c r="N204" i="5"/>
  <c r="N206" i="5"/>
  <c r="K168" i="5"/>
  <c r="N168" i="5" s="1"/>
  <c r="N208" i="5"/>
  <c r="N210" i="5"/>
  <c r="N212" i="5"/>
  <c r="N214" i="5"/>
  <c r="N216" i="5"/>
  <c r="N218" i="5"/>
  <c r="N220" i="5"/>
  <c r="N223" i="5"/>
  <c r="N225" i="5"/>
  <c r="K256" i="5"/>
  <c r="L256" i="5" s="1"/>
  <c r="K222" i="5"/>
  <c r="N222" i="5" s="1"/>
  <c r="L99" i="5" l="1"/>
  <c r="N11" i="5"/>
  <c r="N256" i="5"/>
  <c r="L222" i="5"/>
  <c r="L168" i="5"/>
  <c r="L42" i="5"/>
  <c r="K41" i="5" l="1"/>
  <c r="K327" i="5" s="1"/>
  <c r="K339" i="5" s="1"/>
  <c r="N41" i="5" l="1"/>
  <c r="L41" i="5"/>
  <c r="L46" i="5"/>
  <c r="L327" i="5" l="1"/>
  <c r="L339" i="5" s="1"/>
  <c r="N327" i="5"/>
</calcChain>
</file>

<file path=xl/sharedStrings.xml><?xml version="1.0" encoding="utf-8"?>
<sst xmlns="http://schemas.openxmlformats.org/spreadsheetml/2006/main" count="1644" uniqueCount="204">
  <si>
    <t>LABORATORIOS BIOPAS SAC</t>
  </si>
  <si>
    <t>RUC 20511417253</t>
  </si>
  <si>
    <t>FECHA</t>
  </si>
  <si>
    <t>DOC</t>
  </si>
  <si>
    <t>TIP</t>
  </si>
  <si>
    <t>RUC</t>
  </si>
  <si>
    <t>INAFECTO</t>
  </si>
  <si>
    <t>IGV</t>
  </si>
  <si>
    <t>TOTAL</t>
  </si>
  <si>
    <t>01</t>
  </si>
  <si>
    <t>REGISTRO DE COMPRAS</t>
  </si>
  <si>
    <t>NUM</t>
  </si>
  <si>
    <t>Nº FACT</t>
  </si>
  <si>
    <t>PROVEEDOR</t>
  </si>
  <si>
    <t xml:space="preserve">VALOR </t>
  </si>
  <si>
    <t>TC</t>
  </si>
  <si>
    <t>CC</t>
  </si>
  <si>
    <t>14</t>
  </si>
  <si>
    <t>6</t>
  </si>
  <si>
    <t>05</t>
  </si>
  <si>
    <t>02</t>
  </si>
  <si>
    <t>12</t>
  </si>
  <si>
    <t>TOTAL COMPRAS LOCALES</t>
  </si>
  <si>
    <t>TOTAL COMPRAS IMPORTADAS</t>
  </si>
  <si>
    <t>TOTAL COMPRAS</t>
  </si>
  <si>
    <t>RECIBO SERVICIO PUBLICO</t>
  </si>
  <si>
    <t>TKT AEREOS</t>
  </si>
  <si>
    <t>FACT</t>
  </si>
  <si>
    <t>RECIBO POR HONORARIOS</t>
  </si>
  <si>
    <t xml:space="preserve">TIKET DE COMPRA </t>
  </si>
  <si>
    <t>FC</t>
  </si>
  <si>
    <t>DU</t>
  </si>
  <si>
    <t>55</t>
  </si>
  <si>
    <t>20347845150</t>
  </si>
  <si>
    <t>20101368221</t>
  </si>
  <si>
    <t>20204621242</t>
  </si>
  <si>
    <t>SUPERINTENDENCIA NAC DE ADM TRIBUTARIA</t>
  </si>
  <si>
    <t>20100091543</t>
  </si>
  <si>
    <t xml:space="preserve">GRUNENTHAL PERUANA SA </t>
  </si>
  <si>
    <t>REGISTRO DE VENTAS E INGRESOS</t>
  </si>
  <si>
    <t>TIPO</t>
  </si>
  <si>
    <t>SERIE</t>
  </si>
  <si>
    <t>CLIENTE</t>
  </si>
  <si>
    <t>V. AFECTO</t>
  </si>
  <si>
    <t>001</t>
  </si>
  <si>
    <t>002</t>
  </si>
  <si>
    <t>QUIMICA SUIZA S.A.</t>
  </si>
  <si>
    <t>07</t>
  </si>
  <si>
    <t>TOTALES</t>
  </si>
  <si>
    <t>TIPO:</t>
  </si>
  <si>
    <t>01 FACTURA</t>
  </si>
  <si>
    <t>07 NOTA DE CREDITO</t>
  </si>
  <si>
    <t>03 BOLETA DE VENTA</t>
  </si>
  <si>
    <t>20101128777</t>
  </si>
  <si>
    <t>DHL EXPRESS PERU SAC</t>
  </si>
  <si>
    <t>FARMALOGIN INC</t>
  </si>
  <si>
    <t>JOSE V MOLFINO S.A</t>
  </si>
  <si>
    <t>TALMA SERVICIOS AEROPORTUARIOS S.A.</t>
  </si>
  <si>
    <t>KUEHNE + NAGEL S.A.</t>
  </si>
  <si>
    <t>FARMALOGIC INC</t>
  </si>
  <si>
    <t>20256177898</t>
  </si>
  <si>
    <t>SERVICIOS Y TRANSPORTES RECC SAA</t>
  </si>
  <si>
    <t>20506007268</t>
  </si>
  <si>
    <t>JET AIR SERVICE PERU SAC</t>
  </si>
  <si>
    <t>ASTERIUS SA</t>
  </si>
  <si>
    <t xml:space="preserve"> </t>
  </si>
  <si>
    <t>SALUD INTERNACIONAL SA</t>
  </si>
  <si>
    <t xml:space="preserve"> REPRESENTACIONES DECO SAC </t>
  </si>
  <si>
    <t>SEPTIEMBRE  DE 2013</t>
  </si>
  <si>
    <t>ANULADA</t>
  </si>
  <si>
    <t xml:space="preserve">ANULADA </t>
  </si>
  <si>
    <t xml:space="preserve">SERVICIOS Y PROMOCIONES DE SALUD SAC                           </t>
  </si>
  <si>
    <t xml:space="preserve"> RIMAC INTERNACIONAL CIA DE SEG Y REASEG                        </t>
  </si>
  <si>
    <t xml:space="preserve"> FARMACIA UNIVERSAL SAC                                         </t>
  </si>
  <si>
    <t xml:space="preserve"> CANALES QUISPE DE DELGADO LUCIA ENCARNACION                    </t>
  </si>
  <si>
    <t xml:space="preserve"> MAXIODENT EIRL                                                 </t>
  </si>
  <si>
    <t xml:space="preserve">AGUILAR  BRAVO MEDICINA ESTETICA SAC                           </t>
  </si>
  <si>
    <t xml:space="preserve"> NORTFARMA SAC                                                  </t>
  </si>
  <si>
    <t xml:space="preserve">DERMATO PERU SAC                                               </t>
  </si>
  <si>
    <t xml:space="preserve">SERVICIOS MEDICOS FINANCIEROS SAC                              </t>
  </si>
  <si>
    <t xml:space="preserve">JULIO DUENAS CHACON E.I.R.L                                    </t>
  </si>
  <si>
    <t xml:space="preserve">MIKOORPO SAC                                                   </t>
  </si>
  <si>
    <t xml:space="preserve">MEDICA ESTETICA PEREZ WILLIS EIRL                              </t>
  </si>
  <si>
    <t xml:space="preserve"> FECUNDARIS E.I.R.L.                                            </t>
  </si>
  <si>
    <t xml:space="preserve"> PONCE PAJUELO ELADIO EDISSON </t>
  </si>
  <si>
    <t xml:space="preserve"> CENTRO DE REPRODUCCION HUMANA DE LIMA SAC</t>
  </si>
  <si>
    <t xml:space="preserve"> SEGURO SOCIAL DE SALUD-ESSALUD</t>
  </si>
  <si>
    <t xml:space="preserve"> FUTURE MEDIC SA</t>
  </si>
  <si>
    <t xml:space="preserve"> BLUFSTEIN LABORATORIO CLINICO SA</t>
  </si>
  <si>
    <t xml:space="preserve"> KAWSAY CORP SAC                                                </t>
  </si>
  <si>
    <t xml:space="preserve"> MEDICA ESTETICA PEREZ WILLIS EIRL</t>
  </si>
  <si>
    <t>RIMAC INTERNACIONAL SA EPS</t>
  </si>
  <si>
    <t xml:space="preserve"> X</t>
  </si>
  <si>
    <t xml:space="preserve"> FECUNDAR VIDA SAC                                              </t>
  </si>
  <si>
    <t xml:space="preserve">LAPSUS EIRL                                                    </t>
  </si>
  <si>
    <t xml:space="preserve"> ECKERD PERU SA                                                 </t>
  </si>
  <si>
    <t xml:space="preserve"> AZABACHE DIAZ RONNY WENCESLAO                                  </t>
  </si>
  <si>
    <t>X</t>
  </si>
  <si>
    <t xml:space="preserve"> DAROHE SAC  </t>
  </si>
  <si>
    <t xml:space="preserve">VANTTIVE SAC                                                   </t>
  </si>
  <si>
    <t xml:space="preserve"> RAJAL E.I.R.L.                                                 </t>
  </si>
  <si>
    <t xml:space="preserve"> INSTITUTO MEDICO DE LA MUJER SAC                               </t>
  </si>
  <si>
    <t xml:space="preserve"> SEGURO SOCIAL DE SALUD-ESSALUD                                 </t>
  </si>
  <si>
    <t xml:space="preserve"> HOSPITAL NACIONAL ARZOBISPO LOAYZA                             </t>
  </si>
  <si>
    <t xml:space="preserve">CELIS VELA LEOPOLDO                                            </t>
  </si>
  <si>
    <t xml:space="preserve"> CENTRO DE FERTILIDAD Y REPRODUCCION ASISTIDA SAC               </t>
  </si>
  <si>
    <t xml:space="preserve"> SC MEDICAL SAC                                                 </t>
  </si>
  <si>
    <t xml:space="preserve"> ONCOFERT SAC                                                   </t>
  </si>
  <si>
    <t xml:space="preserve"> BOTICA BENDICION SAC                                           </t>
  </si>
  <si>
    <t xml:space="preserve"> CLINICA AREQUIPA SA                                            </t>
  </si>
  <si>
    <t xml:space="preserve"> CORPORACION GNR SAC                                            </t>
  </si>
  <si>
    <t xml:space="preserve"> ISIS SALUD SAC                                                 </t>
  </si>
  <si>
    <t xml:space="preserve"> DAVILA RAMIREZ MIRYAN LILIAN ELIANA                            </t>
  </si>
  <si>
    <t xml:space="preserve"> GLOBAL STRATEGIC INVESTMENS SAC                                </t>
  </si>
  <si>
    <t xml:space="preserve"> GINOFER S.A.C.                                                 </t>
  </si>
  <si>
    <t xml:space="preserve"> CORNEJO ARCE GIOVANNA CARMEN                                   </t>
  </si>
  <si>
    <t>FARMACIA UNIVERSAL SAC</t>
  </si>
  <si>
    <t xml:space="preserve"> REPRESENTACIONES DECO SAC                                      </t>
  </si>
  <si>
    <t xml:space="preserve"> CLINICA GUZMAN EIRL                                            </t>
  </si>
  <si>
    <t xml:space="preserve"> CENTROS MEDICOS DEL PERU SA                                    </t>
  </si>
  <si>
    <t xml:space="preserve"> REPRESENTACIONES MILUZ EIRL                                    </t>
  </si>
  <si>
    <t xml:space="preserve"> LABORATORIO CLINICO E INVESTIGACION BIOLAB SAC                 </t>
  </si>
  <si>
    <t xml:space="preserve"> ASOCIACION PERUANO JAPONESA                                    </t>
  </si>
  <si>
    <t xml:space="preserve"> BOTICA IGFARMA SAC                                             </t>
  </si>
  <si>
    <t xml:space="preserve"> DISTRIBUIDORA FARMACOS DEL NORTE SAC                           </t>
  </si>
  <si>
    <t xml:space="preserve"> VESALIO S.A.                                                   </t>
  </si>
  <si>
    <t xml:space="preserve"> LION MURGA ROBERT JAMES                                        </t>
  </si>
  <si>
    <t xml:space="preserve"> LOZADA GUERRERO ROCIO LORENA                                   </t>
  </si>
  <si>
    <t xml:space="preserve"> SERVICIOS Y PROMOCIONES DE SALUD SAC                           </t>
  </si>
  <si>
    <t xml:space="preserve"> RENGIFO LOPEZ JULIANA LARISSA                                  </t>
  </si>
  <si>
    <t xml:space="preserve">ISIDRO RONQUILLO R. E.I.R.L                              </t>
  </si>
  <si>
    <t xml:space="preserve">CENTRO DE REPRODUCCION HUMANA DE LIMA SAC                      </t>
  </si>
  <si>
    <t xml:space="preserve"> BOTICA REAL SRL                                                </t>
  </si>
  <si>
    <t xml:space="preserve">INSTITUTO DE ENDOCRINOLOGIA Y METABOLISMO SAC                  </t>
  </si>
  <si>
    <t xml:space="preserve"> ENDOSCOPIA Y FERTILIDAD S.A.                                   </t>
  </si>
  <si>
    <t xml:space="preserve">LENTI AMOROS HOSTHEN GIAN KARLO                                </t>
  </si>
  <si>
    <t xml:space="preserve">FONDO DE EMPLEADOS DEL BANCO DE LA NACION - FEBAN              </t>
  </si>
  <si>
    <t xml:space="preserve"> REPROFERT E.I.R.L.                                             </t>
  </si>
  <si>
    <t xml:space="preserve"> HONORIO VILLAREAL JOSE EUSEBIO                                 </t>
  </si>
  <si>
    <t xml:space="preserve">FOSPOLI                                                        </t>
  </si>
  <si>
    <t>x</t>
  </si>
  <si>
    <t xml:space="preserve">   20548420319  
</t>
  </si>
  <si>
    <t xml:space="preserve">NIUVIDA CENTRO ESPECIALIZADO DE REPRODUCCCION ASIS  </t>
  </si>
  <si>
    <t xml:space="preserve"> TAPIA SILVA LAURO MACEDONIO                                    </t>
  </si>
  <si>
    <t xml:space="preserve"> LEON ZUNIGA JESUS ALBERTO                                      </t>
  </si>
  <si>
    <t xml:space="preserve"> CELIS LOPEZ ALFREDO ALONSO                                     </t>
  </si>
  <si>
    <t xml:space="preserve"> SERVICIOS DE SALUD MONTEFIORI SAC                              </t>
  </si>
  <si>
    <t xml:space="preserve"> SOMA MEDICAL SOLUTIONS SAC                                     </t>
  </si>
  <si>
    <t xml:space="preserve"> QUIMICA SUIZA S.A.    </t>
  </si>
  <si>
    <t xml:space="preserve"> MEDICA ESTETICA PEREZ WILLIS EIRL                              </t>
  </si>
  <si>
    <t xml:space="preserve">CASTRO MORAN SONIA AMANDA                                      </t>
  </si>
  <si>
    <t xml:space="preserve"> BIO V PHARMA S.A.C                                             </t>
  </si>
  <si>
    <t xml:space="preserve"> LOZADA GUERRERO ROCIO LORENA </t>
  </si>
  <si>
    <t xml:space="preserve"> PALACIOS VELARDE RICHARD WILSON                                </t>
  </si>
  <si>
    <t xml:space="preserve"> TOUCH LASER MEDICAL SPA SAC                                    </t>
  </si>
  <si>
    <t xml:space="preserve"> RMELO INVERSIONES EIRL                                         </t>
  </si>
  <si>
    <t xml:space="preserve"> VANTTIVE SAC                                                   </t>
  </si>
  <si>
    <t xml:space="preserve"> YARGO INTERNACIONAL EIRL - Y.I. EIRL                           </t>
  </si>
  <si>
    <t xml:space="preserve"> SACABER SAC                                                    </t>
  </si>
  <si>
    <t xml:space="preserve"> CORPORACION DE SERVICIOS MEDICO LASER SAC                      </t>
  </si>
  <si>
    <t xml:space="preserve"> ALVAREZ DIAZ JOANNA SANDRA                                     </t>
  </si>
  <si>
    <t xml:space="preserve"> 20495809081      
</t>
  </si>
  <si>
    <t xml:space="preserve">SERVICIOS MEDICOS GENERALES MEGA EIRL                          </t>
  </si>
  <si>
    <t xml:space="preserve"> LOPEZ AGUINAGA SORAYA ELENA                                    </t>
  </si>
  <si>
    <t xml:space="preserve"> GINECOLOGIA INTEGRAL SAC                                       </t>
  </si>
  <si>
    <t xml:space="preserve"> LE ROUGE EIRL </t>
  </si>
  <si>
    <t xml:space="preserve"> LOYOLA GRANDA YAHAIRA YAMILE                                   </t>
  </si>
  <si>
    <t xml:space="preserve">SOUTHERN PERU COPPER CORPORATION SUCURSAL L DEL PE             </t>
  </si>
  <si>
    <t xml:space="preserve"> RAJAL E.I.R.L. </t>
  </si>
  <si>
    <t xml:space="preserve"> DIABETES PHARMA E.I.R.L.                                       </t>
  </si>
  <si>
    <t xml:space="preserve"> INVERSIONES LYNFARMA SAC                                       </t>
  </si>
  <si>
    <t xml:space="preserve">SERVICIOS GERIATRICOS DEL NORTE EIRL                           </t>
  </si>
  <si>
    <t xml:space="preserve"> QUIMICA SUIZA S.A.                                             </t>
  </si>
  <si>
    <t xml:space="preserve"> FONDO DE SALUD PARA EL PERSONAL MILITAR DEL EJERCI             </t>
  </si>
  <si>
    <t xml:space="preserve"> ONCOLOGIA FEMENINA ESPECIALIZADA SAC -ONCOFEME SAC             </t>
  </si>
  <si>
    <t xml:space="preserve"> CENTRO DE REPRODUCCION HUMANA DE LIMA SAC                      </t>
  </si>
  <si>
    <t xml:space="preserve"> DAROHE SAC                                                     </t>
  </si>
  <si>
    <t xml:space="preserve"> OB&amp; GYN SERVICIOS MEDICOS EIRL                                 </t>
  </si>
  <si>
    <t xml:space="preserve"> SANCHEZ ARZAPALO MUNIQUE MARIA                                 </t>
  </si>
  <si>
    <t xml:space="preserve">FONDO DE SALUD PARA EL PERSONAL MILITAR DEL EJERCI             </t>
  </si>
  <si>
    <t xml:space="preserve"> NIUVIDA CENTRO ESPECIALIZADO DE REPRODUCCCION ASIS             </t>
  </si>
  <si>
    <t xml:space="preserve">ZEVALLOS PALACIOS JOYCE IVETTE                                 </t>
  </si>
  <si>
    <t xml:space="preserve"> BOLANOS ZUBIZARRETA PATRICIA                                   </t>
  </si>
  <si>
    <t xml:space="preserve">INVERSIONES L.E.K. SAC                                         </t>
  </si>
  <si>
    <t xml:space="preserve"> TINCOPA GRADOS ROBERT EDGARD                                   </t>
  </si>
  <si>
    <t xml:space="preserve">LE ROUGE EIRL                                                  </t>
  </si>
  <si>
    <t xml:space="preserve">CLINICA PLASTICA SAC                                           </t>
  </si>
  <si>
    <t xml:space="preserve"> CENTRO DERMOESTETICO EIRL                                      </t>
  </si>
  <si>
    <t xml:space="preserve"> LYPOZONE EIRL                                                  </t>
  </si>
  <si>
    <t xml:space="preserve"> GIRON ORMENO ROSSANA</t>
  </si>
  <si>
    <t xml:space="preserve"> SIFUENTES GOMEZ BRISA ARACELI</t>
  </si>
  <si>
    <t xml:space="preserve">VESALIO S.A.                                                   </t>
  </si>
  <si>
    <t xml:space="preserve"> TALAVERA PRADO ALVARO HIPOLITO                                 </t>
  </si>
  <si>
    <t xml:space="preserve">ENDOSCOPIA Y FERTILIDAD S.A.                                   </t>
  </si>
  <si>
    <t>03</t>
  </si>
  <si>
    <t xml:space="preserve">OBLITAS GINA PAOLA </t>
  </si>
  <si>
    <t xml:space="preserve">RODRIGUEZ MARIA DEL CARMEN                                     </t>
  </si>
  <si>
    <t>CERDA BERNUY HERLINDA</t>
  </si>
  <si>
    <t>HURTADO CARDENAS CARMEN</t>
  </si>
  <si>
    <t xml:space="preserve">ANGULO BOHORQUEZ NORA VANNESA                                  </t>
  </si>
  <si>
    <t xml:space="preserve"> DAVILA LOPEZ HONORATO                                          </t>
  </si>
  <si>
    <t xml:space="preserve">MEDINA VILLAVERDE YANET                                        </t>
  </si>
  <si>
    <t>BODY SLENDER SAC</t>
  </si>
  <si>
    <t xml:space="preserve">SEPTIEMBRE  2013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</si>
</sst>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 * #,##0.00_ ;_ * \-#,##0.00_ ;_ * &quot;-&quot;??_ ;_ @_ "/>
    <numFmt numFmtId="164" formatCode="_-* #,##0.00\ _€_-;\-* #,##0.00\ _€_-;_-* &quot;-&quot;??\ _€_-;_-@_-"/>
    <numFmt numFmtId="165" formatCode="dd/mm/yyyy;@"/>
    <numFmt numFmtId="166" formatCode="0.000"/>
    <numFmt numFmtId="168" formatCode="_ * #,##0_ ;_ * \-#,##0_ ;_ * &quot;-&quot;??_ ;_ @_ "/>
  </numFmts>
  <fonts count="7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93">
    <xf numFmtId="0" fontId="0" fillId="0" borderId="0" xfId="0"/>
    <xf numFmtId="49" fontId="4" fillId="2" borderId="0" xfId="0" applyNumberFormat="1" applyFont="1" applyFill="1" applyAlignment="1">
      <alignment horizontal="center"/>
    </xf>
    <xf numFmtId="0" fontId="4" fillId="2" borderId="0" xfId="0" applyFont="1" applyFill="1" applyAlignment="1">
      <alignment horizontal="left"/>
    </xf>
    <xf numFmtId="0" fontId="4" fillId="2" borderId="0" xfId="0" applyFont="1" applyFill="1" applyAlignment="1">
      <alignment horizontal="center"/>
    </xf>
    <xf numFmtId="0" fontId="4" fillId="2" borderId="0" xfId="0" applyFont="1" applyFill="1"/>
    <xf numFmtId="165" fontId="4" fillId="2" borderId="0" xfId="0" applyNumberFormat="1" applyFont="1" applyFill="1" applyAlignment="1">
      <alignment horizontal="center"/>
    </xf>
    <xf numFmtId="4" fontId="4" fillId="2" borderId="0" xfId="0" applyNumberFormat="1" applyFont="1" applyFill="1"/>
    <xf numFmtId="166" fontId="4" fillId="2" borderId="0" xfId="0" applyNumberFormat="1" applyFont="1" applyFill="1" applyAlignment="1">
      <alignment horizontal="right"/>
    </xf>
    <xf numFmtId="49" fontId="3" fillId="0" borderId="0" xfId="0" applyNumberFormat="1" applyFont="1" applyFill="1"/>
    <xf numFmtId="0" fontId="4" fillId="0" borderId="0" xfId="0" applyFont="1" applyFill="1"/>
    <xf numFmtId="165" fontId="3" fillId="0" borderId="0" xfId="0" applyNumberFormat="1" applyFont="1" applyFill="1" applyAlignment="1">
      <alignment horizontal="center"/>
    </xf>
    <xf numFmtId="49" fontId="3" fillId="0" borderId="0" xfId="0" applyNumberFormat="1" applyFont="1" applyFill="1" applyAlignment="1">
      <alignment horizontal="center"/>
    </xf>
    <xf numFmtId="49" fontId="3" fillId="0" borderId="0" xfId="0" applyNumberFormat="1" applyFont="1" applyFill="1" applyAlignment="1">
      <alignment horizontal="left"/>
    </xf>
    <xf numFmtId="0" fontId="3" fillId="0" borderId="0" xfId="0" applyFont="1" applyFill="1" applyAlignment="1">
      <alignment horizontal="left"/>
    </xf>
    <xf numFmtId="4" fontId="3" fillId="0" borderId="0" xfId="0" applyNumberFormat="1" applyFont="1" applyFill="1"/>
    <xf numFmtId="0" fontId="4" fillId="0" borderId="0" xfId="0" applyFont="1" applyFill="1" applyAlignment="1">
      <alignment horizontal="right"/>
    </xf>
    <xf numFmtId="164" fontId="4" fillId="0" borderId="0" xfId="1" applyFont="1" applyFill="1"/>
    <xf numFmtId="49" fontId="1" fillId="0" borderId="0" xfId="0" applyNumberFormat="1" applyFont="1" applyFill="1" applyAlignment="1">
      <alignment horizontal="left"/>
    </xf>
    <xf numFmtId="0" fontId="4" fillId="0" borderId="0" xfId="0" applyFont="1" applyFill="1" applyAlignment="1">
      <alignment horizontal="left"/>
    </xf>
    <xf numFmtId="165" fontId="3" fillId="0" borderId="0" xfId="0" applyNumberFormat="1" applyFont="1" applyFill="1" applyAlignment="1">
      <alignment horizontal="left"/>
    </xf>
    <xf numFmtId="0" fontId="4" fillId="0" borderId="0" xfId="0" applyFont="1" applyFill="1" applyAlignment="1">
      <alignment horizontal="center"/>
    </xf>
    <xf numFmtId="0" fontId="3" fillId="0" borderId="0" xfId="0" applyFont="1" applyFill="1"/>
    <xf numFmtId="0" fontId="3" fillId="0" borderId="1" xfId="0" applyFont="1" applyFill="1" applyBorder="1" applyAlignment="1">
      <alignment horizontal="center"/>
    </xf>
    <xf numFmtId="49" fontId="3" fillId="0" borderId="1" xfId="0" applyNumberFormat="1" applyFont="1" applyFill="1" applyBorder="1" applyAlignment="1">
      <alignment horizontal="center"/>
    </xf>
    <xf numFmtId="165" fontId="3" fillId="0" borderId="1" xfId="0" applyNumberFormat="1" applyFont="1" applyFill="1" applyBorder="1" applyAlignment="1">
      <alignment horizontal="center"/>
    </xf>
    <xf numFmtId="4" fontId="3" fillId="0" borderId="1" xfId="0" applyNumberFormat="1" applyFont="1" applyFill="1" applyBorder="1" applyAlignment="1">
      <alignment horizontal="center"/>
    </xf>
    <xf numFmtId="165" fontId="4" fillId="0" borderId="0" xfId="0" applyNumberFormat="1" applyFont="1" applyFill="1" applyAlignment="1">
      <alignment horizontal="center"/>
    </xf>
    <xf numFmtId="49" fontId="4" fillId="0" borderId="0" xfId="0" applyNumberFormat="1" applyFont="1" applyFill="1" applyAlignment="1">
      <alignment horizontal="center"/>
    </xf>
    <xf numFmtId="49" fontId="4" fillId="0" borderId="0" xfId="0" applyNumberFormat="1" applyFont="1" applyFill="1" applyAlignment="1">
      <alignment horizontal="left"/>
    </xf>
    <xf numFmtId="4" fontId="4" fillId="0" borderId="0" xfId="0" applyNumberFormat="1" applyFont="1" applyFill="1"/>
    <xf numFmtId="166" fontId="4" fillId="0" borderId="0" xfId="0" applyNumberFormat="1" applyFont="1" applyFill="1" applyAlignment="1">
      <alignment horizontal="right"/>
    </xf>
    <xf numFmtId="49" fontId="4" fillId="0" borderId="0" xfId="0" applyNumberFormat="1" applyFont="1" applyFill="1" applyAlignment="1"/>
    <xf numFmtId="2" fontId="4" fillId="0" borderId="0" xfId="0" applyNumberFormat="1" applyFont="1" applyFill="1"/>
    <xf numFmtId="164" fontId="4" fillId="0" borderId="0" xfId="0" applyNumberFormat="1" applyFont="1" applyFill="1"/>
    <xf numFmtId="43" fontId="4" fillId="0" borderId="0" xfId="0" applyNumberFormat="1" applyFont="1" applyFill="1"/>
    <xf numFmtId="0" fontId="4" fillId="0" borderId="1" xfId="0" applyFont="1" applyFill="1" applyBorder="1" applyAlignment="1">
      <alignment horizontal="left"/>
    </xf>
    <xf numFmtId="0" fontId="4" fillId="0" borderId="1" xfId="0" applyFont="1" applyFill="1" applyBorder="1"/>
    <xf numFmtId="4" fontId="4" fillId="0" borderId="1" xfId="0" applyNumberFormat="1" applyFont="1" applyFill="1" applyBorder="1"/>
    <xf numFmtId="0" fontId="4" fillId="0" borderId="0" xfId="0" applyFont="1" applyFill="1" applyBorder="1" applyAlignment="1">
      <alignment horizontal="center"/>
    </xf>
    <xf numFmtId="0" fontId="4" fillId="0" borderId="0" xfId="0" applyFont="1" applyFill="1" applyBorder="1"/>
    <xf numFmtId="4" fontId="4" fillId="0" borderId="0" xfId="0" applyNumberFormat="1" applyFont="1" applyFill="1" applyBorder="1"/>
    <xf numFmtId="4" fontId="3" fillId="0" borderId="1" xfId="0" applyNumberFormat="1" applyFont="1" applyFill="1" applyBorder="1"/>
    <xf numFmtId="0" fontId="4" fillId="0" borderId="1" xfId="0" applyFont="1" applyFill="1" applyBorder="1" applyAlignment="1">
      <alignment horizontal="right"/>
    </xf>
    <xf numFmtId="4" fontId="4" fillId="0" borderId="0" xfId="0" applyNumberFormat="1" applyFont="1" applyFill="1" applyAlignment="1">
      <alignment horizontal="right"/>
    </xf>
    <xf numFmtId="49" fontId="4" fillId="0" borderId="0" xfId="0" applyNumberFormat="1" applyFont="1" applyFill="1" applyAlignment="1">
      <alignment vertical="center"/>
    </xf>
    <xf numFmtId="164" fontId="3" fillId="0" borderId="0" xfId="1" applyFont="1" applyFill="1"/>
    <xf numFmtId="164" fontId="3" fillId="0" borderId="1" xfId="1" applyFont="1" applyFill="1" applyBorder="1" applyAlignment="1">
      <alignment horizontal="center"/>
    </xf>
    <xf numFmtId="164" fontId="4" fillId="2" borderId="0" xfId="1" applyFont="1" applyFill="1"/>
    <xf numFmtId="164" fontId="4" fillId="0" borderId="1" xfId="1" applyFont="1" applyFill="1" applyBorder="1"/>
    <xf numFmtId="164" fontId="4" fillId="0" borderId="0" xfId="1" applyFont="1" applyFill="1" applyBorder="1"/>
    <xf numFmtId="164" fontId="3" fillId="0" borderId="1" xfId="1" applyFont="1" applyFill="1" applyBorder="1"/>
    <xf numFmtId="165" fontId="1" fillId="2" borderId="0" xfId="0" applyNumberFormat="1" applyFont="1" applyFill="1" applyAlignment="1">
      <alignment horizontal="left"/>
    </xf>
    <xf numFmtId="49" fontId="6" fillId="2" borderId="0" xfId="0" applyNumberFormat="1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164" fontId="6" fillId="2" borderId="0" xfId="1" applyFont="1" applyFill="1" applyAlignment="1"/>
    <xf numFmtId="4" fontId="6" fillId="2" borderId="0" xfId="0" applyNumberFormat="1" applyFont="1" applyFill="1"/>
    <xf numFmtId="0" fontId="0" fillId="2" borderId="0" xfId="0" applyFill="1"/>
    <xf numFmtId="165" fontId="6" fillId="2" borderId="0" xfId="0" applyNumberFormat="1" applyFont="1" applyFill="1" applyAlignment="1">
      <alignment horizontal="center"/>
    </xf>
    <xf numFmtId="165" fontId="1" fillId="2" borderId="2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2" borderId="2" xfId="0" applyNumberFormat="1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164" fontId="1" fillId="2" borderId="4" xfId="1" applyFont="1" applyFill="1" applyBorder="1" applyAlignment="1"/>
    <xf numFmtId="4" fontId="1" fillId="2" borderId="4" xfId="0" applyNumberFormat="1" applyFont="1" applyFill="1" applyBorder="1" applyAlignment="1">
      <alignment horizontal="center" vertical="center"/>
    </xf>
    <xf numFmtId="4" fontId="1" fillId="2" borderId="5" xfId="0" applyNumberFormat="1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165" fontId="0" fillId="2" borderId="0" xfId="0" applyNumberFormat="1" applyFill="1" applyBorder="1" applyAlignment="1">
      <alignment horizontal="center"/>
    </xf>
    <xf numFmtId="165" fontId="0" fillId="2" borderId="0" xfId="0" quotePrefix="1" applyNumberForma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164" fontId="0" fillId="2" borderId="0" xfId="1" applyFont="1" applyFill="1" applyBorder="1" applyAlignment="1"/>
    <xf numFmtId="4" fontId="0" fillId="2" borderId="0" xfId="0" applyNumberFormat="1" applyFill="1" applyBorder="1"/>
    <xf numFmtId="164" fontId="0" fillId="2" borderId="0" xfId="1" applyFont="1" applyFill="1" applyAlignment="1"/>
    <xf numFmtId="0" fontId="0" fillId="2" borderId="0" xfId="0" applyFill="1" applyAlignment="1">
      <alignment horizontal="center"/>
    </xf>
    <xf numFmtId="164" fontId="0" fillId="2" borderId="0" xfId="1" applyFont="1" applyFill="1" applyBorder="1" applyAlignment="1">
      <alignment horizontal="center"/>
    </xf>
    <xf numFmtId="164" fontId="5" fillId="2" borderId="0" xfId="1" applyFont="1" applyFill="1" applyBorder="1" applyAlignment="1"/>
    <xf numFmtId="0" fontId="5" fillId="2" borderId="0" xfId="0" applyFont="1" applyFill="1" applyBorder="1"/>
    <xf numFmtId="4" fontId="5" fillId="2" borderId="0" xfId="0" applyNumberFormat="1" applyFont="1" applyFill="1" applyBorder="1"/>
    <xf numFmtId="165" fontId="0" fillId="2" borderId="0" xfId="0" applyNumberFormat="1" applyFill="1" applyAlignment="1">
      <alignment horizontal="center"/>
    </xf>
    <xf numFmtId="4" fontId="1" fillId="2" borderId="4" xfId="0" applyNumberFormat="1" applyFont="1" applyFill="1" applyBorder="1"/>
    <xf numFmtId="4" fontId="0" fillId="2" borderId="0" xfId="0" applyNumberFormat="1" applyFill="1"/>
    <xf numFmtId="49" fontId="4" fillId="0" borderId="0" xfId="0" applyNumberFormat="1" applyFont="1" applyFill="1" applyAlignment="1">
      <alignment horizontal="center" vertical="center"/>
    </xf>
    <xf numFmtId="43" fontId="0" fillId="2" borderId="0" xfId="0" applyNumberFormat="1" applyFill="1"/>
    <xf numFmtId="0" fontId="1" fillId="2" borderId="4" xfId="0" applyFont="1" applyFill="1" applyBorder="1" applyAlignment="1">
      <alignment horizontal="left" vertical="center"/>
    </xf>
    <xf numFmtId="0" fontId="0" fillId="2" borderId="0" xfId="0" applyFill="1" applyBorder="1" applyAlignment="1">
      <alignment horizontal="left" vertical="center"/>
    </xf>
    <xf numFmtId="43" fontId="0" fillId="2" borderId="0" xfId="0" applyNumberFormat="1" applyFill="1" applyAlignment="1">
      <alignment horizontal="center"/>
    </xf>
    <xf numFmtId="168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 wrapText="1"/>
    </xf>
    <xf numFmtId="0" fontId="0" fillId="2" borderId="0" xfId="0" applyFill="1" applyAlignment="1">
      <alignment horizontal="left" vertical="center"/>
    </xf>
    <xf numFmtId="0" fontId="6" fillId="2" borderId="0" xfId="0" applyFont="1" applyFill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7"/>
  <sheetViews>
    <sheetView tabSelected="1" workbookViewId="0">
      <selection activeCell="L6" sqref="L6"/>
    </sheetView>
  </sheetViews>
  <sheetFormatPr baseColWidth="10" defaultRowHeight="15" x14ac:dyDescent="0.25"/>
  <cols>
    <col min="1" max="1" width="11.42578125" style="57"/>
    <col min="2" max="3" width="11.42578125" style="57" customWidth="1"/>
    <col min="4" max="4" width="11.42578125" style="57"/>
    <col min="5" max="5" width="11.42578125" style="57" customWidth="1"/>
    <col min="6" max="6" width="15" style="66" customWidth="1"/>
    <col min="7" max="7" width="31.42578125" style="90" customWidth="1"/>
    <col min="8" max="8" width="14.42578125" style="72" customWidth="1"/>
    <col min="9" max="9" width="11.7109375" style="57" bestFit="1" customWidth="1"/>
    <col min="10" max="10" width="12.85546875" style="57" bestFit="1" customWidth="1"/>
    <col min="11" max="11" width="11.7109375" style="57" bestFit="1" customWidth="1"/>
    <col min="12" max="13" width="11.42578125" style="73"/>
    <col min="14" max="261" width="11.42578125" style="57"/>
    <col min="262" max="262" width="13.42578125" style="57" customWidth="1"/>
    <col min="263" max="263" width="31.42578125" style="57" customWidth="1"/>
    <col min="264" max="517" width="11.42578125" style="57"/>
    <col min="518" max="518" width="13.42578125" style="57" customWidth="1"/>
    <col min="519" max="519" width="31.42578125" style="57" customWidth="1"/>
    <col min="520" max="773" width="11.42578125" style="57"/>
    <col min="774" max="774" width="13.42578125" style="57" customWidth="1"/>
    <col min="775" max="775" width="31.42578125" style="57" customWidth="1"/>
    <col min="776" max="1029" width="11.42578125" style="57"/>
    <col min="1030" max="1030" width="13.42578125" style="57" customWidth="1"/>
    <col min="1031" max="1031" width="31.42578125" style="57" customWidth="1"/>
    <col min="1032" max="1285" width="11.42578125" style="57"/>
    <col min="1286" max="1286" width="13.42578125" style="57" customWidth="1"/>
    <col min="1287" max="1287" width="31.42578125" style="57" customWidth="1"/>
    <col min="1288" max="1541" width="11.42578125" style="57"/>
    <col min="1542" max="1542" width="13.42578125" style="57" customWidth="1"/>
    <col min="1543" max="1543" width="31.42578125" style="57" customWidth="1"/>
    <col min="1544" max="1797" width="11.42578125" style="57"/>
    <col min="1798" max="1798" width="13.42578125" style="57" customWidth="1"/>
    <col min="1799" max="1799" width="31.42578125" style="57" customWidth="1"/>
    <col min="1800" max="2053" width="11.42578125" style="57"/>
    <col min="2054" max="2054" width="13.42578125" style="57" customWidth="1"/>
    <col min="2055" max="2055" width="31.42578125" style="57" customWidth="1"/>
    <col min="2056" max="2309" width="11.42578125" style="57"/>
    <col min="2310" max="2310" width="13.42578125" style="57" customWidth="1"/>
    <col min="2311" max="2311" width="31.42578125" style="57" customWidth="1"/>
    <col min="2312" max="2565" width="11.42578125" style="57"/>
    <col min="2566" max="2566" width="13.42578125" style="57" customWidth="1"/>
    <col min="2567" max="2567" width="31.42578125" style="57" customWidth="1"/>
    <col min="2568" max="2821" width="11.42578125" style="57"/>
    <col min="2822" max="2822" width="13.42578125" style="57" customWidth="1"/>
    <col min="2823" max="2823" width="31.42578125" style="57" customWidth="1"/>
    <col min="2824" max="3077" width="11.42578125" style="57"/>
    <col min="3078" max="3078" width="13.42578125" style="57" customWidth="1"/>
    <col min="3079" max="3079" width="31.42578125" style="57" customWidth="1"/>
    <col min="3080" max="3333" width="11.42578125" style="57"/>
    <col min="3334" max="3334" width="13.42578125" style="57" customWidth="1"/>
    <col min="3335" max="3335" width="31.42578125" style="57" customWidth="1"/>
    <col min="3336" max="3589" width="11.42578125" style="57"/>
    <col min="3590" max="3590" width="13.42578125" style="57" customWidth="1"/>
    <col min="3591" max="3591" width="31.42578125" style="57" customWidth="1"/>
    <col min="3592" max="3845" width="11.42578125" style="57"/>
    <col min="3846" max="3846" width="13.42578125" style="57" customWidth="1"/>
    <col min="3847" max="3847" width="31.42578125" style="57" customWidth="1"/>
    <col min="3848" max="4101" width="11.42578125" style="57"/>
    <col min="4102" max="4102" width="13.42578125" style="57" customWidth="1"/>
    <col min="4103" max="4103" width="31.42578125" style="57" customWidth="1"/>
    <col min="4104" max="4357" width="11.42578125" style="57"/>
    <col min="4358" max="4358" width="13.42578125" style="57" customWidth="1"/>
    <col min="4359" max="4359" width="31.42578125" style="57" customWidth="1"/>
    <col min="4360" max="4613" width="11.42578125" style="57"/>
    <col min="4614" max="4614" width="13.42578125" style="57" customWidth="1"/>
    <col min="4615" max="4615" width="31.42578125" style="57" customWidth="1"/>
    <col min="4616" max="4869" width="11.42578125" style="57"/>
    <col min="4870" max="4870" width="13.42578125" style="57" customWidth="1"/>
    <col min="4871" max="4871" width="31.42578125" style="57" customWidth="1"/>
    <col min="4872" max="5125" width="11.42578125" style="57"/>
    <col min="5126" max="5126" width="13.42578125" style="57" customWidth="1"/>
    <col min="5127" max="5127" width="31.42578125" style="57" customWidth="1"/>
    <col min="5128" max="5381" width="11.42578125" style="57"/>
    <col min="5382" max="5382" width="13.42578125" style="57" customWidth="1"/>
    <col min="5383" max="5383" width="31.42578125" style="57" customWidth="1"/>
    <col min="5384" max="5637" width="11.42578125" style="57"/>
    <col min="5638" max="5638" width="13.42578125" style="57" customWidth="1"/>
    <col min="5639" max="5639" width="31.42578125" style="57" customWidth="1"/>
    <col min="5640" max="5893" width="11.42578125" style="57"/>
    <col min="5894" max="5894" width="13.42578125" style="57" customWidth="1"/>
    <col min="5895" max="5895" width="31.42578125" style="57" customWidth="1"/>
    <col min="5896" max="6149" width="11.42578125" style="57"/>
    <col min="6150" max="6150" width="13.42578125" style="57" customWidth="1"/>
    <col min="6151" max="6151" width="31.42578125" style="57" customWidth="1"/>
    <col min="6152" max="6405" width="11.42578125" style="57"/>
    <col min="6406" max="6406" width="13.42578125" style="57" customWidth="1"/>
    <col min="6407" max="6407" width="31.42578125" style="57" customWidth="1"/>
    <col min="6408" max="6661" width="11.42578125" style="57"/>
    <col min="6662" max="6662" width="13.42578125" style="57" customWidth="1"/>
    <col min="6663" max="6663" width="31.42578125" style="57" customWidth="1"/>
    <col min="6664" max="6917" width="11.42578125" style="57"/>
    <col min="6918" max="6918" width="13.42578125" style="57" customWidth="1"/>
    <col min="6919" max="6919" width="31.42578125" style="57" customWidth="1"/>
    <col min="6920" max="7173" width="11.42578125" style="57"/>
    <col min="7174" max="7174" width="13.42578125" style="57" customWidth="1"/>
    <col min="7175" max="7175" width="31.42578125" style="57" customWidth="1"/>
    <col min="7176" max="7429" width="11.42578125" style="57"/>
    <col min="7430" max="7430" width="13.42578125" style="57" customWidth="1"/>
    <col min="7431" max="7431" width="31.42578125" style="57" customWidth="1"/>
    <col min="7432" max="7685" width="11.42578125" style="57"/>
    <col min="7686" max="7686" width="13.42578125" style="57" customWidth="1"/>
    <col min="7687" max="7687" width="31.42578125" style="57" customWidth="1"/>
    <col min="7688" max="7941" width="11.42578125" style="57"/>
    <col min="7942" max="7942" width="13.42578125" style="57" customWidth="1"/>
    <col min="7943" max="7943" width="31.42578125" style="57" customWidth="1"/>
    <col min="7944" max="8197" width="11.42578125" style="57"/>
    <col min="8198" max="8198" width="13.42578125" style="57" customWidth="1"/>
    <col min="8199" max="8199" width="31.42578125" style="57" customWidth="1"/>
    <col min="8200" max="8453" width="11.42578125" style="57"/>
    <col min="8454" max="8454" width="13.42578125" style="57" customWidth="1"/>
    <col min="8455" max="8455" width="31.42578125" style="57" customWidth="1"/>
    <col min="8456" max="8709" width="11.42578125" style="57"/>
    <col min="8710" max="8710" width="13.42578125" style="57" customWidth="1"/>
    <col min="8711" max="8711" width="31.42578125" style="57" customWidth="1"/>
    <col min="8712" max="8965" width="11.42578125" style="57"/>
    <col min="8966" max="8966" width="13.42578125" style="57" customWidth="1"/>
    <col min="8967" max="8967" width="31.42578125" style="57" customWidth="1"/>
    <col min="8968" max="9221" width="11.42578125" style="57"/>
    <col min="9222" max="9222" width="13.42578125" style="57" customWidth="1"/>
    <col min="9223" max="9223" width="31.42578125" style="57" customWidth="1"/>
    <col min="9224" max="9477" width="11.42578125" style="57"/>
    <col min="9478" max="9478" width="13.42578125" style="57" customWidth="1"/>
    <col min="9479" max="9479" width="31.42578125" style="57" customWidth="1"/>
    <col min="9480" max="9733" width="11.42578125" style="57"/>
    <col min="9734" max="9734" width="13.42578125" style="57" customWidth="1"/>
    <col min="9735" max="9735" width="31.42578125" style="57" customWidth="1"/>
    <col min="9736" max="9989" width="11.42578125" style="57"/>
    <col min="9990" max="9990" width="13.42578125" style="57" customWidth="1"/>
    <col min="9991" max="9991" width="31.42578125" style="57" customWidth="1"/>
    <col min="9992" max="10245" width="11.42578125" style="57"/>
    <col min="10246" max="10246" width="13.42578125" style="57" customWidth="1"/>
    <col min="10247" max="10247" width="31.42578125" style="57" customWidth="1"/>
    <col min="10248" max="10501" width="11.42578125" style="57"/>
    <col min="10502" max="10502" width="13.42578125" style="57" customWidth="1"/>
    <col min="10503" max="10503" width="31.42578125" style="57" customWidth="1"/>
    <col min="10504" max="10757" width="11.42578125" style="57"/>
    <col min="10758" max="10758" width="13.42578125" style="57" customWidth="1"/>
    <col min="10759" max="10759" width="31.42578125" style="57" customWidth="1"/>
    <col min="10760" max="11013" width="11.42578125" style="57"/>
    <col min="11014" max="11014" width="13.42578125" style="57" customWidth="1"/>
    <col min="11015" max="11015" width="31.42578125" style="57" customWidth="1"/>
    <col min="11016" max="11269" width="11.42578125" style="57"/>
    <col min="11270" max="11270" width="13.42578125" style="57" customWidth="1"/>
    <col min="11271" max="11271" width="31.42578125" style="57" customWidth="1"/>
    <col min="11272" max="11525" width="11.42578125" style="57"/>
    <col min="11526" max="11526" width="13.42578125" style="57" customWidth="1"/>
    <col min="11527" max="11527" width="31.42578125" style="57" customWidth="1"/>
    <col min="11528" max="11781" width="11.42578125" style="57"/>
    <col min="11782" max="11782" width="13.42578125" style="57" customWidth="1"/>
    <col min="11783" max="11783" width="31.42578125" style="57" customWidth="1"/>
    <col min="11784" max="12037" width="11.42578125" style="57"/>
    <col min="12038" max="12038" width="13.42578125" style="57" customWidth="1"/>
    <col min="12039" max="12039" width="31.42578125" style="57" customWidth="1"/>
    <col min="12040" max="12293" width="11.42578125" style="57"/>
    <col min="12294" max="12294" width="13.42578125" style="57" customWidth="1"/>
    <col min="12295" max="12295" width="31.42578125" style="57" customWidth="1"/>
    <col min="12296" max="12549" width="11.42578125" style="57"/>
    <col min="12550" max="12550" width="13.42578125" style="57" customWidth="1"/>
    <col min="12551" max="12551" width="31.42578125" style="57" customWidth="1"/>
    <col min="12552" max="12805" width="11.42578125" style="57"/>
    <col min="12806" max="12806" width="13.42578125" style="57" customWidth="1"/>
    <col min="12807" max="12807" width="31.42578125" style="57" customWidth="1"/>
    <col min="12808" max="13061" width="11.42578125" style="57"/>
    <col min="13062" max="13062" width="13.42578125" style="57" customWidth="1"/>
    <col min="13063" max="13063" width="31.42578125" style="57" customWidth="1"/>
    <col min="13064" max="13317" width="11.42578125" style="57"/>
    <col min="13318" max="13318" width="13.42578125" style="57" customWidth="1"/>
    <col min="13319" max="13319" width="31.42578125" style="57" customWidth="1"/>
    <col min="13320" max="13573" width="11.42578125" style="57"/>
    <col min="13574" max="13574" width="13.42578125" style="57" customWidth="1"/>
    <col min="13575" max="13575" width="31.42578125" style="57" customWidth="1"/>
    <col min="13576" max="13829" width="11.42578125" style="57"/>
    <col min="13830" max="13830" width="13.42578125" style="57" customWidth="1"/>
    <col min="13831" max="13831" width="31.42578125" style="57" customWidth="1"/>
    <col min="13832" max="14085" width="11.42578125" style="57"/>
    <col min="14086" max="14086" width="13.42578125" style="57" customWidth="1"/>
    <col min="14087" max="14087" width="31.42578125" style="57" customWidth="1"/>
    <col min="14088" max="14341" width="11.42578125" style="57"/>
    <col min="14342" max="14342" width="13.42578125" style="57" customWidth="1"/>
    <col min="14343" max="14343" width="31.42578125" style="57" customWidth="1"/>
    <col min="14344" max="14597" width="11.42578125" style="57"/>
    <col min="14598" max="14598" width="13.42578125" style="57" customWidth="1"/>
    <col min="14599" max="14599" width="31.42578125" style="57" customWidth="1"/>
    <col min="14600" max="14853" width="11.42578125" style="57"/>
    <col min="14854" max="14854" width="13.42578125" style="57" customWidth="1"/>
    <col min="14855" max="14855" width="31.42578125" style="57" customWidth="1"/>
    <col min="14856" max="15109" width="11.42578125" style="57"/>
    <col min="15110" max="15110" width="13.42578125" style="57" customWidth="1"/>
    <col min="15111" max="15111" width="31.42578125" style="57" customWidth="1"/>
    <col min="15112" max="15365" width="11.42578125" style="57"/>
    <col min="15366" max="15366" width="13.42578125" style="57" customWidth="1"/>
    <col min="15367" max="15367" width="31.42578125" style="57" customWidth="1"/>
    <col min="15368" max="15621" width="11.42578125" style="57"/>
    <col min="15622" max="15622" width="13.42578125" style="57" customWidth="1"/>
    <col min="15623" max="15623" width="31.42578125" style="57" customWidth="1"/>
    <col min="15624" max="15877" width="11.42578125" style="57"/>
    <col min="15878" max="15878" width="13.42578125" style="57" customWidth="1"/>
    <col min="15879" max="15879" width="31.42578125" style="57" customWidth="1"/>
    <col min="15880" max="16133" width="11.42578125" style="57"/>
    <col min="16134" max="16134" width="13.42578125" style="57" customWidth="1"/>
    <col min="16135" max="16135" width="31.42578125" style="57" customWidth="1"/>
    <col min="16136" max="16384" width="11.42578125" style="57"/>
  </cols>
  <sheetData>
    <row r="1" spans="1:14" x14ac:dyDescent="0.25">
      <c r="A1" s="51" t="s">
        <v>39</v>
      </c>
      <c r="B1" s="52"/>
      <c r="C1" s="52"/>
      <c r="D1" s="53"/>
      <c r="E1" s="53"/>
      <c r="F1" s="87"/>
      <c r="G1" s="91"/>
      <c r="H1" s="55"/>
      <c r="I1" s="56"/>
      <c r="J1" s="56"/>
      <c r="K1" s="56"/>
    </row>
    <row r="2" spans="1:14" x14ac:dyDescent="0.25">
      <c r="A2" s="51" t="s">
        <v>68</v>
      </c>
      <c r="B2" s="52"/>
      <c r="C2" s="52"/>
      <c r="D2" s="53"/>
      <c r="E2" s="53"/>
      <c r="F2" s="87"/>
      <c r="G2" s="91"/>
      <c r="H2" s="55"/>
      <c r="I2" s="56"/>
      <c r="J2" s="56"/>
      <c r="K2" s="56"/>
    </row>
    <row r="3" spans="1:14" x14ac:dyDescent="0.25">
      <c r="A3" s="51" t="s">
        <v>0</v>
      </c>
      <c r="B3" s="52"/>
      <c r="C3" s="52"/>
      <c r="D3" s="53"/>
      <c r="E3" s="53"/>
      <c r="F3" s="87"/>
      <c r="G3" s="91"/>
      <c r="H3" s="55"/>
      <c r="I3" s="56"/>
      <c r="J3" s="56"/>
      <c r="K3" s="56"/>
    </row>
    <row r="4" spans="1:14" x14ac:dyDescent="0.25">
      <c r="A4" s="51" t="s">
        <v>1</v>
      </c>
      <c r="B4" s="52"/>
      <c r="C4" s="52"/>
      <c r="D4" s="53"/>
      <c r="E4" s="53"/>
      <c r="F4" s="87"/>
      <c r="G4" s="91"/>
      <c r="H4" s="55"/>
      <c r="I4" s="56"/>
      <c r="J4" s="56"/>
      <c r="K4" s="56"/>
    </row>
    <row r="5" spans="1:14" ht="15.75" thickBot="1" x14ac:dyDescent="0.3">
      <c r="A5" s="58"/>
      <c r="B5" s="52"/>
      <c r="C5" s="52"/>
      <c r="D5" s="54"/>
      <c r="E5" s="54"/>
      <c r="F5" s="87"/>
      <c r="G5" s="91"/>
      <c r="H5" s="55"/>
      <c r="I5" s="56"/>
      <c r="J5" s="56"/>
      <c r="K5" s="56"/>
    </row>
    <row r="6" spans="1:14" s="66" customFormat="1" ht="21" customHeight="1" thickBot="1" x14ac:dyDescent="0.25">
      <c r="A6" s="59" t="s">
        <v>2</v>
      </c>
      <c r="B6" s="60" t="s">
        <v>40</v>
      </c>
      <c r="C6" s="61" t="s">
        <v>41</v>
      </c>
      <c r="D6" s="62" t="s">
        <v>3</v>
      </c>
      <c r="E6" s="62" t="s">
        <v>4</v>
      </c>
      <c r="F6" s="62" t="s">
        <v>5</v>
      </c>
      <c r="G6" s="83" t="s">
        <v>42</v>
      </c>
      <c r="H6" s="63" t="s">
        <v>43</v>
      </c>
      <c r="I6" s="64" t="s">
        <v>6</v>
      </c>
      <c r="J6" s="64" t="s">
        <v>7</v>
      </c>
      <c r="K6" s="65" t="s">
        <v>8</v>
      </c>
    </row>
    <row r="7" spans="1:14" ht="15" customHeight="1" x14ac:dyDescent="0.25">
      <c r="A7" s="67">
        <v>41519</v>
      </c>
      <c r="B7" s="68" t="s">
        <v>9</v>
      </c>
      <c r="C7" s="68" t="s">
        <v>44</v>
      </c>
      <c r="D7" s="69">
        <v>1400</v>
      </c>
      <c r="E7" s="69">
        <v>6</v>
      </c>
      <c r="G7" s="90" t="s">
        <v>69</v>
      </c>
      <c r="I7" s="71"/>
      <c r="J7" s="71">
        <f t="shared" ref="J7:J69" si="0">+ROUND(H7*0.18,2)</f>
        <v>0</v>
      </c>
      <c r="K7" s="71">
        <f t="shared" ref="K7:K62" si="1">SUM(H7:J7)</f>
        <v>0</v>
      </c>
      <c r="L7" s="85"/>
      <c r="M7" s="86"/>
    </row>
    <row r="8" spans="1:14" x14ac:dyDescent="0.25">
      <c r="A8" s="67">
        <v>41519</v>
      </c>
      <c r="B8" s="68" t="s">
        <v>9</v>
      </c>
      <c r="C8" s="68" t="s">
        <v>44</v>
      </c>
      <c r="D8" s="69">
        <v>1399</v>
      </c>
      <c r="E8" s="69">
        <v>6</v>
      </c>
      <c r="F8" s="88">
        <v>20414955020</v>
      </c>
      <c r="G8" s="84" t="s">
        <v>91</v>
      </c>
      <c r="H8" s="70">
        <v>1142.23728813</v>
      </c>
      <c r="I8" s="71"/>
      <c r="J8" s="71">
        <f t="shared" si="0"/>
        <v>205.6</v>
      </c>
      <c r="K8" s="71">
        <f t="shared" si="1"/>
        <v>1347.8372881299999</v>
      </c>
      <c r="L8" s="85" t="s">
        <v>92</v>
      </c>
      <c r="M8" s="86">
        <v>1</v>
      </c>
    </row>
    <row r="9" spans="1:14" x14ac:dyDescent="0.25">
      <c r="A9" s="67">
        <v>41519</v>
      </c>
      <c r="B9" s="68" t="s">
        <v>9</v>
      </c>
      <c r="C9" s="68" t="s">
        <v>45</v>
      </c>
      <c r="D9" s="69">
        <v>3548</v>
      </c>
      <c r="E9" s="69">
        <v>6</v>
      </c>
      <c r="F9" s="88">
        <v>20517216837</v>
      </c>
      <c r="G9" s="84" t="s">
        <v>90</v>
      </c>
      <c r="H9" s="70">
        <v>312.10000000000002</v>
      </c>
      <c r="I9" s="71"/>
      <c r="J9" s="71">
        <f t="shared" si="0"/>
        <v>56.18</v>
      </c>
      <c r="K9" s="71">
        <f t="shared" ref="K9" si="2">SUM(H9:J9)</f>
        <v>368.28000000000003</v>
      </c>
      <c r="L9" s="85"/>
      <c r="M9" s="86"/>
    </row>
    <row r="10" spans="1:14" x14ac:dyDescent="0.25">
      <c r="A10" s="67">
        <v>41519</v>
      </c>
      <c r="B10" s="68" t="s">
        <v>9</v>
      </c>
      <c r="C10" s="68" t="s">
        <v>45</v>
      </c>
      <c r="D10" s="69">
        <v>3549</v>
      </c>
      <c r="E10" s="69">
        <v>6</v>
      </c>
      <c r="F10" s="88">
        <v>20521262070</v>
      </c>
      <c r="G10" s="84" t="s">
        <v>93</v>
      </c>
      <c r="H10" s="70">
        <v>254.24</v>
      </c>
      <c r="I10" s="71"/>
      <c r="J10" s="71">
        <f t="shared" si="0"/>
        <v>45.76</v>
      </c>
      <c r="K10" s="71">
        <f t="shared" si="1"/>
        <v>300</v>
      </c>
      <c r="L10" s="85"/>
      <c r="M10" s="86"/>
    </row>
    <row r="11" spans="1:14" x14ac:dyDescent="0.25">
      <c r="A11" s="67">
        <v>41519</v>
      </c>
      <c r="B11" s="68" t="s">
        <v>9</v>
      </c>
      <c r="C11" s="68" t="s">
        <v>45</v>
      </c>
      <c r="D11" s="69">
        <v>3550</v>
      </c>
      <c r="E11" s="69">
        <v>6</v>
      </c>
      <c r="F11" s="88">
        <v>20475698852</v>
      </c>
      <c r="G11" s="84" t="s">
        <v>94</v>
      </c>
      <c r="H11" s="70">
        <v>4608.05</v>
      </c>
      <c r="I11" s="71"/>
      <c r="J11" s="71">
        <f t="shared" si="0"/>
        <v>829.45</v>
      </c>
      <c r="K11" s="71">
        <f t="shared" si="1"/>
        <v>5437.5</v>
      </c>
      <c r="L11" s="85"/>
      <c r="M11" s="86"/>
    </row>
    <row r="12" spans="1:14" x14ac:dyDescent="0.25">
      <c r="A12" s="67">
        <v>41519</v>
      </c>
      <c r="B12" s="68" t="s">
        <v>9</v>
      </c>
      <c r="C12" s="68" t="s">
        <v>45</v>
      </c>
      <c r="D12" s="69">
        <v>3551</v>
      </c>
      <c r="E12" s="69">
        <v>6</v>
      </c>
      <c r="F12" s="66">
        <v>20331066703</v>
      </c>
      <c r="G12" s="84" t="s">
        <v>95</v>
      </c>
      <c r="H12" s="70">
        <v>0</v>
      </c>
      <c r="I12" s="71"/>
      <c r="J12" s="71">
        <f t="shared" si="0"/>
        <v>0</v>
      </c>
      <c r="K12" s="71">
        <f t="shared" si="1"/>
        <v>0</v>
      </c>
      <c r="L12" s="85"/>
      <c r="M12" s="86"/>
    </row>
    <row r="13" spans="1:14" x14ac:dyDescent="0.25">
      <c r="A13" s="67">
        <v>41520</v>
      </c>
      <c r="B13" s="68" t="s">
        <v>9</v>
      </c>
      <c r="C13" s="68" t="s">
        <v>45</v>
      </c>
      <c r="D13" s="69">
        <v>3552</v>
      </c>
      <c r="E13" s="69">
        <v>6</v>
      </c>
      <c r="F13" s="66">
        <v>10182109369</v>
      </c>
      <c r="G13" s="84" t="s">
        <v>96</v>
      </c>
      <c r="H13" s="70">
        <v>2617.63</v>
      </c>
      <c r="I13" s="71"/>
      <c r="J13" s="71">
        <f t="shared" si="0"/>
        <v>471.17</v>
      </c>
      <c r="K13" s="71">
        <f t="shared" si="1"/>
        <v>3088.8</v>
      </c>
      <c r="L13" s="85" t="s">
        <v>97</v>
      </c>
      <c r="M13" s="86">
        <v>2</v>
      </c>
      <c r="N13" s="57">
        <v>1</v>
      </c>
    </row>
    <row r="14" spans="1:14" x14ac:dyDescent="0.25">
      <c r="A14" s="67">
        <v>41520</v>
      </c>
      <c r="B14" s="68" t="s">
        <v>9</v>
      </c>
      <c r="C14" s="68" t="s">
        <v>45</v>
      </c>
      <c r="D14" s="69">
        <v>3553</v>
      </c>
      <c r="E14" s="69">
        <v>6</v>
      </c>
      <c r="F14" s="66">
        <v>20481139580</v>
      </c>
      <c r="G14" s="84" t="s">
        <v>98</v>
      </c>
      <c r="H14" s="70">
        <v>591.1</v>
      </c>
      <c r="I14" s="71"/>
      <c r="J14" s="71">
        <f t="shared" si="0"/>
        <v>106.4</v>
      </c>
      <c r="K14" s="71">
        <f t="shared" si="1"/>
        <v>697.5</v>
      </c>
      <c r="L14" s="85"/>
      <c r="M14" s="86"/>
    </row>
    <row r="15" spans="1:14" x14ac:dyDescent="0.25">
      <c r="A15" s="67">
        <v>41520</v>
      </c>
      <c r="B15" s="68" t="s">
        <v>9</v>
      </c>
      <c r="C15" s="68" t="s">
        <v>45</v>
      </c>
      <c r="D15" s="69">
        <v>3554</v>
      </c>
      <c r="E15" s="69">
        <v>6</v>
      </c>
      <c r="F15" s="88">
        <v>20547141068</v>
      </c>
      <c r="G15" s="84" t="s">
        <v>99</v>
      </c>
      <c r="H15" s="70">
        <v>282.33999999999997</v>
      </c>
      <c r="I15" s="71"/>
      <c r="J15" s="71">
        <f t="shared" si="0"/>
        <v>50.82</v>
      </c>
      <c r="K15" s="71">
        <f t="shared" si="1"/>
        <v>333.15999999999997</v>
      </c>
      <c r="L15" s="85"/>
      <c r="M15" s="86"/>
    </row>
    <row r="16" spans="1:14" x14ac:dyDescent="0.25">
      <c r="A16" s="67">
        <v>41520</v>
      </c>
      <c r="B16" s="68" t="s">
        <v>9</v>
      </c>
      <c r="C16" s="68" t="s">
        <v>45</v>
      </c>
      <c r="D16" s="69">
        <v>3555</v>
      </c>
      <c r="E16" s="69">
        <v>6</v>
      </c>
      <c r="F16" s="88">
        <v>20506773467</v>
      </c>
      <c r="G16" s="84" t="s">
        <v>100</v>
      </c>
      <c r="H16" s="70">
        <v>2072.0300000000002</v>
      </c>
      <c r="I16" s="71"/>
      <c r="J16" s="71">
        <f t="shared" si="0"/>
        <v>372.97</v>
      </c>
      <c r="K16" s="71">
        <f t="shared" si="1"/>
        <v>2445</v>
      </c>
      <c r="L16" s="85"/>
      <c r="M16" s="86"/>
    </row>
    <row r="17" spans="1:13" x14ac:dyDescent="0.25">
      <c r="A17" s="67">
        <v>41520</v>
      </c>
      <c r="B17" s="68" t="s">
        <v>9</v>
      </c>
      <c r="C17" s="68" t="s">
        <v>45</v>
      </c>
      <c r="D17" s="69">
        <v>3556</v>
      </c>
      <c r="E17" s="69">
        <v>6</v>
      </c>
      <c r="F17" s="88">
        <v>20512866001</v>
      </c>
      <c r="G17" s="84" t="s">
        <v>101</v>
      </c>
      <c r="H17" s="70">
        <v>254.24</v>
      </c>
      <c r="I17" s="71"/>
      <c r="J17" s="71">
        <f t="shared" si="0"/>
        <v>45.76</v>
      </c>
      <c r="K17" s="71">
        <f t="shared" si="1"/>
        <v>300</v>
      </c>
      <c r="L17" s="85"/>
      <c r="M17" s="86"/>
    </row>
    <row r="18" spans="1:13" x14ac:dyDescent="0.25">
      <c r="A18" s="67">
        <v>41520</v>
      </c>
      <c r="B18" s="68" t="s">
        <v>9</v>
      </c>
      <c r="C18" s="68" t="s">
        <v>45</v>
      </c>
      <c r="D18" s="69">
        <v>3557</v>
      </c>
      <c r="E18" s="69">
        <v>6</v>
      </c>
      <c r="F18" s="88">
        <v>20131257750</v>
      </c>
      <c r="G18" s="84" t="s">
        <v>102</v>
      </c>
      <c r="H18" s="70">
        <v>1525.42</v>
      </c>
      <c r="I18" s="71"/>
      <c r="J18" s="71">
        <f t="shared" si="0"/>
        <v>274.58</v>
      </c>
      <c r="K18" s="71">
        <f t="shared" si="1"/>
        <v>1800</v>
      </c>
      <c r="L18" s="85"/>
      <c r="M18" s="86"/>
    </row>
    <row r="19" spans="1:13" x14ac:dyDescent="0.25">
      <c r="A19" s="67">
        <v>41520</v>
      </c>
      <c r="B19" s="68" t="s">
        <v>9</v>
      </c>
      <c r="C19" s="68" t="s">
        <v>45</v>
      </c>
      <c r="D19" s="69">
        <v>3558</v>
      </c>
      <c r="E19" s="69">
        <v>6</v>
      </c>
      <c r="F19" s="88">
        <v>20154996991</v>
      </c>
      <c r="G19" s="84" t="s">
        <v>103</v>
      </c>
      <c r="H19" s="70">
        <v>8338.98</v>
      </c>
      <c r="I19" s="71"/>
      <c r="J19" s="71">
        <f t="shared" si="0"/>
        <v>1501.02</v>
      </c>
      <c r="K19" s="71">
        <f t="shared" si="1"/>
        <v>9840</v>
      </c>
      <c r="L19" s="85"/>
      <c r="M19" s="86"/>
    </row>
    <row r="20" spans="1:13" x14ac:dyDescent="0.25">
      <c r="A20" s="67">
        <v>41520</v>
      </c>
      <c r="B20" s="68" t="s">
        <v>9</v>
      </c>
      <c r="C20" s="68" t="s">
        <v>45</v>
      </c>
      <c r="D20" s="69">
        <v>3559</v>
      </c>
      <c r="E20" s="69">
        <v>6</v>
      </c>
      <c r="F20" s="88">
        <v>20154996991</v>
      </c>
      <c r="G20" s="84" t="s">
        <v>103</v>
      </c>
      <c r="H20" s="70">
        <v>8406.7800000000007</v>
      </c>
      <c r="I20" s="71"/>
      <c r="J20" s="71">
        <f t="shared" si="0"/>
        <v>1513.22</v>
      </c>
      <c r="K20" s="71">
        <f t="shared" si="1"/>
        <v>9920</v>
      </c>
      <c r="L20" s="85"/>
      <c r="M20" s="86"/>
    </row>
    <row r="21" spans="1:13" x14ac:dyDescent="0.25">
      <c r="A21" s="67">
        <v>41520</v>
      </c>
      <c r="B21" s="68" t="s">
        <v>9</v>
      </c>
      <c r="C21" s="68" t="s">
        <v>45</v>
      </c>
      <c r="D21" s="69">
        <v>3560</v>
      </c>
      <c r="E21" s="69">
        <v>6</v>
      </c>
      <c r="F21" s="88">
        <v>10102625515</v>
      </c>
      <c r="G21" s="84" t="s">
        <v>104</v>
      </c>
      <c r="H21" s="70">
        <v>1142.24</v>
      </c>
      <c r="I21" s="71"/>
      <c r="J21" s="71">
        <f t="shared" si="0"/>
        <v>205.6</v>
      </c>
      <c r="K21" s="71">
        <f t="shared" si="1"/>
        <v>1347.84</v>
      </c>
      <c r="L21" s="85" t="s">
        <v>97</v>
      </c>
      <c r="M21" s="86">
        <v>1</v>
      </c>
    </row>
    <row r="22" spans="1:13" x14ac:dyDescent="0.25">
      <c r="A22" s="67">
        <v>41521</v>
      </c>
      <c r="B22" s="68" t="s">
        <v>9</v>
      </c>
      <c r="C22" s="68" t="s">
        <v>45</v>
      </c>
      <c r="D22" s="69">
        <v>3561</v>
      </c>
      <c r="E22" s="69">
        <v>6</v>
      </c>
      <c r="F22" s="66">
        <v>20501867412</v>
      </c>
      <c r="G22" s="84" t="s">
        <v>105</v>
      </c>
      <c r="H22" s="70">
        <v>942.55</v>
      </c>
      <c r="I22" s="71"/>
      <c r="J22" s="71">
        <f t="shared" si="0"/>
        <v>169.66</v>
      </c>
      <c r="K22" s="71">
        <f t="shared" si="1"/>
        <v>1112.21</v>
      </c>
      <c r="L22" s="85"/>
      <c r="M22" s="86"/>
    </row>
    <row r="23" spans="1:13" x14ac:dyDescent="0.25">
      <c r="A23" s="67">
        <v>41521</v>
      </c>
      <c r="B23" s="68" t="s">
        <v>9</v>
      </c>
      <c r="C23" s="68" t="s">
        <v>45</v>
      </c>
      <c r="D23" s="69">
        <v>3562</v>
      </c>
      <c r="E23" s="69">
        <v>6</v>
      </c>
      <c r="F23" s="88">
        <v>20517763307</v>
      </c>
      <c r="G23" s="84" t="s">
        <v>106</v>
      </c>
      <c r="H23" s="70">
        <v>1143.05</v>
      </c>
      <c r="I23" s="71"/>
      <c r="J23" s="71">
        <f t="shared" si="0"/>
        <v>205.75</v>
      </c>
      <c r="K23" s="71">
        <f t="shared" si="1"/>
        <v>1348.8</v>
      </c>
      <c r="L23" s="85" t="s">
        <v>97</v>
      </c>
      <c r="M23" s="86">
        <v>1</v>
      </c>
    </row>
    <row r="24" spans="1:13" x14ac:dyDescent="0.25">
      <c r="A24" s="67">
        <v>41521</v>
      </c>
      <c r="B24" s="68" t="s">
        <v>9</v>
      </c>
      <c r="C24" s="68" t="s">
        <v>45</v>
      </c>
      <c r="D24" s="69">
        <v>3563</v>
      </c>
      <c r="E24" s="69">
        <v>6</v>
      </c>
      <c r="F24" s="88">
        <v>20544803931</v>
      </c>
      <c r="G24" s="84" t="s">
        <v>107</v>
      </c>
      <c r="H24" s="70">
        <v>1271.19</v>
      </c>
      <c r="I24" s="71"/>
      <c r="J24" s="71">
        <f t="shared" si="0"/>
        <v>228.81</v>
      </c>
      <c r="K24" s="71">
        <f t="shared" si="1"/>
        <v>1500</v>
      </c>
      <c r="L24" s="85"/>
      <c r="M24" s="86"/>
    </row>
    <row r="25" spans="1:13" x14ac:dyDescent="0.25">
      <c r="A25" s="67">
        <v>41521</v>
      </c>
      <c r="B25" s="68" t="s">
        <v>9</v>
      </c>
      <c r="C25" s="68" t="s">
        <v>45</v>
      </c>
      <c r="D25" s="69">
        <v>3564</v>
      </c>
      <c r="E25" s="69">
        <v>6</v>
      </c>
      <c r="F25" s="88">
        <v>20539869605</v>
      </c>
      <c r="G25" s="84" t="s">
        <v>108</v>
      </c>
      <c r="H25" s="70">
        <v>559.32000000000005</v>
      </c>
      <c r="I25" s="71"/>
      <c r="J25" s="71">
        <f t="shared" si="0"/>
        <v>100.68</v>
      </c>
      <c r="K25" s="71">
        <f>SUM(H25:J25)</f>
        <v>660</v>
      </c>
      <c r="L25" s="85"/>
      <c r="M25" s="86"/>
    </row>
    <row r="26" spans="1:13" x14ac:dyDescent="0.25">
      <c r="A26" s="67">
        <v>41521</v>
      </c>
      <c r="B26" s="68" t="s">
        <v>9</v>
      </c>
      <c r="C26" s="68" t="s">
        <v>45</v>
      </c>
      <c r="D26" s="69">
        <v>3565</v>
      </c>
      <c r="E26" s="69">
        <v>6</v>
      </c>
      <c r="F26" s="88">
        <v>20100207941</v>
      </c>
      <c r="G26" s="84" t="s">
        <v>109</v>
      </c>
      <c r="H26" s="70">
        <v>540.61</v>
      </c>
      <c r="I26" s="71"/>
      <c r="J26" s="71">
        <f t="shared" si="0"/>
        <v>97.31</v>
      </c>
      <c r="K26" s="71">
        <f t="shared" si="1"/>
        <v>637.92000000000007</v>
      </c>
      <c r="L26" s="85"/>
      <c r="M26" s="86"/>
    </row>
    <row r="27" spans="1:13" x14ac:dyDescent="0.25">
      <c r="A27" s="67">
        <v>41522</v>
      </c>
      <c r="B27" s="68" t="s">
        <v>9</v>
      </c>
      <c r="C27" s="68" t="s">
        <v>45</v>
      </c>
      <c r="D27" s="69">
        <v>3566</v>
      </c>
      <c r="E27" s="69">
        <v>6</v>
      </c>
      <c r="F27" s="88">
        <v>20331066703</v>
      </c>
      <c r="G27" s="84" t="s">
        <v>95</v>
      </c>
      <c r="H27" s="70">
        <v>1347.89</v>
      </c>
      <c r="I27" s="71"/>
      <c r="J27" s="71">
        <f t="shared" si="0"/>
        <v>242.62</v>
      </c>
      <c r="K27" s="71">
        <f t="shared" si="1"/>
        <v>1590.5100000000002</v>
      </c>
      <c r="L27" s="85"/>
      <c r="M27" s="86"/>
    </row>
    <row r="28" spans="1:13" x14ac:dyDescent="0.25">
      <c r="A28" s="67">
        <v>41522</v>
      </c>
      <c r="B28" s="68" t="s">
        <v>9</v>
      </c>
      <c r="C28" s="68" t="s">
        <v>45</v>
      </c>
      <c r="D28" s="69">
        <v>3567</v>
      </c>
      <c r="E28" s="69">
        <v>6</v>
      </c>
      <c r="F28" s="88">
        <v>20475698852</v>
      </c>
      <c r="G28" s="84" t="s">
        <v>94</v>
      </c>
      <c r="H28" s="70">
        <v>1271.19</v>
      </c>
      <c r="I28" s="71"/>
      <c r="J28" s="71">
        <f t="shared" si="0"/>
        <v>228.81</v>
      </c>
      <c r="K28" s="71">
        <f t="shared" si="1"/>
        <v>1500</v>
      </c>
      <c r="L28" s="85"/>
      <c r="M28" s="86"/>
    </row>
    <row r="29" spans="1:13" x14ac:dyDescent="0.25">
      <c r="A29" s="67">
        <v>41522</v>
      </c>
      <c r="B29" s="68" t="s">
        <v>9</v>
      </c>
      <c r="C29" s="68" t="s">
        <v>45</v>
      </c>
      <c r="D29" s="69">
        <v>3568</v>
      </c>
      <c r="E29" s="69">
        <v>6</v>
      </c>
      <c r="F29" s="88">
        <v>20547141068</v>
      </c>
      <c r="G29" s="84" t="s">
        <v>99</v>
      </c>
      <c r="H29" s="70">
        <v>2040.4</v>
      </c>
      <c r="I29" s="71"/>
      <c r="J29" s="71">
        <f t="shared" si="0"/>
        <v>367.27</v>
      </c>
      <c r="K29" s="71">
        <f t="shared" si="1"/>
        <v>2407.67</v>
      </c>
      <c r="L29" s="85"/>
      <c r="M29" s="86"/>
    </row>
    <row r="30" spans="1:13" x14ac:dyDescent="0.25">
      <c r="A30" s="67">
        <v>41522</v>
      </c>
      <c r="B30" s="68" t="s">
        <v>9</v>
      </c>
      <c r="C30" s="68" t="s">
        <v>45</v>
      </c>
      <c r="D30" s="69">
        <v>3569</v>
      </c>
      <c r="E30" s="69">
        <v>6</v>
      </c>
      <c r="F30" s="88">
        <v>20547137117</v>
      </c>
      <c r="G30" s="84" t="s">
        <v>110</v>
      </c>
      <c r="H30" s="70">
        <v>263.19</v>
      </c>
      <c r="I30" s="71"/>
      <c r="J30" s="71">
        <f t="shared" si="0"/>
        <v>47.37</v>
      </c>
      <c r="K30" s="71">
        <f t="shared" si="1"/>
        <v>310.56</v>
      </c>
      <c r="L30" s="85"/>
      <c r="M30" s="86"/>
    </row>
    <row r="31" spans="1:13" x14ac:dyDescent="0.25">
      <c r="A31" s="67">
        <v>41526</v>
      </c>
      <c r="B31" s="68" t="s">
        <v>9</v>
      </c>
      <c r="C31" s="68" t="s">
        <v>45</v>
      </c>
      <c r="D31" s="69">
        <v>3570</v>
      </c>
      <c r="E31" s="69">
        <v>6</v>
      </c>
      <c r="F31" s="88">
        <v>20100085225</v>
      </c>
      <c r="G31" s="84" t="s">
        <v>46</v>
      </c>
      <c r="H31" s="70">
        <v>12842.56</v>
      </c>
      <c r="I31" s="71"/>
      <c r="J31" s="71">
        <f t="shared" si="0"/>
        <v>2311.66</v>
      </c>
      <c r="K31" s="71">
        <f t="shared" si="1"/>
        <v>15154.22</v>
      </c>
      <c r="L31" s="85"/>
      <c r="M31" s="86"/>
    </row>
    <row r="32" spans="1:13" x14ac:dyDescent="0.25">
      <c r="A32" s="67">
        <v>41526</v>
      </c>
      <c r="B32" s="68" t="s">
        <v>9</v>
      </c>
      <c r="C32" s="68" t="s">
        <v>45</v>
      </c>
      <c r="D32" s="69">
        <v>3571</v>
      </c>
      <c r="E32" s="69">
        <v>6</v>
      </c>
      <c r="F32" s="88">
        <v>2047719488</v>
      </c>
      <c r="G32" s="84" t="s">
        <v>111</v>
      </c>
      <c r="H32" s="72">
        <v>921.61</v>
      </c>
      <c r="I32" s="71"/>
      <c r="J32" s="71">
        <f t="shared" si="0"/>
        <v>165.89</v>
      </c>
      <c r="K32" s="71">
        <f t="shared" si="1"/>
        <v>1087.5</v>
      </c>
      <c r="L32" s="85"/>
      <c r="M32" s="86"/>
    </row>
    <row r="33" spans="1:14" x14ac:dyDescent="0.25">
      <c r="A33" s="67">
        <v>41526</v>
      </c>
      <c r="B33" s="68" t="s">
        <v>9</v>
      </c>
      <c r="C33" s="68" t="s">
        <v>45</v>
      </c>
      <c r="D33" s="69">
        <v>3572</v>
      </c>
      <c r="E33" s="69">
        <v>6</v>
      </c>
      <c r="F33" s="88">
        <v>10292278875</v>
      </c>
      <c r="G33" s="84" t="s">
        <v>112</v>
      </c>
      <c r="H33" s="70">
        <v>7847.29</v>
      </c>
      <c r="I33" s="71"/>
      <c r="J33" s="71">
        <f t="shared" si="0"/>
        <v>1412.51</v>
      </c>
      <c r="K33" s="71">
        <f t="shared" si="1"/>
        <v>9259.7999999999993</v>
      </c>
      <c r="L33" s="85" t="s">
        <v>97</v>
      </c>
      <c r="M33" s="86">
        <v>6</v>
      </c>
      <c r="N33" s="57">
        <v>3</v>
      </c>
    </row>
    <row r="34" spans="1:14" x14ac:dyDescent="0.25">
      <c r="A34" s="67">
        <v>41526</v>
      </c>
      <c r="B34" s="68" t="s">
        <v>9</v>
      </c>
      <c r="C34" s="68" t="s">
        <v>45</v>
      </c>
      <c r="D34" s="69">
        <v>3573</v>
      </c>
      <c r="E34" s="69">
        <v>6</v>
      </c>
      <c r="F34" s="88">
        <v>20392860178</v>
      </c>
      <c r="G34" s="84" t="s">
        <v>81</v>
      </c>
      <c r="H34" s="70">
        <v>1141.42</v>
      </c>
      <c r="I34" s="71"/>
      <c r="J34" s="71">
        <f t="shared" si="0"/>
        <v>205.46</v>
      </c>
      <c r="K34" s="71">
        <f t="shared" si="1"/>
        <v>1346.88</v>
      </c>
      <c r="L34" s="85" t="s">
        <v>97</v>
      </c>
      <c r="M34" s="86">
        <v>1</v>
      </c>
    </row>
    <row r="35" spans="1:14" x14ac:dyDescent="0.25">
      <c r="A35" s="67">
        <v>41526</v>
      </c>
      <c r="B35" s="68" t="s">
        <v>9</v>
      </c>
      <c r="C35" s="68" t="s">
        <v>45</v>
      </c>
      <c r="D35" s="69">
        <v>3574</v>
      </c>
      <c r="E35" s="69">
        <v>6</v>
      </c>
      <c r="F35" s="88">
        <v>20505231105</v>
      </c>
      <c r="G35" s="84" t="s">
        <v>113</v>
      </c>
      <c r="H35" s="70">
        <v>1141.42</v>
      </c>
      <c r="I35" s="71"/>
      <c r="J35" s="71">
        <f t="shared" si="0"/>
        <v>205.46</v>
      </c>
      <c r="K35" s="71">
        <f t="shared" si="1"/>
        <v>1346.88</v>
      </c>
      <c r="L35" s="85" t="s">
        <v>97</v>
      </c>
      <c r="M35" s="86">
        <v>1</v>
      </c>
    </row>
    <row r="36" spans="1:14" x14ac:dyDescent="0.25">
      <c r="A36" s="67">
        <v>41526</v>
      </c>
      <c r="B36" s="68" t="s">
        <v>9</v>
      </c>
      <c r="C36" s="68" t="s">
        <v>45</v>
      </c>
      <c r="D36" s="69">
        <v>3575</v>
      </c>
      <c r="E36" s="69">
        <v>6</v>
      </c>
      <c r="F36" s="88">
        <v>20475698852</v>
      </c>
      <c r="G36" s="84" t="s">
        <v>94</v>
      </c>
      <c r="H36" s="70">
        <v>2135.59</v>
      </c>
      <c r="I36" s="71"/>
      <c r="J36" s="71">
        <f t="shared" si="0"/>
        <v>384.41</v>
      </c>
      <c r="K36" s="71">
        <f t="shared" si="1"/>
        <v>2520</v>
      </c>
      <c r="L36" s="85"/>
      <c r="M36" s="86"/>
    </row>
    <row r="37" spans="1:14" x14ac:dyDescent="0.25">
      <c r="A37" s="67">
        <v>41526</v>
      </c>
      <c r="B37" s="68" t="s">
        <v>9</v>
      </c>
      <c r="C37" s="68" t="s">
        <v>45</v>
      </c>
      <c r="D37" s="69">
        <v>3576</v>
      </c>
      <c r="E37" s="69">
        <v>6</v>
      </c>
      <c r="F37" s="88">
        <v>20522243575</v>
      </c>
      <c r="G37" s="84" t="s">
        <v>114</v>
      </c>
      <c r="H37" s="70">
        <v>4608.05</v>
      </c>
      <c r="I37" s="71"/>
      <c r="J37" s="71">
        <f t="shared" si="0"/>
        <v>829.45</v>
      </c>
      <c r="K37" s="71">
        <f t="shared" si="1"/>
        <v>5437.5</v>
      </c>
      <c r="L37" s="85"/>
      <c r="M37" s="86"/>
    </row>
    <row r="38" spans="1:14" x14ac:dyDescent="0.25">
      <c r="A38" s="67">
        <v>41526</v>
      </c>
      <c r="B38" s="68" t="s">
        <v>9</v>
      </c>
      <c r="C38" s="68" t="s">
        <v>45</v>
      </c>
      <c r="D38" s="69">
        <v>3577</v>
      </c>
      <c r="E38" s="69">
        <v>6</v>
      </c>
      <c r="F38" s="88">
        <v>10414125471</v>
      </c>
      <c r="G38" s="84" t="s">
        <v>115</v>
      </c>
      <c r="H38" s="70">
        <v>503.39</v>
      </c>
      <c r="I38" s="71"/>
      <c r="J38" s="71">
        <f t="shared" si="0"/>
        <v>90.61</v>
      </c>
      <c r="K38" s="71">
        <f t="shared" si="1"/>
        <v>594</v>
      </c>
      <c r="L38" s="85"/>
      <c r="M38" s="86"/>
    </row>
    <row r="39" spans="1:14" x14ac:dyDescent="0.25">
      <c r="A39" s="67">
        <v>41526</v>
      </c>
      <c r="B39" s="68" t="s">
        <v>9</v>
      </c>
      <c r="C39" s="68" t="s">
        <v>45</v>
      </c>
      <c r="D39" s="69">
        <v>3578</v>
      </c>
      <c r="E39" s="69">
        <v>6</v>
      </c>
      <c r="F39" s="66">
        <v>20100025168</v>
      </c>
      <c r="G39" s="84" t="s">
        <v>116</v>
      </c>
      <c r="H39" s="70">
        <v>1843.22</v>
      </c>
      <c r="I39" s="71"/>
      <c r="J39" s="71">
        <f t="shared" si="0"/>
        <v>331.78</v>
      </c>
      <c r="K39" s="71">
        <f t="shared" si="1"/>
        <v>2175</v>
      </c>
      <c r="L39" s="85"/>
      <c r="M39" s="86"/>
    </row>
    <row r="40" spans="1:14" x14ac:dyDescent="0.25">
      <c r="A40" s="67">
        <v>41526</v>
      </c>
      <c r="B40" s="68" t="s">
        <v>9</v>
      </c>
      <c r="C40" s="68" t="s">
        <v>45</v>
      </c>
      <c r="D40" s="69">
        <v>3579</v>
      </c>
      <c r="E40" s="69">
        <v>6</v>
      </c>
      <c r="F40" s="88"/>
      <c r="G40" s="84" t="s">
        <v>69</v>
      </c>
      <c r="H40" s="70"/>
      <c r="I40" s="71"/>
      <c r="J40" s="71">
        <f t="shared" si="0"/>
        <v>0</v>
      </c>
      <c r="K40" s="71">
        <f t="shared" si="1"/>
        <v>0</v>
      </c>
      <c r="L40" s="85"/>
      <c r="M40" s="86"/>
    </row>
    <row r="41" spans="1:14" x14ac:dyDescent="0.25">
      <c r="A41" s="67">
        <v>41526</v>
      </c>
      <c r="B41" s="68" t="s">
        <v>9</v>
      </c>
      <c r="C41" s="68" t="s">
        <v>45</v>
      </c>
      <c r="D41" s="69">
        <v>3580</v>
      </c>
      <c r="E41" s="69">
        <v>6</v>
      </c>
      <c r="F41" s="66">
        <v>20100025168</v>
      </c>
      <c r="G41" s="84" t="s">
        <v>116</v>
      </c>
      <c r="H41" s="70">
        <v>4194.8999999999996</v>
      </c>
      <c r="I41" s="71"/>
      <c r="J41" s="71">
        <f t="shared" si="0"/>
        <v>755.08</v>
      </c>
      <c r="K41" s="71">
        <f>SUM(H41:J41)</f>
        <v>4949.9799999999996</v>
      </c>
      <c r="L41" s="85"/>
      <c r="M41" s="86"/>
    </row>
    <row r="42" spans="1:14" x14ac:dyDescent="0.25">
      <c r="A42" s="67">
        <v>41526</v>
      </c>
      <c r="B42" s="68" t="s">
        <v>9</v>
      </c>
      <c r="C42" s="68" t="s">
        <v>45</v>
      </c>
      <c r="D42" s="69">
        <v>3581</v>
      </c>
      <c r="E42" s="69">
        <v>6</v>
      </c>
      <c r="F42" s="88">
        <v>20100061474</v>
      </c>
      <c r="G42" s="84" t="s">
        <v>117</v>
      </c>
      <c r="H42" s="70">
        <v>2013.69</v>
      </c>
      <c r="I42" s="71"/>
      <c r="J42" s="71">
        <f t="shared" si="0"/>
        <v>362.46</v>
      </c>
      <c r="K42" s="71">
        <f t="shared" si="1"/>
        <v>2376.15</v>
      </c>
      <c r="L42" s="85"/>
      <c r="M42" s="86"/>
    </row>
    <row r="43" spans="1:14" x14ac:dyDescent="0.25">
      <c r="A43" s="67">
        <v>41526</v>
      </c>
      <c r="B43" s="68" t="s">
        <v>9</v>
      </c>
      <c r="C43" s="68" t="s">
        <v>45</v>
      </c>
      <c r="D43" s="69">
        <v>3582</v>
      </c>
      <c r="E43" s="69">
        <v>6</v>
      </c>
      <c r="F43" s="88">
        <v>20531544685</v>
      </c>
      <c r="G43" s="84" t="s">
        <v>118</v>
      </c>
      <c r="H43" s="70">
        <v>381.36</v>
      </c>
      <c r="I43" s="71"/>
      <c r="J43" s="71">
        <f t="shared" si="0"/>
        <v>68.64</v>
      </c>
      <c r="K43" s="71">
        <f t="shared" si="1"/>
        <v>450</v>
      </c>
      <c r="L43" s="85"/>
      <c r="M43" s="86"/>
    </row>
    <row r="44" spans="1:14" x14ac:dyDescent="0.25">
      <c r="A44" s="67">
        <v>41526</v>
      </c>
      <c r="B44" s="68" t="s">
        <v>9</v>
      </c>
      <c r="C44" s="68" t="s">
        <v>45</v>
      </c>
      <c r="D44" s="69">
        <v>3583</v>
      </c>
      <c r="E44" s="69">
        <v>6</v>
      </c>
      <c r="F44" s="66">
        <v>20512164073</v>
      </c>
      <c r="G44" s="84" t="s">
        <v>119</v>
      </c>
      <c r="H44" s="70">
        <v>571.54</v>
      </c>
      <c r="I44" s="71"/>
      <c r="J44" s="71">
        <f t="shared" si="0"/>
        <v>102.88</v>
      </c>
      <c r="K44" s="71">
        <f t="shared" si="1"/>
        <v>674.42</v>
      </c>
      <c r="L44" s="85"/>
      <c r="M44" s="86"/>
    </row>
    <row r="45" spans="1:14" x14ac:dyDescent="0.25">
      <c r="A45" s="67">
        <v>41526</v>
      </c>
      <c r="B45" s="68" t="s">
        <v>9</v>
      </c>
      <c r="C45" s="68" t="s">
        <v>45</v>
      </c>
      <c r="D45" s="69">
        <v>3584</v>
      </c>
      <c r="E45" s="69">
        <v>6</v>
      </c>
      <c r="F45" s="88">
        <v>20522037835</v>
      </c>
      <c r="G45" s="84" t="s">
        <v>120</v>
      </c>
      <c r="H45" s="70">
        <v>254.24</v>
      </c>
      <c r="I45" s="71"/>
      <c r="J45" s="71">
        <f t="shared" si="0"/>
        <v>45.76</v>
      </c>
      <c r="K45" s="71">
        <f t="shared" si="1"/>
        <v>300</v>
      </c>
      <c r="L45" s="85"/>
      <c r="M45" s="86"/>
    </row>
    <row r="46" spans="1:14" x14ac:dyDescent="0.25">
      <c r="A46" s="67">
        <v>41527</v>
      </c>
      <c r="B46" s="68" t="s">
        <v>9</v>
      </c>
      <c r="C46" s="68" t="s">
        <v>45</v>
      </c>
      <c r="D46" s="69">
        <v>3585</v>
      </c>
      <c r="E46" s="69">
        <v>6</v>
      </c>
      <c r="F46" s="88">
        <v>20512866001</v>
      </c>
      <c r="G46" s="84" t="s">
        <v>101</v>
      </c>
      <c r="H46" s="70">
        <v>921.61</v>
      </c>
      <c r="I46" s="71"/>
      <c r="J46" s="71">
        <f t="shared" si="0"/>
        <v>165.89</v>
      </c>
      <c r="K46" s="71">
        <f t="shared" si="1"/>
        <v>1087.5</v>
      </c>
      <c r="L46" s="85"/>
      <c r="M46" s="86"/>
    </row>
    <row r="47" spans="1:14" x14ac:dyDescent="0.25">
      <c r="A47" s="67">
        <v>41527</v>
      </c>
      <c r="B47" s="68" t="s">
        <v>9</v>
      </c>
      <c r="C47" s="68" t="s">
        <v>45</v>
      </c>
      <c r="D47" s="69">
        <v>3586</v>
      </c>
      <c r="E47" s="69">
        <v>6</v>
      </c>
      <c r="F47" s="88">
        <v>20482024034</v>
      </c>
      <c r="G47" s="84" t="s">
        <v>121</v>
      </c>
      <c r="H47" s="70">
        <v>648.29999999999995</v>
      </c>
      <c r="I47" s="71"/>
      <c r="J47" s="71">
        <f t="shared" si="0"/>
        <v>116.69</v>
      </c>
      <c r="K47" s="71">
        <f t="shared" si="1"/>
        <v>764.99</v>
      </c>
      <c r="L47" s="85"/>
      <c r="M47" s="86"/>
    </row>
    <row r="48" spans="1:14" x14ac:dyDescent="0.25">
      <c r="A48" s="67">
        <v>41527</v>
      </c>
      <c r="B48" s="68" t="s">
        <v>9</v>
      </c>
      <c r="C48" s="68" t="s">
        <v>45</v>
      </c>
      <c r="D48" s="69">
        <v>3587</v>
      </c>
      <c r="E48" s="69">
        <v>6</v>
      </c>
      <c r="F48" s="66">
        <v>20101267467</v>
      </c>
      <c r="G48" s="84" t="s">
        <v>122</v>
      </c>
      <c r="H48" s="70">
        <v>298.14</v>
      </c>
      <c r="I48" s="71"/>
      <c r="J48" s="71">
        <f t="shared" si="0"/>
        <v>53.67</v>
      </c>
      <c r="K48" s="71">
        <f t="shared" si="1"/>
        <v>351.81</v>
      </c>
      <c r="L48" s="85"/>
      <c r="M48" s="86"/>
    </row>
    <row r="49" spans="1:14" x14ac:dyDescent="0.25">
      <c r="A49" s="67">
        <v>41527</v>
      </c>
      <c r="B49" s="68" t="s">
        <v>9</v>
      </c>
      <c r="C49" s="68" t="s">
        <v>45</v>
      </c>
      <c r="D49" s="69">
        <v>3588</v>
      </c>
      <c r="E49" s="69">
        <v>6</v>
      </c>
      <c r="F49" s="88"/>
      <c r="G49" s="84" t="s">
        <v>70</v>
      </c>
      <c r="H49" s="70"/>
      <c r="I49" s="71"/>
      <c r="J49" s="71">
        <f t="shared" si="0"/>
        <v>0</v>
      </c>
      <c r="K49" s="71">
        <f t="shared" si="1"/>
        <v>0</v>
      </c>
      <c r="L49" s="85"/>
      <c r="M49" s="86"/>
    </row>
    <row r="50" spans="1:14" x14ac:dyDescent="0.25">
      <c r="A50" s="67">
        <v>41527</v>
      </c>
      <c r="B50" s="68" t="s">
        <v>9</v>
      </c>
      <c r="C50" s="68" t="s">
        <v>45</v>
      </c>
      <c r="D50" s="69">
        <v>3589</v>
      </c>
      <c r="E50" s="69">
        <v>6</v>
      </c>
      <c r="F50" s="88">
        <v>20514330761</v>
      </c>
      <c r="G50" s="84" t="s">
        <v>123</v>
      </c>
      <c r="H50" s="70">
        <v>3813.56</v>
      </c>
      <c r="I50" s="71"/>
      <c r="J50" s="71">
        <f t="shared" si="0"/>
        <v>686.44</v>
      </c>
      <c r="K50" s="71">
        <f t="shared" si="1"/>
        <v>4500</v>
      </c>
      <c r="L50" s="85"/>
      <c r="M50" s="86"/>
    </row>
    <row r="51" spans="1:14" x14ac:dyDescent="0.25">
      <c r="A51" s="67">
        <v>41527</v>
      </c>
      <c r="B51" s="68" t="s">
        <v>9</v>
      </c>
      <c r="C51" s="68" t="s">
        <v>45</v>
      </c>
      <c r="D51" s="69">
        <v>3590</v>
      </c>
      <c r="E51" s="69">
        <v>6</v>
      </c>
      <c r="F51" s="88">
        <v>20481409714</v>
      </c>
      <c r="G51" s="84" t="s">
        <v>124</v>
      </c>
      <c r="H51" s="70">
        <v>1308.47</v>
      </c>
      <c r="I51" s="71"/>
      <c r="J51" s="71">
        <f t="shared" si="0"/>
        <v>235.52</v>
      </c>
      <c r="K51" s="71">
        <f t="shared" si="1"/>
        <v>1543.99</v>
      </c>
      <c r="L51" s="85"/>
      <c r="M51" s="86"/>
    </row>
    <row r="52" spans="1:14" x14ac:dyDescent="0.25">
      <c r="A52" s="67">
        <v>41528</v>
      </c>
      <c r="B52" s="68" t="s">
        <v>9</v>
      </c>
      <c r="C52" s="68" t="s">
        <v>45</v>
      </c>
      <c r="D52" s="69">
        <v>3591</v>
      </c>
      <c r="E52" s="69">
        <v>6</v>
      </c>
      <c r="F52" s="88">
        <v>20100178401</v>
      </c>
      <c r="G52" s="84" t="s">
        <v>125</v>
      </c>
      <c r="H52" s="70">
        <v>2742.77</v>
      </c>
      <c r="I52" s="71"/>
      <c r="J52" s="71">
        <f t="shared" si="0"/>
        <v>493.7</v>
      </c>
      <c r="K52" s="71">
        <f t="shared" si="1"/>
        <v>3236.47</v>
      </c>
      <c r="L52" s="85"/>
      <c r="M52" s="86"/>
    </row>
    <row r="53" spans="1:14" x14ac:dyDescent="0.25">
      <c r="A53" s="67">
        <v>41528</v>
      </c>
      <c r="B53" s="68" t="s">
        <v>9</v>
      </c>
      <c r="C53" s="68" t="s">
        <v>45</v>
      </c>
      <c r="D53" s="69">
        <v>3592</v>
      </c>
      <c r="E53" s="69">
        <v>6</v>
      </c>
      <c r="F53" s="88">
        <v>10082256429</v>
      </c>
      <c r="G53" s="84" t="s">
        <v>126</v>
      </c>
      <c r="H53" s="70">
        <v>2607.37</v>
      </c>
      <c r="I53" s="71"/>
      <c r="J53" s="71">
        <f t="shared" si="0"/>
        <v>469.33</v>
      </c>
      <c r="K53" s="71">
        <f t="shared" si="1"/>
        <v>3076.7</v>
      </c>
      <c r="L53" s="85" t="s">
        <v>97</v>
      </c>
      <c r="M53" s="86">
        <v>2</v>
      </c>
      <c r="N53" s="57">
        <v>1</v>
      </c>
    </row>
    <row r="54" spans="1:14" x14ac:dyDescent="0.25">
      <c r="A54" s="67">
        <v>41528</v>
      </c>
      <c r="B54" s="68" t="s">
        <v>9</v>
      </c>
      <c r="C54" s="68" t="s">
        <v>45</v>
      </c>
      <c r="D54" s="69">
        <v>3593</v>
      </c>
      <c r="E54" s="69">
        <v>6</v>
      </c>
      <c r="F54" s="88">
        <v>10179108793</v>
      </c>
      <c r="G54" s="84" t="s">
        <v>127</v>
      </c>
      <c r="H54" s="70">
        <v>921.61</v>
      </c>
      <c r="I54" s="71"/>
      <c r="J54" s="71">
        <f t="shared" si="0"/>
        <v>165.89</v>
      </c>
      <c r="K54" s="71">
        <f t="shared" si="1"/>
        <v>1087.5</v>
      </c>
      <c r="L54" s="85"/>
      <c r="M54" s="86"/>
    </row>
    <row r="55" spans="1:14" x14ac:dyDescent="0.25">
      <c r="A55" s="67">
        <v>41528</v>
      </c>
      <c r="B55" s="68" t="s">
        <v>9</v>
      </c>
      <c r="C55" s="68" t="s">
        <v>45</v>
      </c>
      <c r="D55" s="69">
        <v>3594</v>
      </c>
      <c r="E55" s="69">
        <v>6</v>
      </c>
      <c r="F55" s="88">
        <v>20507633154</v>
      </c>
      <c r="G55" s="84" t="s">
        <v>128</v>
      </c>
      <c r="H55" s="70">
        <v>5243.64</v>
      </c>
      <c r="I55" s="71"/>
      <c r="J55" s="71">
        <f t="shared" si="0"/>
        <v>943.86</v>
      </c>
      <c r="K55" s="71">
        <f t="shared" si="1"/>
        <v>6187.5</v>
      </c>
      <c r="L55" s="85"/>
      <c r="M55" s="86"/>
    </row>
    <row r="56" spans="1:14" x14ac:dyDescent="0.25">
      <c r="A56" s="67">
        <v>41529</v>
      </c>
      <c r="B56" s="68" t="s">
        <v>9</v>
      </c>
      <c r="C56" s="68" t="s">
        <v>45</v>
      </c>
      <c r="D56" s="69">
        <v>3595</v>
      </c>
      <c r="E56" s="69">
        <v>6</v>
      </c>
      <c r="F56" s="88">
        <v>10428691062</v>
      </c>
      <c r="G56" s="84" t="s">
        <v>129</v>
      </c>
      <c r="H56" s="70">
        <v>2198.11</v>
      </c>
      <c r="I56" s="71"/>
      <c r="J56" s="71">
        <f t="shared" si="0"/>
        <v>395.66</v>
      </c>
      <c r="K56" s="71">
        <f t="shared" si="1"/>
        <v>2593.77</v>
      </c>
      <c r="L56" s="85" t="s">
        <v>97</v>
      </c>
      <c r="M56" s="86">
        <v>2</v>
      </c>
    </row>
    <row r="57" spans="1:14" x14ac:dyDescent="0.25">
      <c r="A57" s="67">
        <v>41529</v>
      </c>
      <c r="B57" s="68" t="s">
        <v>9</v>
      </c>
      <c r="C57" s="68" t="s">
        <v>45</v>
      </c>
      <c r="D57" s="69">
        <v>3596</v>
      </c>
      <c r="E57" s="69">
        <v>6</v>
      </c>
      <c r="F57" s="88">
        <v>20507803688</v>
      </c>
      <c r="G57" s="84" t="s">
        <v>130</v>
      </c>
      <c r="H57" s="70">
        <v>254.24</v>
      </c>
      <c r="I57" s="71"/>
      <c r="J57" s="71">
        <f t="shared" si="0"/>
        <v>45.76</v>
      </c>
      <c r="K57" s="71">
        <f t="shared" si="1"/>
        <v>300</v>
      </c>
      <c r="L57" s="85"/>
      <c r="M57" s="86"/>
    </row>
    <row r="58" spans="1:14" x14ac:dyDescent="0.25">
      <c r="A58" s="67">
        <v>41530</v>
      </c>
      <c r="B58" s="68" t="s">
        <v>9</v>
      </c>
      <c r="C58" s="68" t="s">
        <v>45</v>
      </c>
      <c r="D58" s="69">
        <v>3597</v>
      </c>
      <c r="E58" s="69">
        <v>6</v>
      </c>
      <c r="F58" s="88">
        <v>20507484213</v>
      </c>
      <c r="G58" s="84" t="s">
        <v>131</v>
      </c>
      <c r="H58" s="70">
        <v>4608.05</v>
      </c>
      <c r="I58" s="71"/>
      <c r="J58" s="71">
        <f t="shared" si="0"/>
        <v>829.45</v>
      </c>
      <c r="K58" s="71">
        <f t="shared" si="1"/>
        <v>5437.5</v>
      </c>
      <c r="L58" s="85"/>
      <c r="M58" s="86"/>
    </row>
    <row r="59" spans="1:14" x14ac:dyDescent="0.25">
      <c r="A59" s="67">
        <v>41530</v>
      </c>
      <c r="B59" s="68" t="s">
        <v>9</v>
      </c>
      <c r="C59" s="68" t="s">
        <v>45</v>
      </c>
      <c r="D59" s="69">
        <v>3598</v>
      </c>
      <c r="E59" s="69">
        <v>6</v>
      </c>
      <c r="F59" s="88">
        <v>20481856222</v>
      </c>
      <c r="G59" s="84" t="s">
        <v>132</v>
      </c>
      <c r="H59" s="70">
        <v>1220.3399999999999</v>
      </c>
      <c r="I59" s="71"/>
      <c r="J59" s="71">
        <f t="shared" si="0"/>
        <v>219.66</v>
      </c>
      <c r="K59" s="71">
        <f t="shared" si="1"/>
        <v>1440</v>
      </c>
      <c r="L59" s="85"/>
      <c r="M59" s="86"/>
    </row>
    <row r="60" spans="1:14" x14ac:dyDescent="0.25">
      <c r="A60" s="67">
        <v>41530</v>
      </c>
      <c r="B60" s="68" t="s">
        <v>9</v>
      </c>
      <c r="C60" s="68" t="s">
        <v>45</v>
      </c>
      <c r="D60" s="69">
        <v>3599</v>
      </c>
      <c r="E60" s="69">
        <v>6</v>
      </c>
      <c r="F60" s="88">
        <v>20475698852</v>
      </c>
      <c r="G60" s="84" t="s">
        <v>94</v>
      </c>
      <c r="H60" s="70">
        <v>4608.05</v>
      </c>
      <c r="I60" s="70"/>
      <c r="J60" s="71">
        <f t="shared" si="0"/>
        <v>829.45</v>
      </c>
      <c r="K60" s="71">
        <f t="shared" si="1"/>
        <v>5437.5</v>
      </c>
      <c r="L60" s="85"/>
      <c r="M60" s="86"/>
    </row>
    <row r="61" spans="1:14" x14ac:dyDescent="0.25">
      <c r="A61" s="67">
        <v>41530</v>
      </c>
      <c r="B61" s="68" t="s">
        <v>9</v>
      </c>
      <c r="C61" s="68" t="s">
        <v>45</v>
      </c>
      <c r="D61" s="69">
        <v>3600</v>
      </c>
      <c r="E61" s="69">
        <v>6</v>
      </c>
      <c r="F61" s="88">
        <v>20506859345</v>
      </c>
      <c r="G61" s="84" t="s">
        <v>133</v>
      </c>
      <c r="H61" s="70">
        <v>720.82</v>
      </c>
      <c r="I61" s="71"/>
      <c r="J61" s="71">
        <f t="shared" si="0"/>
        <v>129.75</v>
      </c>
      <c r="K61" s="71">
        <f t="shared" si="1"/>
        <v>850.57</v>
      </c>
      <c r="L61" s="85"/>
      <c r="M61" s="86"/>
    </row>
    <row r="62" spans="1:14" x14ac:dyDescent="0.25">
      <c r="A62" s="67">
        <v>41533</v>
      </c>
      <c r="B62" s="68" t="s">
        <v>9</v>
      </c>
      <c r="C62" s="68" t="s">
        <v>45</v>
      </c>
      <c r="D62" s="69">
        <v>3601</v>
      </c>
      <c r="E62" s="69">
        <v>6</v>
      </c>
      <c r="F62" s="88">
        <v>20465498481</v>
      </c>
      <c r="G62" s="84" t="s">
        <v>134</v>
      </c>
      <c r="H62" s="70">
        <v>5180.08</v>
      </c>
      <c r="I62" s="71"/>
      <c r="J62" s="71">
        <f t="shared" si="0"/>
        <v>932.41</v>
      </c>
      <c r="K62" s="71">
        <f t="shared" si="1"/>
        <v>6112.49</v>
      </c>
      <c r="L62" s="85"/>
      <c r="M62" s="86"/>
    </row>
    <row r="63" spans="1:14" x14ac:dyDescent="0.25">
      <c r="A63" s="67">
        <v>41533</v>
      </c>
      <c r="B63" s="68" t="s">
        <v>9</v>
      </c>
      <c r="C63" s="68" t="s">
        <v>45</v>
      </c>
      <c r="D63" s="69">
        <v>3602</v>
      </c>
      <c r="E63" s="69">
        <v>6</v>
      </c>
      <c r="F63" s="88">
        <v>20507633154</v>
      </c>
      <c r="G63" s="84" t="s">
        <v>71</v>
      </c>
      <c r="H63" s="70">
        <v>4608.05</v>
      </c>
      <c r="I63" s="71"/>
      <c r="J63" s="71">
        <f t="shared" si="0"/>
        <v>829.45</v>
      </c>
      <c r="K63" s="71">
        <f t="shared" ref="K63:K126" si="3">SUM(H63:J63)</f>
        <v>5437.5</v>
      </c>
      <c r="L63" s="85"/>
      <c r="M63" s="86"/>
    </row>
    <row r="64" spans="1:14" x14ac:dyDescent="0.25">
      <c r="A64" s="67">
        <v>41533</v>
      </c>
      <c r="B64" s="68" t="s">
        <v>9</v>
      </c>
      <c r="C64" s="68" t="s">
        <v>45</v>
      </c>
      <c r="D64" s="69">
        <v>3603</v>
      </c>
      <c r="E64" s="69">
        <v>6</v>
      </c>
      <c r="F64" s="88">
        <v>10077575940</v>
      </c>
      <c r="G64" s="84" t="s">
        <v>135</v>
      </c>
      <c r="H64" s="70">
        <v>921.61</v>
      </c>
      <c r="I64" s="71"/>
      <c r="J64" s="71">
        <f t="shared" si="0"/>
        <v>165.89</v>
      </c>
      <c r="K64" s="71">
        <f t="shared" si="3"/>
        <v>1087.5</v>
      </c>
      <c r="L64" s="85"/>
      <c r="M64" s="86"/>
    </row>
    <row r="65" spans="1:13" x14ac:dyDescent="0.25">
      <c r="A65" s="67">
        <v>41533</v>
      </c>
      <c r="B65" s="68" t="s">
        <v>9</v>
      </c>
      <c r="C65" s="68" t="s">
        <v>45</v>
      </c>
      <c r="D65" s="69">
        <v>3604</v>
      </c>
      <c r="E65" s="69">
        <v>6</v>
      </c>
      <c r="F65" s="88">
        <v>20331066703</v>
      </c>
      <c r="G65" s="84" t="s">
        <v>95</v>
      </c>
      <c r="H65" s="70">
        <v>8594.0300000000007</v>
      </c>
      <c r="I65" s="71"/>
      <c r="J65" s="71">
        <f t="shared" si="0"/>
        <v>1546.93</v>
      </c>
      <c r="K65" s="71">
        <f t="shared" si="3"/>
        <v>10140.960000000001</v>
      </c>
      <c r="L65" s="85"/>
      <c r="M65" s="86"/>
    </row>
    <row r="66" spans="1:13" x14ac:dyDescent="0.25">
      <c r="A66" s="67">
        <v>41533</v>
      </c>
      <c r="B66" s="68" t="s">
        <v>9</v>
      </c>
      <c r="C66" s="68" t="s">
        <v>45</v>
      </c>
      <c r="D66" s="69">
        <v>3605</v>
      </c>
      <c r="E66" s="69">
        <v>6</v>
      </c>
      <c r="F66" s="88">
        <v>20331066703</v>
      </c>
      <c r="G66" s="84" t="s">
        <v>95</v>
      </c>
      <c r="H66" s="70">
        <v>23039.65</v>
      </c>
      <c r="I66" s="71"/>
      <c r="J66" s="71">
        <f t="shared" si="0"/>
        <v>4147.1400000000003</v>
      </c>
      <c r="K66" s="71">
        <f t="shared" si="3"/>
        <v>27186.79</v>
      </c>
      <c r="L66" s="85"/>
      <c r="M66" s="86"/>
    </row>
    <row r="67" spans="1:13" x14ac:dyDescent="0.25">
      <c r="A67" s="67">
        <v>41533</v>
      </c>
      <c r="B67" s="68" t="s">
        <v>9</v>
      </c>
      <c r="C67" s="68" t="s">
        <v>45</v>
      </c>
      <c r="D67" s="69">
        <v>3606</v>
      </c>
      <c r="E67" s="69">
        <v>6</v>
      </c>
      <c r="F67" s="88">
        <v>20331066703</v>
      </c>
      <c r="G67" s="84" t="s">
        <v>95</v>
      </c>
      <c r="H67" s="70">
        <v>23230.52</v>
      </c>
      <c r="I67" s="71"/>
      <c r="J67" s="71">
        <f t="shared" si="0"/>
        <v>4181.49</v>
      </c>
      <c r="K67" s="71">
        <f t="shared" si="3"/>
        <v>27412.010000000002</v>
      </c>
      <c r="L67" s="85"/>
      <c r="M67" s="86"/>
    </row>
    <row r="68" spans="1:13" x14ac:dyDescent="0.25">
      <c r="A68" s="67">
        <v>41533</v>
      </c>
      <c r="B68" s="68" t="s">
        <v>9</v>
      </c>
      <c r="C68" s="68" t="s">
        <v>45</v>
      </c>
      <c r="D68" s="69">
        <v>3607</v>
      </c>
      <c r="E68" s="69">
        <v>6</v>
      </c>
      <c r="F68" s="88">
        <v>20122794424</v>
      </c>
      <c r="G68" s="84" t="s">
        <v>136</v>
      </c>
      <c r="H68" s="70">
        <v>2539.58</v>
      </c>
      <c r="I68" s="71"/>
      <c r="J68" s="71">
        <f t="shared" si="0"/>
        <v>457.12</v>
      </c>
      <c r="K68" s="71">
        <f t="shared" si="3"/>
        <v>2996.7</v>
      </c>
      <c r="L68" s="85"/>
      <c r="M68" s="86"/>
    </row>
    <row r="69" spans="1:13" x14ac:dyDescent="0.25">
      <c r="A69" s="67">
        <v>41533</v>
      </c>
      <c r="B69" s="68" t="s">
        <v>9</v>
      </c>
      <c r="C69" s="68" t="s">
        <v>45</v>
      </c>
      <c r="D69" s="69">
        <v>3608</v>
      </c>
      <c r="E69" s="69">
        <v>6</v>
      </c>
      <c r="F69" s="88">
        <v>20101267467</v>
      </c>
      <c r="G69" s="84" t="s">
        <v>122</v>
      </c>
      <c r="H69" s="70">
        <v>274.72000000000003</v>
      </c>
      <c r="I69" s="71"/>
      <c r="J69" s="71">
        <f t="shared" si="0"/>
        <v>49.45</v>
      </c>
      <c r="K69" s="71">
        <f t="shared" si="3"/>
        <v>324.17</v>
      </c>
      <c r="L69" s="85"/>
      <c r="M69" s="86"/>
    </row>
    <row r="70" spans="1:13" x14ac:dyDescent="0.25">
      <c r="A70" s="67">
        <v>41533</v>
      </c>
      <c r="B70" s="68" t="s">
        <v>9</v>
      </c>
      <c r="C70" s="68" t="s">
        <v>45</v>
      </c>
      <c r="D70" s="69">
        <v>3609</v>
      </c>
      <c r="E70" s="69">
        <v>6</v>
      </c>
      <c r="F70" s="88">
        <v>20331066703</v>
      </c>
      <c r="G70" s="84" t="s">
        <v>95</v>
      </c>
      <c r="H70" s="70">
        <v>826.56</v>
      </c>
      <c r="I70" s="71"/>
      <c r="J70" s="71">
        <f t="shared" ref="J70:J133" si="4">+ROUND(H70*0.18,2)</f>
        <v>148.78</v>
      </c>
      <c r="K70" s="71">
        <f t="shared" si="3"/>
        <v>975.33999999999992</v>
      </c>
      <c r="L70" s="85"/>
      <c r="M70" s="86"/>
    </row>
    <row r="71" spans="1:13" x14ac:dyDescent="0.25">
      <c r="A71" s="67">
        <v>41534</v>
      </c>
      <c r="B71" s="68" t="s">
        <v>9</v>
      </c>
      <c r="C71" s="68" t="s">
        <v>45</v>
      </c>
      <c r="D71" s="69">
        <v>3610</v>
      </c>
      <c r="E71" s="69">
        <v>6</v>
      </c>
      <c r="F71" s="88">
        <v>20544202341</v>
      </c>
      <c r="G71" s="84" t="s">
        <v>137</v>
      </c>
      <c r="H71" s="70">
        <v>1792.37</v>
      </c>
      <c r="I71" s="71"/>
      <c r="J71" s="71">
        <f t="shared" si="4"/>
        <v>322.63</v>
      </c>
      <c r="K71" s="71">
        <f t="shared" si="3"/>
        <v>2115</v>
      </c>
      <c r="L71" s="85"/>
      <c r="M71" s="86"/>
    </row>
    <row r="72" spans="1:13" x14ac:dyDescent="0.25">
      <c r="A72" s="67">
        <v>41534</v>
      </c>
      <c r="B72" s="68" t="s">
        <v>9</v>
      </c>
      <c r="C72" s="68" t="s">
        <v>45</v>
      </c>
      <c r="D72" s="69">
        <v>3611</v>
      </c>
      <c r="E72" s="69">
        <v>6</v>
      </c>
      <c r="F72" s="88">
        <v>20507484213</v>
      </c>
      <c r="G72" s="84" t="s">
        <v>131</v>
      </c>
      <c r="H72" s="70">
        <v>0</v>
      </c>
      <c r="I72" s="71"/>
      <c r="J72" s="71">
        <f t="shared" si="4"/>
        <v>0</v>
      </c>
      <c r="K72" s="71">
        <f t="shared" si="3"/>
        <v>0</v>
      </c>
      <c r="L72" s="85"/>
      <c r="M72" s="86"/>
    </row>
    <row r="73" spans="1:13" x14ac:dyDescent="0.25">
      <c r="A73" s="67">
        <v>41534</v>
      </c>
      <c r="B73" s="68" t="s">
        <v>9</v>
      </c>
      <c r="C73" s="68" t="s">
        <v>45</v>
      </c>
      <c r="D73" s="69">
        <v>3612</v>
      </c>
      <c r="E73" s="69">
        <v>6</v>
      </c>
      <c r="F73" s="88">
        <v>10178572674</v>
      </c>
      <c r="G73" s="84" t="s">
        <v>138</v>
      </c>
      <c r="H73" s="72">
        <v>1398.31</v>
      </c>
      <c r="I73" s="71"/>
      <c r="J73" s="71">
        <f t="shared" si="4"/>
        <v>251.7</v>
      </c>
      <c r="K73" s="71">
        <f t="shared" si="3"/>
        <v>1650.01</v>
      </c>
      <c r="L73" s="85"/>
      <c r="M73" s="86"/>
    </row>
    <row r="74" spans="1:13" x14ac:dyDescent="0.25">
      <c r="A74" s="67">
        <v>41534</v>
      </c>
      <c r="B74" s="68" t="s">
        <v>9</v>
      </c>
      <c r="C74" s="68" t="s">
        <v>45</v>
      </c>
      <c r="D74" s="69">
        <v>3613</v>
      </c>
      <c r="E74" s="69">
        <v>6</v>
      </c>
      <c r="F74" s="66">
        <v>20178922581</v>
      </c>
      <c r="G74" s="84" t="s">
        <v>139</v>
      </c>
      <c r="H74" s="70">
        <v>6470.34</v>
      </c>
      <c r="I74" s="71"/>
      <c r="J74" s="71">
        <f t="shared" si="4"/>
        <v>1164.6600000000001</v>
      </c>
      <c r="K74" s="71">
        <f t="shared" si="3"/>
        <v>7635</v>
      </c>
      <c r="L74" s="85" t="s">
        <v>97</v>
      </c>
      <c r="M74" s="86">
        <v>5</v>
      </c>
    </row>
    <row r="75" spans="1:13" x14ac:dyDescent="0.25">
      <c r="A75" s="67">
        <v>41534</v>
      </c>
      <c r="B75" s="68" t="s">
        <v>9</v>
      </c>
      <c r="C75" s="68" t="s">
        <v>45</v>
      </c>
      <c r="D75" s="69">
        <v>3614</v>
      </c>
      <c r="E75" s="69">
        <v>6</v>
      </c>
      <c r="F75" s="88">
        <v>20131257750</v>
      </c>
      <c r="G75" s="84" t="s">
        <v>102</v>
      </c>
      <c r="H75" s="70">
        <v>2966.1</v>
      </c>
      <c r="I75" s="71"/>
      <c r="J75" s="71">
        <f t="shared" si="4"/>
        <v>533.9</v>
      </c>
      <c r="K75" s="71">
        <f t="shared" si="3"/>
        <v>3500</v>
      </c>
      <c r="L75" s="85"/>
      <c r="M75" s="86"/>
    </row>
    <row r="76" spans="1:13" x14ac:dyDescent="0.25">
      <c r="A76" s="67">
        <v>41534</v>
      </c>
      <c r="B76" s="68" t="s">
        <v>9</v>
      </c>
      <c r="C76" s="68" t="s">
        <v>45</v>
      </c>
      <c r="D76" s="69">
        <v>3615</v>
      </c>
      <c r="E76" s="69">
        <v>6</v>
      </c>
      <c r="F76" s="88" t="s">
        <v>141</v>
      </c>
      <c r="G76" s="84" t="s">
        <v>142</v>
      </c>
      <c r="H76" s="70">
        <v>635.59</v>
      </c>
      <c r="I76" s="71"/>
      <c r="J76" s="71">
        <f t="shared" si="4"/>
        <v>114.41</v>
      </c>
      <c r="K76" s="71">
        <f t="shared" si="3"/>
        <v>750</v>
      </c>
      <c r="L76" s="85"/>
      <c r="M76" s="86"/>
    </row>
    <row r="77" spans="1:13" x14ac:dyDescent="0.25">
      <c r="A77" s="67">
        <v>41534</v>
      </c>
      <c r="B77" s="68" t="s">
        <v>9</v>
      </c>
      <c r="C77" s="68" t="s">
        <v>45</v>
      </c>
      <c r="D77" s="69">
        <v>3616</v>
      </c>
      <c r="E77" s="69">
        <v>6</v>
      </c>
      <c r="F77" s="88">
        <v>10064358761</v>
      </c>
      <c r="G77" s="84" t="s">
        <v>143</v>
      </c>
      <c r="H77" s="70">
        <v>1067.8</v>
      </c>
      <c r="I77" s="71"/>
      <c r="J77" s="71">
        <f t="shared" si="4"/>
        <v>192.2</v>
      </c>
      <c r="K77" s="71">
        <f t="shared" si="3"/>
        <v>1260</v>
      </c>
      <c r="L77" s="85"/>
      <c r="M77" s="86"/>
    </row>
    <row r="78" spans="1:13" x14ac:dyDescent="0.25">
      <c r="A78" s="67">
        <v>41534</v>
      </c>
      <c r="B78" s="68" t="s">
        <v>9</v>
      </c>
      <c r="C78" s="68" t="s">
        <v>45</v>
      </c>
      <c r="D78" s="69">
        <v>3617</v>
      </c>
      <c r="E78" s="69">
        <v>6</v>
      </c>
      <c r="F78" s="88">
        <v>20522243575</v>
      </c>
      <c r="G78" s="84" t="s">
        <v>114</v>
      </c>
      <c r="H78" s="70">
        <v>635.59</v>
      </c>
      <c r="I78" s="71"/>
      <c r="J78" s="71">
        <f t="shared" si="4"/>
        <v>114.41</v>
      </c>
      <c r="K78" s="71">
        <f t="shared" si="3"/>
        <v>750</v>
      </c>
      <c r="L78" s="85"/>
      <c r="M78" s="86"/>
    </row>
    <row r="79" spans="1:13" x14ac:dyDescent="0.25">
      <c r="A79" s="67">
        <v>41534</v>
      </c>
      <c r="B79" s="68" t="s">
        <v>9</v>
      </c>
      <c r="C79" s="68" t="s">
        <v>45</v>
      </c>
      <c r="D79" s="69">
        <v>3618</v>
      </c>
      <c r="E79" s="69">
        <v>6</v>
      </c>
      <c r="F79" s="88"/>
      <c r="G79" s="84" t="s">
        <v>70</v>
      </c>
      <c r="H79" s="70"/>
      <c r="I79" s="71"/>
      <c r="J79" s="71">
        <f t="shared" si="4"/>
        <v>0</v>
      </c>
      <c r="K79" s="71">
        <f t="shared" si="3"/>
        <v>0</v>
      </c>
      <c r="L79" s="85"/>
      <c r="M79" s="86"/>
    </row>
    <row r="80" spans="1:13" x14ac:dyDescent="0.25">
      <c r="A80" s="67">
        <v>41535</v>
      </c>
      <c r="B80" s="68" t="s">
        <v>9</v>
      </c>
      <c r="C80" s="68" t="s">
        <v>45</v>
      </c>
      <c r="D80" s="69">
        <v>3619</v>
      </c>
      <c r="E80" s="69">
        <v>6</v>
      </c>
      <c r="F80" s="88">
        <v>10077319358</v>
      </c>
      <c r="G80" s="84" t="s">
        <v>144</v>
      </c>
      <c r="H80" s="70">
        <v>699.15</v>
      </c>
      <c r="I80" s="71"/>
      <c r="J80" s="71">
        <f t="shared" si="4"/>
        <v>125.85</v>
      </c>
      <c r="K80" s="71">
        <f t="shared" si="3"/>
        <v>825</v>
      </c>
      <c r="L80" s="85"/>
      <c r="M80" s="86"/>
    </row>
    <row r="81" spans="1:14" x14ac:dyDescent="0.25">
      <c r="A81" s="67">
        <v>41535</v>
      </c>
      <c r="B81" s="68" t="s">
        <v>9</v>
      </c>
      <c r="C81" s="68" t="s">
        <v>45</v>
      </c>
      <c r="D81" s="69">
        <v>3620</v>
      </c>
      <c r="E81" s="69">
        <v>6</v>
      </c>
      <c r="F81" s="88">
        <v>10077170281</v>
      </c>
      <c r="G81" s="84" t="s">
        <v>145</v>
      </c>
      <c r="H81" s="70">
        <v>3915.25</v>
      </c>
      <c r="I81" s="71"/>
      <c r="J81" s="71">
        <f t="shared" si="4"/>
        <v>704.75</v>
      </c>
      <c r="K81" s="71">
        <f t="shared" si="3"/>
        <v>4620</v>
      </c>
      <c r="L81" s="85"/>
      <c r="M81" s="86"/>
    </row>
    <row r="82" spans="1:14" x14ac:dyDescent="0.25">
      <c r="A82" s="67">
        <v>41535</v>
      </c>
      <c r="B82" s="68" t="s">
        <v>9</v>
      </c>
      <c r="C82" s="68" t="s">
        <v>45</v>
      </c>
      <c r="D82" s="69">
        <v>3621</v>
      </c>
      <c r="E82" s="69">
        <v>6</v>
      </c>
      <c r="F82" s="88">
        <v>20461665820</v>
      </c>
      <c r="G82" s="84" t="s">
        <v>146</v>
      </c>
      <c r="H82" s="70">
        <v>1266.6199999999999</v>
      </c>
      <c r="I82" s="71"/>
      <c r="J82" s="71">
        <f t="shared" si="4"/>
        <v>227.99</v>
      </c>
      <c r="K82" s="71">
        <f t="shared" si="3"/>
        <v>1494.61</v>
      </c>
      <c r="L82" s="85"/>
      <c r="M82" s="86"/>
    </row>
    <row r="83" spans="1:14" x14ac:dyDescent="0.25">
      <c r="A83" s="67">
        <v>41535</v>
      </c>
      <c r="B83" s="68" t="s">
        <v>9</v>
      </c>
      <c r="C83" s="68" t="s">
        <v>45</v>
      </c>
      <c r="D83" s="69">
        <v>3622</v>
      </c>
      <c r="E83" s="69">
        <v>6</v>
      </c>
      <c r="F83" s="88">
        <v>20548612498</v>
      </c>
      <c r="G83" s="84" t="s">
        <v>147</v>
      </c>
      <c r="H83" s="70">
        <v>2583.14</v>
      </c>
      <c r="I83" s="71"/>
      <c r="J83" s="71">
        <f t="shared" si="4"/>
        <v>464.97</v>
      </c>
      <c r="K83" s="71">
        <f t="shared" si="3"/>
        <v>3048.1099999999997</v>
      </c>
      <c r="L83" s="85" t="s">
        <v>97</v>
      </c>
      <c r="M83" s="86">
        <v>2</v>
      </c>
      <c r="N83" s="57">
        <v>1</v>
      </c>
    </row>
    <row r="84" spans="1:14" ht="17.25" customHeight="1" x14ac:dyDescent="0.25">
      <c r="A84" s="67">
        <v>41535</v>
      </c>
      <c r="B84" s="68" t="s">
        <v>9</v>
      </c>
      <c r="C84" s="68" t="s">
        <v>45</v>
      </c>
      <c r="D84" s="69">
        <v>3623</v>
      </c>
      <c r="E84" s="69">
        <v>6</v>
      </c>
      <c r="F84" s="88">
        <v>20100085225</v>
      </c>
      <c r="G84" s="84" t="s">
        <v>148</v>
      </c>
      <c r="H84" s="70">
        <v>44469.55</v>
      </c>
      <c r="I84" s="71"/>
      <c r="J84" s="71">
        <f t="shared" si="4"/>
        <v>8004.52</v>
      </c>
      <c r="K84" s="71">
        <f t="shared" si="3"/>
        <v>52474.070000000007</v>
      </c>
      <c r="L84" s="85"/>
      <c r="M84" s="86"/>
    </row>
    <row r="85" spans="1:14" x14ac:dyDescent="0.25">
      <c r="A85" s="67">
        <v>41535</v>
      </c>
      <c r="B85" s="68" t="s">
        <v>9</v>
      </c>
      <c r="C85" s="68" t="s">
        <v>45</v>
      </c>
      <c r="D85" s="69">
        <v>3624</v>
      </c>
      <c r="E85" s="69">
        <v>6</v>
      </c>
      <c r="F85" s="88">
        <v>20331066703</v>
      </c>
      <c r="G85" s="84" t="s">
        <v>95</v>
      </c>
      <c r="H85" s="70">
        <v>5130.96</v>
      </c>
      <c r="I85" s="71"/>
      <c r="J85" s="71">
        <f t="shared" si="4"/>
        <v>923.57</v>
      </c>
      <c r="K85" s="71">
        <f t="shared" si="3"/>
        <v>6054.53</v>
      </c>
      <c r="L85" s="85"/>
      <c r="M85" s="86"/>
    </row>
    <row r="86" spans="1:14" x14ac:dyDescent="0.25">
      <c r="A86" s="67">
        <v>41536</v>
      </c>
      <c r="B86" s="68" t="s">
        <v>9</v>
      </c>
      <c r="C86" s="68" t="s">
        <v>45</v>
      </c>
      <c r="D86" s="69">
        <v>3625</v>
      </c>
      <c r="E86" s="69">
        <v>6</v>
      </c>
      <c r="F86" s="88">
        <v>20507633154</v>
      </c>
      <c r="G86" s="84" t="s">
        <v>128</v>
      </c>
      <c r="H86" s="70">
        <v>635.59</v>
      </c>
      <c r="I86" s="71"/>
      <c r="J86" s="71">
        <f t="shared" si="4"/>
        <v>114.41</v>
      </c>
      <c r="K86" s="71">
        <f t="shared" si="3"/>
        <v>750</v>
      </c>
      <c r="L86" s="85"/>
      <c r="M86" s="86"/>
    </row>
    <row r="87" spans="1:14" x14ac:dyDescent="0.25">
      <c r="A87" s="67">
        <v>41536</v>
      </c>
      <c r="B87" s="68" t="s">
        <v>9</v>
      </c>
      <c r="C87" s="68" t="s">
        <v>45</v>
      </c>
      <c r="D87" s="69">
        <v>3626</v>
      </c>
      <c r="E87" s="69">
        <v>6</v>
      </c>
      <c r="F87" s="88">
        <v>20501867412</v>
      </c>
      <c r="G87" s="84" t="s">
        <v>105</v>
      </c>
      <c r="H87" s="70">
        <v>2542.37</v>
      </c>
      <c r="I87" s="71"/>
      <c r="J87" s="71">
        <f t="shared" si="4"/>
        <v>457.63</v>
      </c>
      <c r="K87" s="71">
        <f t="shared" si="3"/>
        <v>3000</v>
      </c>
      <c r="L87" s="85"/>
      <c r="M87" s="86"/>
    </row>
    <row r="88" spans="1:14" x14ac:dyDescent="0.25">
      <c r="A88" s="67">
        <v>41537</v>
      </c>
      <c r="B88" s="68" t="s">
        <v>9</v>
      </c>
      <c r="C88" s="68" t="s">
        <v>45</v>
      </c>
      <c r="D88" s="69">
        <v>3627</v>
      </c>
      <c r="E88" s="69">
        <v>6</v>
      </c>
      <c r="F88" s="88">
        <v>20100085225</v>
      </c>
      <c r="G88" s="84" t="s">
        <v>148</v>
      </c>
      <c r="H88" s="72">
        <v>6019.8</v>
      </c>
      <c r="I88" s="71"/>
      <c r="J88" s="71">
        <f t="shared" si="4"/>
        <v>1083.56</v>
      </c>
      <c r="K88" s="71">
        <f t="shared" si="3"/>
        <v>7103.3600000000006</v>
      </c>
      <c r="L88" s="85"/>
      <c r="M88" s="86"/>
    </row>
    <row r="89" spans="1:14" x14ac:dyDescent="0.25">
      <c r="A89" s="67">
        <v>41537</v>
      </c>
      <c r="B89" s="68" t="s">
        <v>9</v>
      </c>
      <c r="C89" s="68" t="s">
        <v>45</v>
      </c>
      <c r="D89" s="69">
        <v>3628</v>
      </c>
      <c r="E89" s="69">
        <v>6</v>
      </c>
      <c r="F89" s="88">
        <v>20517216837</v>
      </c>
      <c r="G89" s="84" t="s">
        <v>149</v>
      </c>
      <c r="H89" s="70">
        <v>1288.31</v>
      </c>
      <c r="I89" s="71"/>
      <c r="J89" s="71">
        <f t="shared" si="4"/>
        <v>231.9</v>
      </c>
      <c r="K89" s="71">
        <f t="shared" si="3"/>
        <v>1520.21</v>
      </c>
      <c r="L89" s="85" t="s">
        <v>97</v>
      </c>
      <c r="M89" s="86">
        <v>1</v>
      </c>
    </row>
    <row r="90" spans="1:14" x14ac:dyDescent="0.25">
      <c r="A90" s="67">
        <v>41537</v>
      </c>
      <c r="B90" s="68" t="s">
        <v>9</v>
      </c>
      <c r="C90" s="68" t="s">
        <v>45</v>
      </c>
      <c r="D90" s="69">
        <v>3629</v>
      </c>
      <c r="E90" s="69">
        <v>6</v>
      </c>
      <c r="F90" s="88">
        <v>20517216837</v>
      </c>
      <c r="G90" s="84" t="s">
        <v>149</v>
      </c>
      <c r="H90" s="70">
        <v>1288.31</v>
      </c>
      <c r="I90" s="71"/>
      <c r="J90" s="71">
        <f t="shared" si="4"/>
        <v>231.9</v>
      </c>
      <c r="K90" s="71">
        <f t="shared" si="3"/>
        <v>1520.21</v>
      </c>
      <c r="L90" s="85" t="s">
        <v>97</v>
      </c>
      <c r="M90" s="86">
        <v>1</v>
      </c>
      <c r="N90" s="57">
        <v>1</v>
      </c>
    </row>
    <row r="91" spans="1:14" x14ac:dyDescent="0.25">
      <c r="A91" s="67">
        <v>41537</v>
      </c>
      <c r="B91" s="68" t="s">
        <v>9</v>
      </c>
      <c r="C91" s="68" t="s">
        <v>45</v>
      </c>
      <c r="D91" s="69">
        <v>3630</v>
      </c>
      <c r="E91" s="69">
        <v>6</v>
      </c>
      <c r="F91" s="88">
        <v>20100025168</v>
      </c>
      <c r="G91" s="84" t="s">
        <v>73</v>
      </c>
      <c r="H91" s="70">
        <v>4194.8999999999996</v>
      </c>
      <c r="I91" s="71"/>
      <c r="J91" s="71">
        <f t="shared" si="4"/>
        <v>755.08</v>
      </c>
      <c r="K91" s="71">
        <f t="shared" si="3"/>
        <v>4949.9799999999996</v>
      </c>
      <c r="L91" s="85"/>
      <c r="M91" s="86"/>
    </row>
    <row r="92" spans="1:14" x14ac:dyDescent="0.25">
      <c r="A92" s="67">
        <v>41537</v>
      </c>
      <c r="B92" s="68" t="s">
        <v>9</v>
      </c>
      <c r="C92" s="68" t="s">
        <v>45</v>
      </c>
      <c r="D92" s="69">
        <v>3631</v>
      </c>
      <c r="E92" s="69">
        <v>6</v>
      </c>
      <c r="F92" s="88">
        <v>10107861730</v>
      </c>
      <c r="G92" s="84" t="s">
        <v>150</v>
      </c>
      <c r="H92" s="70">
        <v>2338.98</v>
      </c>
      <c r="I92" s="71"/>
      <c r="J92" s="71">
        <f t="shared" si="4"/>
        <v>421.02</v>
      </c>
      <c r="K92" s="71">
        <f t="shared" si="3"/>
        <v>2760</v>
      </c>
      <c r="L92" s="85"/>
      <c r="M92" s="86"/>
    </row>
    <row r="93" spans="1:14" x14ac:dyDescent="0.25">
      <c r="A93" s="67">
        <v>41538</v>
      </c>
      <c r="B93" s="68" t="s">
        <v>9</v>
      </c>
      <c r="C93" s="68" t="s">
        <v>45</v>
      </c>
      <c r="D93" s="69">
        <v>3632</v>
      </c>
      <c r="E93" s="69">
        <v>6</v>
      </c>
      <c r="F93" s="88">
        <v>20521698102</v>
      </c>
      <c r="G93" s="84" t="s">
        <v>151</v>
      </c>
      <c r="H93" s="70">
        <v>457.63</v>
      </c>
      <c r="I93" s="71"/>
      <c r="J93" s="71">
        <f t="shared" si="4"/>
        <v>82.37</v>
      </c>
      <c r="K93" s="71">
        <f>SUM(H93:J93)</f>
        <v>540</v>
      </c>
      <c r="L93" s="85"/>
      <c r="M93" s="86"/>
    </row>
    <row r="94" spans="1:14" x14ac:dyDescent="0.25">
      <c r="A94" s="67">
        <v>41540</v>
      </c>
      <c r="B94" s="68" t="s">
        <v>9</v>
      </c>
      <c r="C94" s="68" t="s">
        <v>45</v>
      </c>
      <c r="D94" s="69">
        <v>3633</v>
      </c>
      <c r="E94" s="69">
        <v>6</v>
      </c>
      <c r="F94" s="88">
        <v>10179108793</v>
      </c>
      <c r="G94" s="84" t="s">
        <v>152</v>
      </c>
      <c r="H94" s="70">
        <v>1036.02</v>
      </c>
      <c r="I94" s="71"/>
      <c r="J94" s="71">
        <f t="shared" si="4"/>
        <v>186.48</v>
      </c>
      <c r="K94" s="71">
        <f t="shared" si="3"/>
        <v>1222.5</v>
      </c>
      <c r="L94" s="85"/>
      <c r="M94" s="86"/>
    </row>
    <row r="95" spans="1:14" x14ac:dyDescent="0.25">
      <c r="A95" s="67">
        <v>41540</v>
      </c>
      <c r="B95" s="68" t="s">
        <v>9</v>
      </c>
      <c r="C95" s="68" t="s">
        <v>45</v>
      </c>
      <c r="D95" s="69">
        <v>3634</v>
      </c>
      <c r="E95" s="69">
        <v>6</v>
      </c>
      <c r="F95" s="88"/>
      <c r="G95" s="84" t="s">
        <v>69</v>
      </c>
      <c r="H95" s="70"/>
      <c r="I95" s="71"/>
      <c r="J95" s="71">
        <f t="shared" si="4"/>
        <v>0</v>
      </c>
      <c r="K95" s="71">
        <f t="shared" si="3"/>
        <v>0</v>
      </c>
      <c r="L95" s="85"/>
      <c r="M95" s="86"/>
    </row>
    <row r="96" spans="1:14" x14ac:dyDescent="0.25">
      <c r="A96" s="67">
        <v>41540</v>
      </c>
      <c r="B96" s="68" t="s">
        <v>9</v>
      </c>
      <c r="C96" s="68" t="s">
        <v>45</v>
      </c>
      <c r="D96" s="69">
        <v>3635</v>
      </c>
      <c r="E96" s="69">
        <v>6</v>
      </c>
      <c r="F96" s="88">
        <v>20507633154</v>
      </c>
      <c r="G96" s="84" t="s">
        <v>71</v>
      </c>
      <c r="H96" s="70">
        <v>9216.1</v>
      </c>
      <c r="I96" s="71"/>
      <c r="J96" s="71">
        <f t="shared" si="4"/>
        <v>1658.9</v>
      </c>
      <c r="K96" s="71">
        <f t="shared" si="3"/>
        <v>10875</v>
      </c>
      <c r="L96" s="85"/>
      <c r="M96" s="86"/>
    </row>
    <row r="97" spans="1:13" x14ac:dyDescent="0.25">
      <c r="A97" s="67">
        <v>41540</v>
      </c>
      <c r="B97" s="68" t="s">
        <v>9</v>
      </c>
      <c r="C97" s="68" t="s">
        <v>45</v>
      </c>
      <c r="D97" s="69">
        <v>3636</v>
      </c>
      <c r="E97" s="69">
        <v>6</v>
      </c>
      <c r="F97" s="88">
        <v>20507633154</v>
      </c>
      <c r="G97" s="84" t="s">
        <v>71</v>
      </c>
      <c r="H97" s="70">
        <v>0</v>
      </c>
      <c r="I97" s="71"/>
      <c r="J97" s="71">
        <f t="shared" si="4"/>
        <v>0</v>
      </c>
      <c r="K97" s="71">
        <f t="shared" si="3"/>
        <v>0</v>
      </c>
      <c r="L97" s="85"/>
      <c r="M97" s="86"/>
    </row>
    <row r="98" spans="1:13" x14ac:dyDescent="0.25">
      <c r="A98" s="67">
        <v>41540</v>
      </c>
      <c r="B98" s="68" t="s">
        <v>9</v>
      </c>
      <c r="C98" s="68" t="s">
        <v>45</v>
      </c>
      <c r="D98" s="69">
        <v>3637</v>
      </c>
      <c r="E98" s="69">
        <v>6</v>
      </c>
      <c r="F98" s="88">
        <v>20477194886</v>
      </c>
      <c r="G98" s="84" t="s">
        <v>111</v>
      </c>
      <c r="H98" s="70">
        <v>1957.63</v>
      </c>
      <c r="I98" s="71"/>
      <c r="J98" s="71">
        <f t="shared" si="4"/>
        <v>352.37</v>
      </c>
      <c r="K98" s="71">
        <f t="shared" si="3"/>
        <v>2310</v>
      </c>
      <c r="L98" s="85"/>
      <c r="M98" s="86"/>
    </row>
    <row r="99" spans="1:13" x14ac:dyDescent="0.25">
      <c r="A99" s="67">
        <v>41540</v>
      </c>
      <c r="B99" s="68" t="s">
        <v>9</v>
      </c>
      <c r="C99" s="68" t="s">
        <v>45</v>
      </c>
      <c r="D99" s="69">
        <v>3638</v>
      </c>
      <c r="E99" s="69">
        <v>6</v>
      </c>
      <c r="F99" s="88">
        <v>10401270421</v>
      </c>
      <c r="G99" s="84" t="s">
        <v>153</v>
      </c>
      <c r="H99" s="70">
        <v>1398.31</v>
      </c>
      <c r="I99" s="71"/>
      <c r="J99" s="71">
        <f t="shared" si="4"/>
        <v>251.7</v>
      </c>
      <c r="K99" s="71">
        <f t="shared" si="3"/>
        <v>1650.01</v>
      </c>
      <c r="L99" s="85"/>
      <c r="M99" s="86"/>
    </row>
    <row r="100" spans="1:13" x14ac:dyDescent="0.25">
      <c r="A100" s="67">
        <v>41540</v>
      </c>
      <c r="B100" s="68" t="s">
        <v>9</v>
      </c>
      <c r="C100" s="68" t="s">
        <v>45</v>
      </c>
      <c r="D100" s="69">
        <v>3639</v>
      </c>
      <c r="E100" s="69">
        <v>6</v>
      </c>
      <c r="F100" s="88">
        <v>20552232209</v>
      </c>
      <c r="G100" s="84" t="s">
        <v>154</v>
      </c>
      <c r="H100" s="70">
        <v>5228.3900000000003</v>
      </c>
      <c r="I100" s="71"/>
      <c r="J100" s="71">
        <f t="shared" si="4"/>
        <v>941.11</v>
      </c>
      <c r="K100" s="71">
        <f t="shared" si="3"/>
        <v>6169.5</v>
      </c>
      <c r="L100" s="85" t="s">
        <v>97</v>
      </c>
      <c r="M100" s="86">
        <v>5</v>
      </c>
    </row>
    <row r="101" spans="1:13" x14ac:dyDescent="0.25">
      <c r="A101" s="67">
        <v>41540</v>
      </c>
      <c r="B101" s="68" t="s">
        <v>9</v>
      </c>
      <c r="C101" s="68" t="s">
        <v>45</v>
      </c>
      <c r="D101" s="69">
        <v>3640</v>
      </c>
      <c r="E101" s="69">
        <v>6</v>
      </c>
      <c r="F101" s="88">
        <v>20475698852</v>
      </c>
      <c r="G101" s="84" t="s">
        <v>94</v>
      </c>
      <c r="H101" s="70">
        <v>4608.05</v>
      </c>
      <c r="I101" s="71"/>
      <c r="J101" s="71">
        <f t="shared" si="4"/>
        <v>829.45</v>
      </c>
      <c r="K101" s="71">
        <f t="shared" si="3"/>
        <v>5437.5</v>
      </c>
      <c r="L101" s="85"/>
      <c r="M101" s="86"/>
    </row>
    <row r="102" spans="1:13" x14ac:dyDescent="0.25">
      <c r="A102" s="67">
        <v>41540</v>
      </c>
      <c r="B102" s="68" t="s">
        <v>9</v>
      </c>
      <c r="C102" s="68" t="s">
        <v>45</v>
      </c>
      <c r="D102" s="69">
        <v>3641</v>
      </c>
      <c r="E102" s="69">
        <v>6</v>
      </c>
      <c r="F102" s="88">
        <v>20178922581</v>
      </c>
      <c r="G102" s="84" t="s">
        <v>139</v>
      </c>
      <c r="H102" s="70">
        <v>1294.07</v>
      </c>
      <c r="I102" s="71"/>
      <c r="J102" s="71">
        <f t="shared" si="4"/>
        <v>232.93</v>
      </c>
      <c r="K102" s="71">
        <f t="shared" si="3"/>
        <v>1527</v>
      </c>
      <c r="L102" s="85" t="s">
        <v>97</v>
      </c>
      <c r="M102" s="86">
        <v>1</v>
      </c>
    </row>
    <row r="103" spans="1:13" x14ac:dyDescent="0.25">
      <c r="A103" s="67">
        <v>41540</v>
      </c>
      <c r="B103" s="68" t="s">
        <v>9</v>
      </c>
      <c r="C103" s="68" t="s">
        <v>45</v>
      </c>
      <c r="D103" s="69">
        <v>3642</v>
      </c>
      <c r="E103" s="69">
        <v>6</v>
      </c>
      <c r="F103" s="88">
        <v>10178572674</v>
      </c>
      <c r="G103" s="84" t="s">
        <v>138</v>
      </c>
      <c r="H103" s="70">
        <v>1036.02</v>
      </c>
      <c r="I103" s="71"/>
      <c r="J103" s="71">
        <f t="shared" si="4"/>
        <v>186.48</v>
      </c>
      <c r="K103" s="71">
        <f t="shared" si="3"/>
        <v>1222.5</v>
      </c>
      <c r="L103" s="85"/>
      <c r="M103" s="86"/>
    </row>
    <row r="104" spans="1:13" x14ac:dyDescent="0.25">
      <c r="A104" s="67">
        <v>41540</v>
      </c>
      <c r="B104" s="68" t="s">
        <v>9</v>
      </c>
      <c r="C104" s="68" t="s">
        <v>45</v>
      </c>
      <c r="D104" s="69">
        <v>3643</v>
      </c>
      <c r="E104" s="69">
        <v>6</v>
      </c>
      <c r="F104" s="88">
        <v>20454741430</v>
      </c>
      <c r="G104" s="84" t="s">
        <v>155</v>
      </c>
      <c r="H104" s="70">
        <v>4608.05</v>
      </c>
      <c r="I104" s="71"/>
      <c r="J104" s="71">
        <f t="shared" si="4"/>
        <v>829.45</v>
      </c>
      <c r="K104" s="71">
        <f t="shared" si="3"/>
        <v>5437.5</v>
      </c>
      <c r="L104" s="85"/>
      <c r="M104" s="86"/>
    </row>
    <row r="105" spans="1:13" x14ac:dyDescent="0.25">
      <c r="A105" s="67">
        <v>41540</v>
      </c>
      <c r="B105" s="68" t="s">
        <v>9</v>
      </c>
      <c r="C105" s="68" t="s">
        <v>45</v>
      </c>
      <c r="D105" s="69">
        <v>3644</v>
      </c>
      <c r="E105" s="69">
        <v>6</v>
      </c>
      <c r="F105" s="88">
        <v>20547141068</v>
      </c>
      <c r="G105" s="84" t="s">
        <v>156</v>
      </c>
      <c r="H105" s="70">
        <v>116.66</v>
      </c>
      <c r="I105" s="71"/>
      <c r="J105" s="71">
        <f t="shared" si="4"/>
        <v>21</v>
      </c>
      <c r="K105" s="71">
        <f t="shared" si="3"/>
        <v>137.66</v>
      </c>
      <c r="L105" s="85"/>
      <c r="M105" s="86"/>
    </row>
    <row r="106" spans="1:13" x14ac:dyDescent="0.25">
      <c r="A106" s="67">
        <v>41541</v>
      </c>
      <c r="B106" s="68" t="s">
        <v>9</v>
      </c>
      <c r="C106" s="68" t="s">
        <v>45</v>
      </c>
      <c r="D106" s="69">
        <v>3645</v>
      </c>
      <c r="E106" s="69">
        <v>6</v>
      </c>
      <c r="F106" s="88">
        <v>20519131243</v>
      </c>
      <c r="G106" s="84" t="s">
        <v>157</v>
      </c>
      <c r="H106" s="70">
        <v>165.25</v>
      </c>
      <c r="I106" s="71"/>
      <c r="J106" s="71">
        <f t="shared" si="4"/>
        <v>29.75</v>
      </c>
      <c r="K106" s="71">
        <f t="shared" si="3"/>
        <v>195</v>
      </c>
      <c r="L106" s="85"/>
      <c r="M106" s="86"/>
    </row>
    <row r="107" spans="1:13" x14ac:dyDescent="0.25">
      <c r="A107" s="67">
        <v>41541</v>
      </c>
      <c r="B107" s="68" t="s">
        <v>9</v>
      </c>
      <c r="C107" s="68" t="s">
        <v>45</v>
      </c>
      <c r="D107" s="69">
        <v>3646</v>
      </c>
      <c r="E107" s="69">
        <v>6</v>
      </c>
      <c r="F107" s="88">
        <v>20544202341</v>
      </c>
      <c r="G107" s="84" t="s">
        <v>137</v>
      </c>
      <c r="H107" s="70">
        <v>3686.44</v>
      </c>
      <c r="I107" s="71"/>
      <c r="J107" s="71">
        <f t="shared" si="4"/>
        <v>663.56</v>
      </c>
      <c r="K107" s="71">
        <f t="shared" si="3"/>
        <v>4350</v>
      </c>
      <c r="L107" s="85"/>
      <c r="M107" s="86"/>
    </row>
    <row r="108" spans="1:13" x14ac:dyDescent="0.25">
      <c r="A108" s="67">
        <v>41541</v>
      </c>
      <c r="B108" s="68" t="s">
        <v>9</v>
      </c>
      <c r="C108" s="68" t="s">
        <v>45</v>
      </c>
      <c r="D108" s="69">
        <v>3647</v>
      </c>
      <c r="E108" s="69">
        <v>6</v>
      </c>
      <c r="F108" s="88">
        <v>20523979362</v>
      </c>
      <c r="G108" s="84" t="s">
        <v>158</v>
      </c>
      <c r="H108" s="70">
        <v>5237.92</v>
      </c>
      <c r="I108" s="71"/>
      <c r="J108" s="71">
        <f t="shared" si="4"/>
        <v>942.83</v>
      </c>
      <c r="K108" s="71">
        <f t="shared" si="3"/>
        <v>6180.75</v>
      </c>
      <c r="L108" s="85" t="s">
        <v>97</v>
      </c>
      <c r="M108" s="86">
        <v>5</v>
      </c>
    </row>
    <row r="109" spans="1:13" x14ac:dyDescent="0.25">
      <c r="A109" s="67">
        <v>41541</v>
      </c>
      <c r="B109" s="68" t="s">
        <v>9</v>
      </c>
      <c r="C109" s="68" t="s">
        <v>45</v>
      </c>
      <c r="D109" s="69">
        <v>3648</v>
      </c>
      <c r="E109" s="69">
        <v>6</v>
      </c>
      <c r="F109" s="88">
        <v>20550116562</v>
      </c>
      <c r="G109" s="84" t="s">
        <v>159</v>
      </c>
      <c r="H109" s="70">
        <v>5237.92</v>
      </c>
      <c r="I109" s="71"/>
      <c r="J109" s="71">
        <f t="shared" si="4"/>
        <v>942.83</v>
      </c>
      <c r="K109" s="71">
        <f t="shared" si="3"/>
        <v>6180.75</v>
      </c>
      <c r="L109" s="85" t="s">
        <v>97</v>
      </c>
      <c r="M109" s="86">
        <v>5</v>
      </c>
    </row>
    <row r="110" spans="1:13" x14ac:dyDescent="0.25">
      <c r="A110" s="67">
        <v>41541</v>
      </c>
      <c r="B110" s="68" t="s">
        <v>9</v>
      </c>
      <c r="C110" s="68" t="s">
        <v>45</v>
      </c>
      <c r="D110" s="69">
        <v>3649</v>
      </c>
      <c r="E110" s="69">
        <v>6</v>
      </c>
      <c r="F110" s="88">
        <v>10007951774</v>
      </c>
      <c r="G110" s="84" t="s">
        <v>160</v>
      </c>
      <c r="H110" s="70">
        <v>2165.0100000000002</v>
      </c>
      <c r="I110" s="71"/>
      <c r="J110" s="71">
        <f t="shared" si="4"/>
        <v>389.7</v>
      </c>
      <c r="K110" s="71">
        <f t="shared" si="3"/>
        <v>2554.71</v>
      </c>
      <c r="L110" s="85" t="s">
        <v>97</v>
      </c>
      <c r="M110" s="86">
        <v>2</v>
      </c>
    </row>
    <row r="111" spans="1:13" x14ac:dyDescent="0.25">
      <c r="A111" s="67">
        <v>41541</v>
      </c>
      <c r="B111" s="68" t="s">
        <v>9</v>
      </c>
      <c r="C111" s="68" t="s">
        <v>45</v>
      </c>
      <c r="D111" s="69">
        <v>3650</v>
      </c>
      <c r="E111" s="69">
        <v>6</v>
      </c>
      <c r="F111" s="88" t="s">
        <v>161</v>
      </c>
      <c r="G111" s="84" t="s">
        <v>162</v>
      </c>
      <c r="H111" s="70">
        <v>1117.42</v>
      </c>
      <c r="I111" s="71"/>
      <c r="J111" s="71">
        <f t="shared" si="4"/>
        <v>201.14</v>
      </c>
      <c r="K111" s="71">
        <f t="shared" si="3"/>
        <v>1318.56</v>
      </c>
      <c r="L111" s="85" t="s">
        <v>97</v>
      </c>
      <c r="M111" s="86">
        <v>1</v>
      </c>
    </row>
    <row r="112" spans="1:13" x14ac:dyDescent="0.25">
      <c r="A112" s="67">
        <v>41541</v>
      </c>
      <c r="B112" s="68" t="s">
        <v>9</v>
      </c>
      <c r="C112" s="68" t="s">
        <v>45</v>
      </c>
      <c r="D112" s="69">
        <v>3651</v>
      </c>
      <c r="E112" s="69">
        <v>6</v>
      </c>
      <c r="F112" s="88">
        <v>10403197080</v>
      </c>
      <c r="G112" s="84" t="s">
        <v>163</v>
      </c>
      <c r="H112" s="70">
        <v>1117.42</v>
      </c>
      <c r="I112" s="71"/>
      <c r="J112" s="71">
        <f t="shared" si="4"/>
        <v>201.14</v>
      </c>
      <c r="K112" s="71">
        <f t="shared" si="3"/>
        <v>1318.56</v>
      </c>
      <c r="L112" s="85" t="s">
        <v>97</v>
      </c>
      <c r="M112" s="86">
        <v>1</v>
      </c>
    </row>
    <row r="113" spans="1:13" x14ac:dyDescent="0.25">
      <c r="A113" s="67">
        <v>41541</v>
      </c>
      <c r="B113" s="68" t="s">
        <v>9</v>
      </c>
      <c r="C113" s="68" t="s">
        <v>45</v>
      </c>
      <c r="D113" s="69">
        <v>3652</v>
      </c>
      <c r="E113" s="69">
        <v>6</v>
      </c>
      <c r="F113" s="88">
        <v>20517998797</v>
      </c>
      <c r="G113" s="84" t="s">
        <v>164</v>
      </c>
      <c r="H113" s="70">
        <v>1067.8</v>
      </c>
      <c r="I113" s="71"/>
      <c r="J113" s="71">
        <f t="shared" si="4"/>
        <v>192.2</v>
      </c>
      <c r="K113" s="71">
        <f t="shared" si="3"/>
        <v>1260</v>
      </c>
      <c r="L113" s="85"/>
      <c r="M113" s="86"/>
    </row>
    <row r="114" spans="1:13" x14ac:dyDescent="0.25">
      <c r="A114" s="67">
        <v>41541</v>
      </c>
      <c r="B114" s="68" t="s">
        <v>9</v>
      </c>
      <c r="C114" s="68" t="s">
        <v>45</v>
      </c>
      <c r="D114" s="69">
        <v>3653</v>
      </c>
      <c r="E114" s="69">
        <v>6</v>
      </c>
      <c r="F114" s="89">
        <v>20505045492</v>
      </c>
      <c r="G114" s="84" t="s">
        <v>165</v>
      </c>
      <c r="H114" s="70">
        <v>10475.85</v>
      </c>
      <c r="I114" s="71"/>
      <c r="J114" s="71">
        <f t="shared" si="4"/>
        <v>1885.65</v>
      </c>
      <c r="K114" s="71">
        <f t="shared" si="3"/>
        <v>12361.5</v>
      </c>
      <c r="L114" s="85" t="s">
        <v>97</v>
      </c>
      <c r="M114" s="86">
        <v>10</v>
      </c>
    </row>
    <row r="115" spans="1:13" x14ac:dyDescent="0.25">
      <c r="A115" s="67">
        <v>41541</v>
      </c>
      <c r="B115" s="68" t="s">
        <v>9</v>
      </c>
      <c r="C115" s="68" t="s">
        <v>45</v>
      </c>
      <c r="D115" s="69">
        <v>3654</v>
      </c>
      <c r="E115" s="69">
        <v>6</v>
      </c>
      <c r="F115" s="88">
        <v>10401130174</v>
      </c>
      <c r="G115" s="84" t="s">
        <v>166</v>
      </c>
      <c r="H115" s="70">
        <v>5237.92</v>
      </c>
      <c r="I115" s="71"/>
      <c r="J115" s="71">
        <f t="shared" si="4"/>
        <v>942.83</v>
      </c>
      <c r="K115" s="71">
        <f t="shared" si="3"/>
        <v>6180.75</v>
      </c>
      <c r="L115" s="85" t="s">
        <v>97</v>
      </c>
      <c r="M115" s="86">
        <v>5</v>
      </c>
    </row>
    <row r="116" spans="1:13" x14ac:dyDescent="0.25">
      <c r="A116" s="67">
        <v>41541</v>
      </c>
      <c r="B116" s="68" t="s">
        <v>9</v>
      </c>
      <c r="C116" s="68" t="s">
        <v>45</v>
      </c>
      <c r="D116" s="69">
        <v>3655</v>
      </c>
      <c r="E116" s="69">
        <v>6</v>
      </c>
      <c r="F116" s="88">
        <v>20100178401</v>
      </c>
      <c r="G116" s="84" t="s">
        <v>125</v>
      </c>
      <c r="H116" s="70">
        <v>521.24</v>
      </c>
      <c r="I116" s="71"/>
      <c r="J116" s="71">
        <f t="shared" si="4"/>
        <v>93.82</v>
      </c>
      <c r="K116" s="71">
        <f>SUM(H116:J116)</f>
        <v>615.05999999999995</v>
      </c>
      <c r="L116" s="85"/>
      <c r="M116" s="86"/>
    </row>
    <row r="117" spans="1:13" x14ac:dyDescent="0.25">
      <c r="A117" s="67">
        <v>41541</v>
      </c>
      <c r="B117" s="68" t="s">
        <v>9</v>
      </c>
      <c r="C117" s="68" t="s">
        <v>45</v>
      </c>
      <c r="D117" s="69">
        <v>3656</v>
      </c>
      <c r="E117" s="69">
        <v>6</v>
      </c>
      <c r="F117" s="88">
        <v>20100061474</v>
      </c>
      <c r="G117" s="84" t="s">
        <v>117</v>
      </c>
      <c r="H117" s="70">
        <v>20836.169999999998</v>
      </c>
      <c r="I117" s="71"/>
      <c r="J117" s="71">
        <f t="shared" si="4"/>
        <v>3750.51</v>
      </c>
      <c r="K117" s="71">
        <f t="shared" si="3"/>
        <v>24586.68</v>
      </c>
      <c r="L117" s="85"/>
      <c r="M117" s="86"/>
    </row>
    <row r="118" spans="1:13" x14ac:dyDescent="0.25">
      <c r="A118" s="67">
        <v>41541</v>
      </c>
      <c r="B118" s="68" t="s">
        <v>9</v>
      </c>
      <c r="C118" s="68" t="s">
        <v>45</v>
      </c>
      <c r="D118" s="69">
        <v>3657</v>
      </c>
      <c r="E118" s="69">
        <v>6</v>
      </c>
      <c r="F118" s="88">
        <v>20100061474</v>
      </c>
      <c r="G118" s="84" t="s">
        <v>117</v>
      </c>
      <c r="H118" s="70"/>
      <c r="I118" s="71">
        <v>5749.08</v>
      </c>
      <c r="J118" s="71">
        <f t="shared" si="4"/>
        <v>0</v>
      </c>
      <c r="K118" s="71">
        <f t="shared" si="3"/>
        <v>5749.08</v>
      </c>
      <c r="L118" s="85"/>
      <c r="M118" s="86"/>
    </row>
    <row r="119" spans="1:13" x14ac:dyDescent="0.25">
      <c r="A119" s="67">
        <v>41541</v>
      </c>
      <c r="B119" s="68" t="s">
        <v>9</v>
      </c>
      <c r="C119" s="68" t="s">
        <v>45</v>
      </c>
      <c r="D119" s="69">
        <v>3658</v>
      </c>
      <c r="E119" s="69">
        <v>6</v>
      </c>
      <c r="F119" s="88">
        <v>20100061474</v>
      </c>
      <c r="G119" s="84" t="s">
        <v>117</v>
      </c>
      <c r="H119" s="70">
        <v>22923.57</v>
      </c>
      <c r="I119" s="71"/>
      <c r="J119" s="71">
        <f t="shared" si="4"/>
        <v>4126.24</v>
      </c>
      <c r="K119" s="71">
        <f t="shared" si="3"/>
        <v>27049.809999999998</v>
      </c>
      <c r="L119" s="85"/>
      <c r="M119" s="86"/>
    </row>
    <row r="120" spans="1:13" x14ac:dyDescent="0.25">
      <c r="A120" s="67">
        <v>41541</v>
      </c>
      <c r="B120" s="68" t="s">
        <v>9</v>
      </c>
      <c r="C120" s="68" t="s">
        <v>45</v>
      </c>
      <c r="D120" s="69">
        <v>3659</v>
      </c>
      <c r="E120" s="69">
        <v>6</v>
      </c>
      <c r="F120" s="88">
        <v>20100061474</v>
      </c>
      <c r="G120" s="84" t="s">
        <v>117</v>
      </c>
      <c r="H120" s="70">
        <v>2750.83</v>
      </c>
      <c r="I120" s="71"/>
      <c r="J120" s="71">
        <f t="shared" si="4"/>
        <v>495.15</v>
      </c>
      <c r="K120" s="71">
        <f t="shared" si="3"/>
        <v>3245.98</v>
      </c>
      <c r="L120" s="85"/>
      <c r="M120" s="86"/>
    </row>
    <row r="121" spans="1:13" x14ac:dyDescent="0.25">
      <c r="A121" s="67">
        <v>41541</v>
      </c>
      <c r="B121" s="68" t="s">
        <v>9</v>
      </c>
      <c r="C121" s="68" t="s">
        <v>45</v>
      </c>
      <c r="D121" s="69">
        <v>3660</v>
      </c>
      <c r="E121" s="69">
        <v>6</v>
      </c>
      <c r="F121" s="88">
        <v>20100061474</v>
      </c>
      <c r="G121" s="84" t="s">
        <v>117</v>
      </c>
      <c r="H121" s="70">
        <v>339.33</v>
      </c>
      <c r="I121" s="71"/>
      <c r="J121" s="71">
        <f t="shared" si="4"/>
        <v>61.08</v>
      </c>
      <c r="K121" s="71">
        <f t="shared" si="3"/>
        <v>400.40999999999997</v>
      </c>
      <c r="L121" s="85"/>
      <c r="M121" s="86"/>
    </row>
    <row r="122" spans="1:13" x14ac:dyDescent="0.25">
      <c r="A122" s="67">
        <v>41541</v>
      </c>
      <c r="B122" s="68" t="s">
        <v>9</v>
      </c>
      <c r="C122" s="68" t="s">
        <v>45</v>
      </c>
      <c r="D122" s="69">
        <v>3661</v>
      </c>
      <c r="E122" s="69">
        <v>6</v>
      </c>
      <c r="F122" s="88">
        <v>20100061474</v>
      </c>
      <c r="G122" s="84" t="s">
        <v>117</v>
      </c>
      <c r="H122" s="70">
        <v>467.23</v>
      </c>
      <c r="I122" s="71"/>
      <c r="J122" s="71">
        <f t="shared" si="4"/>
        <v>84.1</v>
      </c>
      <c r="K122" s="71">
        <f t="shared" si="3"/>
        <v>551.33000000000004</v>
      </c>
      <c r="L122" s="85"/>
      <c r="M122" s="86"/>
    </row>
    <row r="123" spans="1:13" x14ac:dyDescent="0.25">
      <c r="A123" s="67">
        <v>41541</v>
      </c>
      <c r="B123" s="68" t="s">
        <v>9</v>
      </c>
      <c r="C123" s="68" t="s">
        <v>45</v>
      </c>
      <c r="D123" s="69">
        <v>3662</v>
      </c>
      <c r="E123" s="69">
        <v>6</v>
      </c>
      <c r="F123" s="88">
        <v>20100061474</v>
      </c>
      <c r="G123" s="84" t="s">
        <v>117</v>
      </c>
      <c r="H123" s="70">
        <v>876.06</v>
      </c>
      <c r="I123" s="71"/>
      <c r="J123" s="71">
        <f t="shared" si="4"/>
        <v>157.69</v>
      </c>
      <c r="K123" s="71">
        <f t="shared" si="3"/>
        <v>1033.75</v>
      </c>
      <c r="L123" s="85"/>
      <c r="M123" s="86"/>
    </row>
    <row r="124" spans="1:13" x14ac:dyDescent="0.25">
      <c r="A124" s="67">
        <v>41541</v>
      </c>
      <c r="B124" s="68" t="s">
        <v>9</v>
      </c>
      <c r="C124" s="68" t="s">
        <v>45</v>
      </c>
      <c r="D124" s="69">
        <v>3663</v>
      </c>
      <c r="E124" s="69">
        <v>6</v>
      </c>
      <c r="F124" s="88">
        <v>20100085225</v>
      </c>
      <c r="G124" s="84" t="s">
        <v>148</v>
      </c>
      <c r="H124" s="70">
        <v>6426</v>
      </c>
      <c r="I124" s="71"/>
      <c r="J124" s="71">
        <f t="shared" si="4"/>
        <v>1156.68</v>
      </c>
      <c r="K124" s="71">
        <f t="shared" si="3"/>
        <v>7582.68</v>
      </c>
      <c r="L124" s="85"/>
      <c r="M124" s="86"/>
    </row>
    <row r="125" spans="1:13" x14ac:dyDescent="0.25">
      <c r="A125" s="67">
        <v>41542</v>
      </c>
      <c r="B125" s="68" t="s">
        <v>9</v>
      </c>
      <c r="C125" s="68" t="s">
        <v>45</v>
      </c>
      <c r="D125" s="69">
        <v>3664</v>
      </c>
      <c r="E125" s="69">
        <v>6</v>
      </c>
      <c r="F125" s="88">
        <v>20100147514</v>
      </c>
      <c r="G125" s="84" t="s">
        <v>167</v>
      </c>
      <c r="H125" s="70">
        <v>129.65</v>
      </c>
      <c r="I125" s="71"/>
      <c r="J125" s="71">
        <f t="shared" si="4"/>
        <v>23.34</v>
      </c>
      <c r="K125" s="71">
        <f t="shared" si="3"/>
        <v>152.99</v>
      </c>
      <c r="L125" s="85"/>
      <c r="M125" s="86"/>
    </row>
    <row r="126" spans="1:13" x14ac:dyDescent="0.25">
      <c r="A126" s="67">
        <v>41542</v>
      </c>
      <c r="B126" s="68" t="s">
        <v>9</v>
      </c>
      <c r="C126" s="68" t="s">
        <v>45</v>
      </c>
      <c r="D126" s="69">
        <v>3665</v>
      </c>
      <c r="E126" s="69">
        <v>6</v>
      </c>
      <c r="F126" s="88">
        <v>20100147514</v>
      </c>
      <c r="G126" s="84" t="s">
        <v>167</v>
      </c>
      <c r="H126" s="70">
        <v>302.52999999999997</v>
      </c>
      <c r="I126" s="71"/>
      <c r="J126" s="71">
        <f t="shared" si="4"/>
        <v>54.46</v>
      </c>
      <c r="K126" s="71">
        <f t="shared" si="3"/>
        <v>356.98999999999995</v>
      </c>
      <c r="L126" s="85"/>
      <c r="M126" s="86"/>
    </row>
    <row r="127" spans="1:13" x14ac:dyDescent="0.25">
      <c r="A127" s="67">
        <v>41542</v>
      </c>
      <c r="B127" s="68" t="s">
        <v>9</v>
      </c>
      <c r="C127" s="68" t="s">
        <v>45</v>
      </c>
      <c r="D127" s="69">
        <v>3666</v>
      </c>
      <c r="E127" s="69">
        <v>6</v>
      </c>
      <c r="F127" s="88">
        <v>20100147514</v>
      </c>
      <c r="G127" s="84" t="s">
        <v>167</v>
      </c>
      <c r="H127" s="70">
        <v>216.09</v>
      </c>
      <c r="I127" s="71"/>
      <c r="J127" s="71">
        <f t="shared" si="4"/>
        <v>38.9</v>
      </c>
      <c r="K127" s="71">
        <f t="shared" ref="K127:K214" si="5">SUM(H127:J127)</f>
        <v>254.99</v>
      </c>
      <c r="L127" s="85"/>
      <c r="M127" s="86"/>
    </row>
    <row r="128" spans="1:13" x14ac:dyDescent="0.25">
      <c r="A128" s="67">
        <v>41542</v>
      </c>
      <c r="B128" s="68" t="s">
        <v>9</v>
      </c>
      <c r="C128" s="68" t="s">
        <v>45</v>
      </c>
      <c r="D128" s="69">
        <v>3667</v>
      </c>
      <c r="E128" s="69">
        <v>6</v>
      </c>
      <c r="F128" s="88">
        <v>20506773467</v>
      </c>
      <c r="G128" s="84" t="s">
        <v>168</v>
      </c>
      <c r="H128" s="70">
        <v>254.24</v>
      </c>
      <c r="I128" s="71"/>
      <c r="J128" s="71">
        <f t="shared" si="4"/>
        <v>45.76</v>
      </c>
      <c r="K128" s="71">
        <f t="shared" si="5"/>
        <v>300</v>
      </c>
      <c r="L128" s="85"/>
      <c r="M128" s="86"/>
    </row>
    <row r="129" spans="1:14" x14ac:dyDescent="0.25">
      <c r="A129" s="67">
        <v>41542</v>
      </c>
      <c r="B129" s="68" t="s">
        <v>9</v>
      </c>
      <c r="C129" s="68" t="s">
        <v>45</v>
      </c>
      <c r="D129" s="69">
        <v>3668</v>
      </c>
      <c r="E129" s="69">
        <v>6</v>
      </c>
      <c r="F129" s="88">
        <v>20525768814</v>
      </c>
      <c r="G129" s="84" t="s">
        <v>169</v>
      </c>
      <c r="H129" s="70">
        <v>741.77</v>
      </c>
      <c r="I129" s="71"/>
      <c r="J129" s="71">
        <f t="shared" si="4"/>
        <v>133.52000000000001</v>
      </c>
      <c r="K129" s="71">
        <f t="shared" si="5"/>
        <v>875.29</v>
      </c>
      <c r="L129" s="85"/>
      <c r="M129" s="86"/>
    </row>
    <row r="130" spans="1:14" x14ac:dyDescent="0.25">
      <c r="A130" s="67">
        <v>41542</v>
      </c>
      <c r="B130" s="68" t="s">
        <v>9</v>
      </c>
      <c r="C130" s="68" t="s">
        <v>45</v>
      </c>
      <c r="D130" s="69">
        <v>3669</v>
      </c>
      <c r="E130" s="69">
        <v>6</v>
      </c>
      <c r="F130" s="88">
        <v>20131257750</v>
      </c>
      <c r="G130" s="84" t="s">
        <v>102</v>
      </c>
      <c r="H130" s="70">
        <v>1483.05</v>
      </c>
      <c r="I130" s="71"/>
      <c r="J130" s="71">
        <f t="shared" si="4"/>
        <v>266.95</v>
      </c>
      <c r="K130" s="71">
        <f t="shared" si="5"/>
        <v>1750</v>
      </c>
      <c r="L130" s="85"/>
      <c r="M130" s="86"/>
    </row>
    <row r="131" spans="1:14" x14ac:dyDescent="0.25">
      <c r="A131" s="67">
        <v>41542</v>
      </c>
      <c r="B131" s="68" t="s">
        <v>9</v>
      </c>
      <c r="C131" s="68" t="s">
        <v>45</v>
      </c>
      <c r="D131" s="69">
        <v>3670</v>
      </c>
      <c r="E131" s="69">
        <v>6</v>
      </c>
      <c r="F131" s="88">
        <v>20131257750</v>
      </c>
      <c r="G131" s="84" t="s">
        <v>102</v>
      </c>
      <c r="H131" s="70">
        <v>1525.42</v>
      </c>
      <c r="I131" s="71"/>
      <c r="J131" s="71">
        <f t="shared" si="4"/>
        <v>274.58</v>
      </c>
      <c r="K131" s="71">
        <f t="shared" si="5"/>
        <v>1800</v>
      </c>
      <c r="L131" s="85"/>
      <c r="M131" s="86"/>
    </row>
    <row r="132" spans="1:14" x14ac:dyDescent="0.25">
      <c r="A132" s="67">
        <v>41542</v>
      </c>
      <c r="B132" s="68" t="s">
        <v>9</v>
      </c>
      <c r="C132" s="68" t="s">
        <v>45</v>
      </c>
      <c r="D132" s="69">
        <v>3671</v>
      </c>
      <c r="E132" s="69">
        <v>6</v>
      </c>
      <c r="F132" s="88">
        <v>20543469565</v>
      </c>
      <c r="G132" s="90" t="s">
        <v>170</v>
      </c>
      <c r="H132" s="70">
        <v>2338.9899999999998</v>
      </c>
      <c r="I132" s="71"/>
      <c r="J132" s="71">
        <f t="shared" si="4"/>
        <v>421.02</v>
      </c>
      <c r="K132" s="71">
        <f t="shared" si="5"/>
        <v>2760.0099999999998</v>
      </c>
      <c r="L132" s="85"/>
      <c r="M132" s="86"/>
    </row>
    <row r="133" spans="1:14" x14ac:dyDescent="0.25">
      <c r="A133" s="67">
        <v>41542</v>
      </c>
      <c r="B133" s="68" t="s">
        <v>9</v>
      </c>
      <c r="C133" s="68" t="s">
        <v>45</v>
      </c>
      <c r="D133" s="69">
        <v>3672</v>
      </c>
      <c r="E133" s="69">
        <v>6</v>
      </c>
      <c r="F133" s="66">
        <v>20481409714</v>
      </c>
      <c r="G133" s="84" t="s">
        <v>124</v>
      </c>
      <c r="H133" s="70">
        <v>4358.4799999999996</v>
      </c>
      <c r="I133" s="71"/>
      <c r="J133" s="71">
        <f t="shared" si="4"/>
        <v>784.53</v>
      </c>
      <c r="K133" s="71">
        <f t="shared" si="5"/>
        <v>5143.0099999999993</v>
      </c>
      <c r="L133" s="85"/>
      <c r="M133" s="86"/>
    </row>
    <row r="134" spans="1:14" x14ac:dyDescent="0.25">
      <c r="A134" s="67">
        <v>41542</v>
      </c>
      <c r="B134" s="68" t="s">
        <v>9</v>
      </c>
      <c r="C134" s="68" t="s">
        <v>45</v>
      </c>
      <c r="D134" s="69">
        <v>3673</v>
      </c>
      <c r="E134" s="69">
        <v>6</v>
      </c>
      <c r="F134" s="66">
        <v>20481409714</v>
      </c>
      <c r="G134" s="84" t="s">
        <v>124</v>
      </c>
      <c r="H134" s="70"/>
      <c r="I134" s="71">
        <v>958.18</v>
      </c>
      <c r="J134" s="71">
        <f t="shared" ref="J134:J184" si="6">+ROUND(H134*0.18,2)</f>
        <v>0</v>
      </c>
      <c r="K134" s="71">
        <f t="shared" si="5"/>
        <v>958.18</v>
      </c>
      <c r="L134" s="85"/>
      <c r="M134" s="86"/>
    </row>
    <row r="135" spans="1:14" x14ac:dyDescent="0.25">
      <c r="A135" s="67">
        <v>41542</v>
      </c>
      <c r="B135" s="68" t="s">
        <v>9</v>
      </c>
      <c r="C135" s="68" t="s">
        <v>45</v>
      </c>
      <c r="D135" s="69">
        <v>3674</v>
      </c>
      <c r="E135" s="69">
        <v>6</v>
      </c>
      <c r="F135" s="88">
        <v>20480219563</v>
      </c>
      <c r="G135" s="84" t="s">
        <v>171</v>
      </c>
      <c r="H135" s="70">
        <v>559.32000000000005</v>
      </c>
      <c r="I135" s="71"/>
      <c r="J135" s="71">
        <f t="shared" si="6"/>
        <v>100.68</v>
      </c>
      <c r="K135" s="71">
        <f t="shared" si="5"/>
        <v>660</v>
      </c>
      <c r="L135" s="85"/>
      <c r="M135" s="86"/>
    </row>
    <row r="136" spans="1:14" x14ac:dyDescent="0.25">
      <c r="A136" s="67">
        <v>41542</v>
      </c>
      <c r="B136" s="68" t="s">
        <v>9</v>
      </c>
      <c r="C136" s="68" t="s">
        <v>45</v>
      </c>
      <c r="D136" s="69">
        <v>3675</v>
      </c>
      <c r="E136" s="69">
        <v>6</v>
      </c>
      <c r="F136" s="88">
        <v>20100085225</v>
      </c>
      <c r="G136" s="84" t="s">
        <v>172</v>
      </c>
      <c r="H136" s="70">
        <v>34937.32</v>
      </c>
      <c r="I136" s="71"/>
      <c r="J136" s="71">
        <f t="shared" si="6"/>
        <v>6288.72</v>
      </c>
      <c r="K136" s="71">
        <f t="shared" si="5"/>
        <v>41226.04</v>
      </c>
      <c r="L136" s="85"/>
      <c r="M136" s="86"/>
    </row>
    <row r="137" spans="1:14" x14ac:dyDescent="0.25">
      <c r="A137" s="67">
        <v>41542</v>
      </c>
      <c r="B137" s="68" t="s">
        <v>9</v>
      </c>
      <c r="C137" s="68" t="s">
        <v>45</v>
      </c>
      <c r="D137" s="69">
        <v>3676</v>
      </c>
      <c r="E137" s="69">
        <v>6</v>
      </c>
      <c r="F137" s="88">
        <v>20100085225</v>
      </c>
      <c r="G137" s="84" t="s">
        <v>172</v>
      </c>
      <c r="H137" s="70"/>
      <c r="I137" s="71">
        <v>9581.65</v>
      </c>
      <c r="J137" s="71">
        <f t="shared" si="6"/>
        <v>0</v>
      </c>
      <c r="K137" s="71">
        <f t="shared" si="5"/>
        <v>9581.65</v>
      </c>
      <c r="L137" s="85"/>
      <c r="M137" s="86"/>
    </row>
    <row r="138" spans="1:14" x14ac:dyDescent="0.25">
      <c r="A138" s="67">
        <v>41542</v>
      </c>
      <c r="B138" s="68" t="s">
        <v>9</v>
      </c>
      <c r="C138" s="68" t="s">
        <v>45</v>
      </c>
      <c r="D138" s="69">
        <v>3677</v>
      </c>
      <c r="E138" s="69">
        <v>6</v>
      </c>
      <c r="F138" s="88">
        <v>20100085225</v>
      </c>
      <c r="G138" s="84" t="s">
        <v>172</v>
      </c>
      <c r="H138" s="70">
        <v>12677.56</v>
      </c>
      <c r="I138" s="71"/>
      <c r="J138" s="71">
        <f t="shared" si="6"/>
        <v>2281.96</v>
      </c>
      <c r="K138" s="71">
        <f t="shared" si="5"/>
        <v>14959.52</v>
      </c>
      <c r="L138" s="85"/>
      <c r="M138" s="86"/>
    </row>
    <row r="139" spans="1:14" x14ac:dyDescent="0.25">
      <c r="A139" s="67">
        <v>41543</v>
      </c>
      <c r="B139" s="68" t="s">
        <v>9</v>
      </c>
      <c r="C139" s="68" t="s">
        <v>45</v>
      </c>
      <c r="D139" s="69">
        <v>3678</v>
      </c>
      <c r="E139" s="69">
        <v>6</v>
      </c>
      <c r="F139" s="88">
        <v>20508650451</v>
      </c>
      <c r="G139" s="84" t="s">
        <v>173</v>
      </c>
      <c r="H139" s="70">
        <v>3049.15</v>
      </c>
      <c r="I139" s="71"/>
      <c r="J139" s="71">
        <f t="shared" si="6"/>
        <v>548.85</v>
      </c>
      <c r="K139" s="71">
        <f t="shared" si="5"/>
        <v>3598</v>
      </c>
      <c r="L139" s="85"/>
      <c r="M139" s="86"/>
    </row>
    <row r="140" spans="1:14" x14ac:dyDescent="0.25">
      <c r="A140" s="67">
        <v>41543</v>
      </c>
      <c r="B140" s="68" t="s">
        <v>9</v>
      </c>
      <c r="C140" s="68" t="s">
        <v>45</v>
      </c>
      <c r="D140" s="69">
        <v>3679</v>
      </c>
      <c r="E140" s="69">
        <v>6</v>
      </c>
      <c r="F140" s="66">
        <v>20543831426</v>
      </c>
      <c r="G140" s="84" t="s">
        <v>174</v>
      </c>
      <c r="H140" s="70">
        <v>921.61</v>
      </c>
      <c r="I140" s="71"/>
      <c r="J140" s="71">
        <f t="shared" si="6"/>
        <v>165.89</v>
      </c>
      <c r="K140" s="71">
        <f t="shared" si="5"/>
        <v>1087.5</v>
      </c>
      <c r="L140" s="85"/>
      <c r="M140" s="86"/>
    </row>
    <row r="141" spans="1:14" x14ac:dyDescent="0.25">
      <c r="A141" s="67">
        <v>41543</v>
      </c>
      <c r="B141" s="68" t="s">
        <v>9</v>
      </c>
      <c r="C141" s="68" t="s">
        <v>45</v>
      </c>
      <c r="D141" s="69">
        <v>3680</v>
      </c>
      <c r="E141" s="69">
        <v>6</v>
      </c>
      <c r="F141" s="66">
        <v>20507484213</v>
      </c>
      <c r="G141" s="84" t="s">
        <v>175</v>
      </c>
      <c r="H141" s="70">
        <v>4608.05</v>
      </c>
      <c r="I141" s="71"/>
      <c r="J141" s="71">
        <f t="shared" si="6"/>
        <v>829.45</v>
      </c>
      <c r="K141" s="71">
        <f t="shared" si="5"/>
        <v>5437.5</v>
      </c>
      <c r="L141" s="85"/>
      <c r="M141" s="86"/>
    </row>
    <row r="142" spans="1:14" x14ac:dyDescent="0.25">
      <c r="A142" s="67">
        <v>41543</v>
      </c>
      <c r="B142" s="68" t="s">
        <v>9</v>
      </c>
      <c r="C142" s="68" t="s">
        <v>45</v>
      </c>
      <c r="D142" s="69">
        <v>3681</v>
      </c>
      <c r="E142" s="69">
        <v>6</v>
      </c>
      <c r="F142" s="88">
        <v>20481139580</v>
      </c>
      <c r="G142" s="84" t="s">
        <v>176</v>
      </c>
      <c r="H142" s="70">
        <v>5153.22</v>
      </c>
      <c r="I142" s="71"/>
      <c r="J142" s="71">
        <f t="shared" si="6"/>
        <v>927.58</v>
      </c>
      <c r="K142" s="71">
        <f t="shared" si="5"/>
        <v>6080.8</v>
      </c>
      <c r="L142" s="85" t="s">
        <v>140</v>
      </c>
      <c r="M142" s="86">
        <v>4</v>
      </c>
      <c r="N142" s="57">
        <v>2</v>
      </c>
    </row>
    <row r="143" spans="1:14" x14ac:dyDescent="0.25">
      <c r="A143" s="67">
        <v>41543</v>
      </c>
      <c r="B143" s="68" t="s">
        <v>9</v>
      </c>
      <c r="C143" s="68" t="s">
        <v>45</v>
      </c>
      <c r="D143" s="69">
        <v>3682</v>
      </c>
      <c r="E143" s="69">
        <v>6</v>
      </c>
      <c r="F143" s="88">
        <v>20131257750</v>
      </c>
      <c r="G143" s="84" t="s">
        <v>102</v>
      </c>
      <c r="H143" s="70">
        <v>6508.48</v>
      </c>
      <c r="I143" s="71"/>
      <c r="J143" s="71">
        <f t="shared" si="6"/>
        <v>1171.53</v>
      </c>
      <c r="K143" s="71">
        <f t="shared" si="5"/>
        <v>7680.0099999999993</v>
      </c>
      <c r="L143" s="85"/>
      <c r="M143" s="86"/>
    </row>
    <row r="144" spans="1:14" x14ac:dyDescent="0.25">
      <c r="A144" s="67">
        <v>41543</v>
      </c>
      <c r="B144" s="68" t="s">
        <v>9</v>
      </c>
      <c r="C144" s="68" t="s">
        <v>45</v>
      </c>
      <c r="D144" s="69">
        <v>3683</v>
      </c>
      <c r="E144" s="69">
        <v>6</v>
      </c>
      <c r="F144" s="88">
        <v>20547141068</v>
      </c>
      <c r="G144" s="84" t="s">
        <v>156</v>
      </c>
      <c r="H144" s="70">
        <v>2989.12</v>
      </c>
      <c r="I144" s="71"/>
      <c r="J144" s="71">
        <f t="shared" si="6"/>
        <v>538.04</v>
      </c>
      <c r="K144" s="71">
        <f t="shared" si="5"/>
        <v>3527.16</v>
      </c>
      <c r="L144" s="85"/>
      <c r="M144" s="86"/>
    </row>
    <row r="145" spans="1:13" x14ac:dyDescent="0.25">
      <c r="A145" s="67">
        <v>41543</v>
      </c>
      <c r="B145" s="68" t="s">
        <v>9</v>
      </c>
      <c r="C145" s="68" t="s">
        <v>45</v>
      </c>
      <c r="D145" s="69">
        <v>3684</v>
      </c>
      <c r="E145" s="69">
        <v>6</v>
      </c>
      <c r="F145" s="88">
        <v>20547141068</v>
      </c>
      <c r="G145" s="84" t="s">
        <v>156</v>
      </c>
      <c r="H145" s="70">
        <v>3864.76</v>
      </c>
      <c r="I145" s="71"/>
      <c r="J145" s="71">
        <f t="shared" si="6"/>
        <v>695.66</v>
      </c>
      <c r="K145" s="71">
        <f t="shared" si="5"/>
        <v>4560.42</v>
      </c>
      <c r="L145" s="85"/>
      <c r="M145" s="86"/>
    </row>
    <row r="146" spans="1:13" x14ac:dyDescent="0.25">
      <c r="A146" s="67">
        <v>41543</v>
      </c>
      <c r="B146" s="68" t="s">
        <v>9</v>
      </c>
      <c r="C146" s="68" t="s">
        <v>45</v>
      </c>
      <c r="D146" s="69">
        <v>3685</v>
      </c>
      <c r="E146" s="69">
        <v>6</v>
      </c>
      <c r="F146" s="88">
        <v>20547141068</v>
      </c>
      <c r="G146" s="84" t="s">
        <v>156</v>
      </c>
      <c r="H146" s="70"/>
      <c r="I146" s="71">
        <v>474.64</v>
      </c>
      <c r="J146" s="71">
        <f t="shared" si="6"/>
        <v>0</v>
      </c>
      <c r="K146" s="71">
        <f t="shared" si="5"/>
        <v>474.64</v>
      </c>
      <c r="L146" s="85"/>
      <c r="M146" s="86"/>
    </row>
    <row r="147" spans="1:13" x14ac:dyDescent="0.25">
      <c r="A147" s="67">
        <v>41543</v>
      </c>
      <c r="B147" s="68" t="s">
        <v>9</v>
      </c>
      <c r="C147" s="68" t="s">
        <v>45</v>
      </c>
      <c r="D147" s="69">
        <v>3686</v>
      </c>
      <c r="E147" s="69">
        <v>6</v>
      </c>
      <c r="F147" s="88">
        <v>20528178201</v>
      </c>
      <c r="G147" s="84" t="s">
        <v>177</v>
      </c>
      <c r="H147" s="70">
        <v>1398.31</v>
      </c>
      <c r="I147" s="71"/>
      <c r="J147" s="71">
        <f t="shared" si="6"/>
        <v>251.7</v>
      </c>
      <c r="K147" s="71">
        <f t="shared" si="5"/>
        <v>1650.01</v>
      </c>
      <c r="L147" s="85"/>
      <c r="M147" s="86"/>
    </row>
    <row r="148" spans="1:13" x14ac:dyDescent="0.25">
      <c r="A148" s="67">
        <v>41544</v>
      </c>
      <c r="B148" s="68" t="s">
        <v>9</v>
      </c>
      <c r="C148" s="68" t="s">
        <v>45</v>
      </c>
      <c r="D148" s="69">
        <v>3687</v>
      </c>
      <c r="E148" s="69">
        <v>6</v>
      </c>
      <c r="F148" s="66">
        <v>20517839729</v>
      </c>
      <c r="G148" s="84" t="s">
        <v>80</v>
      </c>
      <c r="H148" s="70">
        <v>6355.93</v>
      </c>
      <c r="I148" s="71"/>
      <c r="J148" s="71">
        <f t="shared" si="6"/>
        <v>1144.07</v>
      </c>
      <c r="K148" s="71">
        <f t="shared" si="5"/>
        <v>7500</v>
      </c>
      <c r="L148" s="85"/>
      <c r="M148" s="86"/>
    </row>
    <row r="149" spans="1:13" x14ac:dyDescent="0.25">
      <c r="A149" s="67">
        <v>41544</v>
      </c>
      <c r="B149" s="68" t="s">
        <v>9</v>
      </c>
      <c r="C149" s="68" t="s">
        <v>45</v>
      </c>
      <c r="D149" s="69">
        <v>3688</v>
      </c>
      <c r="E149" s="69">
        <v>6</v>
      </c>
      <c r="F149" s="66">
        <v>20507633154</v>
      </c>
      <c r="G149" s="84" t="s">
        <v>128</v>
      </c>
      <c r="H149" s="70">
        <v>4608.05</v>
      </c>
      <c r="I149" s="71"/>
      <c r="J149" s="71">
        <f t="shared" si="6"/>
        <v>829.45</v>
      </c>
      <c r="K149" s="71">
        <f t="shared" si="5"/>
        <v>5437.5</v>
      </c>
      <c r="L149" s="85"/>
      <c r="M149" s="86"/>
    </row>
    <row r="150" spans="1:13" x14ac:dyDescent="0.25">
      <c r="A150" s="67">
        <v>41544</v>
      </c>
      <c r="B150" s="68" t="s">
        <v>9</v>
      </c>
      <c r="C150" s="68" t="s">
        <v>45</v>
      </c>
      <c r="D150" s="69">
        <v>3689</v>
      </c>
      <c r="E150" s="69">
        <v>6</v>
      </c>
      <c r="F150" s="66">
        <v>20521262070</v>
      </c>
      <c r="G150" s="84" t="s">
        <v>93</v>
      </c>
      <c r="H150" s="70">
        <v>1843.22</v>
      </c>
      <c r="I150" s="71"/>
      <c r="J150" s="71">
        <f t="shared" si="6"/>
        <v>331.78</v>
      </c>
      <c r="K150" s="71">
        <f t="shared" si="5"/>
        <v>2175</v>
      </c>
      <c r="L150" s="85"/>
      <c r="M150" s="86"/>
    </row>
    <row r="151" spans="1:13" x14ac:dyDescent="0.25">
      <c r="A151" s="67">
        <v>41544</v>
      </c>
      <c r="B151" s="68" t="s">
        <v>9</v>
      </c>
      <c r="C151" s="68" t="s">
        <v>45</v>
      </c>
      <c r="D151" s="69">
        <v>3690</v>
      </c>
      <c r="E151" s="69">
        <v>6</v>
      </c>
      <c r="F151" s="66">
        <v>10208992487</v>
      </c>
      <c r="G151" s="84" t="s">
        <v>178</v>
      </c>
      <c r="H151" s="70">
        <v>375</v>
      </c>
      <c r="I151" s="71"/>
      <c r="J151" s="71">
        <f t="shared" si="6"/>
        <v>67.5</v>
      </c>
      <c r="K151" s="71">
        <f t="shared" si="5"/>
        <v>442.5</v>
      </c>
      <c r="L151" s="85"/>
      <c r="M151" s="86"/>
    </row>
    <row r="152" spans="1:13" x14ac:dyDescent="0.25">
      <c r="A152" s="67">
        <v>41544</v>
      </c>
      <c r="B152" s="68" t="s">
        <v>9</v>
      </c>
      <c r="C152" s="68" t="s">
        <v>45</v>
      </c>
      <c r="D152" s="69">
        <v>3691</v>
      </c>
      <c r="E152" s="69">
        <v>6</v>
      </c>
      <c r="F152" s="88">
        <v>20100085225</v>
      </c>
      <c r="G152" s="84" t="s">
        <v>172</v>
      </c>
      <c r="H152" s="70">
        <v>22817.61</v>
      </c>
      <c r="I152" s="71"/>
      <c r="J152" s="71">
        <f t="shared" si="6"/>
        <v>4107.17</v>
      </c>
      <c r="K152" s="71">
        <f t="shared" si="5"/>
        <v>26924.78</v>
      </c>
      <c r="L152" s="85"/>
      <c r="M152" s="86"/>
    </row>
    <row r="153" spans="1:13" x14ac:dyDescent="0.25">
      <c r="A153" s="67">
        <v>41544</v>
      </c>
      <c r="B153" s="68" t="s">
        <v>9</v>
      </c>
      <c r="C153" s="68" t="s">
        <v>45</v>
      </c>
      <c r="D153" s="69">
        <v>3692</v>
      </c>
      <c r="E153" s="69">
        <v>6</v>
      </c>
      <c r="F153" s="88">
        <v>20331066703</v>
      </c>
      <c r="G153" s="84" t="s">
        <v>95</v>
      </c>
      <c r="H153" s="70">
        <v>383.57</v>
      </c>
      <c r="I153" s="71"/>
      <c r="J153" s="71">
        <f t="shared" si="6"/>
        <v>69.040000000000006</v>
      </c>
      <c r="K153" s="71">
        <f t="shared" si="5"/>
        <v>452.61</v>
      </c>
      <c r="L153" s="85"/>
      <c r="M153" s="86"/>
    </row>
    <row r="154" spans="1:13" x14ac:dyDescent="0.25">
      <c r="A154" s="67">
        <v>41544</v>
      </c>
      <c r="B154" s="68" t="s">
        <v>9</v>
      </c>
      <c r="C154" s="68" t="s">
        <v>45</v>
      </c>
      <c r="D154" s="69">
        <v>3693</v>
      </c>
      <c r="E154" s="69">
        <v>6</v>
      </c>
      <c r="F154" s="88">
        <v>20331066703</v>
      </c>
      <c r="G154" s="84" t="s">
        <v>95</v>
      </c>
      <c r="H154" s="70">
        <v>826.56</v>
      </c>
      <c r="I154" s="71"/>
      <c r="J154" s="71">
        <f t="shared" si="6"/>
        <v>148.78</v>
      </c>
      <c r="K154" s="71">
        <f t="shared" si="5"/>
        <v>975.33999999999992</v>
      </c>
      <c r="L154" s="85"/>
      <c r="M154" s="86"/>
    </row>
    <row r="155" spans="1:13" x14ac:dyDescent="0.25">
      <c r="A155" s="67">
        <v>41544</v>
      </c>
      <c r="B155" s="68" t="s">
        <v>9</v>
      </c>
      <c r="C155" s="68" t="s">
        <v>45</v>
      </c>
      <c r="D155" s="69">
        <v>3694</v>
      </c>
      <c r="E155" s="69">
        <v>6</v>
      </c>
      <c r="F155" s="88">
        <v>20331066703</v>
      </c>
      <c r="G155" s="84" t="s">
        <v>95</v>
      </c>
      <c r="H155" s="70">
        <v>77229.34</v>
      </c>
      <c r="I155" s="71"/>
      <c r="J155" s="71">
        <f t="shared" si="6"/>
        <v>13901.28</v>
      </c>
      <c r="K155" s="71">
        <f t="shared" si="5"/>
        <v>91130.62</v>
      </c>
      <c r="L155" s="85"/>
      <c r="M155" s="86"/>
    </row>
    <row r="156" spans="1:13" x14ac:dyDescent="0.25">
      <c r="A156" s="67">
        <v>41544</v>
      </c>
      <c r="B156" s="68" t="s">
        <v>9</v>
      </c>
      <c r="C156" s="68" t="s">
        <v>45</v>
      </c>
      <c r="D156" s="69">
        <v>3695</v>
      </c>
      <c r="E156" s="69">
        <v>6</v>
      </c>
      <c r="F156" s="88">
        <v>20331066703</v>
      </c>
      <c r="G156" s="84" t="s">
        <v>95</v>
      </c>
      <c r="H156" s="70">
        <v>373.09</v>
      </c>
      <c r="I156" s="71"/>
      <c r="J156" s="71">
        <f t="shared" si="6"/>
        <v>67.16</v>
      </c>
      <c r="K156" s="71">
        <f t="shared" si="5"/>
        <v>440.25</v>
      </c>
      <c r="L156" s="85"/>
      <c r="M156" s="86"/>
    </row>
    <row r="157" spans="1:13" x14ac:dyDescent="0.25">
      <c r="A157" s="67">
        <v>41544</v>
      </c>
      <c r="B157" s="68" t="s">
        <v>9</v>
      </c>
      <c r="C157" s="68" t="s">
        <v>45</v>
      </c>
      <c r="D157" s="69">
        <v>3696</v>
      </c>
      <c r="E157" s="69">
        <v>6</v>
      </c>
      <c r="F157" s="88">
        <v>20507633154</v>
      </c>
      <c r="G157" s="84" t="s">
        <v>128</v>
      </c>
      <c r="H157" s="70">
        <v>14968.22</v>
      </c>
      <c r="I157" s="71"/>
      <c r="J157" s="71">
        <f t="shared" si="6"/>
        <v>2694.28</v>
      </c>
      <c r="K157" s="71">
        <f t="shared" si="5"/>
        <v>17662.5</v>
      </c>
      <c r="L157" s="85"/>
      <c r="M157" s="86"/>
    </row>
    <row r="158" spans="1:13" x14ac:dyDescent="0.25">
      <c r="A158" s="67">
        <v>41544</v>
      </c>
      <c r="B158" s="68" t="s">
        <v>9</v>
      </c>
      <c r="C158" s="68" t="s">
        <v>45</v>
      </c>
      <c r="D158" s="69">
        <v>3697</v>
      </c>
      <c r="E158" s="69">
        <v>6</v>
      </c>
      <c r="F158" s="66">
        <v>20508650451</v>
      </c>
      <c r="G158" s="84" t="s">
        <v>179</v>
      </c>
      <c r="H158" s="70">
        <v>935.59</v>
      </c>
      <c r="I158" s="71"/>
      <c r="J158" s="71">
        <f t="shared" si="6"/>
        <v>168.41</v>
      </c>
      <c r="K158" s="71">
        <f t="shared" si="5"/>
        <v>1104</v>
      </c>
      <c r="L158" s="85"/>
      <c r="M158" s="86"/>
    </row>
    <row r="159" spans="1:13" x14ac:dyDescent="0.25">
      <c r="A159" s="67">
        <v>41544</v>
      </c>
      <c r="B159" s="68" t="s">
        <v>9</v>
      </c>
      <c r="C159" s="68" t="s">
        <v>45</v>
      </c>
      <c r="D159" s="69">
        <v>3698</v>
      </c>
      <c r="E159" s="69">
        <v>6</v>
      </c>
      <c r="F159" s="88">
        <v>20100085225</v>
      </c>
      <c r="G159" s="84" t="s">
        <v>172</v>
      </c>
      <c r="H159" s="70"/>
      <c r="I159" s="71">
        <v>11497.98</v>
      </c>
      <c r="J159" s="71">
        <f t="shared" si="6"/>
        <v>0</v>
      </c>
      <c r="K159" s="71">
        <f t="shared" si="5"/>
        <v>11497.98</v>
      </c>
      <c r="L159" s="85"/>
      <c r="M159" s="86"/>
    </row>
    <row r="160" spans="1:13" x14ac:dyDescent="0.25">
      <c r="A160" s="67">
        <v>41544</v>
      </c>
      <c r="B160" s="68" t="s">
        <v>9</v>
      </c>
      <c r="C160" s="68" t="s">
        <v>45</v>
      </c>
      <c r="D160" s="69">
        <v>3699</v>
      </c>
      <c r="E160" s="69">
        <v>6</v>
      </c>
      <c r="F160" s="88">
        <v>20548420319</v>
      </c>
      <c r="G160" s="90" t="s">
        <v>180</v>
      </c>
      <c r="H160" s="70">
        <v>4608.05</v>
      </c>
      <c r="J160" s="71">
        <f t="shared" si="6"/>
        <v>829.45</v>
      </c>
      <c r="K160" s="71">
        <f t="shared" si="5"/>
        <v>5437.5</v>
      </c>
      <c r="L160" s="85"/>
      <c r="M160" s="86"/>
    </row>
    <row r="161" spans="1:14" x14ac:dyDescent="0.25">
      <c r="A161" s="67">
        <v>41544</v>
      </c>
      <c r="B161" s="68" t="s">
        <v>9</v>
      </c>
      <c r="C161" s="68" t="s">
        <v>45</v>
      </c>
      <c r="D161" s="69">
        <v>3700</v>
      </c>
      <c r="E161" s="69">
        <v>6</v>
      </c>
      <c r="F161" s="88">
        <v>20331066703</v>
      </c>
      <c r="G161" s="84" t="s">
        <v>95</v>
      </c>
      <c r="I161" s="71">
        <v>4924.3900000000003</v>
      </c>
      <c r="J161" s="71">
        <f t="shared" si="6"/>
        <v>0</v>
      </c>
      <c r="K161" s="71">
        <f t="shared" si="5"/>
        <v>4924.3900000000003</v>
      </c>
      <c r="L161" s="85"/>
      <c r="M161" s="86"/>
    </row>
    <row r="162" spans="1:14" x14ac:dyDescent="0.25">
      <c r="A162" s="67">
        <v>41547</v>
      </c>
      <c r="B162" s="68" t="s">
        <v>9</v>
      </c>
      <c r="C162" s="68" t="s">
        <v>45</v>
      </c>
      <c r="D162" s="69">
        <v>3701</v>
      </c>
      <c r="E162" s="69">
        <v>6</v>
      </c>
      <c r="F162" s="88">
        <v>10093877301</v>
      </c>
      <c r="G162" s="84" t="s">
        <v>181</v>
      </c>
      <c r="H162" s="70">
        <v>5274.15</v>
      </c>
      <c r="I162" s="71"/>
      <c r="J162" s="71">
        <f t="shared" si="6"/>
        <v>949.35</v>
      </c>
      <c r="K162" s="71">
        <f t="shared" si="5"/>
        <v>6223.5</v>
      </c>
      <c r="L162" s="85" t="s">
        <v>97</v>
      </c>
      <c r="M162" s="86">
        <v>5</v>
      </c>
    </row>
    <row r="163" spans="1:14" x14ac:dyDescent="0.25">
      <c r="A163" s="67">
        <v>41547</v>
      </c>
      <c r="B163" s="68" t="s">
        <v>9</v>
      </c>
      <c r="C163" s="68" t="s">
        <v>45</v>
      </c>
      <c r="D163" s="69">
        <v>3702</v>
      </c>
      <c r="E163" s="69">
        <v>6</v>
      </c>
      <c r="F163" s="66">
        <v>10295974562</v>
      </c>
      <c r="G163" s="84" t="s">
        <v>182</v>
      </c>
      <c r="H163" s="70">
        <v>5274.15</v>
      </c>
      <c r="I163" s="74"/>
      <c r="J163" s="71">
        <f t="shared" si="6"/>
        <v>949.35</v>
      </c>
      <c r="K163" s="71">
        <f t="shared" si="5"/>
        <v>6223.5</v>
      </c>
      <c r="L163" s="85" t="s">
        <v>97</v>
      </c>
      <c r="M163" s="86">
        <v>5</v>
      </c>
    </row>
    <row r="164" spans="1:14" x14ac:dyDescent="0.25">
      <c r="A164" s="67">
        <v>41547</v>
      </c>
      <c r="B164" s="68" t="s">
        <v>9</v>
      </c>
      <c r="C164" s="68" t="s">
        <v>45</v>
      </c>
      <c r="D164" s="69">
        <v>3703</v>
      </c>
      <c r="E164" s="69">
        <v>6</v>
      </c>
      <c r="F164" s="88">
        <v>10292278875</v>
      </c>
      <c r="G164" s="84" t="s">
        <v>112</v>
      </c>
      <c r="H164" s="70">
        <v>279</v>
      </c>
      <c r="I164" s="71"/>
      <c r="J164" s="71">
        <f t="shared" si="6"/>
        <v>50.22</v>
      </c>
      <c r="K164" s="71">
        <f t="shared" si="5"/>
        <v>329.22</v>
      </c>
      <c r="L164" s="85"/>
      <c r="M164" s="86"/>
    </row>
    <row r="165" spans="1:14" x14ac:dyDescent="0.25">
      <c r="A165" s="67">
        <v>41547</v>
      </c>
      <c r="B165" s="68" t="s">
        <v>9</v>
      </c>
      <c r="C165" s="68" t="s">
        <v>45</v>
      </c>
      <c r="D165" s="69">
        <v>3704</v>
      </c>
      <c r="E165" s="69">
        <v>6</v>
      </c>
      <c r="F165" s="66">
        <v>20455710503</v>
      </c>
      <c r="G165" s="84" t="s">
        <v>183</v>
      </c>
      <c r="H165" s="70">
        <v>5156.95</v>
      </c>
      <c r="I165" s="71"/>
      <c r="J165" s="71">
        <f t="shared" si="6"/>
        <v>928.25</v>
      </c>
      <c r="K165" s="71">
        <f t="shared" si="5"/>
        <v>6085.2</v>
      </c>
      <c r="L165" s="85" t="s">
        <v>97</v>
      </c>
      <c r="M165" s="86">
        <v>4</v>
      </c>
      <c r="N165" s="57">
        <v>2</v>
      </c>
    </row>
    <row r="166" spans="1:14" x14ac:dyDescent="0.25">
      <c r="A166" s="67">
        <v>41547</v>
      </c>
      <c r="B166" s="68" t="s">
        <v>9</v>
      </c>
      <c r="C166" s="68" t="s">
        <v>45</v>
      </c>
      <c r="D166" s="69">
        <v>3705</v>
      </c>
      <c r="E166" s="69">
        <v>6</v>
      </c>
      <c r="F166" s="66">
        <v>10181326625</v>
      </c>
      <c r="G166" s="84" t="s">
        <v>184</v>
      </c>
      <c r="H166" s="70">
        <v>2578.4699999999998</v>
      </c>
      <c r="I166" s="71"/>
      <c r="J166" s="71">
        <f t="shared" si="6"/>
        <v>464.12</v>
      </c>
      <c r="K166" s="71">
        <f t="shared" si="5"/>
        <v>3042.5899999999997</v>
      </c>
      <c r="L166" s="85" t="s">
        <v>97</v>
      </c>
      <c r="M166" s="86">
        <v>2</v>
      </c>
      <c r="N166" s="57">
        <v>1</v>
      </c>
    </row>
    <row r="167" spans="1:14" x14ac:dyDescent="0.25">
      <c r="A167" s="67">
        <v>41547</v>
      </c>
      <c r="B167" s="68" t="s">
        <v>9</v>
      </c>
      <c r="C167" s="68" t="s">
        <v>45</v>
      </c>
      <c r="D167" s="69">
        <v>3706</v>
      </c>
      <c r="E167" s="69">
        <v>6</v>
      </c>
      <c r="F167" s="66">
        <v>20505045492</v>
      </c>
      <c r="G167" s="84" t="s">
        <v>185</v>
      </c>
      <c r="H167" s="70">
        <v>10548.31</v>
      </c>
      <c r="I167" s="71"/>
      <c r="J167" s="71">
        <f t="shared" si="6"/>
        <v>1898.7</v>
      </c>
      <c r="K167" s="71">
        <f t="shared" si="5"/>
        <v>12447.01</v>
      </c>
      <c r="L167" s="85" t="s">
        <v>97</v>
      </c>
      <c r="M167" s="86">
        <v>10</v>
      </c>
    </row>
    <row r="168" spans="1:14" x14ac:dyDescent="0.25">
      <c r="A168" s="67">
        <v>41547</v>
      </c>
      <c r="B168" s="68" t="s">
        <v>9</v>
      </c>
      <c r="C168" s="68" t="s">
        <v>45</v>
      </c>
      <c r="D168" s="69">
        <v>3707</v>
      </c>
      <c r="E168" s="69">
        <v>6</v>
      </c>
      <c r="F168" s="66">
        <v>20523629116</v>
      </c>
      <c r="G168" s="84" t="s">
        <v>186</v>
      </c>
      <c r="H168" s="70">
        <v>5274.15</v>
      </c>
      <c r="I168" s="71"/>
      <c r="J168" s="71">
        <f t="shared" si="6"/>
        <v>949.35</v>
      </c>
      <c r="K168" s="71">
        <f t="shared" si="5"/>
        <v>6223.5</v>
      </c>
      <c r="L168" s="85" t="s">
        <v>97</v>
      </c>
      <c r="M168" s="86">
        <v>5</v>
      </c>
    </row>
    <row r="169" spans="1:14" x14ac:dyDescent="0.25">
      <c r="A169" s="67">
        <v>41547</v>
      </c>
      <c r="B169" s="68" t="s">
        <v>9</v>
      </c>
      <c r="C169" s="68" t="s">
        <v>45</v>
      </c>
      <c r="D169" s="69">
        <v>3708</v>
      </c>
      <c r="E169" s="69">
        <v>6</v>
      </c>
      <c r="F169" s="66">
        <v>20513597127</v>
      </c>
      <c r="G169" s="84" t="s">
        <v>187</v>
      </c>
      <c r="H169" s="70">
        <v>7735.42</v>
      </c>
      <c r="I169" s="71"/>
      <c r="J169" s="71">
        <f t="shared" si="6"/>
        <v>1392.38</v>
      </c>
      <c r="K169" s="71">
        <f t="shared" si="5"/>
        <v>9127.7999999999993</v>
      </c>
      <c r="L169" s="85" t="s">
        <v>97</v>
      </c>
      <c r="M169" s="86">
        <v>6</v>
      </c>
      <c r="N169" s="57">
        <v>3</v>
      </c>
    </row>
    <row r="170" spans="1:14" x14ac:dyDescent="0.25">
      <c r="A170" s="67">
        <v>41547</v>
      </c>
      <c r="B170" s="68" t="s">
        <v>9</v>
      </c>
      <c r="C170" s="68" t="s">
        <v>45</v>
      </c>
      <c r="D170" s="69">
        <v>3709</v>
      </c>
      <c r="E170" s="69">
        <v>6</v>
      </c>
      <c r="F170" s="66">
        <v>20558081636</v>
      </c>
      <c r="G170" s="84" t="s">
        <v>188</v>
      </c>
      <c r="H170" s="70">
        <v>5156.95</v>
      </c>
      <c r="I170" s="71"/>
      <c r="J170" s="71">
        <f t="shared" si="6"/>
        <v>928.25</v>
      </c>
      <c r="K170" s="71">
        <f t="shared" si="5"/>
        <v>6085.2</v>
      </c>
      <c r="L170" s="85" t="s">
        <v>97</v>
      </c>
      <c r="M170" s="86">
        <v>4</v>
      </c>
      <c r="N170" s="57">
        <v>2</v>
      </c>
    </row>
    <row r="171" spans="1:14" x14ac:dyDescent="0.25">
      <c r="A171" s="67">
        <v>41547</v>
      </c>
      <c r="B171" s="68" t="s">
        <v>9</v>
      </c>
      <c r="C171" s="68" t="s">
        <v>45</v>
      </c>
      <c r="D171" s="69">
        <v>3710</v>
      </c>
      <c r="E171" s="69">
        <v>6</v>
      </c>
      <c r="F171" s="66">
        <v>10092971789</v>
      </c>
      <c r="G171" s="84" t="s">
        <v>189</v>
      </c>
      <c r="H171" s="70">
        <v>5274.15</v>
      </c>
      <c r="I171" s="71"/>
      <c r="J171" s="71">
        <f t="shared" si="6"/>
        <v>949.35</v>
      </c>
      <c r="K171" s="71">
        <f t="shared" si="5"/>
        <v>6223.5</v>
      </c>
      <c r="L171" s="85" t="s">
        <v>97</v>
      </c>
      <c r="M171" s="86">
        <v>5</v>
      </c>
    </row>
    <row r="172" spans="1:14" x14ac:dyDescent="0.25">
      <c r="A172" s="67">
        <v>41547</v>
      </c>
      <c r="B172" s="68" t="s">
        <v>9</v>
      </c>
      <c r="C172" s="68" t="s">
        <v>45</v>
      </c>
      <c r="D172" s="69">
        <v>3711</v>
      </c>
      <c r="E172" s="69">
        <v>6</v>
      </c>
      <c r="F172" s="66">
        <v>10100564586</v>
      </c>
      <c r="G172" s="84" t="s">
        <v>190</v>
      </c>
      <c r="H172" s="70">
        <v>3164.49</v>
      </c>
      <c r="I172" s="71"/>
      <c r="J172" s="71">
        <f t="shared" si="6"/>
        <v>569.61</v>
      </c>
      <c r="K172" s="71">
        <f t="shared" si="5"/>
        <v>3734.1</v>
      </c>
      <c r="L172" s="85" t="s">
        <v>97</v>
      </c>
      <c r="M172" s="86">
        <v>3</v>
      </c>
    </row>
    <row r="173" spans="1:14" x14ac:dyDescent="0.25">
      <c r="A173" s="67">
        <v>41547</v>
      </c>
      <c r="B173" s="68" t="s">
        <v>9</v>
      </c>
      <c r="C173" s="68" t="s">
        <v>45</v>
      </c>
      <c r="D173" s="69">
        <v>3712</v>
      </c>
      <c r="E173" s="69">
        <v>6</v>
      </c>
      <c r="F173" s="66">
        <v>20100178401</v>
      </c>
      <c r="G173" s="84" t="s">
        <v>191</v>
      </c>
      <c r="H173" s="70">
        <v>2581.94</v>
      </c>
      <c r="I173" s="71"/>
      <c r="J173" s="71">
        <f t="shared" si="6"/>
        <v>464.75</v>
      </c>
      <c r="K173" s="71">
        <f t="shared" si="5"/>
        <v>3046.69</v>
      </c>
      <c r="L173" s="85"/>
      <c r="M173" s="86"/>
    </row>
    <row r="174" spans="1:14" x14ac:dyDescent="0.25">
      <c r="A174" s="67">
        <v>41547</v>
      </c>
      <c r="B174" s="68" t="s">
        <v>9</v>
      </c>
      <c r="C174" s="68" t="s">
        <v>45</v>
      </c>
      <c r="D174" s="69">
        <v>3713</v>
      </c>
      <c r="E174" s="69">
        <v>6</v>
      </c>
      <c r="F174" s="66">
        <v>20100085225</v>
      </c>
      <c r="G174" s="84" t="s">
        <v>172</v>
      </c>
      <c r="H174" s="70">
        <v>1680</v>
      </c>
      <c r="I174" s="71"/>
      <c r="J174" s="71">
        <f t="shared" si="6"/>
        <v>302.39999999999998</v>
      </c>
      <c r="K174" s="71">
        <f t="shared" si="5"/>
        <v>1982.4</v>
      </c>
      <c r="L174" s="85"/>
      <c r="M174" s="86"/>
    </row>
    <row r="175" spans="1:14" x14ac:dyDescent="0.25">
      <c r="A175" s="67">
        <v>41547</v>
      </c>
      <c r="B175" s="68" t="s">
        <v>9</v>
      </c>
      <c r="C175" s="68" t="s">
        <v>45</v>
      </c>
      <c r="D175" s="69">
        <v>3714</v>
      </c>
      <c r="E175" s="69">
        <v>6</v>
      </c>
      <c r="F175" s="66">
        <v>10292913422</v>
      </c>
      <c r="G175" s="84" t="s">
        <v>192</v>
      </c>
      <c r="H175" s="70">
        <v>921.61</v>
      </c>
      <c r="I175" s="71"/>
      <c r="J175" s="71">
        <f t="shared" si="6"/>
        <v>165.89</v>
      </c>
      <c r="K175" s="71">
        <f t="shared" si="5"/>
        <v>1087.5</v>
      </c>
      <c r="L175" s="85"/>
      <c r="M175" s="86"/>
    </row>
    <row r="176" spans="1:14" x14ac:dyDescent="0.25">
      <c r="A176" s="67">
        <v>41547</v>
      </c>
      <c r="B176" s="68" t="s">
        <v>9</v>
      </c>
      <c r="C176" s="68" t="s">
        <v>45</v>
      </c>
      <c r="D176" s="69">
        <v>3715</v>
      </c>
      <c r="E176" s="69">
        <v>6</v>
      </c>
      <c r="F176" s="88">
        <v>20465498481</v>
      </c>
      <c r="G176" s="84" t="s">
        <v>193</v>
      </c>
      <c r="H176" s="70">
        <v>533.89</v>
      </c>
      <c r="I176" s="71"/>
      <c r="J176" s="71">
        <f t="shared" si="6"/>
        <v>96.1</v>
      </c>
      <c r="K176" s="71">
        <f t="shared" si="5"/>
        <v>629.99</v>
      </c>
      <c r="L176" s="85"/>
      <c r="M176" s="86"/>
    </row>
    <row r="177" spans="1:14" x14ac:dyDescent="0.25">
      <c r="A177" s="67">
        <v>41547</v>
      </c>
      <c r="B177" s="68" t="s">
        <v>9</v>
      </c>
      <c r="C177" s="68" t="s">
        <v>45</v>
      </c>
      <c r="D177" s="69">
        <v>3716</v>
      </c>
      <c r="E177" s="69">
        <v>6</v>
      </c>
      <c r="F177" s="88">
        <v>20100041953</v>
      </c>
      <c r="G177" s="84" t="s">
        <v>72</v>
      </c>
      <c r="H177" s="70">
        <v>2578.4699999999998</v>
      </c>
      <c r="I177" s="71"/>
      <c r="J177" s="71">
        <f t="shared" si="6"/>
        <v>464.12</v>
      </c>
      <c r="K177" s="71">
        <f t="shared" si="5"/>
        <v>3042.5899999999997</v>
      </c>
      <c r="L177" s="85" t="s">
        <v>97</v>
      </c>
      <c r="M177" s="86">
        <v>2</v>
      </c>
      <c r="N177" s="57">
        <v>1</v>
      </c>
    </row>
    <row r="178" spans="1:14" x14ac:dyDescent="0.25">
      <c r="A178" s="67">
        <v>41547</v>
      </c>
      <c r="B178" s="68" t="s">
        <v>9</v>
      </c>
      <c r="C178" s="68" t="s">
        <v>45</v>
      </c>
      <c r="D178" s="69">
        <v>3717</v>
      </c>
      <c r="E178" s="69">
        <v>6</v>
      </c>
      <c r="F178" s="88"/>
      <c r="G178" s="84" t="s">
        <v>70</v>
      </c>
      <c r="H178" s="70"/>
      <c r="I178" s="71"/>
      <c r="J178" s="71">
        <f t="shared" si="6"/>
        <v>0</v>
      </c>
      <c r="K178" s="71">
        <f t="shared" si="5"/>
        <v>0</v>
      </c>
      <c r="L178" s="85"/>
      <c r="M178" s="86"/>
    </row>
    <row r="179" spans="1:14" x14ac:dyDescent="0.25">
      <c r="A179" s="67">
        <v>41547</v>
      </c>
      <c r="B179" s="68" t="s">
        <v>9</v>
      </c>
      <c r="C179" s="68" t="s">
        <v>45</v>
      </c>
      <c r="D179" s="69">
        <v>3718</v>
      </c>
      <c r="E179" s="69">
        <v>6</v>
      </c>
      <c r="F179" s="88">
        <v>20100025168</v>
      </c>
      <c r="G179" s="84" t="s">
        <v>73</v>
      </c>
      <c r="H179" s="70">
        <v>6959.73</v>
      </c>
      <c r="I179" s="71"/>
      <c r="J179" s="71">
        <f t="shared" si="6"/>
        <v>1252.75</v>
      </c>
      <c r="K179" s="71">
        <f t="shared" si="5"/>
        <v>8212.48</v>
      </c>
      <c r="L179" s="85"/>
      <c r="M179" s="86"/>
    </row>
    <row r="180" spans="1:14" x14ac:dyDescent="0.25">
      <c r="A180" s="67">
        <v>41547</v>
      </c>
      <c r="B180" s="68" t="s">
        <v>9</v>
      </c>
      <c r="C180" s="68" t="s">
        <v>45</v>
      </c>
      <c r="D180" s="69">
        <v>3719</v>
      </c>
      <c r="E180" s="69">
        <v>6</v>
      </c>
      <c r="F180" s="88">
        <v>10091651284</v>
      </c>
      <c r="G180" s="84" t="s">
        <v>74</v>
      </c>
      <c r="H180" s="70">
        <v>2179.98</v>
      </c>
      <c r="I180" s="71"/>
      <c r="J180" s="71">
        <f t="shared" si="6"/>
        <v>392.4</v>
      </c>
      <c r="K180" s="71">
        <f t="shared" si="5"/>
        <v>2572.38</v>
      </c>
      <c r="L180" s="85" t="s">
        <v>97</v>
      </c>
      <c r="M180" s="86">
        <v>2</v>
      </c>
    </row>
    <row r="181" spans="1:14" x14ac:dyDescent="0.25">
      <c r="A181" s="67">
        <v>41547</v>
      </c>
      <c r="B181" s="68" t="s">
        <v>9</v>
      </c>
      <c r="C181" s="68" t="s">
        <v>45</v>
      </c>
      <c r="D181" s="69">
        <v>3720</v>
      </c>
      <c r="E181" s="69">
        <v>6</v>
      </c>
      <c r="F181" s="66">
        <v>20516961075</v>
      </c>
      <c r="G181" s="84" t="s">
        <v>75</v>
      </c>
      <c r="H181" s="70">
        <v>1125.1500000000001</v>
      </c>
      <c r="I181" s="71"/>
      <c r="J181" s="71">
        <f t="shared" si="6"/>
        <v>202.53</v>
      </c>
      <c r="K181" s="71">
        <f t="shared" si="5"/>
        <v>1327.68</v>
      </c>
      <c r="L181" s="85" t="s">
        <v>97</v>
      </c>
      <c r="M181" s="86">
        <v>1</v>
      </c>
    </row>
    <row r="182" spans="1:14" x14ac:dyDescent="0.25">
      <c r="A182" s="67">
        <v>41547</v>
      </c>
      <c r="B182" s="68" t="s">
        <v>9</v>
      </c>
      <c r="C182" s="68" t="s">
        <v>45</v>
      </c>
      <c r="D182" s="69">
        <v>3721</v>
      </c>
      <c r="E182" s="69">
        <v>6</v>
      </c>
      <c r="F182" s="66">
        <v>20516961075</v>
      </c>
      <c r="G182" s="84" t="s">
        <v>75</v>
      </c>
      <c r="H182" s="70">
        <v>13423.98</v>
      </c>
      <c r="I182" s="71"/>
      <c r="J182" s="71">
        <f t="shared" si="6"/>
        <v>2416.3200000000002</v>
      </c>
      <c r="K182" s="71">
        <f t="shared" si="5"/>
        <v>15840.3</v>
      </c>
      <c r="L182" s="85"/>
      <c r="M182" s="86"/>
    </row>
    <row r="183" spans="1:14" x14ac:dyDescent="0.25">
      <c r="A183" s="67">
        <v>41547</v>
      </c>
      <c r="B183" s="68" t="s">
        <v>9</v>
      </c>
      <c r="C183" s="68" t="s">
        <v>45</v>
      </c>
      <c r="D183" s="69">
        <v>3722</v>
      </c>
      <c r="E183" s="69">
        <v>6</v>
      </c>
      <c r="F183" s="88">
        <v>20543498077</v>
      </c>
      <c r="G183" s="84" t="s">
        <v>76</v>
      </c>
      <c r="H183" s="70">
        <v>2590.4699999999998</v>
      </c>
      <c r="I183" s="71"/>
      <c r="J183" s="71">
        <f t="shared" si="6"/>
        <v>466.28</v>
      </c>
      <c r="K183" s="71">
        <f t="shared" si="5"/>
        <v>3056.75</v>
      </c>
      <c r="L183" s="85" t="s">
        <v>97</v>
      </c>
      <c r="M183" s="86">
        <v>2</v>
      </c>
      <c r="N183" s="57">
        <v>1</v>
      </c>
    </row>
    <row r="184" spans="1:14" x14ac:dyDescent="0.25">
      <c r="A184" s="67">
        <v>41547</v>
      </c>
      <c r="B184" s="68" t="s">
        <v>9</v>
      </c>
      <c r="C184" s="68" t="s">
        <v>45</v>
      </c>
      <c r="D184" s="69">
        <v>3723</v>
      </c>
      <c r="E184" s="69">
        <v>6</v>
      </c>
      <c r="F184" s="66">
        <v>20399497257</v>
      </c>
      <c r="G184" s="84" t="s">
        <v>77</v>
      </c>
      <c r="H184" s="70">
        <v>3665.89</v>
      </c>
      <c r="I184" s="71"/>
      <c r="J184" s="71">
        <f t="shared" si="6"/>
        <v>659.86</v>
      </c>
      <c r="K184" s="71">
        <f t="shared" si="5"/>
        <v>4325.75</v>
      </c>
      <c r="L184" s="85"/>
      <c r="M184" s="86"/>
    </row>
    <row r="185" spans="1:14" x14ac:dyDescent="0.25">
      <c r="A185" s="67">
        <v>41547</v>
      </c>
      <c r="B185" s="68" t="s">
        <v>9</v>
      </c>
      <c r="C185" s="68" t="s">
        <v>44</v>
      </c>
      <c r="D185" s="69">
        <v>3724</v>
      </c>
      <c r="E185" s="69">
        <v>6</v>
      </c>
      <c r="F185" s="66">
        <v>20399497257</v>
      </c>
      <c r="G185" s="84" t="s">
        <v>77</v>
      </c>
      <c r="H185" s="70">
        <v>690.17</v>
      </c>
      <c r="I185" s="71"/>
      <c r="J185" s="71">
        <f t="shared" ref="J185:J187" si="7">+ROUND(H185*0.18,2)</f>
        <v>124.23</v>
      </c>
      <c r="K185" s="71">
        <f t="shared" ref="K185:K187" si="8">SUM(H185:J185)</f>
        <v>814.4</v>
      </c>
      <c r="L185" s="85"/>
      <c r="M185" s="86"/>
    </row>
    <row r="186" spans="1:14" x14ac:dyDescent="0.25">
      <c r="A186" s="67">
        <v>41547</v>
      </c>
      <c r="B186" s="68" t="s">
        <v>9</v>
      </c>
      <c r="C186" s="68" t="s">
        <v>44</v>
      </c>
      <c r="D186" s="69">
        <v>3725</v>
      </c>
      <c r="E186" s="69">
        <v>6</v>
      </c>
      <c r="F186" s="88">
        <v>20392678531</v>
      </c>
      <c r="G186" s="84" t="s">
        <v>78</v>
      </c>
      <c r="H186" s="70">
        <v>13423.98</v>
      </c>
      <c r="I186" s="71"/>
      <c r="J186" s="71">
        <f t="shared" si="7"/>
        <v>2416.3200000000002</v>
      </c>
      <c r="K186" s="71">
        <f t="shared" si="8"/>
        <v>15840.3</v>
      </c>
      <c r="L186" s="85"/>
      <c r="M186" s="86"/>
    </row>
    <row r="187" spans="1:14" x14ac:dyDescent="0.25">
      <c r="A187" s="67">
        <v>41547</v>
      </c>
      <c r="B187" s="68" t="s">
        <v>9</v>
      </c>
      <c r="C187" s="68" t="s">
        <v>44</v>
      </c>
      <c r="D187" s="69">
        <v>3726</v>
      </c>
      <c r="E187" s="69">
        <v>6</v>
      </c>
      <c r="F187" s="66">
        <v>20536623745</v>
      </c>
      <c r="G187" s="84" t="s">
        <v>79</v>
      </c>
      <c r="H187" s="70">
        <v>5180.95</v>
      </c>
      <c r="I187" s="71"/>
      <c r="J187" s="71">
        <f t="shared" si="7"/>
        <v>932.57</v>
      </c>
      <c r="K187" s="71">
        <f t="shared" si="8"/>
        <v>6113.5199999999995</v>
      </c>
      <c r="L187" s="85" t="s">
        <v>97</v>
      </c>
      <c r="M187" s="86">
        <v>4</v>
      </c>
      <c r="N187" s="57">
        <v>2</v>
      </c>
    </row>
    <row r="188" spans="1:14" x14ac:dyDescent="0.25">
      <c r="A188" s="67">
        <v>41547</v>
      </c>
      <c r="B188" s="68" t="s">
        <v>9</v>
      </c>
      <c r="C188" s="68" t="s">
        <v>44</v>
      </c>
      <c r="D188" s="69">
        <v>3727</v>
      </c>
      <c r="E188" s="69">
        <v>6</v>
      </c>
      <c r="F188" s="66">
        <v>20517839729</v>
      </c>
      <c r="G188" s="84" t="s">
        <v>80</v>
      </c>
      <c r="H188" s="70">
        <v>48940.67</v>
      </c>
      <c r="I188" s="71"/>
      <c r="J188" s="71">
        <f t="shared" ref="J188:J202" si="9">+ROUND(H188*0.18,2)</f>
        <v>8809.32</v>
      </c>
      <c r="K188" s="71">
        <f t="shared" ref="K188:K202" si="10">SUM(H188:J188)</f>
        <v>57749.99</v>
      </c>
      <c r="L188" s="85"/>
      <c r="M188" s="86"/>
    </row>
    <row r="189" spans="1:14" x14ac:dyDescent="0.25">
      <c r="A189" s="67">
        <v>41547</v>
      </c>
      <c r="B189" s="68" t="s">
        <v>9</v>
      </c>
      <c r="C189" s="68" t="s">
        <v>44</v>
      </c>
      <c r="D189" s="69">
        <v>3728</v>
      </c>
      <c r="E189" s="69">
        <v>6</v>
      </c>
      <c r="F189" s="66">
        <v>20517839729</v>
      </c>
      <c r="G189" s="84" t="s">
        <v>80</v>
      </c>
      <c r="H189" s="70">
        <v>48940.67</v>
      </c>
      <c r="I189" s="71"/>
      <c r="J189" s="71">
        <f t="shared" si="9"/>
        <v>8809.32</v>
      </c>
      <c r="K189" s="71">
        <f t="shared" si="10"/>
        <v>57749.99</v>
      </c>
      <c r="L189" s="85"/>
      <c r="M189" s="86"/>
    </row>
    <row r="190" spans="1:14" x14ac:dyDescent="0.25">
      <c r="A190" s="67">
        <v>41547</v>
      </c>
      <c r="B190" s="68" t="s">
        <v>9</v>
      </c>
      <c r="C190" s="68" t="s">
        <v>44</v>
      </c>
      <c r="D190" s="69">
        <v>3729</v>
      </c>
      <c r="E190" s="69">
        <v>6</v>
      </c>
      <c r="F190" s="88">
        <v>20392860178</v>
      </c>
      <c r="G190" s="84" t="s">
        <v>81</v>
      </c>
      <c r="H190" s="70">
        <v>2190.23</v>
      </c>
      <c r="I190" s="71"/>
      <c r="J190" s="71">
        <f t="shared" ref="J190:J199" si="11">+ROUND(H190*0.18,2)</f>
        <v>394.24</v>
      </c>
      <c r="K190" s="71">
        <f t="shared" ref="K190:K199" si="12">SUM(H190:J190)</f>
        <v>2584.4700000000003</v>
      </c>
      <c r="L190" s="85" t="s">
        <v>97</v>
      </c>
      <c r="M190" s="86">
        <v>2</v>
      </c>
    </row>
    <row r="191" spans="1:14" x14ac:dyDescent="0.25">
      <c r="A191" s="67">
        <v>41547</v>
      </c>
      <c r="B191" s="68" t="s">
        <v>9</v>
      </c>
      <c r="C191" s="68" t="s">
        <v>44</v>
      </c>
      <c r="D191" s="69">
        <v>3730</v>
      </c>
      <c r="E191" s="69">
        <v>6</v>
      </c>
      <c r="F191" s="88">
        <v>20517216837</v>
      </c>
      <c r="G191" s="84" t="s">
        <v>82</v>
      </c>
      <c r="H191" s="70">
        <v>312.10000000000002</v>
      </c>
      <c r="I191" s="71"/>
      <c r="J191" s="71">
        <f t="shared" si="11"/>
        <v>56.18</v>
      </c>
      <c r="K191" s="71">
        <f t="shared" si="12"/>
        <v>368.28000000000003</v>
      </c>
      <c r="L191" s="85"/>
      <c r="M191" s="86"/>
    </row>
    <row r="192" spans="1:14" x14ac:dyDescent="0.25">
      <c r="A192" s="67">
        <v>41547</v>
      </c>
      <c r="B192" s="68" t="s">
        <v>9</v>
      </c>
      <c r="C192" s="68" t="s">
        <v>44</v>
      </c>
      <c r="D192" s="69">
        <v>3731</v>
      </c>
      <c r="E192" s="69">
        <v>6</v>
      </c>
      <c r="F192" s="88">
        <v>20513652756</v>
      </c>
      <c r="G192" s="84" t="s">
        <v>83</v>
      </c>
      <c r="H192" s="70">
        <v>4677.96</v>
      </c>
      <c r="I192" s="71"/>
      <c r="J192" s="71">
        <f t="shared" si="11"/>
        <v>842.03</v>
      </c>
      <c r="K192" s="71">
        <f t="shared" si="12"/>
        <v>5519.99</v>
      </c>
      <c r="L192" s="85"/>
      <c r="M192" s="86"/>
    </row>
    <row r="193" spans="1:14" x14ac:dyDescent="0.25">
      <c r="A193" s="67">
        <v>41547</v>
      </c>
      <c r="B193" s="68" t="s">
        <v>9</v>
      </c>
      <c r="C193" s="68" t="s">
        <v>44</v>
      </c>
      <c r="D193" s="69">
        <v>3732</v>
      </c>
      <c r="E193" s="69">
        <v>6</v>
      </c>
      <c r="F193" s="66">
        <v>10178235198</v>
      </c>
      <c r="G193" s="84" t="s">
        <v>84</v>
      </c>
      <c r="H193" s="70">
        <v>1843.22</v>
      </c>
      <c r="I193" s="71"/>
      <c r="J193" s="71">
        <f t="shared" si="11"/>
        <v>331.78</v>
      </c>
      <c r="K193" s="71">
        <f t="shared" si="12"/>
        <v>2175</v>
      </c>
      <c r="L193" s="85"/>
      <c r="M193" s="86"/>
    </row>
    <row r="194" spans="1:14" x14ac:dyDescent="0.25">
      <c r="A194" s="67">
        <v>41547</v>
      </c>
      <c r="B194" s="68" t="s">
        <v>9</v>
      </c>
      <c r="C194" s="68" t="s">
        <v>44</v>
      </c>
      <c r="D194" s="69">
        <v>3733</v>
      </c>
      <c r="E194" s="69">
        <v>6</v>
      </c>
      <c r="F194" s="88">
        <v>20507484213</v>
      </c>
      <c r="G194" s="84" t="s">
        <v>85</v>
      </c>
      <c r="H194" s="70">
        <v>9216.1</v>
      </c>
      <c r="I194" s="71"/>
      <c r="J194" s="71">
        <f t="shared" si="11"/>
        <v>1658.9</v>
      </c>
      <c r="K194" s="71">
        <f t="shared" si="12"/>
        <v>10875</v>
      </c>
      <c r="L194" s="85"/>
      <c r="M194" s="86"/>
    </row>
    <row r="195" spans="1:14" x14ac:dyDescent="0.25">
      <c r="A195" s="67">
        <v>41547</v>
      </c>
      <c r="B195" s="68" t="s">
        <v>9</v>
      </c>
      <c r="C195" s="68" t="s">
        <v>44</v>
      </c>
      <c r="D195" s="69">
        <v>3734</v>
      </c>
      <c r="E195" s="69">
        <v>6</v>
      </c>
      <c r="F195" s="66">
        <v>20131257750</v>
      </c>
      <c r="G195" s="84" t="s">
        <v>86</v>
      </c>
      <c r="H195" s="70">
        <v>1610.17</v>
      </c>
      <c r="I195" s="71"/>
      <c r="J195" s="71">
        <f t="shared" si="11"/>
        <v>289.83</v>
      </c>
      <c r="K195" s="71">
        <f t="shared" si="12"/>
        <v>1900</v>
      </c>
      <c r="L195" s="85"/>
      <c r="M195" s="86"/>
    </row>
    <row r="196" spans="1:14" x14ac:dyDescent="0.25">
      <c r="A196" s="67">
        <v>41547</v>
      </c>
      <c r="B196" s="68" t="s">
        <v>9</v>
      </c>
      <c r="C196" s="68" t="s">
        <v>44</v>
      </c>
      <c r="D196" s="69">
        <v>3735</v>
      </c>
      <c r="E196" s="69">
        <v>6</v>
      </c>
      <c r="F196" s="66">
        <v>20335741693</v>
      </c>
      <c r="G196" s="84" t="s">
        <v>87</v>
      </c>
      <c r="H196" s="70">
        <v>5298.94</v>
      </c>
      <c r="I196" s="71"/>
      <c r="J196" s="71">
        <f t="shared" si="11"/>
        <v>953.81</v>
      </c>
      <c r="K196" s="71">
        <f t="shared" si="12"/>
        <v>6252.75</v>
      </c>
      <c r="L196" s="85" t="s">
        <v>97</v>
      </c>
      <c r="M196" s="86">
        <v>5</v>
      </c>
    </row>
    <row r="197" spans="1:14" x14ac:dyDescent="0.25">
      <c r="A197" s="67">
        <v>41547</v>
      </c>
      <c r="B197" s="68" t="s">
        <v>9</v>
      </c>
      <c r="C197" s="68" t="s">
        <v>44</v>
      </c>
      <c r="D197" s="69">
        <v>3736</v>
      </c>
      <c r="E197" s="69">
        <v>6</v>
      </c>
      <c r="F197" s="88">
        <v>20299942423</v>
      </c>
      <c r="G197" s="84" t="s">
        <v>88</v>
      </c>
      <c r="H197" s="70">
        <v>19950</v>
      </c>
      <c r="I197" s="71"/>
      <c r="J197" s="71">
        <f t="shared" si="11"/>
        <v>3591</v>
      </c>
      <c r="K197" s="71">
        <f t="shared" si="12"/>
        <v>23541</v>
      </c>
      <c r="L197" s="85"/>
      <c r="M197" s="86"/>
    </row>
    <row r="198" spans="1:14" x14ac:dyDescent="0.25">
      <c r="A198" s="67">
        <v>41547</v>
      </c>
      <c r="B198" s="68" t="s">
        <v>9</v>
      </c>
      <c r="C198" s="68" t="s">
        <v>44</v>
      </c>
      <c r="D198" s="69">
        <v>3737</v>
      </c>
      <c r="E198" s="69">
        <v>6</v>
      </c>
      <c r="F198" s="88">
        <v>20299942423</v>
      </c>
      <c r="G198" s="84" t="s">
        <v>88</v>
      </c>
      <c r="H198" s="70">
        <v>14364</v>
      </c>
      <c r="I198" s="71"/>
      <c r="J198" s="71">
        <f t="shared" si="11"/>
        <v>2585.52</v>
      </c>
      <c r="K198" s="71">
        <f t="shared" si="12"/>
        <v>16949.52</v>
      </c>
      <c r="L198" s="85"/>
      <c r="M198" s="86"/>
    </row>
    <row r="199" spans="1:14" x14ac:dyDescent="0.25">
      <c r="A199" s="67">
        <v>41547</v>
      </c>
      <c r="B199" s="68" t="s">
        <v>9</v>
      </c>
      <c r="C199" s="68" t="s">
        <v>44</v>
      </c>
      <c r="D199" s="69">
        <v>3738</v>
      </c>
      <c r="E199" s="69">
        <v>6</v>
      </c>
      <c r="F199" s="88">
        <v>20553587612</v>
      </c>
      <c r="G199" s="84" t="s">
        <v>89</v>
      </c>
      <c r="H199" s="70">
        <v>12952.37</v>
      </c>
      <c r="I199" s="71"/>
      <c r="J199" s="71">
        <f t="shared" si="11"/>
        <v>2331.4299999999998</v>
      </c>
      <c r="K199" s="71">
        <f t="shared" si="12"/>
        <v>15283.800000000001</v>
      </c>
      <c r="L199" s="85" t="s">
        <v>97</v>
      </c>
      <c r="M199" s="86">
        <v>10</v>
      </c>
      <c r="N199" s="57">
        <v>6</v>
      </c>
    </row>
    <row r="200" spans="1:14" x14ac:dyDescent="0.25">
      <c r="A200" s="67">
        <v>41520</v>
      </c>
      <c r="B200" s="68" t="s">
        <v>194</v>
      </c>
      <c r="C200" s="68" t="s">
        <v>44</v>
      </c>
      <c r="D200" s="69">
        <v>1232</v>
      </c>
      <c r="E200" s="69">
        <v>6</v>
      </c>
      <c r="F200" s="66">
        <v>40601919</v>
      </c>
      <c r="G200" s="84" t="s">
        <v>195</v>
      </c>
      <c r="H200" s="70">
        <v>889.83</v>
      </c>
      <c r="I200" s="71"/>
      <c r="J200" s="71">
        <f t="shared" si="9"/>
        <v>160.16999999999999</v>
      </c>
      <c r="K200" s="71">
        <f t="shared" si="10"/>
        <v>1050</v>
      </c>
      <c r="L200" s="85"/>
      <c r="M200" s="86"/>
    </row>
    <row r="201" spans="1:14" x14ac:dyDescent="0.25">
      <c r="A201" s="67"/>
      <c r="B201" s="68" t="s">
        <v>194</v>
      </c>
      <c r="C201" s="68" t="s">
        <v>44</v>
      </c>
      <c r="D201" s="69">
        <v>1233</v>
      </c>
      <c r="E201" s="69">
        <v>6</v>
      </c>
      <c r="G201" s="84" t="s">
        <v>69</v>
      </c>
      <c r="H201" s="70"/>
      <c r="I201" s="71"/>
      <c r="J201" s="71"/>
      <c r="K201" s="71"/>
      <c r="L201" s="85"/>
      <c r="M201" s="86"/>
    </row>
    <row r="202" spans="1:14" x14ac:dyDescent="0.25">
      <c r="A202" s="67">
        <v>41536</v>
      </c>
      <c r="B202" s="68" t="s">
        <v>194</v>
      </c>
      <c r="C202" s="68" t="s">
        <v>44</v>
      </c>
      <c r="D202" s="69">
        <v>1234</v>
      </c>
      <c r="E202" s="69">
        <v>6</v>
      </c>
      <c r="F202" s="66">
        <v>10494298</v>
      </c>
      <c r="G202" s="84" t="s">
        <v>196</v>
      </c>
      <c r="H202" s="70">
        <v>1128.81</v>
      </c>
      <c r="I202" s="71"/>
      <c r="J202" s="71">
        <f t="shared" si="9"/>
        <v>203.19</v>
      </c>
      <c r="K202" s="71">
        <f t="shared" si="10"/>
        <v>1332</v>
      </c>
      <c r="L202" s="85" t="s">
        <v>97</v>
      </c>
      <c r="M202" s="86">
        <v>1</v>
      </c>
    </row>
    <row r="203" spans="1:14" x14ac:dyDescent="0.25">
      <c r="A203" s="67">
        <v>41537</v>
      </c>
      <c r="B203" s="68" t="s">
        <v>194</v>
      </c>
      <c r="C203" s="68" t="s">
        <v>44</v>
      </c>
      <c r="D203" s="69">
        <v>1235</v>
      </c>
      <c r="E203" s="69">
        <v>6</v>
      </c>
      <c r="F203" s="88">
        <v>10153145</v>
      </c>
      <c r="G203" s="84" t="s">
        <v>197</v>
      </c>
      <c r="H203" s="70">
        <v>1118.6400000000001</v>
      </c>
      <c r="I203" s="71"/>
      <c r="J203" s="71">
        <f t="shared" ref="J203:J205" si="13">+ROUND(H203*0.18,2)</f>
        <v>201.36</v>
      </c>
      <c r="K203" s="71">
        <f t="shared" ref="K203:K205" si="14">SUM(H203:J203)</f>
        <v>1320</v>
      </c>
      <c r="L203" s="85" t="s">
        <v>97</v>
      </c>
      <c r="M203" s="86">
        <v>1</v>
      </c>
    </row>
    <row r="204" spans="1:14" x14ac:dyDescent="0.25">
      <c r="A204" s="67">
        <v>41540</v>
      </c>
      <c r="B204" s="68" t="s">
        <v>194</v>
      </c>
      <c r="C204" s="68" t="s">
        <v>44</v>
      </c>
      <c r="D204" s="69">
        <v>1236</v>
      </c>
      <c r="E204" s="69">
        <v>6</v>
      </c>
      <c r="F204" s="88">
        <v>9314995</v>
      </c>
      <c r="G204" s="84" t="s">
        <v>198</v>
      </c>
      <c r="H204" s="70">
        <v>2556.1</v>
      </c>
      <c r="I204" s="71"/>
      <c r="J204" s="71">
        <f t="shared" si="13"/>
        <v>460.1</v>
      </c>
      <c r="K204" s="71">
        <f t="shared" si="14"/>
        <v>3016.2</v>
      </c>
      <c r="L204" s="85" t="s">
        <v>97</v>
      </c>
      <c r="M204" s="86">
        <v>2</v>
      </c>
      <c r="N204" s="57">
        <v>1</v>
      </c>
    </row>
    <row r="205" spans="1:14" x14ac:dyDescent="0.25">
      <c r="A205" s="67">
        <v>41547</v>
      </c>
      <c r="B205" s="68" t="s">
        <v>194</v>
      </c>
      <c r="C205" s="68" t="s">
        <v>44</v>
      </c>
      <c r="D205" s="69">
        <v>1237</v>
      </c>
      <c r="E205" s="69">
        <v>6</v>
      </c>
      <c r="F205" s="88">
        <v>10412121223</v>
      </c>
      <c r="G205" s="84" t="s">
        <v>199</v>
      </c>
      <c r="H205" s="70">
        <v>2578.4699999999998</v>
      </c>
      <c r="I205" s="71"/>
      <c r="J205" s="71">
        <f t="shared" si="13"/>
        <v>464.12</v>
      </c>
      <c r="K205" s="71">
        <f t="shared" si="14"/>
        <v>3042.5899999999997</v>
      </c>
      <c r="L205" s="85" t="s">
        <v>97</v>
      </c>
      <c r="M205" s="86">
        <v>2</v>
      </c>
      <c r="N205" s="57">
        <v>1</v>
      </c>
    </row>
    <row r="206" spans="1:14" x14ac:dyDescent="0.25">
      <c r="A206" s="67">
        <v>41547</v>
      </c>
      <c r="B206" s="68" t="s">
        <v>194</v>
      </c>
      <c r="C206" s="68" t="s">
        <v>44</v>
      </c>
      <c r="D206" s="69">
        <v>1238</v>
      </c>
      <c r="E206" s="69">
        <v>6</v>
      </c>
      <c r="F206" s="88">
        <v>15196092436</v>
      </c>
      <c r="G206" s="84" t="s">
        <v>200</v>
      </c>
      <c r="H206" s="70">
        <v>921.61</v>
      </c>
      <c r="I206" s="71"/>
      <c r="J206" s="71">
        <f t="shared" ref="J206:J207" si="15">+ROUND(H206*0.18,2)</f>
        <v>165.89</v>
      </c>
      <c r="K206" s="71">
        <f t="shared" ref="K206:K207" si="16">SUM(H206:J206)</f>
        <v>1087.5</v>
      </c>
      <c r="L206" s="85"/>
      <c r="M206" s="86"/>
    </row>
    <row r="207" spans="1:14" x14ac:dyDescent="0.25">
      <c r="A207" s="67">
        <v>41547</v>
      </c>
      <c r="B207" s="68" t="s">
        <v>194</v>
      </c>
      <c r="C207" s="68" t="s">
        <v>44</v>
      </c>
      <c r="D207" s="69">
        <v>1238</v>
      </c>
      <c r="E207" s="69">
        <v>6</v>
      </c>
      <c r="F207" s="66">
        <v>9516755</v>
      </c>
      <c r="G207" s="84" t="s">
        <v>201</v>
      </c>
      <c r="H207" s="70">
        <v>298.14</v>
      </c>
      <c r="I207" s="71"/>
      <c r="J207" s="71">
        <f t="shared" si="15"/>
        <v>53.67</v>
      </c>
      <c r="K207" s="71">
        <f t="shared" si="16"/>
        <v>351.81</v>
      </c>
      <c r="L207" s="85"/>
      <c r="M207" s="86"/>
    </row>
    <row r="208" spans="1:14" x14ac:dyDescent="0.25">
      <c r="A208" s="67">
        <v>41522</v>
      </c>
      <c r="B208" s="68" t="s">
        <v>47</v>
      </c>
      <c r="C208" s="68" t="s">
        <v>45</v>
      </c>
      <c r="D208" s="69">
        <v>327</v>
      </c>
      <c r="E208" s="69">
        <v>6</v>
      </c>
      <c r="F208" s="88">
        <v>20513853573</v>
      </c>
      <c r="G208" s="84" t="s">
        <v>202</v>
      </c>
      <c r="H208" s="75">
        <v>-5194.24</v>
      </c>
      <c r="I208" s="76"/>
      <c r="J208" s="77">
        <f t="shared" ref="J208:J214" si="17">+ROUND(H208*0.18,2)</f>
        <v>-934.96</v>
      </c>
      <c r="K208" s="77">
        <f t="shared" si="5"/>
        <v>-6129.2</v>
      </c>
      <c r="L208" s="85" t="s">
        <v>97</v>
      </c>
      <c r="M208" s="86">
        <v>-6</v>
      </c>
    </row>
    <row r="209" spans="1:13" x14ac:dyDescent="0.25">
      <c r="A209" s="67">
        <v>41522</v>
      </c>
      <c r="B209" s="68" t="s">
        <v>47</v>
      </c>
      <c r="C209" s="68" t="s">
        <v>45</v>
      </c>
      <c r="D209" s="69">
        <v>328</v>
      </c>
      <c r="E209" s="69">
        <v>6</v>
      </c>
      <c r="F209" s="88">
        <v>20331066703</v>
      </c>
      <c r="G209" s="84" t="s">
        <v>95</v>
      </c>
      <c r="H209" s="75">
        <v>-688.8</v>
      </c>
      <c r="I209" s="76"/>
      <c r="J209" s="77">
        <f t="shared" si="17"/>
        <v>-123.98</v>
      </c>
      <c r="K209" s="77">
        <f t="shared" si="5"/>
        <v>-812.78</v>
      </c>
      <c r="L209" s="85"/>
      <c r="M209" s="86"/>
    </row>
    <row r="210" spans="1:13" x14ac:dyDescent="0.25">
      <c r="A210" s="67">
        <v>41522</v>
      </c>
      <c r="B210" s="68" t="s">
        <v>47</v>
      </c>
      <c r="C210" s="68" t="s">
        <v>45</v>
      </c>
      <c r="D210" s="69">
        <v>329</v>
      </c>
      <c r="E210" s="69">
        <v>6</v>
      </c>
      <c r="F210" s="88">
        <v>20517216837</v>
      </c>
      <c r="G210" s="84" t="s">
        <v>82</v>
      </c>
      <c r="H210" s="75">
        <v>-279</v>
      </c>
      <c r="I210" s="77"/>
      <c r="J210" s="77">
        <f t="shared" si="17"/>
        <v>-50.22</v>
      </c>
      <c r="K210" s="77">
        <f t="shared" si="5"/>
        <v>-329.22</v>
      </c>
      <c r="L210" s="85"/>
      <c r="M210" s="86"/>
    </row>
    <row r="211" spans="1:13" x14ac:dyDescent="0.25">
      <c r="A211" s="67">
        <v>41533</v>
      </c>
      <c r="B211" s="68" t="s">
        <v>47</v>
      </c>
      <c r="C211" s="68" t="s">
        <v>45</v>
      </c>
      <c r="D211" s="69">
        <v>330</v>
      </c>
      <c r="E211" s="69">
        <v>6</v>
      </c>
      <c r="F211" s="88">
        <v>20100061474</v>
      </c>
      <c r="G211" s="84" t="s">
        <v>67</v>
      </c>
      <c r="H211" s="75">
        <v>-628.58000000000004</v>
      </c>
      <c r="I211" s="76"/>
      <c r="J211" s="77">
        <f t="shared" si="17"/>
        <v>-113.14</v>
      </c>
      <c r="K211" s="77">
        <f t="shared" si="5"/>
        <v>-741.72</v>
      </c>
      <c r="L211" s="85"/>
      <c r="M211" s="86"/>
    </row>
    <row r="212" spans="1:13" x14ac:dyDescent="0.25">
      <c r="A212" s="67">
        <v>41533</v>
      </c>
      <c r="B212" s="68" t="s">
        <v>47</v>
      </c>
      <c r="C212" s="68" t="s">
        <v>45</v>
      </c>
      <c r="D212" s="69">
        <v>331</v>
      </c>
      <c r="E212" s="69">
        <v>6</v>
      </c>
      <c r="F212" s="88">
        <v>20100085225</v>
      </c>
      <c r="G212" s="84" t="s">
        <v>46</v>
      </c>
      <c r="H212" s="75">
        <v>-8621.0499999999993</v>
      </c>
      <c r="I212" s="76"/>
      <c r="J212" s="77">
        <f t="shared" si="17"/>
        <v>-1551.79</v>
      </c>
      <c r="K212" s="77">
        <f t="shared" si="5"/>
        <v>-10172.84</v>
      </c>
      <c r="L212" s="85"/>
      <c r="M212" s="86"/>
    </row>
    <row r="213" spans="1:13" x14ac:dyDescent="0.25">
      <c r="A213" s="67">
        <v>41537</v>
      </c>
      <c r="B213" s="68" t="s">
        <v>47</v>
      </c>
      <c r="C213" s="68" t="s">
        <v>45</v>
      </c>
      <c r="D213" s="69">
        <v>332</v>
      </c>
      <c r="E213" s="69">
        <v>6</v>
      </c>
      <c r="F213" s="88">
        <v>20331066703</v>
      </c>
      <c r="G213" s="84" t="s">
        <v>95</v>
      </c>
      <c r="H213" s="75">
        <v>-5130.8999999999996</v>
      </c>
      <c r="I213" s="76"/>
      <c r="J213" s="77">
        <f t="shared" ref="J213" si="18">+ROUND(H213*0.18,2)</f>
        <v>-923.56</v>
      </c>
      <c r="K213" s="77">
        <f t="shared" ref="K213" si="19">SUM(H213:J213)</f>
        <v>-6054.4599999999991</v>
      </c>
      <c r="L213" s="85"/>
      <c r="M213" s="86"/>
    </row>
    <row r="214" spans="1:13" x14ac:dyDescent="0.25">
      <c r="A214" s="67">
        <v>41537</v>
      </c>
      <c r="B214" s="68" t="s">
        <v>47</v>
      </c>
      <c r="C214" s="68" t="s">
        <v>45</v>
      </c>
      <c r="D214" s="69">
        <v>333</v>
      </c>
      <c r="E214" s="69">
        <v>6</v>
      </c>
      <c r="F214" s="88">
        <v>20331066703</v>
      </c>
      <c r="G214" s="84" t="s">
        <v>95</v>
      </c>
      <c r="H214" s="75">
        <v>-405.18</v>
      </c>
      <c r="I214" s="76"/>
      <c r="J214" s="77">
        <f t="shared" si="17"/>
        <v>-72.930000000000007</v>
      </c>
      <c r="K214" s="77">
        <f t="shared" si="5"/>
        <v>-478.11</v>
      </c>
      <c r="L214" s="85"/>
      <c r="M214" s="86"/>
    </row>
    <row r="215" spans="1:13" x14ac:dyDescent="0.25">
      <c r="A215" s="67">
        <v>41451</v>
      </c>
      <c r="B215" s="68" t="s">
        <v>47</v>
      </c>
      <c r="C215" s="68" t="s">
        <v>45</v>
      </c>
      <c r="D215" s="69">
        <v>334</v>
      </c>
      <c r="E215" s="69">
        <v>6</v>
      </c>
      <c r="F215" s="88">
        <v>20100085225</v>
      </c>
      <c r="G215" s="84" t="s">
        <v>46</v>
      </c>
      <c r="H215" s="75">
        <v>-3474.82</v>
      </c>
      <c r="I215" s="76"/>
      <c r="J215" s="77">
        <f t="shared" ref="J215:J218" si="20">+ROUND(H215*0.18,2)</f>
        <v>-625.47</v>
      </c>
      <c r="K215" s="77">
        <f t="shared" ref="K215:K218" si="21">SUM(H215:J215)</f>
        <v>-4100.29</v>
      </c>
      <c r="L215" s="85"/>
      <c r="M215" s="86"/>
    </row>
    <row r="216" spans="1:13" x14ac:dyDescent="0.25">
      <c r="A216" s="67">
        <v>41451</v>
      </c>
      <c r="B216" s="68" t="s">
        <v>47</v>
      </c>
      <c r="C216" s="68" t="s">
        <v>45</v>
      </c>
      <c r="D216" s="69">
        <v>335</v>
      </c>
      <c r="E216" s="69">
        <v>6</v>
      </c>
      <c r="F216" s="66">
        <v>20481409714</v>
      </c>
      <c r="G216" s="84" t="s">
        <v>124</v>
      </c>
      <c r="H216" s="75">
        <v>-592.08000000000004</v>
      </c>
      <c r="I216" s="76"/>
      <c r="J216" s="77">
        <f t="shared" ref="J216" si="22">+ROUND(H216*0.18,2)</f>
        <v>-106.57</v>
      </c>
      <c r="K216" s="77">
        <f t="shared" ref="K216" si="23">SUM(H216:J216)</f>
        <v>-698.65000000000009</v>
      </c>
      <c r="L216" s="85"/>
      <c r="M216" s="86"/>
    </row>
    <row r="217" spans="1:13" x14ac:dyDescent="0.25">
      <c r="A217" s="67">
        <v>41451</v>
      </c>
      <c r="B217" s="68" t="s">
        <v>47</v>
      </c>
      <c r="C217" s="68" t="s">
        <v>45</v>
      </c>
      <c r="D217" s="69">
        <v>336</v>
      </c>
      <c r="E217" s="69">
        <v>6</v>
      </c>
      <c r="F217" s="66">
        <v>20481409714</v>
      </c>
      <c r="G217" s="84" t="s">
        <v>124</v>
      </c>
      <c r="H217" s="75"/>
      <c r="I217" s="76">
        <v>-64.08</v>
      </c>
      <c r="J217" s="77">
        <f t="shared" si="20"/>
        <v>0</v>
      </c>
      <c r="K217" s="77">
        <f t="shared" si="21"/>
        <v>-64.08</v>
      </c>
      <c r="L217" s="85"/>
      <c r="M217" s="86"/>
    </row>
    <row r="218" spans="1:13" x14ac:dyDescent="0.25">
      <c r="A218" s="67">
        <v>41451</v>
      </c>
      <c r="B218" s="68" t="s">
        <v>47</v>
      </c>
      <c r="C218" s="68" t="s">
        <v>45</v>
      </c>
      <c r="D218" s="69">
        <v>337</v>
      </c>
      <c r="E218" s="69">
        <v>6</v>
      </c>
      <c r="F218" s="88">
        <v>20100085225</v>
      </c>
      <c r="G218" s="84" t="s">
        <v>46</v>
      </c>
      <c r="H218" s="75">
        <v>-16326</v>
      </c>
      <c r="I218" s="76"/>
      <c r="J218" s="77">
        <f t="shared" si="20"/>
        <v>-2938.68</v>
      </c>
      <c r="K218" s="77">
        <f t="shared" si="21"/>
        <v>-19264.68</v>
      </c>
      <c r="L218" s="85"/>
      <c r="M218" s="86"/>
    </row>
    <row r="219" spans="1:13" x14ac:dyDescent="0.25">
      <c r="A219" s="67">
        <v>41547</v>
      </c>
      <c r="B219" s="68" t="s">
        <v>47</v>
      </c>
      <c r="C219" s="68" t="s">
        <v>45</v>
      </c>
      <c r="D219" s="69">
        <v>338</v>
      </c>
      <c r="E219" s="69">
        <v>6</v>
      </c>
      <c r="F219" s="88">
        <v>20100085225</v>
      </c>
      <c r="G219" s="84" t="s">
        <v>46</v>
      </c>
      <c r="H219" s="75">
        <v>-24277.49</v>
      </c>
      <c r="I219" s="76"/>
      <c r="J219" s="77">
        <f t="shared" ref="J219" si="24">+ROUND(H219*0.18,2)</f>
        <v>-4369.95</v>
      </c>
      <c r="K219" s="77">
        <f t="shared" ref="K219" si="25">SUM(H219:J219)</f>
        <v>-28647.440000000002</v>
      </c>
      <c r="L219" s="85"/>
      <c r="M219" s="86"/>
    </row>
    <row r="220" spans="1:13" ht="15.75" thickBot="1" x14ac:dyDescent="0.3">
      <c r="A220" s="67"/>
      <c r="B220" s="68"/>
      <c r="C220" s="68"/>
      <c r="D220" s="69"/>
      <c r="E220" s="69"/>
      <c r="F220" s="88"/>
      <c r="G220" s="84"/>
      <c r="H220" s="75"/>
      <c r="I220" s="76"/>
      <c r="J220" s="77"/>
      <c r="K220" s="77"/>
    </row>
    <row r="221" spans="1:13" ht="15.75" thickBot="1" x14ac:dyDescent="0.3">
      <c r="A221" s="78"/>
      <c r="B221" s="78"/>
      <c r="C221" s="78"/>
      <c r="D221" s="73"/>
      <c r="E221" s="73"/>
      <c r="G221" s="92" t="s">
        <v>48</v>
      </c>
      <c r="H221" s="63">
        <f>SUM(H8:H220)</f>
        <v>846365.91728812957</v>
      </c>
      <c r="I221" s="63">
        <f>SUM(I7:I220)</f>
        <v>33121.839999999997</v>
      </c>
      <c r="J221" s="63">
        <f>SUM(J7:J220)</f>
        <v>152345.98999999996</v>
      </c>
      <c r="K221" s="79">
        <f>SUM(K7:K220)</f>
        <v>1031833.7472881302</v>
      </c>
    </row>
    <row r="222" spans="1:13" x14ac:dyDescent="0.25">
      <c r="A222" s="78"/>
      <c r="B222" s="78"/>
      <c r="C222" s="78"/>
      <c r="D222" s="73"/>
      <c r="E222" s="73"/>
      <c r="I222" s="80"/>
      <c r="J222" s="80"/>
      <c r="K222" s="80"/>
    </row>
    <row r="223" spans="1:13" x14ac:dyDescent="0.25">
      <c r="E223" s="73"/>
      <c r="H223" s="70"/>
      <c r="I223" s="82"/>
      <c r="J223" s="82"/>
    </row>
    <row r="224" spans="1:13" x14ac:dyDescent="0.25">
      <c r="A224" s="57" t="s">
        <v>49</v>
      </c>
      <c r="E224" s="73"/>
      <c r="J224" s="80"/>
    </row>
    <row r="225" spans="1:10" x14ac:dyDescent="0.25">
      <c r="A225" s="57" t="s">
        <v>50</v>
      </c>
      <c r="E225" s="73"/>
      <c r="J225" s="80"/>
    </row>
    <row r="226" spans="1:10" x14ac:dyDescent="0.25">
      <c r="A226" s="57" t="s">
        <v>51</v>
      </c>
      <c r="E226" s="73"/>
      <c r="J226" s="80"/>
    </row>
    <row r="227" spans="1:10" x14ac:dyDescent="0.25">
      <c r="A227" s="57" t="s">
        <v>52</v>
      </c>
      <c r="E227" s="73"/>
      <c r="I227" s="80"/>
    </row>
    <row r="228" spans="1:10" x14ac:dyDescent="0.25">
      <c r="E228" s="73"/>
      <c r="J228" s="80"/>
    </row>
    <row r="229" spans="1:10" x14ac:dyDescent="0.25">
      <c r="E229" s="73"/>
    </row>
    <row r="230" spans="1:10" x14ac:dyDescent="0.25">
      <c r="E230" s="73"/>
    </row>
    <row r="231" spans="1:10" x14ac:dyDescent="0.25">
      <c r="E231" s="73"/>
    </row>
    <row r="232" spans="1:10" x14ac:dyDescent="0.25">
      <c r="E232" s="73"/>
    </row>
    <row r="233" spans="1:10" x14ac:dyDescent="0.25">
      <c r="E233" s="73"/>
    </row>
    <row r="234" spans="1:10" x14ac:dyDescent="0.25">
      <c r="E234" s="73"/>
    </row>
    <row r="235" spans="1:10" x14ac:dyDescent="0.25">
      <c r="E235" s="73"/>
    </row>
    <row r="236" spans="1:10" x14ac:dyDescent="0.25">
      <c r="E236" s="73"/>
    </row>
    <row r="237" spans="1:10" x14ac:dyDescent="0.25">
      <c r="E237" s="73"/>
    </row>
  </sheetData>
  <pageMargins left="0.70866141732283472" right="0.70866141732283472" top="0.74803149606299213" bottom="0.74803149606299213" header="0.31496062992125984" footer="0.31496062992125984"/>
  <pageSetup paperSize="9" orientation="portrait" r:id="rId1"/>
  <ignoredErrors>
    <ignoredError sqref="C220:C233 C218 B7:C198 B217:C217 D8:D111 C199 B208:C212 B214:C215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63"/>
  <sheetViews>
    <sheetView zoomScaleNormal="100" workbookViewId="0">
      <pane ySplit="6" topLeftCell="A37" activePane="bottomLeft" state="frozen"/>
      <selection pane="bottomLeft" activeCell="A3" sqref="A3"/>
    </sheetView>
  </sheetViews>
  <sheetFormatPr baseColWidth="10" defaultRowHeight="15" x14ac:dyDescent="0.25"/>
  <cols>
    <col min="1" max="1" width="10.85546875" style="9" customWidth="1"/>
    <col min="2" max="2" width="8" style="9" customWidth="1"/>
    <col min="3" max="3" width="11.5703125" style="9" bestFit="1" customWidth="1"/>
    <col min="4" max="4" width="7.140625" style="9" customWidth="1"/>
    <col min="5" max="5" width="18.42578125" style="20" customWidth="1"/>
    <col min="6" max="6" width="6.5703125" style="9" customWidth="1"/>
    <col min="7" max="7" width="15.7109375" style="9" customWidth="1"/>
    <col min="8" max="8" width="44.7109375" style="9" customWidth="1"/>
    <col min="9" max="9" width="14.42578125" style="16" customWidth="1"/>
    <col min="10" max="10" width="11.85546875" style="9" bestFit="1" customWidth="1"/>
    <col min="11" max="12" width="13" style="9" customWidth="1"/>
    <col min="13" max="13" width="11.42578125" style="15"/>
    <col min="14" max="14" width="11.7109375" style="16" bestFit="1" customWidth="1"/>
    <col min="15" max="16384" width="11.42578125" style="9"/>
  </cols>
  <sheetData>
    <row r="1" spans="1:14" x14ac:dyDescent="0.25">
      <c r="A1" s="8" t="s">
        <v>10</v>
      </c>
      <c r="C1" s="10"/>
      <c r="D1" s="11"/>
      <c r="E1" s="11"/>
      <c r="F1" s="8" t="s">
        <v>20</v>
      </c>
      <c r="G1" s="12" t="s">
        <v>28</v>
      </c>
      <c r="H1" s="13"/>
      <c r="I1" s="45"/>
      <c r="J1" s="14"/>
      <c r="K1" s="14"/>
      <c r="L1" s="14"/>
    </row>
    <row r="2" spans="1:14" x14ac:dyDescent="0.25">
      <c r="A2" s="17" t="s">
        <v>203</v>
      </c>
      <c r="C2" s="10"/>
      <c r="D2" s="11"/>
      <c r="E2" s="11"/>
      <c r="F2" s="8" t="s">
        <v>17</v>
      </c>
      <c r="G2" s="12" t="s">
        <v>25</v>
      </c>
      <c r="H2" s="13"/>
      <c r="I2" s="45"/>
      <c r="J2" s="14"/>
      <c r="K2" s="14"/>
      <c r="L2" s="14"/>
    </row>
    <row r="3" spans="1:14" x14ac:dyDescent="0.25">
      <c r="A3" s="8" t="s">
        <v>0</v>
      </c>
      <c r="C3" s="10"/>
      <c r="D3" s="11"/>
      <c r="E3" s="11"/>
      <c r="F3" s="8" t="s">
        <v>21</v>
      </c>
      <c r="G3" s="12" t="s">
        <v>29</v>
      </c>
      <c r="H3" s="18"/>
      <c r="I3" s="45"/>
      <c r="J3" s="14"/>
      <c r="K3" s="14"/>
      <c r="L3" s="14"/>
    </row>
    <row r="4" spans="1:14" x14ac:dyDescent="0.25">
      <c r="A4" s="19" t="s">
        <v>1</v>
      </c>
      <c r="C4" s="10"/>
      <c r="D4" s="11"/>
      <c r="E4" s="11"/>
      <c r="F4" s="8" t="s">
        <v>9</v>
      </c>
      <c r="G4" s="12" t="s">
        <v>27</v>
      </c>
      <c r="H4" s="13"/>
      <c r="I4" s="45"/>
      <c r="J4" s="14"/>
      <c r="K4" s="14"/>
      <c r="L4" s="14"/>
    </row>
    <row r="5" spans="1:14" x14ac:dyDescent="0.25">
      <c r="A5" s="20"/>
      <c r="B5" s="21"/>
      <c r="C5" s="10"/>
      <c r="D5" s="11"/>
      <c r="E5" s="11"/>
      <c r="F5" s="8" t="s">
        <v>19</v>
      </c>
      <c r="G5" s="12" t="s">
        <v>26</v>
      </c>
      <c r="H5" s="13"/>
      <c r="I5" s="45"/>
      <c r="J5" s="14"/>
      <c r="K5" s="14"/>
      <c r="L5" s="14"/>
    </row>
    <row r="6" spans="1:14" x14ac:dyDescent="0.25">
      <c r="A6" s="22" t="s">
        <v>3</v>
      </c>
      <c r="B6" s="23" t="s">
        <v>11</v>
      </c>
      <c r="C6" s="24" t="s">
        <v>2</v>
      </c>
      <c r="D6" s="23" t="s">
        <v>4</v>
      </c>
      <c r="E6" s="23" t="s">
        <v>12</v>
      </c>
      <c r="F6" s="23" t="s">
        <v>4</v>
      </c>
      <c r="G6" s="23" t="s">
        <v>5</v>
      </c>
      <c r="H6" s="22" t="s">
        <v>13</v>
      </c>
      <c r="I6" s="46" t="s">
        <v>14</v>
      </c>
      <c r="J6" s="25" t="s">
        <v>6</v>
      </c>
      <c r="K6" s="25" t="s">
        <v>7</v>
      </c>
      <c r="L6" s="25" t="s">
        <v>8</v>
      </c>
      <c r="M6" s="22" t="s">
        <v>15</v>
      </c>
    </row>
    <row r="7" spans="1:14" x14ac:dyDescent="0.25">
      <c r="A7" s="20" t="s">
        <v>16</v>
      </c>
      <c r="C7" s="26"/>
      <c r="D7" s="27" t="s">
        <v>9</v>
      </c>
      <c r="E7" s="27"/>
      <c r="F7" s="27" t="s">
        <v>18</v>
      </c>
      <c r="G7" s="27"/>
      <c r="H7" s="28"/>
      <c r="J7" s="29"/>
      <c r="K7" s="6">
        <f t="shared" ref="K7:K70" si="0">+ROUND(I7*0.18,2)</f>
        <v>0</v>
      </c>
      <c r="L7" s="29">
        <f t="shared" ref="L7:L70" si="1">SUM(I7:K7)</f>
        <v>0</v>
      </c>
      <c r="M7" s="30"/>
      <c r="N7" s="16">
        <f t="shared" ref="N7:N70" si="2">+I7*0.18-K7</f>
        <v>0</v>
      </c>
    </row>
    <row r="8" spans="1:14" x14ac:dyDescent="0.25">
      <c r="A8" s="20" t="s">
        <v>16</v>
      </c>
      <c r="C8" s="26"/>
      <c r="D8" s="27" t="s">
        <v>9</v>
      </c>
      <c r="E8" s="27"/>
      <c r="F8" s="27" t="s">
        <v>18</v>
      </c>
      <c r="G8" s="27"/>
      <c r="H8" s="28"/>
      <c r="J8" s="29"/>
      <c r="K8" s="6">
        <f t="shared" si="0"/>
        <v>0</v>
      </c>
      <c r="L8" s="29">
        <f t="shared" si="1"/>
        <v>0</v>
      </c>
      <c r="N8" s="16">
        <f t="shared" si="2"/>
        <v>0</v>
      </c>
    </row>
    <row r="9" spans="1:14" x14ac:dyDescent="0.25">
      <c r="A9" s="20" t="s">
        <v>16</v>
      </c>
      <c r="C9" s="26"/>
      <c r="D9" s="27" t="s">
        <v>17</v>
      </c>
      <c r="E9" s="27"/>
      <c r="F9" s="27" t="s">
        <v>18</v>
      </c>
      <c r="G9" s="27"/>
      <c r="H9" s="28"/>
      <c r="J9" s="29"/>
      <c r="K9" s="6">
        <f t="shared" si="0"/>
        <v>0</v>
      </c>
      <c r="L9" s="29">
        <f t="shared" si="1"/>
        <v>0</v>
      </c>
      <c r="N9" s="16">
        <f t="shared" si="2"/>
        <v>0</v>
      </c>
    </row>
    <row r="10" spans="1:14" x14ac:dyDescent="0.25">
      <c r="A10" s="20" t="s">
        <v>16</v>
      </c>
      <c r="C10" s="26"/>
      <c r="D10" s="27" t="s">
        <v>9</v>
      </c>
      <c r="E10" s="27"/>
      <c r="F10" s="27" t="s">
        <v>18</v>
      </c>
      <c r="G10" s="27"/>
      <c r="H10" s="28"/>
      <c r="J10" s="29"/>
      <c r="K10" s="6">
        <f t="shared" si="0"/>
        <v>0</v>
      </c>
      <c r="L10" s="29">
        <f t="shared" si="1"/>
        <v>0</v>
      </c>
      <c r="N10" s="16">
        <f t="shared" si="2"/>
        <v>0</v>
      </c>
    </row>
    <row r="11" spans="1:14" x14ac:dyDescent="0.25">
      <c r="A11" s="20" t="s">
        <v>16</v>
      </c>
      <c r="C11" s="26"/>
      <c r="D11" s="27" t="s">
        <v>9</v>
      </c>
      <c r="E11" s="27"/>
      <c r="F11" s="27" t="s">
        <v>18</v>
      </c>
      <c r="G11" s="27"/>
      <c r="H11" s="28"/>
      <c r="J11" s="29"/>
      <c r="K11" s="6">
        <f t="shared" si="0"/>
        <v>0</v>
      </c>
      <c r="L11" s="29">
        <f t="shared" si="1"/>
        <v>0</v>
      </c>
      <c r="M11" s="30"/>
      <c r="N11" s="16">
        <f t="shared" si="2"/>
        <v>0</v>
      </c>
    </row>
    <row r="12" spans="1:14" x14ac:dyDescent="0.25">
      <c r="A12" s="20" t="s">
        <v>16</v>
      </c>
      <c r="C12" s="26"/>
      <c r="D12" s="27" t="s">
        <v>21</v>
      </c>
      <c r="E12" s="27"/>
      <c r="F12" s="27" t="s">
        <v>18</v>
      </c>
      <c r="G12" s="27"/>
      <c r="H12" s="28"/>
      <c r="J12" s="29"/>
      <c r="K12" s="6">
        <f t="shared" si="0"/>
        <v>0</v>
      </c>
      <c r="L12" s="29">
        <f t="shared" si="1"/>
        <v>0</v>
      </c>
      <c r="N12" s="16">
        <f t="shared" si="2"/>
        <v>0</v>
      </c>
    </row>
    <row r="13" spans="1:14" x14ac:dyDescent="0.25">
      <c r="A13" s="20" t="s">
        <v>16</v>
      </c>
      <c r="C13" s="26"/>
      <c r="D13" s="27" t="s">
        <v>9</v>
      </c>
      <c r="E13" s="27"/>
      <c r="F13" s="27" t="s">
        <v>18</v>
      </c>
      <c r="G13" s="27"/>
      <c r="H13" s="18"/>
      <c r="J13" s="29"/>
      <c r="K13" s="6">
        <f t="shared" si="0"/>
        <v>0</v>
      </c>
      <c r="L13" s="29">
        <f t="shared" si="1"/>
        <v>0</v>
      </c>
      <c r="N13" s="16">
        <f t="shared" si="2"/>
        <v>0</v>
      </c>
    </row>
    <row r="14" spans="1:14" x14ac:dyDescent="0.25">
      <c r="A14" s="20" t="s">
        <v>16</v>
      </c>
      <c r="C14" s="26"/>
      <c r="D14" s="27" t="s">
        <v>9</v>
      </c>
      <c r="E14" s="27"/>
      <c r="F14" s="27" t="s">
        <v>18</v>
      </c>
      <c r="G14" s="27"/>
      <c r="H14" s="28"/>
      <c r="J14" s="29"/>
      <c r="K14" s="6">
        <f t="shared" si="0"/>
        <v>0</v>
      </c>
      <c r="L14" s="29">
        <f t="shared" si="1"/>
        <v>0</v>
      </c>
      <c r="M14" s="30"/>
      <c r="N14" s="16">
        <f t="shared" si="2"/>
        <v>0</v>
      </c>
    </row>
    <row r="15" spans="1:14" x14ac:dyDescent="0.25">
      <c r="A15" s="20" t="s">
        <v>16</v>
      </c>
      <c r="C15" s="26"/>
      <c r="D15" s="27" t="s">
        <v>9</v>
      </c>
      <c r="E15" s="27"/>
      <c r="F15" s="27" t="s">
        <v>18</v>
      </c>
      <c r="G15" s="27"/>
      <c r="H15" s="28"/>
      <c r="J15" s="29"/>
      <c r="K15" s="6">
        <f t="shared" si="0"/>
        <v>0</v>
      </c>
      <c r="L15" s="29">
        <f t="shared" si="1"/>
        <v>0</v>
      </c>
      <c r="M15" s="30"/>
      <c r="N15" s="16">
        <f t="shared" si="2"/>
        <v>0</v>
      </c>
    </row>
    <row r="16" spans="1:14" x14ac:dyDescent="0.25">
      <c r="A16" s="20" t="s">
        <v>16</v>
      </c>
      <c r="C16" s="26"/>
      <c r="D16" s="27" t="s">
        <v>9</v>
      </c>
      <c r="E16" s="27"/>
      <c r="F16" s="27" t="s">
        <v>18</v>
      </c>
      <c r="G16" s="27"/>
      <c r="H16" s="28"/>
      <c r="J16" s="29"/>
      <c r="K16" s="6">
        <f t="shared" si="0"/>
        <v>0</v>
      </c>
      <c r="L16" s="29">
        <f t="shared" si="1"/>
        <v>0</v>
      </c>
      <c r="N16" s="16">
        <f t="shared" si="2"/>
        <v>0</v>
      </c>
    </row>
    <row r="17" spans="1:14" x14ac:dyDescent="0.25">
      <c r="A17" s="20" t="s">
        <v>16</v>
      </c>
      <c r="C17" s="26"/>
      <c r="D17" s="27" t="s">
        <v>9</v>
      </c>
      <c r="E17" s="27"/>
      <c r="F17" s="27" t="s">
        <v>18</v>
      </c>
      <c r="G17" s="27"/>
      <c r="H17" s="28"/>
      <c r="J17" s="29"/>
      <c r="K17" s="6">
        <f t="shared" si="0"/>
        <v>0</v>
      </c>
      <c r="L17" s="29">
        <f t="shared" si="1"/>
        <v>0</v>
      </c>
      <c r="N17" s="16">
        <f t="shared" si="2"/>
        <v>0</v>
      </c>
    </row>
    <row r="18" spans="1:14" x14ac:dyDescent="0.25">
      <c r="A18" s="20" t="s">
        <v>16</v>
      </c>
      <c r="C18" s="26"/>
      <c r="D18" s="27" t="s">
        <v>9</v>
      </c>
      <c r="E18" s="27"/>
      <c r="F18" s="27" t="s">
        <v>18</v>
      </c>
      <c r="G18" s="27"/>
      <c r="H18" s="28"/>
      <c r="J18" s="29"/>
      <c r="K18" s="6">
        <f t="shared" si="0"/>
        <v>0</v>
      </c>
      <c r="L18" s="29">
        <f t="shared" si="1"/>
        <v>0</v>
      </c>
      <c r="N18" s="16">
        <f t="shared" si="2"/>
        <v>0</v>
      </c>
    </row>
    <row r="19" spans="1:14" x14ac:dyDescent="0.25">
      <c r="A19" s="20" t="s">
        <v>16</v>
      </c>
      <c r="C19" s="26"/>
      <c r="D19" s="27" t="s">
        <v>9</v>
      </c>
      <c r="E19" s="27"/>
      <c r="F19" s="27" t="s">
        <v>18</v>
      </c>
      <c r="G19" s="27"/>
      <c r="H19" s="28"/>
      <c r="J19" s="29"/>
      <c r="K19" s="6">
        <f t="shared" si="0"/>
        <v>0</v>
      </c>
      <c r="L19" s="29">
        <f t="shared" si="1"/>
        <v>0</v>
      </c>
      <c r="N19" s="16">
        <f t="shared" si="2"/>
        <v>0</v>
      </c>
    </row>
    <row r="20" spans="1:14" x14ac:dyDescent="0.25">
      <c r="A20" s="20" t="s">
        <v>16</v>
      </c>
      <c r="C20" s="26"/>
      <c r="D20" s="27" t="s">
        <v>9</v>
      </c>
      <c r="E20" s="27"/>
      <c r="F20" s="27" t="s">
        <v>18</v>
      </c>
      <c r="G20" s="27"/>
      <c r="H20" s="28"/>
      <c r="J20" s="29"/>
      <c r="K20" s="6">
        <f t="shared" si="0"/>
        <v>0</v>
      </c>
      <c r="L20" s="29">
        <f t="shared" si="1"/>
        <v>0</v>
      </c>
      <c r="N20" s="16">
        <f t="shared" si="2"/>
        <v>0</v>
      </c>
    </row>
    <row r="21" spans="1:14" x14ac:dyDescent="0.25">
      <c r="A21" s="20" t="s">
        <v>16</v>
      </c>
      <c r="C21" s="26"/>
      <c r="D21" s="27" t="s">
        <v>9</v>
      </c>
      <c r="E21" s="27"/>
      <c r="F21" s="27" t="s">
        <v>18</v>
      </c>
      <c r="G21" s="27"/>
      <c r="H21" s="28"/>
      <c r="J21" s="29"/>
      <c r="K21" s="6">
        <f t="shared" si="0"/>
        <v>0</v>
      </c>
      <c r="L21" s="29">
        <f t="shared" si="1"/>
        <v>0</v>
      </c>
      <c r="M21" s="30"/>
      <c r="N21" s="16">
        <f t="shared" si="2"/>
        <v>0</v>
      </c>
    </row>
    <row r="22" spans="1:14" x14ac:dyDescent="0.25">
      <c r="A22" s="20" t="s">
        <v>16</v>
      </c>
      <c r="C22" s="26"/>
      <c r="D22" s="27" t="s">
        <v>9</v>
      </c>
      <c r="E22" s="27"/>
      <c r="F22" s="27" t="s">
        <v>18</v>
      </c>
      <c r="G22" s="27"/>
      <c r="H22" s="28"/>
      <c r="J22" s="29"/>
      <c r="K22" s="6">
        <f t="shared" si="0"/>
        <v>0</v>
      </c>
      <c r="L22" s="29">
        <f t="shared" si="1"/>
        <v>0</v>
      </c>
      <c r="M22" s="30"/>
      <c r="N22" s="16">
        <f t="shared" si="2"/>
        <v>0</v>
      </c>
    </row>
    <row r="23" spans="1:14" x14ac:dyDescent="0.25">
      <c r="A23" s="20" t="s">
        <v>16</v>
      </c>
      <c r="C23" s="26"/>
      <c r="D23" s="27" t="s">
        <v>9</v>
      </c>
      <c r="E23" s="27"/>
      <c r="F23" s="27" t="s">
        <v>18</v>
      </c>
      <c r="G23" s="27"/>
      <c r="H23" s="28"/>
      <c r="J23" s="29"/>
      <c r="K23" s="6">
        <f t="shared" si="0"/>
        <v>0</v>
      </c>
      <c r="L23" s="29">
        <f t="shared" si="1"/>
        <v>0</v>
      </c>
      <c r="M23" s="30"/>
      <c r="N23" s="16">
        <f t="shared" si="2"/>
        <v>0</v>
      </c>
    </row>
    <row r="24" spans="1:14" x14ac:dyDescent="0.25">
      <c r="A24" s="20" t="s">
        <v>16</v>
      </c>
      <c r="C24" s="26"/>
      <c r="D24" s="27" t="s">
        <v>20</v>
      </c>
      <c r="E24" s="27"/>
      <c r="F24" s="27" t="s">
        <v>18</v>
      </c>
      <c r="G24" s="27"/>
      <c r="H24" s="28"/>
      <c r="J24" s="29"/>
      <c r="K24" s="29">
        <f t="shared" si="0"/>
        <v>0</v>
      </c>
      <c r="L24" s="29">
        <f t="shared" si="1"/>
        <v>0</v>
      </c>
      <c r="M24" s="30"/>
      <c r="N24" s="16">
        <f t="shared" si="2"/>
        <v>0</v>
      </c>
    </row>
    <row r="25" spans="1:14" x14ac:dyDescent="0.25">
      <c r="A25" s="20" t="s">
        <v>16</v>
      </c>
      <c r="C25" s="26"/>
      <c r="D25" s="27" t="s">
        <v>9</v>
      </c>
      <c r="E25" s="27"/>
      <c r="F25" s="27" t="s">
        <v>18</v>
      </c>
      <c r="G25" s="27"/>
      <c r="H25" s="28"/>
      <c r="J25" s="29"/>
      <c r="K25" s="29">
        <f t="shared" si="0"/>
        <v>0</v>
      </c>
      <c r="L25" s="29">
        <f t="shared" si="1"/>
        <v>0</v>
      </c>
      <c r="N25" s="16">
        <f t="shared" si="2"/>
        <v>0</v>
      </c>
    </row>
    <row r="26" spans="1:14" x14ac:dyDescent="0.25">
      <c r="A26" s="20" t="s">
        <v>16</v>
      </c>
      <c r="C26" s="26"/>
      <c r="D26" s="27" t="s">
        <v>9</v>
      </c>
      <c r="E26" s="27"/>
      <c r="F26" s="27" t="s">
        <v>18</v>
      </c>
      <c r="G26" s="27"/>
      <c r="H26" s="28"/>
      <c r="J26" s="29"/>
      <c r="K26" s="29">
        <f t="shared" si="0"/>
        <v>0</v>
      </c>
      <c r="L26" s="29">
        <f t="shared" si="1"/>
        <v>0</v>
      </c>
      <c r="M26" s="30"/>
      <c r="N26" s="16">
        <f t="shared" si="2"/>
        <v>0</v>
      </c>
    </row>
    <row r="27" spans="1:14" x14ac:dyDescent="0.25">
      <c r="A27" s="20" t="s">
        <v>16</v>
      </c>
      <c r="C27" s="26"/>
      <c r="D27" s="27" t="s">
        <v>9</v>
      </c>
      <c r="E27" s="27"/>
      <c r="F27" s="27" t="s">
        <v>18</v>
      </c>
      <c r="G27" s="27"/>
      <c r="H27" s="18"/>
      <c r="J27" s="29"/>
      <c r="K27" s="29">
        <f t="shared" si="0"/>
        <v>0</v>
      </c>
      <c r="L27" s="29">
        <f t="shared" si="1"/>
        <v>0</v>
      </c>
      <c r="M27" s="30"/>
      <c r="N27" s="16">
        <f t="shared" si="2"/>
        <v>0</v>
      </c>
    </row>
    <row r="28" spans="1:14" x14ac:dyDescent="0.25">
      <c r="A28" s="20" t="s">
        <v>16</v>
      </c>
      <c r="C28" s="26"/>
      <c r="D28" s="27" t="s">
        <v>9</v>
      </c>
      <c r="E28" s="27"/>
      <c r="F28" s="27" t="s">
        <v>18</v>
      </c>
      <c r="G28" s="27"/>
      <c r="H28" s="18"/>
      <c r="J28" s="29"/>
      <c r="K28" s="29">
        <f t="shared" si="0"/>
        <v>0</v>
      </c>
      <c r="L28" s="29">
        <f t="shared" si="1"/>
        <v>0</v>
      </c>
      <c r="M28" s="30"/>
      <c r="N28" s="16">
        <f t="shared" si="2"/>
        <v>0</v>
      </c>
    </row>
    <row r="29" spans="1:14" x14ac:dyDescent="0.25">
      <c r="A29" s="20" t="s">
        <v>16</v>
      </c>
      <c r="C29" s="26"/>
      <c r="D29" s="27" t="s">
        <v>9</v>
      </c>
      <c r="E29" s="27"/>
      <c r="F29" s="27" t="s">
        <v>18</v>
      </c>
      <c r="G29" s="27"/>
      <c r="H29" s="18"/>
      <c r="J29" s="29"/>
      <c r="K29" s="29">
        <f t="shared" si="0"/>
        <v>0</v>
      </c>
      <c r="L29" s="29">
        <f t="shared" si="1"/>
        <v>0</v>
      </c>
      <c r="M29" s="30"/>
      <c r="N29" s="16">
        <f t="shared" si="2"/>
        <v>0</v>
      </c>
    </row>
    <row r="30" spans="1:14" x14ac:dyDescent="0.25">
      <c r="A30" s="20" t="s">
        <v>16</v>
      </c>
      <c r="C30" s="26"/>
      <c r="D30" s="27" t="s">
        <v>9</v>
      </c>
      <c r="E30" s="27"/>
      <c r="F30" s="27" t="s">
        <v>18</v>
      </c>
      <c r="G30" s="27"/>
      <c r="H30" s="18"/>
      <c r="J30" s="29"/>
      <c r="K30" s="29">
        <f t="shared" si="0"/>
        <v>0</v>
      </c>
      <c r="L30" s="29">
        <f t="shared" si="1"/>
        <v>0</v>
      </c>
      <c r="M30" s="30"/>
      <c r="N30" s="16">
        <f t="shared" si="2"/>
        <v>0</v>
      </c>
    </row>
    <row r="31" spans="1:14" x14ac:dyDescent="0.25">
      <c r="A31" s="20" t="s">
        <v>16</v>
      </c>
      <c r="C31" s="26"/>
      <c r="D31" s="27" t="s">
        <v>9</v>
      </c>
      <c r="E31" s="27"/>
      <c r="F31" s="27" t="s">
        <v>18</v>
      </c>
      <c r="G31" s="27"/>
      <c r="H31" s="18"/>
      <c r="J31" s="29"/>
      <c r="K31" s="29">
        <f t="shared" si="0"/>
        <v>0</v>
      </c>
      <c r="L31" s="29">
        <f t="shared" si="1"/>
        <v>0</v>
      </c>
      <c r="M31" s="30"/>
      <c r="N31" s="16">
        <f t="shared" si="2"/>
        <v>0</v>
      </c>
    </row>
    <row r="32" spans="1:14" x14ac:dyDescent="0.25">
      <c r="A32" s="20" t="s">
        <v>16</v>
      </c>
      <c r="C32" s="26"/>
      <c r="D32" s="27" t="s">
        <v>9</v>
      </c>
      <c r="E32" s="27"/>
      <c r="F32" s="27" t="s">
        <v>18</v>
      </c>
      <c r="G32" s="27"/>
      <c r="H32" s="18"/>
      <c r="J32" s="29"/>
      <c r="K32" s="29">
        <f t="shared" si="0"/>
        <v>0</v>
      </c>
      <c r="L32" s="29">
        <f t="shared" si="1"/>
        <v>0</v>
      </c>
      <c r="M32" s="30"/>
      <c r="N32" s="16">
        <f t="shared" si="2"/>
        <v>0</v>
      </c>
    </row>
    <row r="33" spans="1:14" x14ac:dyDescent="0.25">
      <c r="A33" s="20" t="s">
        <v>16</v>
      </c>
      <c r="C33" s="26"/>
      <c r="D33" s="27" t="s">
        <v>9</v>
      </c>
      <c r="E33" s="27"/>
      <c r="F33" s="27" t="s">
        <v>18</v>
      </c>
      <c r="G33" s="27"/>
      <c r="H33" s="18"/>
      <c r="J33" s="29"/>
      <c r="K33" s="29">
        <f t="shared" si="0"/>
        <v>0</v>
      </c>
      <c r="L33" s="29">
        <f t="shared" si="1"/>
        <v>0</v>
      </c>
      <c r="M33" s="30"/>
      <c r="N33" s="16">
        <f t="shared" si="2"/>
        <v>0</v>
      </c>
    </row>
    <row r="34" spans="1:14" x14ac:dyDescent="0.25">
      <c r="A34" s="20" t="s">
        <v>16</v>
      </c>
      <c r="C34" s="26"/>
      <c r="D34" s="27" t="s">
        <v>9</v>
      </c>
      <c r="E34" s="27"/>
      <c r="F34" s="27" t="s">
        <v>18</v>
      </c>
      <c r="G34" s="27"/>
      <c r="H34" s="18"/>
      <c r="J34" s="29"/>
      <c r="K34" s="29">
        <f t="shared" si="0"/>
        <v>0</v>
      </c>
      <c r="L34" s="29">
        <f t="shared" si="1"/>
        <v>0</v>
      </c>
      <c r="M34" s="30"/>
      <c r="N34" s="16">
        <f t="shared" si="2"/>
        <v>0</v>
      </c>
    </row>
    <row r="35" spans="1:14" x14ac:dyDescent="0.25">
      <c r="A35" s="20" t="s">
        <v>16</v>
      </c>
      <c r="C35" s="26"/>
      <c r="D35" s="27" t="s">
        <v>9</v>
      </c>
      <c r="E35" s="27"/>
      <c r="F35" s="27" t="s">
        <v>18</v>
      </c>
      <c r="G35" s="27"/>
      <c r="H35" s="18"/>
      <c r="J35" s="29"/>
      <c r="K35" s="29">
        <f t="shared" si="0"/>
        <v>0</v>
      </c>
      <c r="L35" s="29">
        <f t="shared" si="1"/>
        <v>0</v>
      </c>
      <c r="M35" s="30"/>
      <c r="N35" s="16">
        <f t="shared" si="2"/>
        <v>0</v>
      </c>
    </row>
    <row r="36" spans="1:14" x14ac:dyDescent="0.25">
      <c r="A36" s="20" t="s">
        <v>16</v>
      </c>
      <c r="C36" s="26"/>
      <c r="D36" s="27" t="s">
        <v>9</v>
      </c>
      <c r="E36" s="27"/>
      <c r="F36" s="27" t="s">
        <v>18</v>
      </c>
      <c r="G36" s="27"/>
      <c r="H36" s="18"/>
      <c r="J36" s="29"/>
      <c r="K36" s="29">
        <f t="shared" si="0"/>
        <v>0</v>
      </c>
      <c r="L36" s="29">
        <f t="shared" si="1"/>
        <v>0</v>
      </c>
      <c r="M36" s="30"/>
      <c r="N36" s="16">
        <f t="shared" si="2"/>
        <v>0</v>
      </c>
    </row>
    <row r="37" spans="1:14" x14ac:dyDescent="0.25">
      <c r="A37" s="20" t="s">
        <v>16</v>
      </c>
      <c r="C37" s="26"/>
      <c r="D37" s="27" t="s">
        <v>9</v>
      </c>
      <c r="E37" s="27"/>
      <c r="F37" s="27" t="s">
        <v>18</v>
      </c>
      <c r="G37" s="27"/>
      <c r="H37" s="28"/>
      <c r="J37" s="29"/>
      <c r="K37" s="29">
        <f t="shared" si="0"/>
        <v>0</v>
      </c>
      <c r="L37" s="29">
        <f t="shared" si="1"/>
        <v>0</v>
      </c>
      <c r="M37" s="30"/>
      <c r="N37" s="16">
        <f t="shared" si="2"/>
        <v>0</v>
      </c>
    </row>
    <row r="38" spans="1:14" x14ac:dyDescent="0.25">
      <c r="A38" s="20" t="s">
        <v>16</v>
      </c>
      <c r="C38" s="26"/>
      <c r="D38" s="27" t="s">
        <v>9</v>
      </c>
      <c r="E38" s="27"/>
      <c r="F38" s="27" t="s">
        <v>18</v>
      </c>
      <c r="G38" s="27"/>
      <c r="H38" s="28"/>
      <c r="J38" s="29"/>
      <c r="K38" s="29">
        <f t="shared" si="0"/>
        <v>0</v>
      </c>
      <c r="L38" s="29">
        <f t="shared" si="1"/>
        <v>0</v>
      </c>
      <c r="M38" s="30"/>
      <c r="N38" s="16">
        <f t="shared" si="2"/>
        <v>0</v>
      </c>
    </row>
    <row r="39" spans="1:14" x14ac:dyDescent="0.25">
      <c r="A39" s="20" t="s">
        <v>16</v>
      </c>
      <c r="C39" s="26"/>
      <c r="D39" s="27" t="s">
        <v>9</v>
      </c>
      <c r="E39" s="27"/>
      <c r="F39" s="27" t="s">
        <v>18</v>
      </c>
      <c r="G39" s="27"/>
      <c r="H39" s="28"/>
      <c r="J39" s="29"/>
      <c r="K39" s="29">
        <f t="shared" si="0"/>
        <v>0</v>
      </c>
      <c r="L39" s="29">
        <f t="shared" si="1"/>
        <v>0</v>
      </c>
      <c r="M39" s="30"/>
      <c r="N39" s="16">
        <f t="shared" si="2"/>
        <v>0</v>
      </c>
    </row>
    <row r="40" spans="1:14" x14ac:dyDescent="0.25">
      <c r="A40" s="20" t="s">
        <v>16</v>
      </c>
      <c r="C40" s="26"/>
      <c r="D40" s="27" t="s">
        <v>9</v>
      </c>
      <c r="E40" s="27"/>
      <c r="F40" s="27" t="s">
        <v>18</v>
      </c>
      <c r="G40" s="27"/>
      <c r="H40" s="28"/>
      <c r="J40" s="29"/>
      <c r="K40" s="29">
        <f t="shared" si="0"/>
        <v>0</v>
      </c>
      <c r="L40" s="29">
        <f t="shared" si="1"/>
        <v>0</v>
      </c>
      <c r="M40" s="30"/>
      <c r="N40" s="16">
        <f t="shared" si="2"/>
        <v>0</v>
      </c>
    </row>
    <row r="41" spans="1:14" x14ac:dyDescent="0.25">
      <c r="A41" s="20" t="s">
        <v>16</v>
      </c>
      <c r="C41" s="26"/>
      <c r="D41" s="27" t="s">
        <v>9</v>
      </c>
      <c r="E41" s="27"/>
      <c r="F41" s="27" t="s">
        <v>18</v>
      </c>
      <c r="G41" s="27"/>
      <c r="H41" s="28"/>
      <c r="J41" s="29"/>
      <c r="K41" s="29">
        <f t="shared" si="0"/>
        <v>0</v>
      </c>
      <c r="L41" s="29">
        <f t="shared" si="1"/>
        <v>0</v>
      </c>
      <c r="M41" s="30"/>
      <c r="N41" s="16">
        <f t="shared" si="2"/>
        <v>0</v>
      </c>
    </row>
    <row r="42" spans="1:14" x14ac:dyDescent="0.25">
      <c r="A42" s="20" t="s">
        <v>16</v>
      </c>
      <c r="C42" s="26"/>
      <c r="D42" s="27" t="s">
        <v>9</v>
      </c>
      <c r="E42" s="27"/>
      <c r="F42" s="27" t="s">
        <v>18</v>
      </c>
      <c r="G42" s="27"/>
      <c r="H42" s="28"/>
      <c r="J42" s="29"/>
      <c r="K42" s="29">
        <f t="shared" si="0"/>
        <v>0</v>
      </c>
      <c r="L42" s="29">
        <f t="shared" si="1"/>
        <v>0</v>
      </c>
      <c r="M42" s="30"/>
      <c r="N42" s="16">
        <f t="shared" si="2"/>
        <v>0</v>
      </c>
    </row>
    <row r="43" spans="1:14" x14ac:dyDescent="0.25">
      <c r="A43" s="20" t="s">
        <v>16</v>
      </c>
      <c r="C43" s="26"/>
      <c r="D43" s="27" t="s">
        <v>9</v>
      </c>
      <c r="E43" s="27"/>
      <c r="F43" s="27" t="s">
        <v>18</v>
      </c>
      <c r="G43" s="27"/>
      <c r="H43" s="31"/>
      <c r="J43" s="29"/>
      <c r="K43" s="29">
        <f t="shared" si="0"/>
        <v>0</v>
      </c>
      <c r="L43" s="29">
        <f t="shared" si="1"/>
        <v>0</v>
      </c>
      <c r="M43" s="30"/>
      <c r="N43" s="16">
        <f t="shared" si="2"/>
        <v>0</v>
      </c>
    </row>
    <row r="44" spans="1:14" x14ac:dyDescent="0.25">
      <c r="A44" s="20" t="s">
        <v>16</v>
      </c>
      <c r="C44" s="26"/>
      <c r="D44" s="27" t="s">
        <v>9</v>
      </c>
      <c r="F44" s="27" t="s">
        <v>18</v>
      </c>
      <c r="G44" s="27"/>
      <c r="H44" s="28"/>
      <c r="J44" s="29"/>
      <c r="K44" s="29">
        <f t="shared" si="0"/>
        <v>0</v>
      </c>
      <c r="L44" s="29">
        <f t="shared" si="1"/>
        <v>0</v>
      </c>
      <c r="M44" s="30"/>
      <c r="N44" s="16">
        <f t="shared" si="2"/>
        <v>0</v>
      </c>
    </row>
    <row r="45" spans="1:14" x14ac:dyDescent="0.25">
      <c r="A45" s="20" t="s">
        <v>16</v>
      </c>
      <c r="C45" s="26"/>
      <c r="D45" s="27" t="s">
        <v>9</v>
      </c>
      <c r="E45" s="27"/>
      <c r="F45" s="27" t="s">
        <v>18</v>
      </c>
      <c r="G45" s="27"/>
      <c r="H45" s="31"/>
      <c r="J45" s="29"/>
      <c r="K45" s="29">
        <f t="shared" si="0"/>
        <v>0</v>
      </c>
      <c r="L45" s="29">
        <f t="shared" si="1"/>
        <v>0</v>
      </c>
      <c r="M45" s="30"/>
      <c r="N45" s="16">
        <f t="shared" si="2"/>
        <v>0</v>
      </c>
    </row>
    <row r="46" spans="1:14" x14ac:dyDescent="0.25">
      <c r="A46" s="20" t="s">
        <v>16</v>
      </c>
      <c r="C46" s="26"/>
      <c r="D46" s="27" t="s">
        <v>20</v>
      </c>
      <c r="E46" s="27"/>
      <c r="F46" s="27" t="s">
        <v>18</v>
      </c>
      <c r="G46" s="27"/>
      <c r="H46" s="18"/>
      <c r="J46" s="29"/>
      <c r="K46" s="29">
        <f t="shared" si="0"/>
        <v>0</v>
      </c>
      <c r="L46" s="29">
        <f t="shared" si="1"/>
        <v>0</v>
      </c>
      <c r="M46" s="30"/>
      <c r="N46" s="16">
        <f t="shared" si="2"/>
        <v>0</v>
      </c>
    </row>
    <row r="47" spans="1:14" x14ac:dyDescent="0.25">
      <c r="A47" s="20" t="s">
        <v>16</v>
      </c>
      <c r="C47" s="26"/>
      <c r="D47" s="27" t="s">
        <v>21</v>
      </c>
      <c r="E47" s="27"/>
      <c r="F47" s="27" t="s">
        <v>18</v>
      </c>
      <c r="G47" s="27"/>
      <c r="H47" s="18"/>
      <c r="J47" s="29"/>
      <c r="K47" s="29">
        <f t="shared" si="0"/>
        <v>0</v>
      </c>
      <c r="L47" s="29">
        <f t="shared" si="1"/>
        <v>0</v>
      </c>
      <c r="M47" s="30"/>
      <c r="N47" s="16">
        <f t="shared" si="2"/>
        <v>0</v>
      </c>
    </row>
    <row r="48" spans="1:14" x14ac:dyDescent="0.25">
      <c r="A48" s="20" t="s">
        <v>16</v>
      </c>
      <c r="C48" s="26"/>
      <c r="D48" s="27" t="s">
        <v>9</v>
      </c>
      <c r="E48" s="27"/>
      <c r="F48" s="27" t="s">
        <v>18</v>
      </c>
      <c r="G48" s="27"/>
      <c r="H48" s="18"/>
      <c r="J48" s="29"/>
      <c r="K48" s="29">
        <f t="shared" si="0"/>
        <v>0</v>
      </c>
      <c r="L48" s="29">
        <f t="shared" si="1"/>
        <v>0</v>
      </c>
      <c r="M48" s="30"/>
      <c r="N48" s="16">
        <f t="shared" si="2"/>
        <v>0</v>
      </c>
    </row>
    <row r="49" spans="1:14" x14ac:dyDescent="0.25">
      <c r="A49" s="20" t="s">
        <v>16</v>
      </c>
      <c r="C49" s="26"/>
      <c r="D49" s="27" t="s">
        <v>21</v>
      </c>
      <c r="E49" s="27"/>
      <c r="F49" s="27" t="s">
        <v>18</v>
      </c>
      <c r="G49" s="27"/>
      <c r="H49" s="18"/>
      <c r="J49" s="29"/>
      <c r="K49" s="29">
        <f t="shared" si="0"/>
        <v>0</v>
      </c>
      <c r="L49" s="29">
        <f t="shared" si="1"/>
        <v>0</v>
      </c>
      <c r="M49" s="30"/>
      <c r="N49" s="16">
        <f t="shared" si="2"/>
        <v>0</v>
      </c>
    </row>
    <row r="50" spans="1:14" x14ac:dyDescent="0.25">
      <c r="A50" s="20" t="s">
        <v>16</v>
      </c>
      <c r="C50" s="26"/>
      <c r="D50" s="27" t="s">
        <v>21</v>
      </c>
      <c r="E50" s="27"/>
      <c r="F50" s="27" t="s">
        <v>18</v>
      </c>
      <c r="G50" s="27"/>
      <c r="H50" s="18"/>
      <c r="J50" s="29"/>
      <c r="K50" s="29">
        <f t="shared" si="0"/>
        <v>0</v>
      </c>
      <c r="L50" s="29">
        <f t="shared" si="1"/>
        <v>0</v>
      </c>
      <c r="M50" s="30"/>
      <c r="N50" s="16">
        <f t="shared" si="2"/>
        <v>0</v>
      </c>
    </row>
    <row r="51" spans="1:14" x14ac:dyDescent="0.25">
      <c r="A51" s="20" t="s">
        <v>16</v>
      </c>
      <c r="C51" s="26"/>
      <c r="D51" s="27" t="s">
        <v>21</v>
      </c>
      <c r="E51" s="27"/>
      <c r="F51" s="27" t="s">
        <v>18</v>
      </c>
      <c r="G51" s="27"/>
      <c r="H51" s="18"/>
      <c r="J51" s="29"/>
      <c r="K51" s="29">
        <f t="shared" si="0"/>
        <v>0</v>
      </c>
      <c r="L51" s="29">
        <f t="shared" si="1"/>
        <v>0</v>
      </c>
      <c r="M51" s="30"/>
      <c r="N51" s="16">
        <f t="shared" si="2"/>
        <v>0</v>
      </c>
    </row>
    <row r="52" spans="1:14" x14ac:dyDescent="0.25">
      <c r="A52" s="20" t="s">
        <v>16</v>
      </c>
      <c r="C52" s="26"/>
      <c r="D52" s="27" t="s">
        <v>21</v>
      </c>
      <c r="E52" s="27"/>
      <c r="F52" s="27" t="s">
        <v>18</v>
      </c>
      <c r="G52" s="27"/>
      <c r="H52" s="18"/>
      <c r="J52" s="29"/>
      <c r="K52" s="29">
        <f t="shared" si="0"/>
        <v>0</v>
      </c>
      <c r="L52" s="29">
        <f>SUM(I52:K52)</f>
        <v>0</v>
      </c>
      <c r="M52" s="30"/>
      <c r="N52" s="16">
        <f t="shared" si="2"/>
        <v>0</v>
      </c>
    </row>
    <row r="53" spans="1:14" x14ac:dyDescent="0.25">
      <c r="A53" s="20" t="s">
        <v>16</v>
      </c>
      <c r="C53" s="26"/>
      <c r="D53" s="27" t="s">
        <v>21</v>
      </c>
      <c r="E53" s="27"/>
      <c r="F53" s="27" t="s">
        <v>18</v>
      </c>
      <c r="G53" s="27"/>
      <c r="H53" s="18"/>
      <c r="J53" s="29"/>
      <c r="K53" s="29">
        <f t="shared" si="0"/>
        <v>0</v>
      </c>
      <c r="L53" s="29">
        <f t="shared" si="1"/>
        <v>0</v>
      </c>
      <c r="M53" s="30"/>
      <c r="N53" s="16">
        <f t="shared" si="2"/>
        <v>0</v>
      </c>
    </row>
    <row r="54" spans="1:14" x14ac:dyDescent="0.25">
      <c r="A54" s="20" t="s">
        <v>16</v>
      </c>
      <c r="C54" s="26"/>
      <c r="D54" s="27" t="s">
        <v>21</v>
      </c>
      <c r="E54" s="27"/>
      <c r="F54" s="27" t="s">
        <v>18</v>
      </c>
      <c r="G54" s="27"/>
      <c r="H54" s="18"/>
      <c r="J54" s="29"/>
      <c r="K54" s="29">
        <f t="shared" si="0"/>
        <v>0</v>
      </c>
      <c r="L54" s="29">
        <f t="shared" si="1"/>
        <v>0</v>
      </c>
      <c r="M54" s="30"/>
      <c r="N54" s="16">
        <f t="shared" si="2"/>
        <v>0</v>
      </c>
    </row>
    <row r="55" spans="1:14" x14ac:dyDescent="0.25">
      <c r="A55" s="20" t="s">
        <v>16</v>
      </c>
      <c r="C55" s="26"/>
      <c r="D55" s="27" t="s">
        <v>21</v>
      </c>
      <c r="E55" s="27"/>
      <c r="F55" s="27" t="s">
        <v>18</v>
      </c>
      <c r="G55" s="27"/>
      <c r="H55" s="18"/>
      <c r="J55" s="29"/>
      <c r="K55" s="29">
        <f t="shared" si="0"/>
        <v>0</v>
      </c>
      <c r="L55" s="29">
        <f t="shared" si="1"/>
        <v>0</v>
      </c>
      <c r="M55" s="30"/>
      <c r="N55" s="16">
        <f t="shared" si="2"/>
        <v>0</v>
      </c>
    </row>
    <row r="56" spans="1:14" x14ac:dyDescent="0.25">
      <c r="A56" s="20" t="s">
        <v>16</v>
      </c>
      <c r="C56" s="26"/>
      <c r="D56" s="27" t="s">
        <v>21</v>
      </c>
      <c r="E56" s="27"/>
      <c r="F56" s="27" t="s">
        <v>18</v>
      </c>
      <c r="G56" s="27"/>
      <c r="H56" s="18"/>
      <c r="J56" s="29"/>
      <c r="K56" s="29">
        <f t="shared" si="0"/>
        <v>0</v>
      </c>
      <c r="L56" s="29">
        <f t="shared" si="1"/>
        <v>0</v>
      </c>
      <c r="M56" s="30"/>
      <c r="N56" s="16">
        <f t="shared" si="2"/>
        <v>0</v>
      </c>
    </row>
    <row r="57" spans="1:14" x14ac:dyDescent="0.25">
      <c r="A57" s="20" t="s">
        <v>16</v>
      </c>
      <c r="C57" s="26"/>
      <c r="D57" s="27" t="s">
        <v>21</v>
      </c>
      <c r="E57" s="27"/>
      <c r="F57" s="27" t="s">
        <v>18</v>
      </c>
      <c r="G57" s="27"/>
      <c r="H57" s="28"/>
      <c r="J57" s="29"/>
      <c r="K57" s="29">
        <f t="shared" si="0"/>
        <v>0</v>
      </c>
      <c r="L57" s="29">
        <f t="shared" si="1"/>
        <v>0</v>
      </c>
      <c r="M57" s="30"/>
      <c r="N57" s="16">
        <f t="shared" si="2"/>
        <v>0</v>
      </c>
    </row>
    <row r="58" spans="1:14" x14ac:dyDescent="0.25">
      <c r="A58" s="20" t="s">
        <v>16</v>
      </c>
      <c r="C58" s="26"/>
      <c r="D58" s="27" t="s">
        <v>21</v>
      </c>
      <c r="E58" s="27"/>
      <c r="F58" s="27" t="s">
        <v>18</v>
      </c>
      <c r="G58" s="27"/>
      <c r="H58" s="28"/>
      <c r="J58" s="29"/>
      <c r="K58" s="29">
        <f t="shared" si="0"/>
        <v>0</v>
      </c>
      <c r="L58" s="29">
        <f t="shared" si="1"/>
        <v>0</v>
      </c>
      <c r="M58" s="30"/>
      <c r="N58" s="16">
        <f t="shared" si="2"/>
        <v>0</v>
      </c>
    </row>
    <row r="59" spans="1:14" s="4" customFormat="1" x14ac:dyDescent="0.25">
      <c r="A59" s="3" t="s">
        <v>16</v>
      </c>
      <c r="B59" s="9"/>
      <c r="C59" s="5"/>
      <c r="D59" s="1" t="s">
        <v>9</v>
      </c>
      <c r="E59" s="1"/>
      <c r="F59" s="1" t="s">
        <v>18</v>
      </c>
      <c r="G59" s="27"/>
      <c r="H59" s="28"/>
      <c r="I59" s="47"/>
      <c r="J59" s="6"/>
      <c r="K59" s="6">
        <f t="shared" si="0"/>
        <v>0</v>
      </c>
      <c r="L59" s="6">
        <f t="shared" si="1"/>
        <v>0</v>
      </c>
      <c r="M59" s="7"/>
      <c r="N59" s="16">
        <f t="shared" si="2"/>
        <v>0</v>
      </c>
    </row>
    <row r="60" spans="1:14" s="4" customFormat="1" x14ac:dyDescent="0.25">
      <c r="A60" s="3" t="s">
        <v>16</v>
      </c>
      <c r="B60" s="9"/>
      <c r="C60" s="5"/>
      <c r="D60" s="1" t="s">
        <v>9</v>
      </c>
      <c r="E60" s="1"/>
      <c r="F60" s="1" t="s">
        <v>18</v>
      </c>
      <c r="G60" s="27"/>
      <c r="H60" s="47"/>
      <c r="I60" s="47"/>
      <c r="J60" s="6"/>
      <c r="K60" s="6">
        <f t="shared" si="0"/>
        <v>0</v>
      </c>
      <c r="L60" s="6">
        <f t="shared" si="1"/>
        <v>0</v>
      </c>
      <c r="M60" s="7"/>
      <c r="N60" s="16">
        <f t="shared" si="2"/>
        <v>0</v>
      </c>
    </row>
    <row r="61" spans="1:14" x14ac:dyDescent="0.25">
      <c r="A61" s="20" t="s">
        <v>16</v>
      </c>
      <c r="C61" s="26"/>
      <c r="D61" s="27" t="s">
        <v>9</v>
      </c>
      <c r="E61" s="27"/>
      <c r="F61" s="27" t="s">
        <v>18</v>
      </c>
      <c r="G61" s="27"/>
      <c r="H61" s="28"/>
      <c r="J61" s="29"/>
      <c r="K61" s="29">
        <f t="shared" si="0"/>
        <v>0</v>
      </c>
      <c r="L61" s="29">
        <f t="shared" si="1"/>
        <v>0</v>
      </c>
      <c r="M61" s="30"/>
      <c r="N61" s="16">
        <f t="shared" si="2"/>
        <v>0</v>
      </c>
    </row>
    <row r="62" spans="1:14" x14ac:dyDescent="0.25">
      <c r="A62" s="20" t="s">
        <v>16</v>
      </c>
      <c r="C62" s="26"/>
      <c r="D62" s="27" t="s">
        <v>9</v>
      </c>
      <c r="E62" s="27"/>
      <c r="F62" s="27" t="s">
        <v>18</v>
      </c>
      <c r="G62" s="27"/>
      <c r="H62" s="28"/>
      <c r="J62" s="29"/>
      <c r="K62" s="29">
        <f t="shared" si="0"/>
        <v>0</v>
      </c>
      <c r="L62" s="29">
        <f t="shared" si="1"/>
        <v>0</v>
      </c>
      <c r="M62" s="30"/>
      <c r="N62" s="16">
        <f t="shared" si="2"/>
        <v>0</v>
      </c>
    </row>
    <row r="63" spans="1:14" s="4" customFormat="1" x14ac:dyDescent="0.25">
      <c r="A63" s="3" t="s">
        <v>16</v>
      </c>
      <c r="B63" s="9"/>
      <c r="C63" s="5"/>
      <c r="D63" s="1" t="s">
        <v>21</v>
      </c>
      <c r="E63" s="1"/>
      <c r="F63" s="1" t="s">
        <v>18</v>
      </c>
      <c r="G63" s="1"/>
      <c r="H63" s="2"/>
      <c r="I63" s="47"/>
      <c r="J63" s="6"/>
      <c r="K63" s="6">
        <f t="shared" si="0"/>
        <v>0</v>
      </c>
      <c r="L63" s="6">
        <f t="shared" si="1"/>
        <v>0</v>
      </c>
      <c r="M63" s="7"/>
      <c r="N63" s="16">
        <f t="shared" si="2"/>
        <v>0</v>
      </c>
    </row>
    <row r="64" spans="1:14" x14ac:dyDescent="0.25">
      <c r="A64" s="20" t="s">
        <v>16</v>
      </c>
      <c r="C64" s="26"/>
      <c r="D64" s="27" t="s">
        <v>21</v>
      </c>
      <c r="E64" s="27"/>
      <c r="F64" s="27" t="s">
        <v>18</v>
      </c>
      <c r="G64" s="27"/>
      <c r="H64" s="18"/>
      <c r="J64" s="29"/>
      <c r="K64" s="29">
        <f t="shared" si="0"/>
        <v>0</v>
      </c>
      <c r="L64" s="29">
        <f t="shared" si="1"/>
        <v>0</v>
      </c>
      <c r="M64" s="30"/>
      <c r="N64" s="16">
        <f t="shared" si="2"/>
        <v>0</v>
      </c>
    </row>
    <row r="65" spans="1:14" x14ac:dyDescent="0.25">
      <c r="A65" s="20" t="s">
        <v>16</v>
      </c>
      <c r="C65" s="26"/>
      <c r="D65" s="27" t="s">
        <v>21</v>
      </c>
      <c r="E65" s="27"/>
      <c r="F65" s="27" t="s">
        <v>18</v>
      </c>
      <c r="G65" s="27"/>
      <c r="H65" s="28"/>
      <c r="J65" s="29"/>
      <c r="K65" s="6">
        <f t="shared" si="0"/>
        <v>0</v>
      </c>
      <c r="L65" s="29">
        <f t="shared" si="1"/>
        <v>0</v>
      </c>
      <c r="M65" s="30"/>
      <c r="N65" s="16">
        <f t="shared" si="2"/>
        <v>0</v>
      </c>
    </row>
    <row r="66" spans="1:14" x14ac:dyDescent="0.25">
      <c r="A66" s="20" t="s">
        <v>16</v>
      </c>
      <c r="C66" s="26"/>
      <c r="D66" s="27" t="s">
        <v>21</v>
      </c>
      <c r="E66" s="27"/>
      <c r="F66" s="27" t="s">
        <v>18</v>
      </c>
      <c r="G66" s="27"/>
      <c r="H66" s="18"/>
      <c r="J66" s="29"/>
      <c r="K66" s="29">
        <f t="shared" si="0"/>
        <v>0</v>
      </c>
      <c r="L66" s="29">
        <f t="shared" si="1"/>
        <v>0</v>
      </c>
      <c r="M66" s="30"/>
      <c r="N66" s="16">
        <f t="shared" si="2"/>
        <v>0</v>
      </c>
    </row>
    <row r="67" spans="1:14" x14ac:dyDescent="0.25">
      <c r="A67" s="20" t="s">
        <v>16</v>
      </c>
      <c r="C67" s="26"/>
      <c r="D67" s="27" t="s">
        <v>21</v>
      </c>
      <c r="E67" s="27"/>
      <c r="F67" s="27" t="s">
        <v>18</v>
      </c>
      <c r="G67" s="27"/>
      <c r="H67" s="18"/>
      <c r="J67" s="29"/>
      <c r="K67" s="29">
        <f t="shared" si="0"/>
        <v>0</v>
      </c>
      <c r="L67" s="29">
        <f t="shared" si="1"/>
        <v>0</v>
      </c>
      <c r="M67" s="30"/>
      <c r="N67" s="16">
        <f t="shared" si="2"/>
        <v>0</v>
      </c>
    </row>
    <row r="68" spans="1:14" x14ac:dyDescent="0.25">
      <c r="A68" s="20" t="s">
        <v>16</v>
      </c>
      <c r="C68" s="26"/>
      <c r="D68" s="27" t="s">
        <v>9</v>
      </c>
      <c r="E68" s="27"/>
      <c r="F68" s="27" t="s">
        <v>18</v>
      </c>
      <c r="G68" s="27"/>
      <c r="H68" s="47"/>
      <c r="J68" s="29"/>
      <c r="K68" s="29">
        <f t="shared" si="0"/>
        <v>0</v>
      </c>
      <c r="L68" s="29">
        <f t="shared" si="1"/>
        <v>0</v>
      </c>
      <c r="M68" s="30"/>
      <c r="N68" s="16">
        <f t="shared" si="2"/>
        <v>0</v>
      </c>
    </row>
    <row r="69" spans="1:14" x14ac:dyDescent="0.25">
      <c r="A69" s="20" t="s">
        <v>16</v>
      </c>
      <c r="C69" s="26"/>
      <c r="D69" s="27" t="s">
        <v>9</v>
      </c>
      <c r="E69" s="27"/>
      <c r="F69" s="27" t="s">
        <v>18</v>
      </c>
      <c r="G69" s="27"/>
      <c r="H69" s="28"/>
      <c r="J69" s="29"/>
      <c r="K69" s="29">
        <f t="shared" si="0"/>
        <v>0</v>
      </c>
      <c r="L69" s="29">
        <f t="shared" si="1"/>
        <v>0</v>
      </c>
      <c r="M69" s="30"/>
      <c r="N69" s="16">
        <f t="shared" si="2"/>
        <v>0</v>
      </c>
    </row>
    <row r="70" spans="1:14" x14ac:dyDescent="0.25">
      <c r="A70" s="20" t="s">
        <v>16</v>
      </c>
      <c r="C70" s="26"/>
      <c r="D70" s="27" t="s">
        <v>9</v>
      </c>
      <c r="E70" s="27"/>
      <c r="F70" s="27" t="s">
        <v>18</v>
      </c>
      <c r="G70" s="27"/>
      <c r="H70" s="31"/>
      <c r="J70" s="29"/>
      <c r="K70" s="29">
        <f t="shared" si="0"/>
        <v>0</v>
      </c>
      <c r="L70" s="29">
        <f t="shared" si="1"/>
        <v>0</v>
      </c>
      <c r="M70" s="30"/>
      <c r="N70" s="16">
        <f t="shared" si="2"/>
        <v>0</v>
      </c>
    </row>
    <row r="71" spans="1:14" x14ac:dyDescent="0.25">
      <c r="A71" s="20" t="s">
        <v>16</v>
      </c>
      <c r="C71" s="26"/>
      <c r="D71" s="27" t="s">
        <v>9</v>
      </c>
      <c r="E71" s="27"/>
      <c r="F71" s="27" t="s">
        <v>18</v>
      </c>
      <c r="G71" s="27"/>
      <c r="H71" s="18"/>
      <c r="J71" s="29"/>
      <c r="K71" s="29">
        <f t="shared" ref="K71:K134" si="3">+ROUND(I71*0.18,2)</f>
        <v>0</v>
      </c>
      <c r="L71" s="29">
        <f t="shared" ref="L71:L134" si="4">SUM(I71:K71)</f>
        <v>0</v>
      </c>
      <c r="M71" s="30"/>
      <c r="N71" s="16">
        <f t="shared" ref="N71:N134" si="5">+I71*0.18-K71</f>
        <v>0</v>
      </c>
    </row>
    <row r="72" spans="1:14" x14ac:dyDescent="0.25">
      <c r="A72" s="20" t="s">
        <v>16</v>
      </c>
      <c r="C72" s="26"/>
      <c r="D72" s="27" t="s">
        <v>9</v>
      </c>
      <c r="E72" s="27"/>
      <c r="F72" s="27" t="s">
        <v>18</v>
      </c>
      <c r="G72" s="27"/>
      <c r="H72" s="18"/>
      <c r="J72" s="29"/>
      <c r="K72" s="29">
        <f t="shared" si="3"/>
        <v>0</v>
      </c>
      <c r="L72" s="29">
        <f t="shared" si="4"/>
        <v>0</v>
      </c>
      <c r="M72" s="30"/>
      <c r="N72" s="16">
        <f t="shared" si="5"/>
        <v>0</v>
      </c>
    </row>
    <row r="73" spans="1:14" x14ac:dyDescent="0.25">
      <c r="A73" s="20" t="s">
        <v>16</v>
      </c>
      <c r="C73" s="26"/>
      <c r="D73" s="27" t="s">
        <v>9</v>
      </c>
      <c r="E73" s="27"/>
      <c r="F73" s="27" t="s">
        <v>18</v>
      </c>
      <c r="G73" s="27"/>
      <c r="H73" s="18"/>
      <c r="J73" s="29"/>
      <c r="K73" s="6">
        <f t="shared" si="3"/>
        <v>0</v>
      </c>
      <c r="L73" s="29">
        <f t="shared" si="4"/>
        <v>0</v>
      </c>
      <c r="M73" s="30"/>
      <c r="N73" s="16">
        <f t="shared" si="5"/>
        <v>0</v>
      </c>
    </row>
    <row r="74" spans="1:14" x14ac:dyDescent="0.25">
      <c r="A74" s="20" t="s">
        <v>16</v>
      </c>
      <c r="C74" s="26"/>
      <c r="D74" s="27" t="s">
        <v>9</v>
      </c>
      <c r="E74" s="27"/>
      <c r="F74" s="27" t="s">
        <v>18</v>
      </c>
      <c r="G74" s="27"/>
      <c r="H74" s="18"/>
      <c r="J74" s="29"/>
      <c r="K74" s="29">
        <f t="shared" si="3"/>
        <v>0</v>
      </c>
      <c r="L74" s="29">
        <f t="shared" si="4"/>
        <v>0</v>
      </c>
      <c r="M74" s="30"/>
      <c r="N74" s="16">
        <f t="shared" si="5"/>
        <v>0</v>
      </c>
    </row>
    <row r="75" spans="1:14" x14ac:dyDescent="0.25">
      <c r="A75" s="20" t="s">
        <v>16</v>
      </c>
      <c r="C75" s="26"/>
      <c r="D75" s="27" t="s">
        <v>9</v>
      </c>
      <c r="E75" s="27"/>
      <c r="F75" s="27" t="s">
        <v>18</v>
      </c>
      <c r="G75" s="1"/>
      <c r="H75" s="2"/>
      <c r="J75" s="29"/>
      <c r="K75" s="29">
        <f t="shared" si="3"/>
        <v>0</v>
      </c>
      <c r="L75" s="29">
        <f t="shared" si="4"/>
        <v>0</v>
      </c>
      <c r="M75" s="30"/>
      <c r="N75" s="16">
        <f t="shared" si="5"/>
        <v>0</v>
      </c>
    </row>
    <row r="76" spans="1:14" x14ac:dyDescent="0.25">
      <c r="A76" s="20" t="s">
        <v>16</v>
      </c>
      <c r="C76" s="26"/>
      <c r="D76" s="27" t="s">
        <v>9</v>
      </c>
      <c r="E76" s="27"/>
      <c r="F76" s="27" t="s">
        <v>18</v>
      </c>
      <c r="G76" s="27"/>
      <c r="H76" s="18"/>
      <c r="J76" s="29"/>
      <c r="K76" s="29">
        <f t="shared" si="3"/>
        <v>0</v>
      </c>
      <c r="L76" s="29">
        <f t="shared" si="4"/>
        <v>0</v>
      </c>
      <c r="M76" s="30"/>
      <c r="N76" s="16">
        <f t="shared" si="5"/>
        <v>0</v>
      </c>
    </row>
    <row r="77" spans="1:14" x14ac:dyDescent="0.25">
      <c r="A77" s="20" t="s">
        <v>16</v>
      </c>
      <c r="C77" s="26"/>
      <c r="D77" s="27" t="s">
        <v>9</v>
      </c>
      <c r="E77" s="27"/>
      <c r="F77" s="27" t="s">
        <v>18</v>
      </c>
      <c r="G77" s="27"/>
      <c r="H77" s="18"/>
      <c r="J77" s="29"/>
      <c r="K77" s="29">
        <f t="shared" si="3"/>
        <v>0</v>
      </c>
      <c r="L77" s="29">
        <f t="shared" si="4"/>
        <v>0</v>
      </c>
      <c r="M77" s="30"/>
      <c r="N77" s="16">
        <f t="shared" si="5"/>
        <v>0</v>
      </c>
    </row>
    <row r="78" spans="1:14" x14ac:dyDescent="0.25">
      <c r="A78" s="20" t="s">
        <v>16</v>
      </c>
      <c r="C78" s="26"/>
      <c r="D78" s="27" t="s">
        <v>9</v>
      </c>
      <c r="E78" s="27"/>
      <c r="F78" s="27" t="s">
        <v>18</v>
      </c>
      <c r="G78" s="27"/>
      <c r="H78" s="18"/>
      <c r="J78" s="29"/>
      <c r="K78" s="29">
        <f t="shared" si="3"/>
        <v>0</v>
      </c>
      <c r="L78" s="29">
        <f t="shared" si="4"/>
        <v>0</v>
      </c>
      <c r="M78" s="30"/>
      <c r="N78" s="16">
        <f t="shared" si="5"/>
        <v>0</v>
      </c>
    </row>
    <row r="79" spans="1:14" x14ac:dyDescent="0.25">
      <c r="A79" s="20" t="s">
        <v>16</v>
      </c>
      <c r="C79" s="26"/>
      <c r="D79" s="27" t="s">
        <v>9</v>
      </c>
      <c r="E79" s="27"/>
      <c r="F79" s="27" t="s">
        <v>18</v>
      </c>
      <c r="G79" s="27"/>
      <c r="H79" s="18"/>
      <c r="J79" s="29"/>
      <c r="K79" s="29">
        <f t="shared" si="3"/>
        <v>0</v>
      </c>
      <c r="L79" s="29">
        <f t="shared" si="4"/>
        <v>0</v>
      </c>
      <c r="M79" s="30"/>
      <c r="N79" s="16">
        <f t="shared" si="5"/>
        <v>0</v>
      </c>
    </row>
    <row r="80" spans="1:14" x14ac:dyDescent="0.25">
      <c r="A80" s="20" t="s">
        <v>16</v>
      </c>
      <c r="C80" s="26"/>
      <c r="D80" s="27" t="s">
        <v>9</v>
      </c>
      <c r="E80" s="27"/>
      <c r="F80" s="27" t="s">
        <v>18</v>
      </c>
      <c r="G80" s="27"/>
      <c r="H80" s="18"/>
      <c r="J80" s="29"/>
      <c r="K80" s="29">
        <f t="shared" si="3"/>
        <v>0</v>
      </c>
      <c r="L80" s="29">
        <f t="shared" si="4"/>
        <v>0</v>
      </c>
      <c r="M80" s="30"/>
      <c r="N80" s="16">
        <f t="shared" si="5"/>
        <v>0</v>
      </c>
    </row>
    <row r="81" spans="1:14" x14ac:dyDescent="0.25">
      <c r="A81" s="20" t="s">
        <v>16</v>
      </c>
      <c r="C81" s="26"/>
      <c r="D81" s="27" t="s">
        <v>9</v>
      </c>
      <c r="E81" s="27"/>
      <c r="F81" s="27" t="s">
        <v>18</v>
      </c>
      <c r="G81" s="27"/>
      <c r="H81" s="18"/>
      <c r="J81" s="29"/>
      <c r="K81" s="29">
        <f t="shared" si="3"/>
        <v>0</v>
      </c>
      <c r="L81" s="29">
        <f t="shared" si="4"/>
        <v>0</v>
      </c>
      <c r="M81" s="30"/>
      <c r="N81" s="16">
        <f t="shared" si="5"/>
        <v>0</v>
      </c>
    </row>
    <row r="82" spans="1:14" x14ac:dyDescent="0.25">
      <c r="A82" s="20" t="s">
        <v>16</v>
      </c>
      <c r="C82" s="26"/>
      <c r="D82" s="27" t="s">
        <v>9</v>
      </c>
      <c r="E82" s="27"/>
      <c r="F82" s="27" t="s">
        <v>18</v>
      </c>
      <c r="G82" s="27"/>
      <c r="H82" s="18"/>
      <c r="J82" s="29"/>
      <c r="K82" s="29">
        <f t="shared" si="3"/>
        <v>0</v>
      </c>
      <c r="L82" s="29">
        <f t="shared" si="4"/>
        <v>0</v>
      </c>
      <c r="M82" s="30"/>
      <c r="N82" s="16">
        <f t="shared" si="5"/>
        <v>0</v>
      </c>
    </row>
    <row r="83" spans="1:14" x14ac:dyDescent="0.25">
      <c r="A83" s="20" t="s">
        <v>16</v>
      </c>
      <c r="C83" s="26"/>
      <c r="D83" s="27" t="s">
        <v>9</v>
      </c>
      <c r="E83" s="27"/>
      <c r="F83" s="27" t="s">
        <v>18</v>
      </c>
      <c r="G83" s="27"/>
      <c r="H83" s="18"/>
      <c r="J83" s="29"/>
      <c r="K83" s="29">
        <f t="shared" si="3"/>
        <v>0</v>
      </c>
      <c r="L83" s="29">
        <f t="shared" si="4"/>
        <v>0</v>
      </c>
      <c r="M83" s="30"/>
      <c r="N83" s="16">
        <f t="shared" si="5"/>
        <v>0</v>
      </c>
    </row>
    <row r="84" spans="1:14" x14ac:dyDescent="0.25">
      <c r="A84" s="20" t="s">
        <v>16</v>
      </c>
      <c r="C84" s="26"/>
      <c r="D84" s="27" t="s">
        <v>9</v>
      </c>
      <c r="E84" s="27"/>
      <c r="F84" s="27" t="s">
        <v>18</v>
      </c>
      <c r="G84" s="27"/>
      <c r="H84" s="18"/>
      <c r="J84" s="29"/>
      <c r="K84" s="29">
        <f t="shared" si="3"/>
        <v>0</v>
      </c>
      <c r="L84" s="29">
        <f t="shared" si="4"/>
        <v>0</v>
      </c>
      <c r="M84" s="30"/>
      <c r="N84" s="16">
        <f t="shared" si="5"/>
        <v>0</v>
      </c>
    </row>
    <row r="85" spans="1:14" x14ac:dyDescent="0.25">
      <c r="A85" s="20" t="s">
        <v>16</v>
      </c>
      <c r="C85" s="26"/>
      <c r="D85" s="27" t="s">
        <v>9</v>
      </c>
      <c r="E85" s="27"/>
      <c r="F85" s="27" t="s">
        <v>18</v>
      </c>
      <c r="G85" s="27"/>
      <c r="H85" s="18"/>
      <c r="J85" s="29"/>
      <c r="K85" s="29">
        <f t="shared" si="3"/>
        <v>0</v>
      </c>
      <c r="L85" s="29">
        <f t="shared" si="4"/>
        <v>0</v>
      </c>
      <c r="M85" s="30"/>
      <c r="N85" s="16">
        <f t="shared" si="5"/>
        <v>0</v>
      </c>
    </row>
    <row r="86" spans="1:14" x14ac:dyDescent="0.25">
      <c r="A86" s="20" t="s">
        <v>16</v>
      </c>
      <c r="C86" s="26"/>
      <c r="D86" s="27" t="s">
        <v>9</v>
      </c>
      <c r="E86" s="27"/>
      <c r="F86" s="27" t="s">
        <v>18</v>
      </c>
      <c r="G86" s="27"/>
      <c r="H86" s="18"/>
      <c r="J86" s="29"/>
      <c r="K86" s="29">
        <f t="shared" si="3"/>
        <v>0</v>
      </c>
      <c r="L86" s="29">
        <f t="shared" si="4"/>
        <v>0</v>
      </c>
      <c r="M86" s="30"/>
      <c r="N86" s="16">
        <f t="shared" si="5"/>
        <v>0</v>
      </c>
    </row>
    <row r="87" spans="1:14" x14ac:dyDescent="0.25">
      <c r="A87" s="20" t="s">
        <v>16</v>
      </c>
      <c r="C87" s="26"/>
      <c r="D87" s="27" t="s">
        <v>9</v>
      </c>
      <c r="E87" s="27"/>
      <c r="F87" s="27" t="s">
        <v>18</v>
      </c>
      <c r="G87" s="27"/>
      <c r="H87" s="18"/>
      <c r="J87" s="29"/>
      <c r="K87" s="29">
        <f t="shared" si="3"/>
        <v>0</v>
      </c>
      <c r="L87" s="29">
        <f t="shared" si="4"/>
        <v>0</v>
      </c>
      <c r="M87" s="30"/>
      <c r="N87" s="16">
        <f t="shared" si="5"/>
        <v>0</v>
      </c>
    </row>
    <row r="88" spans="1:14" x14ac:dyDescent="0.25">
      <c r="A88" s="20" t="s">
        <v>16</v>
      </c>
      <c r="C88" s="26"/>
      <c r="D88" s="27" t="s">
        <v>9</v>
      </c>
      <c r="E88" s="27"/>
      <c r="F88" s="27" t="s">
        <v>18</v>
      </c>
      <c r="G88" s="27"/>
      <c r="H88" s="18"/>
      <c r="J88" s="29"/>
      <c r="K88" s="29">
        <f t="shared" si="3"/>
        <v>0</v>
      </c>
      <c r="L88" s="29">
        <f t="shared" si="4"/>
        <v>0</v>
      </c>
      <c r="M88" s="30"/>
      <c r="N88" s="16">
        <f t="shared" si="5"/>
        <v>0</v>
      </c>
    </row>
    <row r="89" spans="1:14" x14ac:dyDescent="0.25">
      <c r="A89" s="20" t="s">
        <v>16</v>
      </c>
      <c r="C89" s="26"/>
      <c r="D89" s="27" t="s">
        <v>9</v>
      </c>
      <c r="E89" s="27"/>
      <c r="F89" s="27" t="s">
        <v>18</v>
      </c>
      <c r="G89" s="27"/>
      <c r="H89" s="18"/>
      <c r="J89" s="29"/>
      <c r="K89" s="29">
        <f t="shared" si="3"/>
        <v>0</v>
      </c>
      <c r="L89" s="29">
        <f t="shared" si="4"/>
        <v>0</v>
      </c>
      <c r="M89" s="30"/>
      <c r="N89" s="16">
        <f t="shared" si="5"/>
        <v>0</v>
      </c>
    </row>
    <row r="90" spans="1:14" x14ac:dyDescent="0.25">
      <c r="A90" s="20" t="s">
        <v>16</v>
      </c>
      <c r="C90" s="26"/>
      <c r="D90" s="27" t="s">
        <v>21</v>
      </c>
      <c r="E90" s="27"/>
      <c r="F90" s="27" t="s">
        <v>18</v>
      </c>
      <c r="G90" s="27"/>
      <c r="H90" s="18"/>
      <c r="J90" s="29"/>
      <c r="K90" s="29">
        <f t="shared" si="3"/>
        <v>0</v>
      </c>
      <c r="L90" s="29">
        <f t="shared" si="4"/>
        <v>0</v>
      </c>
      <c r="M90" s="30"/>
      <c r="N90" s="16">
        <f t="shared" si="5"/>
        <v>0</v>
      </c>
    </row>
    <row r="91" spans="1:14" x14ac:dyDescent="0.25">
      <c r="A91" s="20" t="s">
        <v>16</v>
      </c>
      <c r="C91" s="26"/>
      <c r="D91" s="27" t="s">
        <v>21</v>
      </c>
      <c r="E91" s="27"/>
      <c r="F91" s="27" t="s">
        <v>18</v>
      </c>
      <c r="G91" s="27"/>
      <c r="H91" s="18"/>
      <c r="J91" s="29"/>
      <c r="K91" s="29">
        <f t="shared" si="3"/>
        <v>0</v>
      </c>
      <c r="L91" s="29">
        <f t="shared" si="4"/>
        <v>0</v>
      </c>
      <c r="M91" s="30"/>
      <c r="N91" s="16">
        <f t="shared" si="5"/>
        <v>0</v>
      </c>
    </row>
    <row r="92" spans="1:14" x14ac:dyDescent="0.25">
      <c r="A92" s="20" t="s">
        <v>16</v>
      </c>
      <c r="C92" s="26"/>
      <c r="D92" s="27" t="s">
        <v>9</v>
      </c>
      <c r="E92" s="27"/>
      <c r="F92" s="27" t="s">
        <v>18</v>
      </c>
      <c r="G92" s="27"/>
      <c r="H92" s="18"/>
      <c r="J92" s="29"/>
      <c r="K92" s="29">
        <f t="shared" si="3"/>
        <v>0</v>
      </c>
      <c r="L92" s="29">
        <f t="shared" si="4"/>
        <v>0</v>
      </c>
      <c r="M92" s="30"/>
      <c r="N92" s="16">
        <f t="shared" si="5"/>
        <v>0</v>
      </c>
    </row>
    <row r="93" spans="1:14" x14ac:dyDescent="0.25">
      <c r="A93" s="20" t="s">
        <v>16</v>
      </c>
      <c r="C93" s="26"/>
      <c r="D93" s="27" t="s">
        <v>9</v>
      </c>
      <c r="E93" s="27"/>
      <c r="F93" s="27" t="s">
        <v>18</v>
      </c>
      <c r="G93" s="27"/>
      <c r="H93" s="18"/>
      <c r="J93" s="29"/>
      <c r="K93" s="29">
        <f t="shared" si="3"/>
        <v>0</v>
      </c>
      <c r="L93" s="29">
        <f t="shared" si="4"/>
        <v>0</v>
      </c>
      <c r="M93" s="30"/>
      <c r="N93" s="16">
        <f t="shared" si="5"/>
        <v>0</v>
      </c>
    </row>
    <row r="94" spans="1:14" x14ac:dyDescent="0.25">
      <c r="A94" s="20" t="s">
        <v>16</v>
      </c>
      <c r="C94" s="26"/>
      <c r="D94" s="27" t="s">
        <v>9</v>
      </c>
      <c r="E94" s="27"/>
      <c r="F94" s="27" t="s">
        <v>18</v>
      </c>
      <c r="G94" s="27"/>
      <c r="H94" s="18"/>
      <c r="J94" s="29"/>
      <c r="K94" s="29">
        <f t="shared" si="3"/>
        <v>0</v>
      </c>
      <c r="L94" s="29">
        <f t="shared" si="4"/>
        <v>0</v>
      </c>
      <c r="M94" s="30"/>
      <c r="N94" s="16">
        <f t="shared" si="5"/>
        <v>0</v>
      </c>
    </row>
    <row r="95" spans="1:14" x14ac:dyDescent="0.25">
      <c r="A95" s="20" t="s">
        <v>16</v>
      </c>
      <c r="C95" s="26"/>
      <c r="D95" s="27" t="s">
        <v>9</v>
      </c>
      <c r="E95" s="27"/>
      <c r="F95" s="27" t="s">
        <v>18</v>
      </c>
      <c r="G95" s="27"/>
      <c r="H95" s="18"/>
      <c r="J95" s="29"/>
      <c r="K95" s="29">
        <f t="shared" si="3"/>
        <v>0</v>
      </c>
      <c r="L95" s="29">
        <f t="shared" si="4"/>
        <v>0</v>
      </c>
      <c r="M95" s="30"/>
      <c r="N95" s="16">
        <f t="shared" si="5"/>
        <v>0</v>
      </c>
    </row>
    <row r="96" spans="1:14" x14ac:dyDescent="0.25">
      <c r="A96" s="20" t="s">
        <v>16</v>
      </c>
      <c r="C96" s="26"/>
      <c r="D96" s="27" t="s">
        <v>9</v>
      </c>
      <c r="E96" s="27"/>
      <c r="F96" s="27" t="s">
        <v>18</v>
      </c>
      <c r="G96" s="27"/>
      <c r="H96" s="18"/>
      <c r="J96" s="29"/>
      <c r="K96" s="29">
        <f t="shared" si="3"/>
        <v>0</v>
      </c>
      <c r="L96" s="29">
        <f t="shared" si="4"/>
        <v>0</v>
      </c>
      <c r="M96" s="30"/>
      <c r="N96" s="16">
        <f t="shared" si="5"/>
        <v>0</v>
      </c>
    </row>
    <row r="97" spans="1:14" x14ac:dyDescent="0.25">
      <c r="A97" s="20" t="s">
        <v>16</v>
      </c>
      <c r="C97" s="26"/>
      <c r="D97" s="27" t="s">
        <v>9</v>
      </c>
      <c r="E97" s="27"/>
      <c r="F97" s="27" t="s">
        <v>18</v>
      </c>
      <c r="G97" s="27"/>
      <c r="H97" s="18"/>
      <c r="J97" s="16"/>
      <c r="K97" s="29">
        <f t="shared" si="3"/>
        <v>0</v>
      </c>
      <c r="L97" s="29">
        <f t="shared" si="4"/>
        <v>0</v>
      </c>
      <c r="M97" s="30"/>
      <c r="N97" s="16">
        <f t="shared" si="5"/>
        <v>0</v>
      </c>
    </row>
    <row r="98" spans="1:14" x14ac:dyDescent="0.25">
      <c r="A98" s="20" t="s">
        <v>16</v>
      </c>
      <c r="C98" s="26"/>
      <c r="D98" s="27" t="s">
        <v>9</v>
      </c>
      <c r="E98" s="27"/>
      <c r="F98" s="27" t="s">
        <v>18</v>
      </c>
      <c r="G98" s="27"/>
      <c r="H98" s="18"/>
      <c r="J98" s="29"/>
      <c r="K98" s="29">
        <f t="shared" si="3"/>
        <v>0</v>
      </c>
      <c r="L98" s="29">
        <f t="shared" si="4"/>
        <v>0</v>
      </c>
      <c r="M98" s="30"/>
      <c r="N98" s="16">
        <f t="shared" si="5"/>
        <v>0</v>
      </c>
    </row>
    <row r="99" spans="1:14" x14ac:dyDescent="0.25">
      <c r="A99" s="20" t="s">
        <v>16</v>
      </c>
      <c r="C99" s="26"/>
      <c r="D99" s="27" t="s">
        <v>20</v>
      </c>
      <c r="E99" s="27"/>
      <c r="F99" s="27" t="s">
        <v>18</v>
      </c>
      <c r="G99" s="27"/>
      <c r="H99" s="18"/>
      <c r="J99" s="16"/>
      <c r="K99" s="29">
        <f t="shared" si="3"/>
        <v>0</v>
      </c>
      <c r="L99" s="29">
        <f t="shared" si="4"/>
        <v>0</v>
      </c>
      <c r="M99" s="30"/>
      <c r="N99" s="16">
        <f t="shared" si="5"/>
        <v>0</v>
      </c>
    </row>
    <row r="100" spans="1:14" x14ac:dyDescent="0.25">
      <c r="A100" s="20" t="s">
        <v>16</v>
      </c>
      <c r="C100" s="26"/>
      <c r="D100" s="27" t="s">
        <v>20</v>
      </c>
      <c r="E100" s="27"/>
      <c r="F100" s="27" t="s">
        <v>18</v>
      </c>
      <c r="G100" s="27"/>
      <c r="H100" s="18"/>
      <c r="J100" s="16"/>
      <c r="K100" s="29">
        <f t="shared" si="3"/>
        <v>0</v>
      </c>
      <c r="L100" s="29">
        <f t="shared" si="4"/>
        <v>0</v>
      </c>
      <c r="M100" s="30"/>
      <c r="N100" s="16">
        <f t="shared" si="5"/>
        <v>0</v>
      </c>
    </row>
    <row r="101" spans="1:14" x14ac:dyDescent="0.25">
      <c r="A101" s="20" t="s">
        <v>16</v>
      </c>
      <c r="C101" s="26"/>
      <c r="D101" s="27" t="s">
        <v>9</v>
      </c>
      <c r="E101" s="27"/>
      <c r="F101" s="27" t="s">
        <v>18</v>
      </c>
      <c r="G101" s="27"/>
      <c r="H101" s="18"/>
      <c r="J101" s="29"/>
      <c r="K101" s="29">
        <f t="shared" si="3"/>
        <v>0</v>
      </c>
      <c r="L101" s="29">
        <f t="shared" si="4"/>
        <v>0</v>
      </c>
      <c r="M101" s="30"/>
      <c r="N101" s="16">
        <f t="shared" si="5"/>
        <v>0</v>
      </c>
    </row>
    <row r="102" spans="1:14" x14ac:dyDescent="0.25">
      <c r="A102" s="20" t="s">
        <v>16</v>
      </c>
      <c r="C102" s="26"/>
      <c r="D102" s="27" t="s">
        <v>9</v>
      </c>
      <c r="E102" s="27"/>
      <c r="F102" s="27" t="s">
        <v>18</v>
      </c>
      <c r="G102" s="27"/>
      <c r="H102" s="18"/>
      <c r="J102" s="29"/>
      <c r="K102" s="29">
        <f t="shared" si="3"/>
        <v>0</v>
      </c>
      <c r="L102" s="29">
        <f t="shared" si="4"/>
        <v>0</v>
      </c>
      <c r="M102" s="30"/>
      <c r="N102" s="16">
        <f t="shared" si="5"/>
        <v>0</v>
      </c>
    </row>
    <row r="103" spans="1:14" x14ac:dyDescent="0.25">
      <c r="A103" s="20" t="s">
        <v>16</v>
      </c>
      <c r="C103" s="26"/>
      <c r="D103" s="27" t="s">
        <v>9</v>
      </c>
      <c r="E103" s="27"/>
      <c r="F103" s="27" t="s">
        <v>18</v>
      </c>
      <c r="G103" s="27"/>
      <c r="H103" s="18"/>
      <c r="J103" s="29"/>
      <c r="K103" s="29">
        <f t="shared" si="3"/>
        <v>0</v>
      </c>
      <c r="L103" s="29">
        <f t="shared" si="4"/>
        <v>0</v>
      </c>
      <c r="M103" s="30"/>
      <c r="N103" s="16">
        <f t="shared" si="5"/>
        <v>0</v>
      </c>
    </row>
    <row r="104" spans="1:14" x14ac:dyDescent="0.25">
      <c r="A104" s="20" t="s">
        <v>16</v>
      </c>
      <c r="C104" s="26"/>
      <c r="D104" s="27" t="s">
        <v>9</v>
      </c>
      <c r="E104" s="27"/>
      <c r="F104" s="27" t="s">
        <v>18</v>
      </c>
      <c r="G104" s="27"/>
      <c r="H104" s="18"/>
      <c r="J104" s="29"/>
      <c r="K104" s="29">
        <f t="shared" si="3"/>
        <v>0</v>
      </c>
      <c r="L104" s="29">
        <f t="shared" si="4"/>
        <v>0</v>
      </c>
      <c r="M104" s="30"/>
      <c r="N104" s="16">
        <f t="shared" si="5"/>
        <v>0</v>
      </c>
    </row>
    <row r="105" spans="1:14" x14ac:dyDescent="0.25">
      <c r="A105" s="20" t="s">
        <v>16</v>
      </c>
      <c r="C105" s="26"/>
      <c r="D105" s="27" t="s">
        <v>9</v>
      </c>
      <c r="E105" s="27"/>
      <c r="F105" s="27" t="s">
        <v>18</v>
      </c>
      <c r="G105" s="27"/>
      <c r="H105" s="18"/>
      <c r="J105" s="29"/>
      <c r="K105" s="29">
        <f t="shared" si="3"/>
        <v>0</v>
      </c>
      <c r="L105" s="29">
        <f t="shared" si="4"/>
        <v>0</v>
      </c>
      <c r="M105" s="30"/>
      <c r="N105" s="16">
        <f t="shared" si="5"/>
        <v>0</v>
      </c>
    </row>
    <row r="106" spans="1:14" x14ac:dyDescent="0.25">
      <c r="A106" s="20" t="s">
        <v>16</v>
      </c>
      <c r="C106" s="26"/>
      <c r="D106" s="27" t="s">
        <v>9</v>
      </c>
      <c r="E106" s="27"/>
      <c r="F106" s="27" t="s">
        <v>18</v>
      </c>
      <c r="G106" s="27"/>
      <c r="H106" s="18"/>
      <c r="J106" s="29"/>
      <c r="K106" s="29">
        <f t="shared" si="3"/>
        <v>0</v>
      </c>
      <c r="L106" s="29">
        <f t="shared" si="4"/>
        <v>0</v>
      </c>
      <c r="M106" s="30"/>
      <c r="N106" s="16">
        <f t="shared" si="5"/>
        <v>0</v>
      </c>
    </row>
    <row r="107" spans="1:14" x14ac:dyDescent="0.25">
      <c r="A107" s="20" t="s">
        <v>16</v>
      </c>
      <c r="C107" s="26"/>
      <c r="D107" s="27" t="s">
        <v>9</v>
      </c>
      <c r="E107" s="27"/>
      <c r="F107" s="27" t="s">
        <v>18</v>
      </c>
      <c r="G107" s="27"/>
      <c r="H107" s="18"/>
      <c r="J107" s="29"/>
      <c r="K107" s="29">
        <f t="shared" si="3"/>
        <v>0</v>
      </c>
      <c r="L107" s="29">
        <f t="shared" si="4"/>
        <v>0</v>
      </c>
      <c r="M107" s="30"/>
      <c r="N107" s="16">
        <f t="shared" si="5"/>
        <v>0</v>
      </c>
    </row>
    <row r="108" spans="1:14" x14ac:dyDescent="0.25">
      <c r="A108" s="20" t="s">
        <v>16</v>
      </c>
      <c r="C108" s="26"/>
      <c r="D108" s="27" t="s">
        <v>9</v>
      </c>
      <c r="E108" s="27"/>
      <c r="F108" s="27" t="s">
        <v>18</v>
      </c>
      <c r="G108" s="27"/>
      <c r="H108" s="18"/>
      <c r="J108" s="29"/>
      <c r="K108" s="29">
        <f t="shared" si="3"/>
        <v>0</v>
      </c>
      <c r="L108" s="29">
        <f t="shared" si="4"/>
        <v>0</v>
      </c>
      <c r="M108" s="30"/>
      <c r="N108" s="16">
        <f t="shared" si="5"/>
        <v>0</v>
      </c>
    </row>
    <row r="109" spans="1:14" x14ac:dyDescent="0.25">
      <c r="A109" s="20" t="s">
        <v>16</v>
      </c>
      <c r="C109" s="26"/>
      <c r="D109" s="27" t="s">
        <v>9</v>
      </c>
      <c r="E109" s="27"/>
      <c r="F109" s="27" t="s">
        <v>18</v>
      </c>
      <c r="G109" s="27"/>
      <c r="H109" s="18"/>
      <c r="J109" s="29"/>
      <c r="K109" s="29">
        <f t="shared" si="3"/>
        <v>0</v>
      </c>
      <c r="L109" s="29">
        <f t="shared" si="4"/>
        <v>0</v>
      </c>
      <c r="M109" s="30"/>
      <c r="N109" s="16">
        <f t="shared" si="5"/>
        <v>0</v>
      </c>
    </row>
    <row r="110" spans="1:14" x14ac:dyDescent="0.25">
      <c r="A110" s="20" t="s">
        <v>16</v>
      </c>
      <c r="C110" s="26"/>
      <c r="D110" s="27" t="s">
        <v>9</v>
      </c>
      <c r="E110" s="27"/>
      <c r="F110" s="27" t="s">
        <v>18</v>
      </c>
      <c r="G110" s="27"/>
      <c r="H110" s="18"/>
      <c r="J110" s="29"/>
      <c r="K110" s="29">
        <f t="shared" si="3"/>
        <v>0</v>
      </c>
      <c r="L110" s="29">
        <f t="shared" si="4"/>
        <v>0</v>
      </c>
      <c r="M110" s="30"/>
      <c r="N110" s="16">
        <f t="shared" si="5"/>
        <v>0</v>
      </c>
    </row>
    <row r="111" spans="1:14" x14ac:dyDescent="0.25">
      <c r="A111" s="20" t="s">
        <v>16</v>
      </c>
      <c r="C111" s="26"/>
      <c r="D111" s="27" t="s">
        <v>9</v>
      </c>
      <c r="E111" s="27"/>
      <c r="F111" s="27" t="s">
        <v>18</v>
      </c>
      <c r="G111" s="27"/>
      <c r="H111" s="18"/>
      <c r="J111" s="29"/>
      <c r="K111" s="29">
        <f t="shared" si="3"/>
        <v>0</v>
      </c>
      <c r="L111" s="29">
        <f t="shared" si="4"/>
        <v>0</v>
      </c>
      <c r="M111" s="30"/>
      <c r="N111" s="16">
        <f t="shared" si="5"/>
        <v>0</v>
      </c>
    </row>
    <row r="112" spans="1:14" x14ac:dyDescent="0.25">
      <c r="A112" s="20" t="s">
        <v>16</v>
      </c>
      <c r="C112" s="26"/>
      <c r="D112" s="27" t="s">
        <v>21</v>
      </c>
      <c r="E112" s="27"/>
      <c r="F112" s="27" t="s">
        <v>18</v>
      </c>
      <c r="G112" s="27"/>
      <c r="H112" s="28"/>
      <c r="J112" s="29"/>
      <c r="K112" s="29">
        <f t="shared" si="3"/>
        <v>0</v>
      </c>
      <c r="L112" s="29">
        <f t="shared" si="4"/>
        <v>0</v>
      </c>
      <c r="M112" s="30"/>
      <c r="N112" s="16">
        <f t="shared" si="5"/>
        <v>0</v>
      </c>
    </row>
    <row r="113" spans="1:14" x14ac:dyDescent="0.25">
      <c r="A113" s="20" t="s">
        <v>16</v>
      </c>
      <c r="C113" s="26"/>
      <c r="D113" s="27" t="s">
        <v>21</v>
      </c>
      <c r="E113" s="27"/>
      <c r="F113" s="27" t="s">
        <v>18</v>
      </c>
      <c r="G113" s="27"/>
      <c r="H113" s="18"/>
      <c r="J113" s="29"/>
      <c r="K113" s="29">
        <f t="shared" si="3"/>
        <v>0</v>
      </c>
      <c r="L113" s="29">
        <f t="shared" si="4"/>
        <v>0</v>
      </c>
      <c r="M113" s="30"/>
      <c r="N113" s="16">
        <f t="shared" si="5"/>
        <v>0</v>
      </c>
    </row>
    <row r="114" spans="1:14" x14ac:dyDescent="0.25">
      <c r="A114" s="20" t="s">
        <v>16</v>
      </c>
      <c r="C114" s="26"/>
      <c r="D114" s="27" t="s">
        <v>21</v>
      </c>
      <c r="E114" s="27"/>
      <c r="F114" s="27" t="s">
        <v>18</v>
      </c>
      <c r="G114" s="27"/>
      <c r="H114" s="18"/>
      <c r="J114" s="29"/>
      <c r="K114" s="29">
        <f t="shared" si="3"/>
        <v>0</v>
      </c>
      <c r="L114" s="29">
        <f t="shared" si="4"/>
        <v>0</v>
      </c>
      <c r="M114" s="30"/>
      <c r="N114" s="16">
        <f t="shared" si="5"/>
        <v>0</v>
      </c>
    </row>
    <row r="115" spans="1:14" x14ac:dyDescent="0.25">
      <c r="A115" s="20" t="s">
        <v>16</v>
      </c>
      <c r="C115" s="26"/>
      <c r="D115" s="27" t="s">
        <v>21</v>
      </c>
      <c r="E115" s="27"/>
      <c r="F115" s="27" t="s">
        <v>18</v>
      </c>
      <c r="G115" s="1"/>
      <c r="H115" s="2"/>
      <c r="J115" s="29"/>
      <c r="K115" s="29">
        <f t="shared" si="3"/>
        <v>0</v>
      </c>
      <c r="L115" s="29">
        <f t="shared" si="4"/>
        <v>0</v>
      </c>
      <c r="M115" s="30"/>
      <c r="N115" s="16">
        <f t="shared" si="5"/>
        <v>0</v>
      </c>
    </row>
    <row r="116" spans="1:14" x14ac:dyDescent="0.25">
      <c r="A116" s="20" t="s">
        <v>16</v>
      </c>
      <c r="C116" s="26"/>
      <c r="D116" s="27" t="s">
        <v>21</v>
      </c>
      <c r="E116" s="27"/>
      <c r="F116" s="27" t="s">
        <v>18</v>
      </c>
      <c r="G116" s="27"/>
      <c r="H116" s="18"/>
      <c r="J116" s="29"/>
      <c r="K116" s="29">
        <f t="shared" si="3"/>
        <v>0</v>
      </c>
      <c r="L116" s="29">
        <f t="shared" si="4"/>
        <v>0</v>
      </c>
      <c r="M116" s="30"/>
      <c r="N116" s="16">
        <f t="shared" si="5"/>
        <v>0</v>
      </c>
    </row>
    <row r="117" spans="1:14" x14ac:dyDescent="0.25">
      <c r="A117" s="20" t="s">
        <v>16</v>
      </c>
      <c r="C117" s="26"/>
      <c r="D117" s="27" t="s">
        <v>21</v>
      </c>
      <c r="E117" s="27"/>
      <c r="F117" s="27" t="s">
        <v>18</v>
      </c>
      <c r="G117" s="27"/>
      <c r="H117" s="18"/>
      <c r="J117" s="29"/>
      <c r="K117" s="29">
        <f t="shared" si="3"/>
        <v>0</v>
      </c>
      <c r="L117" s="29">
        <f t="shared" si="4"/>
        <v>0</v>
      </c>
      <c r="M117" s="30"/>
      <c r="N117" s="16">
        <f t="shared" si="5"/>
        <v>0</v>
      </c>
    </row>
    <row r="118" spans="1:14" x14ac:dyDescent="0.25">
      <c r="A118" s="20" t="s">
        <v>16</v>
      </c>
      <c r="C118" s="26"/>
      <c r="D118" s="27" t="s">
        <v>21</v>
      </c>
      <c r="E118" s="27"/>
      <c r="F118" s="27" t="s">
        <v>18</v>
      </c>
      <c r="G118" s="27"/>
      <c r="H118" s="18"/>
      <c r="J118" s="29"/>
      <c r="K118" s="29">
        <f t="shared" si="3"/>
        <v>0</v>
      </c>
      <c r="L118" s="29">
        <f t="shared" si="4"/>
        <v>0</v>
      </c>
      <c r="M118" s="30"/>
      <c r="N118" s="16">
        <f t="shared" si="5"/>
        <v>0</v>
      </c>
    </row>
    <row r="119" spans="1:14" x14ac:dyDescent="0.25">
      <c r="A119" s="20" t="s">
        <v>16</v>
      </c>
      <c r="C119" s="26"/>
      <c r="D119" s="27" t="s">
        <v>21</v>
      </c>
      <c r="E119" s="27"/>
      <c r="F119" s="27" t="s">
        <v>18</v>
      </c>
      <c r="G119" s="27"/>
      <c r="H119" s="18"/>
      <c r="J119" s="29"/>
      <c r="K119" s="29">
        <f t="shared" si="3"/>
        <v>0</v>
      </c>
      <c r="L119" s="29">
        <f t="shared" si="4"/>
        <v>0</v>
      </c>
      <c r="M119" s="30"/>
      <c r="N119" s="16">
        <f t="shared" si="5"/>
        <v>0</v>
      </c>
    </row>
    <row r="120" spans="1:14" x14ac:dyDescent="0.25">
      <c r="A120" s="20" t="s">
        <v>16</v>
      </c>
      <c r="C120" s="26"/>
      <c r="D120" s="27" t="s">
        <v>21</v>
      </c>
      <c r="E120" s="27"/>
      <c r="F120" s="27" t="s">
        <v>18</v>
      </c>
      <c r="G120" s="27"/>
      <c r="H120" s="18"/>
      <c r="J120" s="29"/>
      <c r="K120" s="29">
        <f t="shared" si="3"/>
        <v>0</v>
      </c>
      <c r="L120" s="29">
        <f t="shared" si="4"/>
        <v>0</v>
      </c>
      <c r="M120" s="30"/>
      <c r="N120" s="16">
        <f t="shared" si="5"/>
        <v>0</v>
      </c>
    </row>
    <row r="121" spans="1:14" x14ac:dyDescent="0.25">
      <c r="A121" s="20" t="s">
        <v>16</v>
      </c>
      <c r="C121" s="26"/>
      <c r="D121" s="27" t="s">
        <v>21</v>
      </c>
      <c r="E121" s="27"/>
      <c r="F121" s="27" t="s">
        <v>18</v>
      </c>
      <c r="G121" s="27"/>
      <c r="H121" s="18"/>
      <c r="J121" s="29"/>
      <c r="K121" s="29">
        <f t="shared" si="3"/>
        <v>0</v>
      </c>
      <c r="L121" s="29">
        <f t="shared" si="4"/>
        <v>0</v>
      </c>
      <c r="M121" s="30"/>
      <c r="N121" s="16">
        <f t="shared" si="5"/>
        <v>0</v>
      </c>
    </row>
    <row r="122" spans="1:14" x14ac:dyDescent="0.25">
      <c r="A122" s="20" t="s">
        <v>16</v>
      </c>
      <c r="C122" s="26"/>
      <c r="D122" s="27" t="s">
        <v>21</v>
      </c>
      <c r="F122" s="27" t="s">
        <v>18</v>
      </c>
      <c r="G122" s="27"/>
      <c r="H122" s="18"/>
      <c r="J122" s="29"/>
      <c r="K122" s="29">
        <f t="shared" si="3"/>
        <v>0</v>
      </c>
      <c r="L122" s="29">
        <f t="shared" si="4"/>
        <v>0</v>
      </c>
      <c r="M122" s="30"/>
      <c r="N122" s="16">
        <f t="shared" si="5"/>
        <v>0</v>
      </c>
    </row>
    <row r="123" spans="1:14" x14ac:dyDescent="0.25">
      <c r="A123" s="20" t="s">
        <v>16</v>
      </c>
      <c r="C123" s="26"/>
      <c r="D123" s="27" t="s">
        <v>21</v>
      </c>
      <c r="E123" s="27"/>
      <c r="F123" s="27" t="s">
        <v>18</v>
      </c>
      <c r="G123" s="27"/>
      <c r="H123" s="18"/>
      <c r="J123" s="29"/>
      <c r="K123" s="29">
        <f t="shared" si="3"/>
        <v>0</v>
      </c>
      <c r="L123" s="29">
        <f t="shared" si="4"/>
        <v>0</v>
      </c>
      <c r="M123" s="30"/>
      <c r="N123" s="16">
        <f t="shared" si="5"/>
        <v>0</v>
      </c>
    </row>
    <row r="124" spans="1:14" x14ac:dyDescent="0.25">
      <c r="A124" s="20" t="s">
        <v>16</v>
      </c>
      <c r="C124" s="26"/>
      <c r="D124" s="27" t="s">
        <v>21</v>
      </c>
      <c r="E124" s="27"/>
      <c r="F124" s="27" t="s">
        <v>18</v>
      </c>
      <c r="G124" s="27"/>
      <c r="H124" s="18"/>
      <c r="J124" s="29"/>
      <c r="K124" s="29">
        <f t="shared" si="3"/>
        <v>0</v>
      </c>
      <c r="L124" s="29">
        <f t="shared" si="4"/>
        <v>0</v>
      </c>
      <c r="M124" s="30"/>
      <c r="N124" s="16">
        <f t="shared" si="5"/>
        <v>0</v>
      </c>
    </row>
    <row r="125" spans="1:14" x14ac:dyDescent="0.25">
      <c r="A125" s="20" t="s">
        <v>16</v>
      </c>
      <c r="C125" s="26"/>
      <c r="D125" s="27" t="s">
        <v>21</v>
      </c>
      <c r="E125" s="27"/>
      <c r="F125" s="27" t="s">
        <v>18</v>
      </c>
      <c r="G125" s="27"/>
      <c r="H125" s="18"/>
      <c r="J125" s="29"/>
      <c r="K125" s="29">
        <f t="shared" si="3"/>
        <v>0</v>
      </c>
      <c r="L125" s="29">
        <f t="shared" si="4"/>
        <v>0</v>
      </c>
      <c r="M125" s="30"/>
      <c r="N125" s="16">
        <f t="shared" si="5"/>
        <v>0</v>
      </c>
    </row>
    <row r="126" spans="1:14" x14ac:dyDescent="0.25">
      <c r="A126" s="20" t="s">
        <v>16</v>
      </c>
      <c r="C126" s="26"/>
      <c r="D126" s="27" t="s">
        <v>21</v>
      </c>
      <c r="E126" s="27"/>
      <c r="F126" s="27" t="s">
        <v>18</v>
      </c>
      <c r="G126" s="27"/>
      <c r="H126" s="18"/>
      <c r="J126" s="29"/>
      <c r="K126" s="29">
        <f t="shared" si="3"/>
        <v>0</v>
      </c>
      <c r="L126" s="29">
        <f t="shared" si="4"/>
        <v>0</v>
      </c>
      <c r="M126" s="30"/>
      <c r="N126" s="16">
        <f t="shared" si="5"/>
        <v>0</v>
      </c>
    </row>
    <row r="127" spans="1:14" x14ac:dyDescent="0.25">
      <c r="A127" s="20" t="s">
        <v>16</v>
      </c>
      <c r="C127" s="26"/>
      <c r="D127" s="27" t="s">
        <v>21</v>
      </c>
      <c r="E127" s="27"/>
      <c r="F127" s="27" t="s">
        <v>18</v>
      </c>
      <c r="G127" s="1"/>
      <c r="H127" s="2"/>
      <c r="J127" s="29"/>
      <c r="K127" s="29">
        <f t="shared" si="3"/>
        <v>0</v>
      </c>
      <c r="L127" s="29">
        <f t="shared" si="4"/>
        <v>0</v>
      </c>
      <c r="M127" s="30"/>
      <c r="N127" s="16">
        <f t="shared" si="5"/>
        <v>0</v>
      </c>
    </row>
    <row r="128" spans="1:14" x14ac:dyDescent="0.25">
      <c r="A128" s="20" t="s">
        <v>16</v>
      </c>
      <c r="C128" s="26"/>
      <c r="D128" s="27" t="s">
        <v>21</v>
      </c>
      <c r="E128" s="27"/>
      <c r="F128" s="27" t="s">
        <v>18</v>
      </c>
      <c r="G128" s="1"/>
      <c r="H128" s="2"/>
      <c r="J128" s="29"/>
      <c r="K128" s="29">
        <f t="shared" si="3"/>
        <v>0</v>
      </c>
      <c r="L128" s="29">
        <f t="shared" si="4"/>
        <v>0</v>
      </c>
      <c r="M128" s="30"/>
      <c r="N128" s="16">
        <f t="shared" si="5"/>
        <v>0</v>
      </c>
    </row>
    <row r="129" spans="1:14" x14ac:dyDescent="0.25">
      <c r="A129" s="20" t="s">
        <v>16</v>
      </c>
      <c r="C129" s="26"/>
      <c r="D129" s="27" t="s">
        <v>21</v>
      </c>
      <c r="E129" s="26"/>
      <c r="F129" s="27" t="s">
        <v>18</v>
      </c>
      <c r="G129" s="27"/>
      <c r="H129" s="18"/>
      <c r="J129" s="29"/>
      <c r="K129" s="29">
        <f t="shared" si="3"/>
        <v>0</v>
      </c>
      <c r="L129" s="29">
        <f t="shared" si="4"/>
        <v>0</v>
      </c>
      <c r="M129" s="30"/>
      <c r="N129" s="16">
        <f t="shared" si="5"/>
        <v>0</v>
      </c>
    </row>
    <row r="130" spans="1:14" x14ac:dyDescent="0.25">
      <c r="A130" s="20" t="s">
        <v>16</v>
      </c>
      <c r="C130" s="26"/>
      <c r="D130" s="27" t="s">
        <v>21</v>
      </c>
      <c r="E130" s="27"/>
      <c r="F130" s="27" t="s">
        <v>18</v>
      </c>
      <c r="G130" s="27"/>
      <c r="H130" s="18"/>
      <c r="J130" s="29"/>
      <c r="K130" s="29">
        <f t="shared" si="3"/>
        <v>0</v>
      </c>
      <c r="L130" s="29">
        <f t="shared" si="4"/>
        <v>0</v>
      </c>
      <c r="M130" s="30"/>
      <c r="N130" s="16">
        <f t="shared" si="5"/>
        <v>0</v>
      </c>
    </row>
    <row r="131" spans="1:14" x14ac:dyDescent="0.25">
      <c r="A131" s="20" t="s">
        <v>16</v>
      </c>
      <c r="C131" s="26"/>
      <c r="D131" s="27" t="s">
        <v>21</v>
      </c>
      <c r="E131" s="27"/>
      <c r="F131" s="27" t="s">
        <v>18</v>
      </c>
      <c r="G131" s="27"/>
      <c r="H131" s="18"/>
      <c r="J131" s="29"/>
      <c r="K131" s="29">
        <f t="shared" si="3"/>
        <v>0</v>
      </c>
      <c r="L131" s="29">
        <f t="shared" si="4"/>
        <v>0</v>
      </c>
      <c r="M131" s="30"/>
      <c r="N131" s="16">
        <f t="shared" si="5"/>
        <v>0</v>
      </c>
    </row>
    <row r="132" spans="1:14" x14ac:dyDescent="0.25">
      <c r="A132" s="20" t="s">
        <v>16</v>
      </c>
      <c r="C132" s="26"/>
      <c r="D132" s="27" t="s">
        <v>21</v>
      </c>
      <c r="E132" s="27"/>
      <c r="F132" s="27" t="s">
        <v>18</v>
      </c>
      <c r="G132" s="27"/>
      <c r="H132" s="18"/>
      <c r="J132" s="29"/>
      <c r="K132" s="29">
        <f t="shared" si="3"/>
        <v>0</v>
      </c>
      <c r="L132" s="29">
        <f t="shared" si="4"/>
        <v>0</v>
      </c>
      <c r="M132" s="30"/>
      <c r="N132" s="16">
        <f t="shared" si="5"/>
        <v>0</v>
      </c>
    </row>
    <row r="133" spans="1:14" x14ac:dyDescent="0.25">
      <c r="A133" s="20" t="s">
        <v>16</v>
      </c>
      <c r="C133" s="26"/>
      <c r="D133" s="27" t="s">
        <v>9</v>
      </c>
      <c r="E133" s="27"/>
      <c r="F133" s="27" t="s">
        <v>18</v>
      </c>
      <c r="G133" s="27"/>
      <c r="H133" s="18"/>
      <c r="J133" s="29"/>
      <c r="K133" s="29">
        <f t="shared" si="3"/>
        <v>0</v>
      </c>
      <c r="L133" s="29">
        <f t="shared" si="4"/>
        <v>0</v>
      </c>
      <c r="M133" s="30"/>
      <c r="N133" s="16">
        <f t="shared" si="5"/>
        <v>0</v>
      </c>
    </row>
    <row r="134" spans="1:14" x14ac:dyDescent="0.25">
      <c r="A134" s="20" t="s">
        <v>16</v>
      </c>
      <c r="C134" s="26"/>
      <c r="D134" s="27" t="s">
        <v>21</v>
      </c>
      <c r="E134" s="27"/>
      <c r="F134" s="27" t="s">
        <v>18</v>
      </c>
      <c r="G134" s="27"/>
      <c r="H134" s="18"/>
      <c r="J134" s="29"/>
      <c r="K134" s="29">
        <f t="shared" si="3"/>
        <v>0</v>
      </c>
      <c r="L134" s="29">
        <f t="shared" si="4"/>
        <v>0</v>
      </c>
      <c r="M134" s="30"/>
      <c r="N134" s="16">
        <f t="shared" si="5"/>
        <v>0</v>
      </c>
    </row>
    <row r="135" spans="1:14" x14ac:dyDescent="0.25">
      <c r="A135" s="20" t="s">
        <v>16</v>
      </c>
      <c r="C135" s="26"/>
      <c r="D135" s="27" t="s">
        <v>21</v>
      </c>
      <c r="E135" s="27"/>
      <c r="F135" s="27" t="s">
        <v>18</v>
      </c>
      <c r="G135" s="27"/>
      <c r="H135" s="18"/>
      <c r="J135" s="6"/>
      <c r="K135" s="6">
        <f t="shared" ref="K135:K198" si="6">+ROUND(I135*0.18,2)</f>
        <v>0</v>
      </c>
      <c r="L135" s="6">
        <f t="shared" ref="L135:L198" si="7">SUM(I135:K135)</f>
        <v>0</v>
      </c>
      <c r="M135" s="30"/>
      <c r="N135" s="16">
        <f t="shared" ref="N135:N198" si="8">+I135*0.18-K135</f>
        <v>0</v>
      </c>
    </row>
    <row r="136" spans="1:14" x14ac:dyDescent="0.25">
      <c r="A136" s="20" t="s">
        <v>16</v>
      </c>
      <c r="C136" s="26"/>
      <c r="D136" s="27" t="s">
        <v>21</v>
      </c>
      <c r="E136" s="27"/>
      <c r="F136" s="27" t="s">
        <v>18</v>
      </c>
      <c r="G136" s="27"/>
      <c r="H136" s="18"/>
      <c r="J136" s="29"/>
      <c r="K136" s="29">
        <f t="shared" si="6"/>
        <v>0</v>
      </c>
      <c r="L136" s="29">
        <f t="shared" si="7"/>
        <v>0</v>
      </c>
      <c r="M136" s="30"/>
      <c r="N136" s="16">
        <f t="shared" si="8"/>
        <v>0</v>
      </c>
    </row>
    <row r="137" spans="1:14" x14ac:dyDescent="0.25">
      <c r="A137" s="20" t="s">
        <v>16</v>
      </c>
      <c r="C137" s="26"/>
      <c r="D137" s="27" t="s">
        <v>9</v>
      </c>
      <c r="E137" s="27"/>
      <c r="F137" s="27" t="s">
        <v>18</v>
      </c>
      <c r="G137" s="27"/>
      <c r="J137" s="29"/>
      <c r="K137" s="29">
        <f t="shared" si="6"/>
        <v>0</v>
      </c>
      <c r="L137" s="29">
        <f t="shared" si="7"/>
        <v>0</v>
      </c>
      <c r="M137" s="30"/>
      <c r="N137" s="16">
        <f t="shared" si="8"/>
        <v>0</v>
      </c>
    </row>
    <row r="138" spans="1:14" x14ac:dyDescent="0.25">
      <c r="A138" s="20" t="s">
        <v>16</v>
      </c>
      <c r="C138" s="26"/>
      <c r="D138" s="27" t="s">
        <v>9</v>
      </c>
      <c r="E138" s="27"/>
      <c r="F138" s="27" t="s">
        <v>18</v>
      </c>
      <c r="G138" s="27"/>
      <c r="H138" s="18"/>
      <c r="J138" s="29"/>
      <c r="K138" s="29">
        <f t="shared" si="6"/>
        <v>0</v>
      </c>
      <c r="L138" s="29">
        <f t="shared" si="7"/>
        <v>0</v>
      </c>
      <c r="M138" s="30"/>
      <c r="N138" s="16">
        <f t="shared" si="8"/>
        <v>0</v>
      </c>
    </row>
    <row r="139" spans="1:14" x14ac:dyDescent="0.25">
      <c r="A139" s="20" t="s">
        <v>16</v>
      </c>
      <c r="C139" s="26"/>
      <c r="D139" s="27" t="s">
        <v>9</v>
      </c>
      <c r="E139" s="27"/>
      <c r="F139" s="27" t="s">
        <v>18</v>
      </c>
      <c r="G139" s="27"/>
      <c r="H139" s="18"/>
      <c r="J139" s="29"/>
      <c r="K139" s="29">
        <f t="shared" si="6"/>
        <v>0</v>
      </c>
      <c r="L139" s="29">
        <f t="shared" si="7"/>
        <v>0</v>
      </c>
      <c r="M139" s="30"/>
      <c r="N139" s="16">
        <f t="shared" si="8"/>
        <v>0</v>
      </c>
    </row>
    <row r="140" spans="1:14" x14ac:dyDescent="0.25">
      <c r="A140" s="20" t="s">
        <v>16</v>
      </c>
      <c r="C140" s="26"/>
      <c r="D140" s="27" t="s">
        <v>9</v>
      </c>
      <c r="E140" s="27"/>
      <c r="F140" s="27" t="s">
        <v>18</v>
      </c>
      <c r="G140" s="27"/>
      <c r="J140" s="29"/>
      <c r="K140" s="29">
        <f t="shared" si="6"/>
        <v>0</v>
      </c>
      <c r="L140" s="29">
        <f t="shared" si="7"/>
        <v>0</v>
      </c>
      <c r="M140" s="30"/>
      <c r="N140" s="16">
        <f t="shared" si="8"/>
        <v>0</v>
      </c>
    </row>
    <row r="141" spans="1:14" x14ac:dyDescent="0.25">
      <c r="A141" s="20" t="s">
        <v>16</v>
      </c>
      <c r="C141" s="26"/>
      <c r="D141" s="27" t="s">
        <v>21</v>
      </c>
      <c r="E141" s="27"/>
      <c r="F141" s="27" t="s">
        <v>18</v>
      </c>
      <c r="G141" s="27"/>
      <c r="J141" s="29"/>
      <c r="K141" s="29">
        <f t="shared" si="6"/>
        <v>0</v>
      </c>
      <c r="L141" s="29">
        <f t="shared" si="7"/>
        <v>0</v>
      </c>
      <c r="M141" s="30"/>
      <c r="N141" s="16">
        <f t="shared" si="8"/>
        <v>0</v>
      </c>
    </row>
    <row r="142" spans="1:14" x14ac:dyDescent="0.25">
      <c r="A142" s="20" t="s">
        <v>16</v>
      </c>
      <c r="C142" s="26"/>
      <c r="D142" s="27" t="s">
        <v>21</v>
      </c>
      <c r="E142" s="27"/>
      <c r="F142" s="27" t="s">
        <v>18</v>
      </c>
      <c r="G142" s="1"/>
      <c r="H142" s="2"/>
      <c r="J142" s="29"/>
      <c r="K142" s="29">
        <f t="shared" si="6"/>
        <v>0</v>
      </c>
      <c r="L142" s="29">
        <f t="shared" si="7"/>
        <v>0</v>
      </c>
      <c r="M142" s="30"/>
      <c r="N142" s="16">
        <f t="shared" si="8"/>
        <v>0</v>
      </c>
    </row>
    <row r="143" spans="1:14" x14ac:dyDescent="0.25">
      <c r="A143" s="20" t="s">
        <v>16</v>
      </c>
      <c r="C143" s="26"/>
      <c r="D143" s="27" t="s">
        <v>21</v>
      </c>
      <c r="E143" s="27"/>
      <c r="F143" s="27" t="s">
        <v>18</v>
      </c>
      <c r="G143" s="27"/>
      <c r="J143" s="29"/>
      <c r="K143" s="29">
        <f t="shared" si="6"/>
        <v>0</v>
      </c>
      <c r="L143" s="29">
        <f t="shared" si="7"/>
        <v>0</v>
      </c>
      <c r="M143" s="30"/>
      <c r="N143" s="16">
        <f t="shared" si="8"/>
        <v>0</v>
      </c>
    </row>
    <row r="144" spans="1:14" x14ac:dyDescent="0.25">
      <c r="A144" s="20" t="s">
        <v>16</v>
      </c>
      <c r="C144" s="26"/>
      <c r="D144" s="27" t="s">
        <v>21</v>
      </c>
      <c r="E144" s="27"/>
      <c r="F144" s="27" t="s">
        <v>18</v>
      </c>
      <c r="G144" s="27"/>
      <c r="H144" s="18"/>
      <c r="J144" s="29"/>
      <c r="K144" s="29">
        <f t="shared" si="6"/>
        <v>0</v>
      </c>
      <c r="L144" s="29">
        <f t="shared" si="7"/>
        <v>0</v>
      </c>
      <c r="M144" s="30"/>
      <c r="N144" s="16">
        <f t="shared" si="8"/>
        <v>0</v>
      </c>
    </row>
    <row r="145" spans="1:26" x14ac:dyDescent="0.25">
      <c r="A145" s="20" t="s">
        <v>16</v>
      </c>
      <c r="C145" s="26"/>
      <c r="D145" s="27" t="s">
        <v>21</v>
      </c>
      <c r="E145" s="27"/>
      <c r="F145" s="27" t="s">
        <v>18</v>
      </c>
      <c r="G145" s="27"/>
      <c r="J145" s="29"/>
      <c r="K145" s="29">
        <f t="shared" si="6"/>
        <v>0</v>
      </c>
      <c r="L145" s="29">
        <f t="shared" si="7"/>
        <v>0</v>
      </c>
      <c r="M145" s="30"/>
      <c r="N145" s="16">
        <f t="shared" si="8"/>
        <v>0</v>
      </c>
    </row>
    <row r="146" spans="1:26" x14ac:dyDescent="0.25">
      <c r="A146" s="20" t="s">
        <v>16</v>
      </c>
      <c r="C146" s="26"/>
      <c r="D146" s="27" t="s">
        <v>21</v>
      </c>
      <c r="E146" s="27"/>
      <c r="F146" s="27" t="s">
        <v>18</v>
      </c>
      <c r="G146" s="27"/>
      <c r="J146" s="29"/>
      <c r="K146" s="29">
        <f t="shared" si="6"/>
        <v>0</v>
      </c>
      <c r="L146" s="29">
        <f t="shared" si="7"/>
        <v>0</v>
      </c>
      <c r="M146" s="30"/>
      <c r="N146" s="16">
        <f t="shared" si="8"/>
        <v>0</v>
      </c>
    </row>
    <row r="147" spans="1:26" x14ac:dyDescent="0.25">
      <c r="A147" s="20" t="s">
        <v>16</v>
      </c>
      <c r="C147" s="26"/>
      <c r="D147" s="27" t="s">
        <v>9</v>
      </c>
      <c r="E147" s="27"/>
      <c r="F147" s="27" t="s">
        <v>18</v>
      </c>
      <c r="G147" s="1"/>
      <c r="H147" s="2"/>
      <c r="J147" s="29"/>
      <c r="K147" s="29">
        <f t="shared" si="6"/>
        <v>0</v>
      </c>
      <c r="L147" s="29">
        <f t="shared" si="7"/>
        <v>0</v>
      </c>
      <c r="M147" s="30"/>
      <c r="N147" s="16">
        <f t="shared" si="8"/>
        <v>0</v>
      </c>
    </row>
    <row r="148" spans="1:26" x14ac:dyDescent="0.25">
      <c r="A148" s="20" t="s">
        <v>16</v>
      </c>
      <c r="C148" s="26"/>
      <c r="D148" s="27" t="s">
        <v>9</v>
      </c>
      <c r="E148" s="27"/>
      <c r="F148" s="27" t="s">
        <v>18</v>
      </c>
      <c r="G148" s="1"/>
      <c r="H148" s="2"/>
      <c r="J148" s="29"/>
      <c r="K148" s="29">
        <f t="shared" si="6"/>
        <v>0</v>
      </c>
      <c r="L148" s="29">
        <f t="shared" si="7"/>
        <v>0</v>
      </c>
      <c r="M148" s="30"/>
      <c r="N148" s="16">
        <f t="shared" si="8"/>
        <v>0</v>
      </c>
    </row>
    <row r="149" spans="1:26" x14ac:dyDescent="0.25">
      <c r="A149" s="20" t="s">
        <v>16</v>
      </c>
      <c r="C149" s="26"/>
      <c r="D149" s="27" t="s">
        <v>21</v>
      </c>
      <c r="E149" s="27"/>
      <c r="F149" s="27" t="s">
        <v>18</v>
      </c>
      <c r="G149" s="27"/>
      <c r="J149" s="29"/>
      <c r="K149" s="29">
        <f t="shared" si="6"/>
        <v>0</v>
      </c>
      <c r="L149" s="29">
        <f t="shared" si="7"/>
        <v>0</v>
      </c>
      <c r="M149" s="30"/>
      <c r="N149" s="16">
        <f t="shared" si="8"/>
        <v>0</v>
      </c>
      <c r="W149" s="16"/>
      <c r="X149" s="33"/>
    </row>
    <row r="150" spans="1:26" x14ac:dyDescent="0.25">
      <c r="A150" s="20" t="s">
        <v>16</v>
      </c>
      <c r="C150" s="26"/>
      <c r="D150" s="27" t="s">
        <v>21</v>
      </c>
      <c r="E150" s="27"/>
      <c r="F150" s="27" t="s">
        <v>18</v>
      </c>
      <c r="G150" s="27"/>
      <c r="J150" s="29"/>
      <c r="K150" s="29">
        <f t="shared" si="6"/>
        <v>0</v>
      </c>
      <c r="L150" s="29">
        <f t="shared" si="7"/>
        <v>0</v>
      </c>
      <c r="M150" s="30"/>
      <c r="N150" s="16">
        <f t="shared" si="8"/>
        <v>0</v>
      </c>
      <c r="W150" s="16"/>
      <c r="X150" s="33"/>
    </row>
    <row r="151" spans="1:26" x14ac:dyDescent="0.25">
      <c r="A151" s="20" t="s">
        <v>16</v>
      </c>
      <c r="C151" s="26"/>
      <c r="D151" s="27" t="s">
        <v>21</v>
      </c>
      <c r="E151" s="27"/>
      <c r="F151" s="27" t="s">
        <v>18</v>
      </c>
      <c r="G151" s="27"/>
      <c r="J151" s="29"/>
      <c r="K151" s="29">
        <f t="shared" si="6"/>
        <v>0</v>
      </c>
      <c r="L151" s="29">
        <f t="shared" si="7"/>
        <v>0</v>
      </c>
      <c r="M151" s="30"/>
      <c r="N151" s="16">
        <f t="shared" si="8"/>
        <v>0</v>
      </c>
      <c r="W151" s="16"/>
      <c r="X151" s="33"/>
    </row>
    <row r="152" spans="1:26" x14ac:dyDescent="0.25">
      <c r="A152" s="20" t="s">
        <v>16</v>
      </c>
      <c r="C152" s="26"/>
      <c r="D152" s="27" t="s">
        <v>21</v>
      </c>
      <c r="E152" s="27"/>
      <c r="F152" s="27" t="s">
        <v>18</v>
      </c>
      <c r="G152" s="27"/>
      <c r="J152" s="29"/>
      <c r="K152" s="29">
        <f t="shared" si="6"/>
        <v>0</v>
      </c>
      <c r="L152" s="29">
        <f t="shared" si="7"/>
        <v>0</v>
      </c>
      <c r="M152" s="30"/>
      <c r="N152" s="16">
        <f t="shared" si="8"/>
        <v>0</v>
      </c>
    </row>
    <row r="153" spans="1:26" x14ac:dyDescent="0.25">
      <c r="A153" s="20" t="s">
        <v>16</v>
      </c>
      <c r="C153" s="26"/>
      <c r="D153" s="27" t="s">
        <v>21</v>
      </c>
      <c r="E153" s="27"/>
      <c r="F153" s="27" t="s">
        <v>18</v>
      </c>
      <c r="G153" s="27"/>
      <c r="J153" s="29"/>
      <c r="K153" s="29">
        <f t="shared" si="6"/>
        <v>0</v>
      </c>
      <c r="L153" s="29">
        <f t="shared" si="7"/>
        <v>0</v>
      </c>
      <c r="M153" s="30"/>
      <c r="N153" s="16">
        <f t="shared" si="8"/>
        <v>0</v>
      </c>
      <c r="W153" s="33"/>
      <c r="X153" s="33"/>
      <c r="Z153" s="33"/>
    </row>
    <row r="154" spans="1:26" x14ac:dyDescent="0.25">
      <c r="A154" s="20" t="s">
        <v>16</v>
      </c>
      <c r="C154" s="26"/>
      <c r="D154" s="27" t="s">
        <v>20</v>
      </c>
      <c r="E154" s="27"/>
      <c r="F154" s="27" t="s">
        <v>18</v>
      </c>
      <c r="G154" s="27"/>
      <c r="J154" s="29"/>
      <c r="K154" s="29">
        <f t="shared" si="6"/>
        <v>0</v>
      </c>
      <c r="L154" s="29">
        <f t="shared" si="7"/>
        <v>0</v>
      </c>
      <c r="M154" s="30"/>
      <c r="N154" s="16">
        <f t="shared" si="8"/>
        <v>0</v>
      </c>
    </row>
    <row r="155" spans="1:26" x14ac:dyDescent="0.25">
      <c r="A155" s="20" t="s">
        <v>16</v>
      </c>
      <c r="C155" s="26"/>
      <c r="D155" s="27" t="s">
        <v>21</v>
      </c>
      <c r="E155" s="27"/>
      <c r="F155" s="27" t="s">
        <v>18</v>
      </c>
      <c r="G155" s="27"/>
      <c r="J155" s="29"/>
      <c r="K155" s="29">
        <f t="shared" si="6"/>
        <v>0</v>
      </c>
      <c r="L155" s="29">
        <f t="shared" si="7"/>
        <v>0</v>
      </c>
      <c r="M155" s="30"/>
      <c r="N155" s="16">
        <f t="shared" si="8"/>
        <v>0</v>
      </c>
    </row>
    <row r="156" spans="1:26" x14ac:dyDescent="0.25">
      <c r="A156" s="20" t="s">
        <v>16</v>
      </c>
      <c r="C156" s="26"/>
      <c r="D156" s="27" t="s">
        <v>9</v>
      </c>
      <c r="E156" s="27"/>
      <c r="F156" s="27" t="s">
        <v>18</v>
      </c>
      <c r="G156" s="1"/>
      <c r="H156" s="4"/>
      <c r="I156" s="47"/>
      <c r="J156" s="6"/>
      <c r="K156" s="6">
        <f t="shared" si="6"/>
        <v>0</v>
      </c>
      <c r="L156" s="6">
        <f t="shared" si="7"/>
        <v>0</v>
      </c>
      <c r="M156" s="7"/>
      <c r="N156" s="16">
        <f t="shared" si="8"/>
        <v>0</v>
      </c>
    </row>
    <row r="157" spans="1:26" x14ac:dyDescent="0.25">
      <c r="A157" s="20" t="s">
        <v>16</v>
      </c>
      <c r="C157" s="26"/>
      <c r="D157" s="27" t="s">
        <v>9</v>
      </c>
      <c r="E157" s="27"/>
      <c r="F157" s="27" t="s">
        <v>18</v>
      </c>
      <c r="G157" s="27"/>
      <c r="J157" s="29"/>
      <c r="K157" s="29">
        <f t="shared" si="6"/>
        <v>0</v>
      </c>
      <c r="L157" s="29">
        <f t="shared" si="7"/>
        <v>0</v>
      </c>
      <c r="M157" s="30"/>
      <c r="N157" s="16">
        <f t="shared" si="8"/>
        <v>0</v>
      </c>
      <c r="U157" s="34"/>
    </row>
    <row r="158" spans="1:26" x14ac:dyDescent="0.25">
      <c r="A158" s="20" t="s">
        <v>16</v>
      </c>
      <c r="C158" s="26"/>
      <c r="D158" s="27" t="s">
        <v>9</v>
      </c>
      <c r="E158" s="27"/>
      <c r="F158" s="27" t="s">
        <v>18</v>
      </c>
      <c r="G158" s="27"/>
      <c r="J158" s="29"/>
      <c r="K158" s="29">
        <f t="shared" si="6"/>
        <v>0</v>
      </c>
      <c r="L158" s="29">
        <f t="shared" si="7"/>
        <v>0</v>
      </c>
      <c r="M158" s="30"/>
      <c r="N158" s="16">
        <f t="shared" si="8"/>
        <v>0</v>
      </c>
    </row>
    <row r="159" spans="1:26" x14ac:dyDescent="0.25">
      <c r="A159" s="20" t="s">
        <v>16</v>
      </c>
      <c r="C159" s="26"/>
      <c r="D159" s="27" t="s">
        <v>9</v>
      </c>
      <c r="E159" s="27"/>
      <c r="F159" s="27" t="s">
        <v>18</v>
      </c>
      <c r="G159" s="27"/>
      <c r="J159" s="29"/>
      <c r="K159" s="29">
        <f t="shared" si="6"/>
        <v>0</v>
      </c>
      <c r="L159" s="29">
        <f t="shared" si="7"/>
        <v>0</v>
      </c>
      <c r="M159" s="30"/>
      <c r="N159" s="16">
        <f t="shared" si="8"/>
        <v>0</v>
      </c>
    </row>
    <row r="160" spans="1:26" x14ac:dyDescent="0.25">
      <c r="A160" s="20" t="s">
        <v>16</v>
      </c>
      <c r="C160" s="26"/>
      <c r="D160" s="27" t="s">
        <v>21</v>
      </c>
      <c r="E160" s="27"/>
      <c r="F160" s="27" t="s">
        <v>18</v>
      </c>
      <c r="G160" s="27"/>
      <c r="J160" s="29"/>
      <c r="K160" s="29">
        <f t="shared" si="6"/>
        <v>0</v>
      </c>
      <c r="L160" s="29">
        <f t="shared" si="7"/>
        <v>0</v>
      </c>
      <c r="M160" s="30"/>
      <c r="N160" s="16">
        <f t="shared" si="8"/>
        <v>0</v>
      </c>
    </row>
    <row r="161" spans="1:14" x14ac:dyDescent="0.25">
      <c r="A161" s="20" t="s">
        <v>16</v>
      </c>
      <c r="C161" s="26"/>
      <c r="D161" s="27" t="s">
        <v>21</v>
      </c>
      <c r="E161" s="27"/>
      <c r="F161" s="27" t="s">
        <v>18</v>
      </c>
      <c r="G161" s="27"/>
      <c r="J161" s="29"/>
      <c r="K161" s="29">
        <f t="shared" si="6"/>
        <v>0</v>
      </c>
      <c r="L161" s="29">
        <f t="shared" si="7"/>
        <v>0</v>
      </c>
      <c r="M161" s="30"/>
      <c r="N161" s="16">
        <f t="shared" si="8"/>
        <v>0</v>
      </c>
    </row>
    <row r="162" spans="1:14" x14ac:dyDescent="0.25">
      <c r="A162" s="20" t="s">
        <v>16</v>
      </c>
      <c r="C162" s="26"/>
      <c r="D162" s="27"/>
      <c r="E162" s="27"/>
      <c r="F162" s="27" t="s">
        <v>18</v>
      </c>
      <c r="G162" s="27"/>
      <c r="J162" s="29"/>
      <c r="K162" s="29">
        <f t="shared" si="6"/>
        <v>0</v>
      </c>
      <c r="L162" s="29">
        <f t="shared" si="7"/>
        <v>0</v>
      </c>
      <c r="M162" s="30"/>
      <c r="N162" s="16">
        <f t="shared" si="8"/>
        <v>0</v>
      </c>
    </row>
    <row r="163" spans="1:14" x14ac:dyDescent="0.25">
      <c r="A163" s="20" t="s">
        <v>16</v>
      </c>
      <c r="C163" s="26"/>
      <c r="D163" s="27"/>
      <c r="E163" s="27"/>
      <c r="F163" s="27" t="s">
        <v>18</v>
      </c>
      <c r="G163" s="27"/>
      <c r="J163" s="29"/>
      <c r="K163" s="29">
        <f t="shared" si="6"/>
        <v>0</v>
      </c>
      <c r="L163" s="29">
        <f t="shared" si="7"/>
        <v>0</v>
      </c>
      <c r="M163" s="30"/>
      <c r="N163" s="16">
        <f t="shared" si="8"/>
        <v>0</v>
      </c>
    </row>
    <row r="164" spans="1:14" x14ac:dyDescent="0.25">
      <c r="A164" s="20" t="s">
        <v>16</v>
      </c>
      <c r="C164" s="26"/>
      <c r="D164" s="27"/>
      <c r="E164" s="27"/>
      <c r="F164" s="27" t="s">
        <v>18</v>
      </c>
      <c r="G164" s="27"/>
      <c r="J164" s="29"/>
      <c r="K164" s="29">
        <f t="shared" si="6"/>
        <v>0</v>
      </c>
      <c r="L164" s="29">
        <f t="shared" si="7"/>
        <v>0</v>
      </c>
      <c r="M164" s="30"/>
      <c r="N164" s="16">
        <f t="shared" si="8"/>
        <v>0</v>
      </c>
    </row>
    <row r="165" spans="1:14" x14ac:dyDescent="0.25">
      <c r="A165" s="20" t="s">
        <v>16</v>
      </c>
      <c r="C165" s="26"/>
      <c r="D165" s="27"/>
      <c r="E165" s="27"/>
      <c r="F165" s="27" t="s">
        <v>18</v>
      </c>
      <c r="G165" s="27"/>
      <c r="J165" s="29"/>
      <c r="K165" s="29">
        <f t="shared" si="6"/>
        <v>0</v>
      </c>
      <c r="L165" s="29">
        <f t="shared" si="7"/>
        <v>0</v>
      </c>
      <c r="M165" s="30"/>
      <c r="N165" s="16">
        <f t="shared" si="8"/>
        <v>0</v>
      </c>
    </row>
    <row r="166" spans="1:14" x14ac:dyDescent="0.25">
      <c r="A166" s="20" t="s">
        <v>16</v>
      </c>
      <c r="C166" s="26"/>
      <c r="D166" s="27"/>
      <c r="E166" s="27"/>
      <c r="F166" s="27" t="s">
        <v>18</v>
      </c>
      <c r="G166" s="27"/>
      <c r="J166" s="29"/>
      <c r="K166" s="29">
        <f t="shared" si="6"/>
        <v>0</v>
      </c>
      <c r="L166" s="29">
        <f t="shared" si="7"/>
        <v>0</v>
      </c>
      <c r="M166" s="30"/>
      <c r="N166" s="16">
        <f t="shared" si="8"/>
        <v>0</v>
      </c>
    </row>
    <row r="167" spans="1:14" x14ac:dyDescent="0.25">
      <c r="A167" s="20" t="s">
        <v>16</v>
      </c>
      <c r="C167" s="26"/>
      <c r="D167" s="27"/>
      <c r="E167" s="27"/>
      <c r="F167" s="27" t="s">
        <v>18</v>
      </c>
      <c r="G167" s="27"/>
      <c r="J167" s="29"/>
      <c r="K167" s="29">
        <f t="shared" si="6"/>
        <v>0</v>
      </c>
      <c r="L167" s="29">
        <f t="shared" si="7"/>
        <v>0</v>
      </c>
      <c r="M167" s="30"/>
      <c r="N167" s="16">
        <f t="shared" si="8"/>
        <v>0</v>
      </c>
    </row>
    <row r="168" spans="1:14" x14ac:dyDescent="0.25">
      <c r="A168" s="20" t="s">
        <v>16</v>
      </c>
      <c r="C168" s="26"/>
      <c r="D168" s="27"/>
      <c r="E168" s="27"/>
      <c r="F168" s="27" t="s">
        <v>18</v>
      </c>
      <c r="G168" s="27"/>
      <c r="J168" s="29"/>
      <c r="K168" s="29">
        <f t="shared" si="6"/>
        <v>0</v>
      </c>
      <c r="L168" s="29">
        <f t="shared" si="7"/>
        <v>0</v>
      </c>
      <c r="M168" s="30"/>
      <c r="N168" s="16">
        <f t="shared" si="8"/>
        <v>0</v>
      </c>
    </row>
    <row r="169" spans="1:14" x14ac:dyDescent="0.25">
      <c r="A169" s="20" t="s">
        <v>16</v>
      </c>
      <c r="C169" s="26"/>
      <c r="D169" s="27"/>
      <c r="E169" s="27"/>
      <c r="F169" s="27" t="s">
        <v>18</v>
      </c>
      <c r="G169" s="27"/>
      <c r="J169" s="29"/>
      <c r="K169" s="29">
        <f t="shared" si="6"/>
        <v>0</v>
      </c>
      <c r="L169" s="29">
        <f t="shared" si="7"/>
        <v>0</v>
      </c>
      <c r="M169" s="30"/>
      <c r="N169" s="16">
        <f t="shared" si="8"/>
        <v>0</v>
      </c>
    </row>
    <row r="170" spans="1:14" x14ac:dyDescent="0.25">
      <c r="A170" s="20" t="s">
        <v>16</v>
      </c>
      <c r="C170" s="26"/>
      <c r="D170" s="27"/>
      <c r="E170" s="27"/>
      <c r="F170" s="27" t="s">
        <v>18</v>
      </c>
      <c r="G170" s="27"/>
      <c r="J170" s="29"/>
      <c r="K170" s="29">
        <f t="shared" si="6"/>
        <v>0</v>
      </c>
      <c r="L170" s="29">
        <f t="shared" si="7"/>
        <v>0</v>
      </c>
      <c r="M170" s="30"/>
      <c r="N170" s="16">
        <f t="shared" si="8"/>
        <v>0</v>
      </c>
    </row>
    <row r="171" spans="1:14" x14ac:dyDescent="0.25">
      <c r="A171" s="20" t="s">
        <v>16</v>
      </c>
      <c r="C171" s="26"/>
      <c r="D171" s="27"/>
      <c r="E171" s="27"/>
      <c r="F171" s="27" t="s">
        <v>18</v>
      </c>
      <c r="G171" s="27"/>
      <c r="J171" s="29"/>
      <c r="K171" s="29">
        <f t="shared" si="6"/>
        <v>0</v>
      </c>
      <c r="L171" s="29">
        <f t="shared" si="7"/>
        <v>0</v>
      </c>
      <c r="M171" s="30"/>
      <c r="N171" s="16">
        <f t="shared" si="8"/>
        <v>0</v>
      </c>
    </row>
    <row r="172" spans="1:14" x14ac:dyDescent="0.25">
      <c r="A172" s="20" t="s">
        <v>16</v>
      </c>
      <c r="C172" s="26"/>
      <c r="D172" s="27"/>
      <c r="E172" s="27"/>
      <c r="F172" s="27" t="s">
        <v>18</v>
      </c>
      <c r="G172" s="27"/>
      <c r="J172" s="29"/>
      <c r="K172" s="29">
        <f t="shared" si="6"/>
        <v>0</v>
      </c>
      <c r="L172" s="29">
        <f t="shared" si="7"/>
        <v>0</v>
      </c>
      <c r="M172" s="30"/>
      <c r="N172" s="16">
        <f t="shared" si="8"/>
        <v>0</v>
      </c>
    </row>
    <row r="173" spans="1:14" x14ac:dyDescent="0.25">
      <c r="A173" s="20" t="s">
        <v>16</v>
      </c>
      <c r="C173" s="26"/>
      <c r="D173" s="27"/>
      <c r="E173" s="27"/>
      <c r="F173" s="27" t="s">
        <v>18</v>
      </c>
      <c r="G173" s="27"/>
      <c r="J173" s="29"/>
      <c r="K173" s="29">
        <f t="shared" si="6"/>
        <v>0</v>
      </c>
      <c r="L173" s="29">
        <f t="shared" si="7"/>
        <v>0</v>
      </c>
      <c r="M173" s="30"/>
      <c r="N173" s="16">
        <f t="shared" si="8"/>
        <v>0</v>
      </c>
    </row>
    <row r="174" spans="1:14" x14ac:dyDescent="0.25">
      <c r="A174" s="20" t="s">
        <v>16</v>
      </c>
      <c r="C174" s="26"/>
      <c r="D174" s="27"/>
      <c r="E174" s="27"/>
      <c r="F174" s="27" t="s">
        <v>18</v>
      </c>
      <c r="G174" s="27"/>
      <c r="J174" s="29"/>
      <c r="K174" s="29">
        <f t="shared" si="6"/>
        <v>0</v>
      </c>
      <c r="L174" s="29">
        <f t="shared" si="7"/>
        <v>0</v>
      </c>
      <c r="M174" s="30"/>
      <c r="N174" s="16">
        <f t="shared" si="8"/>
        <v>0</v>
      </c>
    </row>
    <row r="175" spans="1:14" x14ac:dyDescent="0.25">
      <c r="A175" s="20" t="s">
        <v>16</v>
      </c>
      <c r="C175" s="26"/>
      <c r="D175" s="27"/>
      <c r="E175" s="27"/>
      <c r="F175" s="27" t="s">
        <v>18</v>
      </c>
      <c r="G175" s="27"/>
      <c r="H175" s="18"/>
      <c r="J175" s="29"/>
      <c r="K175" s="29">
        <f t="shared" si="6"/>
        <v>0</v>
      </c>
      <c r="L175" s="29">
        <f t="shared" si="7"/>
        <v>0</v>
      </c>
      <c r="M175" s="30"/>
      <c r="N175" s="16">
        <f t="shared" si="8"/>
        <v>0</v>
      </c>
    </row>
    <row r="176" spans="1:14" x14ac:dyDescent="0.25">
      <c r="A176" s="20" t="s">
        <v>16</v>
      </c>
      <c r="C176" s="26"/>
      <c r="D176" s="27"/>
      <c r="E176" s="27"/>
      <c r="F176" s="27" t="s">
        <v>18</v>
      </c>
      <c r="G176" s="27"/>
      <c r="H176" s="18"/>
      <c r="J176" s="29"/>
      <c r="K176" s="29">
        <f t="shared" si="6"/>
        <v>0</v>
      </c>
      <c r="L176" s="29">
        <f t="shared" si="7"/>
        <v>0</v>
      </c>
      <c r="M176" s="30"/>
      <c r="N176" s="16">
        <f t="shared" si="8"/>
        <v>0</v>
      </c>
    </row>
    <row r="177" spans="1:14" x14ac:dyDescent="0.25">
      <c r="A177" s="20" t="s">
        <v>16</v>
      </c>
      <c r="C177" s="26"/>
      <c r="D177" s="27"/>
      <c r="E177" s="27"/>
      <c r="F177" s="27" t="s">
        <v>18</v>
      </c>
      <c r="G177" s="27"/>
      <c r="H177" s="18"/>
      <c r="J177" s="29"/>
      <c r="K177" s="29">
        <f t="shared" si="6"/>
        <v>0</v>
      </c>
      <c r="L177" s="29">
        <f t="shared" si="7"/>
        <v>0</v>
      </c>
      <c r="M177" s="30"/>
      <c r="N177" s="16">
        <f t="shared" si="8"/>
        <v>0</v>
      </c>
    </row>
    <row r="178" spans="1:14" x14ac:dyDescent="0.25">
      <c r="A178" s="20" t="s">
        <v>16</v>
      </c>
      <c r="C178" s="26"/>
      <c r="D178" s="27"/>
      <c r="E178" s="27"/>
      <c r="F178" s="27" t="s">
        <v>18</v>
      </c>
      <c r="G178" s="27"/>
      <c r="H178" s="18"/>
      <c r="J178" s="29"/>
      <c r="K178" s="29">
        <f t="shared" si="6"/>
        <v>0</v>
      </c>
      <c r="L178" s="29">
        <f t="shared" si="7"/>
        <v>0</v>
      </c>
      <c r="M178" s="30"/>
      <c r="N178" s="16">
        <f t="shared" si="8"/>
        <v>0</v>
      </c>
    </row>
    <row r="179" spans="1:14" x14ac:dyDescent="0.25">
      <c r="A179" s="20" t="s">
        <v>16</v>
      </c>
      <c r="C179" s="26"/>
      <c r="D179" s="27"/>
      <c r="E179" s="27"/>
      <c r="F179" s="27" t="s">
        <v>18</v>
      </c>
      <c r="G179" s="27"/>
      <c r="H179" s="18"/>
      <c r="J179" s="29"/>
      <c r="K179" s="29">
        <f t="shared" si="6"/>
        <v>0</v>
      </c>
      <c r="L179" s="29">
        <f t="shared" si="7"/>
        <v>0</v>
      </c>
      <c r="M179" s="30"/>
      <c r="N179" s="16">
        <f t="shared" si="8"/>
        <v>0</v>
      </c>
    </row>
    <row r="180" spans="1:14" x14ac:dyDescent="0.25">
      <c r="A180" s="20" t="s">
        <v>16</v>
      </c>
      <c r="C180" s="26"/>
      <c r="D180" s="27"/>
      <c r="E180" s="27"/>
      <c r="F180" s="27" t="s">
        <v>18</v>
      </c>
      <c r="G180" s="27"/>
      <c r="H180" s="18"/>
      <c r="J180" s="29"/>
      <c r="K180" s="29">
        <f t="shared" si="6"/>
        <v>0</v>
      </c>
      <c r="L180" s="29">
        <f t="shared" si="7"/>
        <v>0</v>
      </c>
      <c r="M180" s="30"/>
      <c r="N180" s="16">
        <f t="shared" si="8"/>
        <v>0</v>
      </c>
    </row>
    <row r="181" spans="1:14" x14ac:dyDescent="0.25">
      <c r="A181" s="20" t="s">
        <v>16</v>
      </c>
      <c r="C181" s="26"/>
      <c r="D181" s="27"/>
      <c r="E181" s="27"/>
      <c r="F181" s="27" t="s">
        <v>18</v>
      </c>
      <c r="G181" s="27"/>
      <c r="H181" s="18"/>
      <c r="J181" s="29"/>
      <c r="K181" s="29">
        <f t="shared" si="6"/>
        <v>0</v>
      </c>
      <c r="L181" s="29">
        <f t="shared" si="7"/>
        <v>0</v>
      </c>
      <c r="M181" s="30"/>
      <c r="N181" s="16">
        <f t="shared" si="8"/>
        <v>0</v>
      </c>
    </row>
    <row r="182" spans="1:14" x14ac:dyDescent="0.25">
      <c r="A182" s="20" t="s">
        <v>16</v>
      </c>
      <c r="C182" s="26"/>
      <c r="D182" s="27"/>
      <c r="E182" s="27"/>
      <c r="F182" s="27" t="s">
        <v>18</v>
      </c>
      <c r="G182" s="27"/>
      <c r="H182" s="18"/>
      <c r="J182" s="29"/>
      <c r="K182" s="29">
        <f t="shared" si="6"/>
        <v>0</v>
      </c>
      <c r="L182" s="29">
        <f t="shared" si="7"/>
        <v>0</v>
      </c>
      <c r="M182" s="30"/>
      <c r="N182" s="16">
        <f t="shared" si="8"/>
        <v>0</v>
      </c>
    </row>
    <row r="183" spans="1:14" x14ac:dyDescent="0.25">
      <c r="A183" s="20" t="s">
        <v>16</v>
      </c>
      <c r="C183" s="26"/>
      <c r="D183" s="27"/>
      <c r="E183" s="27"/>
      <c r="F183" s="27" t="s">
        <v>18</v>
      </c>
      <c r="G183" s="27"/>
      <c r="H183" s="18"/>
      <c r="J183" s="29"/>
      <c r="K183" s="29">
        <f t="shared" si="6"/>
        <v>0</v>
      </c>
      <c r="L183" s="29">
        <f t="shared" si="7"/>
        <v>0</v>
      </c>
      <c r="M183" s="30"/>
      <c r="N183" s="16">
        <f t="shared" si="8"/>
        <v>0</v>
      </c>
    </row>
    <row r="184" spans="1:14" ht="16.5" customHeight="1" x14ac:dyDescent="0.25">
      <c r="A184" s="20" t="s">
        <v>16</v>
      </c>
      <c r="C184" s="26"/>
      <c r="D184" s="27"/>
      <c r="E184" s="27"/>
      <c r="F184" s="27" t="s">
        <v>18</v>
      </c>
      <c r="G184" s="27"/>
      <c r="J184" s="29"/>
      <c r="K184" s="29">
        <f t="shared" si="6"/>
        <v>0</v>
      </c>
      <c r="L184" s="29">
        <f t="shared" si="7"/>
        <v>0</v>
      </c>
      <c r="M184" s="30"/>
      <c r="N184" s="16">
        <f t="shared" si="8"/>
        <v>0</v>
      </c>
    </row>
    <row r="185" spans="1:14" x14ac:dyDescent="0.25">
      <c r="A185" s="20" t="s">
        <v>16</v>
      </c>
      <c r="C185" s="26"/>
      <c r="D185" s="27"/>
      <c r="E185" s="27"/>
      <c r="F185" s="27" t="s">
        <v>18</v>
      </c>
      <c r="G185" s="27"/>
      <c r="H185" s="18"/>
      <c r="J185" s="29"/>
      <c r="K185" s="29">
        <f t="shared" si="6"/>
        <v>0</v>
      </c>
      <c r="L185" s="29">
        <f t="shared" si="7"/>
        <v>0</v>
      </c>
      <c r="M185" s="30"/>
      <c r="N185" s="16">
        <f t="shared" si="8"/>
        <v>0</v>
      </c>
    </row>
    <row r="186" spans="1:14" x14ac:dyDescent="0.25">
      <c r="A186" s="20" t="s">
        <v>16</v>
      </c>
      <c r="C186" s="26"/>
      <c r="D186" s="27"/>
      <c r="E186" s="27"/>
      <c r="F186" s="27" t="s">
        <v>18</v>
      </c>
      <c r="G186" s="27"/>
      <c r="H186" s="18"/>
      <c r="J186" s="29"/>
      <c r="K186" s="29">
        <f t="shared" si="6"/>
        <v>0</v>
      </c>
      <c r="L186" s="29">
        <f t="shared" si="7"/>
        <v>0</v>
      </c>
      <c r="M186" s="30"/>
      <c r="N186" s="16">
        <f t="shared" si="8"/>
        <v>0</v>
      </c>
    </row>
    <row r="187" spans="1:14" x14ac:dyDescent="0.25">
      <c r="A187" s="20" t="s">
        <v>16</v>
      </c>
      <c r="C187" s="26"/>
      <c r="D187" s="27"/>
      <c r="E187" s="27"/>
      <c r="F187" s="27" t="s">
        <v>18</v>
      </c>
      <c r="G187" s="27"/>
      <c r="J187" s="29"/>
      <c r="K187" s="29">
        <f t="shared" si="6"/>
        <v>0</v>
      </c>
      <c r="L187" s="29">
        <f t="shared" si="7"/>
        <v>0</v>
      </c>
      <c r="M187" s="30"/>
      <c r="N187" s="16">
        <f t="shared" si="8"/>
        <v>0</v>
      </c>
    </row>
    <row r="188" spans="1:14" x14ac:dyDescent="0.25">
      <c r="A188" s="20" t="s">
        <v>16</v>
      </c>
      <c r="C188" s="26"/>
      <c r="D188" s="27"/>
      <c r="E188" s="27"/>
      <c r="F188" s="27" t="s">
        <v>18</v>
      </c>
      <c r="G188" s="27"/>
      <c r="J188" s="29"/>
      <c r="K188" s="29">
        <f t="shared" si="6"/>
        <v>0</v>
      </c>
      <c r="L188" s="29">
        <f t="shared" si="7"/>
        <v>0</v>
      </c>
      <c r="M188" s="30"/>
      <c r="N188" s="16">
        <f t="shared" si="8"/>
        <v>0</v>
      </c>
    </row>
    <row r="189" spans="1:14" x14ac:dyDescent="0.25">
      <c r="A189" s="20" t="s">
        <v>16</v>
      </c>
      <c r="C189" s="26"/>
      <c r="D189" s="27"/>
      <c r="E189" s="27"/>
      <c r="F189" s="27" t="s">
        <v>18</v>
      </c>
      <c r="G189" s="27"/>
      <c r="H189" s="18"/>
      <c r="J189" s="29"/>
      <c r="K189" s="29">
        <f t="shared" si="6"/>
        <v>0</v>
      </c>
      <c r="L189" s="29">
        <f t="shared" si="7"/>
        <v>0</v>
      </c>
      <c r="M189" s="30"/>
      <c r="N189" s="16">
        <f t="shared" si="8"/>
        <v>0</v>
      </c>
    </row>
    <row r="190" spans="1:14" x14ac:dyDescent="0.25">
      <c r="A190" s="20" t="s">
        <v>16</v>
      </c>
      <c r="C190" s="26"/>
      <c r="D190" s="27"/>
      <c r="E190" s="27"/>
      <c r="F190" s="27" t="s">
        <v>18</v>
      </c>
      <c r="G190" s="27"/>
      <c r="H190" s="18"/>
      <c r="J190" s="29"/>
      <c r="K190" s="29">
        <f t="shared" si="6"/>
        <v>0</v>
      </c>
      <c r="L190" s="29">
        <f t="shared" si="7"/>
        <v>0</v>
      </c>
      <c r="M190" s="30"/>
      <c r="N190" s="16">
        <f t="shared" si="8"/>
        <v>0</v>
      </c>
    </row>
    <row r="191" spans="1:14" x14ac:dyDescent="0.25">
      <c r="A191" s="20" t="s">
        <v>16</v>
      </c>
      <c r="C191" s="26"/>
      <c r="D191" s="27"/>
      <c r="E191" s="27"/>
      <c r="F191" s="27" t="s">
        <v>18</v>
      </c>
      <c r="G191" s="27"/>
      <c r="H191" s="18"/>
      <c r="J191" s="29"/>
      <c r="K191" s="29">
        <f t="shared" si="6"/>
        <v>0</v>
      </c>
      <c r="L191" s="29">
        <f t="shared" si="7"/>
        <v>0</v>
      </c>
      <c r="M191" s="30"/>
      <c r="N191" s="16">
        <f t="shared" si="8"/>
        <v>0</v>
      </c>
    </row>
    <row r="192" spans="1:14" x14ac:dyDescent="0.25">
      <c r="A192" s="20" t="s">
        <v>16</v>
      </c>
      <c r="C192" s="26"/>
      <c r="D192" s="27"/>
      <c r="E192" s="27"/>
      <c r="F192" s="27" t="s">
        <v>18</v>
      </c>
      <c r="G192" s="27"/>
      <c r="J192" s="29"/>
      <c r="K192" s="29">
        <f t="shared" si="6"/>
        <v>0</v>
      </c>
      <c r="L192" s="29">
        <f t="shared" si="7"/>
        <v>0</v>
      </c>
      <c r="M192" s="30"/>
      <c r="N192" s="16">
        <f t="shared" si="8"/>
        <v>0</v>
      </c>
    </row>
    <row r="193" spans="1:14" x14ac:dyDescent="0.25">
      <c r="A193" s="20" t="s">
        <v>16</v>
      </c>
      <c r="C193" s="26"/>
      <c r="D193" s="27"/>
      <c r="E193" s="27"/>
      <c r="F193" s="27" t="s">
        <v>18</v>
      </c>
      <c r="G193" s="27"/>
      <c r="J193" s="29"/>
      <c r="K193" s="29">
        <f t="shared" si="6"/>
        <v>0</v>
      </c>
      <c r="L193" s="29">
        <f t="shared" si="7"/>
        <v>0</v>
      </c>
      <c r="M193" s="30"/>
      <c r="N193" s="16">
        <f t="shared" si="8"/>
        <v>0</v>
      </c>
    </row>
    <row r="194" spans="1:14" x14ac:dyDescent="0.25">
      <c r="A194" s="20" t="s">
        <v>16</v>
      </c>
      <c r="C194" s="26"/>
      <c r="D194" s="27"/>
      <c r="E194" s="27"/>
      <c r="F194" s="27" t="s">
        <v>18</v>
      </c>
      <c r="G194" s="27"/>
      <c r="H194" s="18"/>
      <c r="J194" s="29"/>
      <c r="K194" s="29">
        <f t="shared" si="6"/>
        <v>0</v>
      </c>
      <c r="L194" s="29">
        <f t="shared" si="7"/>
        <v>0</v>
      </c>
      <c r="M194" s="30"/>
      <c r="N194" s="16">
        <f t="shared" si="8"/>
        <v>0</v>
      </c>
    </row>
    <row r="195" spans="1:14" x14ac:dyDescent="0.25">
      <c r="A195" s="20" t="s">
        <v>16</v>
      </c>
      <c r="C195" s="26"/>
      <c r="D195" s="27"/>
      <c r="E195" s="27"/>
      <c r="F195" s="27" t="s">
        <v>18</v>
      </c>
      <c r="G195" s="27"/>
      <c r="H195" s="18"/>
      <c r="J195" s="29"/>
      <c r="K195" s="29">
        <f t="shared" si="6"/>
        <v>0</v>
      </c>
      <c r="L195" s="29">
        <f t="shared" si="7"/>
        <v>0</v>
      </c>
      <c r="M195" s="30"/>
      <c r="N195" s="16">
        <f t="shared" si="8"/>
        <v>0</v>
      </c>
    </row>
    <row r="196" spans="1:14" x14ac:dyDescent="0.25">
      <c r="A196" s="20" t="s">
        <v>16</v>
      </c>
      <c r="C196" s="26"/>
      <c r="D196" s="27"/>
      <c r="E196" s="27"/>
      <c r="F196" s="27" t="s">
        <v>18</v>
      </c>
      <c r="G196" s="27"/>
      <c r="H196" s="18"/>
      <c r="J196" s="29"/>
      <c r="K196" s="29">
        <f t="shared" si="6"/>
        <v>0</v>
      </c>
      <c r="L196" s="29">
        <f t="shared" si="7"/>
        <v>0</v>
      </c>
      <c r="M196" s="30"/>
      <c r="N196" s="16">
        <f t="shared" si="8"/>
        <v>0</v>
      </c>
    </row>
    <row r="197" spans="1:14" x14ac:dyDescent="0.25">
      <c r="A197" s="20" t="s">
        <v>16</v>
      </c>
      <c r="C197" s="26"/>
      <c r="D197" s="27"/>
      <c r="E197" s="27"/>
      <c r="F197" s="27" t="s">
        <v>18</v>
      </c>
      <c r="G197" s="27"/>
      <c r="H197" s="18"/>
      <c r="J197" s="29"/>
      <c r="K197" s="29">
        <f t="shared" si="6"/>
        <v>0</v>
      </c>
      <c r="L197" s="29">
        <f t="shared" si="7"/>
        <v>0</v>
      </c>
      <c r="M197" s="30"/>
      <c r="N197" s="16">
        <f t="shared" si="8"/>
        <v>0</v>
      </c>
    </row>
    <row r="198" spans="1:14" x14ac:dyDescent="0.25">
      <c r="A198" s="20" t="s">
        <v>16</v>
      </c>
      <c r="C198" s="26"/>
      <c r="D198" s="27"/>
      <c r="E198" s="27"/>
      <c r="F198" s="27" t="s">
        <v>18</v>
      </c>
      <c r="G198" s="27"/>
      <c r="H198" s="18"/>
      <c r="J198" s="29"/>
      <c r="K198" s="29">
        <f t="shared" si="6"/>
        <v>0</v>
      </c>
      <c r="L198" s="29">
        <f t="shared" si="7"/>
        <v>0</v>
      </c>
      <c r="M198" s="30"/>
      <c r="N198" s="16">
        <f t="shared" si="8"/>
        <v>0</v>
      </c>
    </row>
    <row r="199" spans="1:14" x14ac:dyDescent="0.25">
      <c r="A199" s="20" t="s">
        <v>16</v>
      </c>
      <c r="C199" s="26"/>
      <c r="D199" s="27"/>
      <c r="E199" s="27"/>
      <c r="F199" s="27" t="s">
        <v>18</v>
      </c>
      <c r="G199" s="27"/>
      <c r="H199" s="18"/>
      <c r="J199" s="29"/>
      <c r="K199" s="29">
        <f t="shared" ref="K199:K265" si="9">+ROUND(I199*0.18,2)</f>
        <v>0</v>
      </c>
      <c r="L199" s="29">
        <f t="shared" ref="L199:L262" si="10">SUM(I199:K199)</f>
        <v>0</v>
      </c>
      <c r="M199" s="30"/>
      <c r="N199" s="16">
        <f t="shared" ref="N199:N265" si="11">+I199*0.18-K199</f>
        <v>0</v>
      </c>
    </row>
    <row r="200" spans="1:14" x14ac:dyDescent="0.25">
      <c r="A200" s="20" t="s">
        <v>16</v>
      </c>
      <c r="C200" s="26"/>
      <c r="D200" s="27"/>
      <c r="E200" s="27"/>
      <c r="F200" s="27" t="s">
        <v>18</v>
      </c>
      <c r="G200" s="27"/>
      <c r="H200" s="18"/>
      <c r="J200" s="29"/>
      <c r="K200" s="29">
        <f t="shared" si="9"/>
        <v>0</v>
      </c>
      <c r="L200" s="29">
        <f t="shared" si="10"/>
        <v>0</v>
      </c>
      <c r="M200" s="30"/>
      <c r="N200" s="16">
        <f t="shared" si="11"/>
        <v>0</v>
      </c>
    </row>
    <row r="201" spans="1:14" x14ac:dyDescent="0.25">
      <c r="A201" s="20" t="s">
        <v>16</v>
      </c>
      <c r="C201" s="26"/>
      <c r="D201" s="27"/>
      <c r="E201" s="27"/>
      <c r="F201" s="27" t="s">
        <v>18</v>
      </c>
      <c r="G201" s="27"/>
      <c r="H201" s="18"/>
      <c r="J201" s="29"/>
      <c r="K201" s="29">
        <f t="shared" si="9"/>
        <v>0</v>
      </c>
      <c r="L201" s="29">
        <f t="shared" si="10"/>
        <v>0</v>
      </c>
      <c r="M201" s="30"/>
      <c r="N201" s="16">
        <f t="shared" si="11"/>
        <v>0</v>
      </c>
    </row>
    <row r="202" spans="1:14" x14ac:dyDescent="0.25">
      <c r="A202" s="20" t="s">
        <v>16</v>
      </c>
      <c r="C202" s="26"/>
      <c r="D202" s="27"/>
      <c r="E202" s="27"/>
      <c r="F202" s="27" t="s">
        <v>18</v>
      </c>
      <c r="G202" s="27"/>
      <c r="H202" s="18"/>
      <c r="J202" s="29"/>
      <c r="K202" s="29">
        <f t="shared" si="9"/>
        <v>0</v>
      </c>
      <c r="L202" s="29">
        <f t="shared" si="10"/>
        <v>0</v>
      </c>
      <c r="M202" s="30"/>
      <c r="N202" s="16">
        <f t="shared" si="11"/>
        <v>0</v>
      </c>
    </row>
    <row r="203" spans="1:14" x14ac:dyDescent="0.25">
      <c r="A203" s="20" t="s">
        <v>16</v>
      </c>
      <c r="C203" s="26"/>
      <c r="D203" s="27"/>
      <c r="E203" s="27"/>
      <c r="F203" s="27" t="s">
        <v>18</v>
      </c>
      <c r="G203" s="27"/>
      <c r="H203" s="18"/>
      <c r="J203" s="29"/>
      <c r="K203" s="29">
        <f t="shared" si="9"/>
        <v>0</v>
      </c>
      <c r="L203" s="29">
        <f t="shared" si="10"/>
        <v>0</v>
      </c>
      <c r="M203" s="30"/>
      <c r="N203" s="16">
        <f t="shared" si="11"/>
        <v>0</v>
      </c>
    </row>
    <row r="204" spans="1:14" x14ac:dyDescent="0.25">
      <c r="A204" s="20" t="s">
        <v>16</v>
      </c>
      <c r="C204" s="26"/>
      <c r="D204" s="27"/>
      <c r="E204" s="27"/>
      <c r="F204" s="27" t="s">
        <v>18</v>
      </c>
      <c r="G204" s="27"/>
      <c r="H204" s="18"/>
      <c r="J204" s="29"/>
      <c r="K204" s="29">
        <f t="shared" si="9"/>
        <v>0</v>
      </c>
      <c r="L204" s="29">
        <f t="shared" si="10"/>
        <v>0</v>
      </c>
      <c r="M204" s="30"/>
      <c r="N204" s="16">
        <f t="shared" si="11"/>
        <v>0</v>
      </c>
    </row>
    <row r="205" spans="1:14" x14ac:dyDescent="0.25">
      <c r="A205" s="20" t="s">
        <v>16</v>
      </c>
      <c r="C205" s="26"/>
      <c r="D205" s="27"/>
      <c r="E205" s="27"/>
      <c r="F205" s="27" t="s">
        <v>18</v>
      </c>
      <c r="G205" s="27"/>
      <c r="H205" s="18"/>
      <c r="J205" s="29"/>
      <c r="K205" s="29">
        <f t="shared" si="9"/>
        <v>0</v>
      </c>
      <c r="L205" s="29">
        <f t="shared" si="10"/>
        <v>0</v>
      </c>
      <c r="M205" s="30"/>
      <c r="N205" s="16">
        <f t="shared" si="11"/>
        <v>0</v>
      </c>
    </row>
    <row r="206" spans="1:14" x14ac:dyDescent="0.25">
      <c r="A206" s="20" t="s">
        <v>16</v>
      </c>
      <c r="C206" s="26"/>
      <c r="D206" s="27"/>
      <c r="E206" s="27"/>
      <c r="F206" s="27" t="s">
        <v>18</v>
      </c>
      <c r="G206" s="1"/>
      <c r="H206" s="2"/>
      <c r="J206" s="29"/>
      <c r="K206" s="29">
        <f t="shared" si="9"/>
        <v>0</v>
      </c>
      <c r="L206" s="29">
        <f t="shared" si="10"/>
        <v>0</v>
      </c>
      <c r="M206" s="30"/>
      <c r="N206" s="16">
        <f t="shared" si="11"/>
        <v>0</v>
      </c>
    </row>
    <row r="207" spans="1:14" x14ac:dyDescent="0.25">
      <c r="A207" s="20" t="s">
        <v>16</v>
      </c>
      <c r="C207" s="26"/>
      <c r="D207" s="27"/>
      <c r="E207" s="27"/>
      <c r="F207" s="27" t="s">
        <v>18</v>
      </c>
      <c r="G207" s="1"/>
      <c r="H207" s="2"/>
      <c r="J207" s="29"/>
      <c r="K207" s="29">
        <f t="shared" si="9"/>
        <v>0</v>
      </c>
      <c r="L207" s="29">
        <f t="shared" si="10"/>
        <v>0</v>
      </c>
      <c r="M207" s="30"/>
      <c r="N207" s="16">
        <f t="shared" si="11"/>
        <v>0</v>
      </c>
    </row>
    <row r="208" spans="1:14" x14ac:dyDescent="0.25">
      <c r="A208" s="20" t="s">
        <v>16</v>
      </c>
      <c r="C208" s="26"/>
      <c r="D208" s="27"/>
      <c r="E208" s="27"/>
      <c r="F208" s="27" t="s">
        <v>18</v>
      </c>
      <c r="G208" s="1"/>
      <c r="H208" s="2"/>
      <c r="J208" s="29"/>
      <c r="K208" s="29">
        <f t="shared" si="9"/>
        <v>0</v>
      </c>
      <c r="L208" s="29">
        <f t="shared" si="10"/>
        <v>0</v>
      </c>
      <c r="M208" s="30"/>
      <c r="N208" s="16">
        <f t="shared" si="11"/>
        <v>0</v>
      </c>
    </row>
    <row r="209" spans="1:14" x14ac:dyDescent="0.25">
      <c r="A209" s="20" t="s">
        <v>16</v>
      </c>
      <c r="C209" s="26"/>
      <c r="D209" s="27"/>
      <c r="E209" s="27"/>
      <c r="F209" s="27" t="s">
        <v>18</v>
      </c>
      <c r="G209" s="27"/>
      <c r="J209" s="29"/>
      <c r="K209" s="29">
        <f t="shared" si="9"/>
        <v>0</v>
      </c>
      <c r="L209" s="29">
        <f t="shared" si="10"/>
        <v>0</v>
      </c>
      <c r="M209" s="30"/>
      <c r="N209" s="16">
        <f t="shared" si="11"/>
        <v>0</v>
      </c>
    </row>
    <row r="210" spans="1:14" x14ac:dyDescent="0.25">
      <c r="A210" s="20" t="s">
        <v>16</v>
      </c>
      <c r="C210" s="26"/>
      <c r="D210" s="27"/>
      <c r="E210" s="27"/>
      <c r="F210" s="27" t="s">
        <v>18</v>
      </c>
      <c r="G210" s="1"/>
      <c r="H210" s="2"/>
      <c r="J210" s="29"/>
      <c r="K210" s="29">
        <f t="shared" si="9"/>
        <v>0</v>
      </c>
      <c r="L210" s="29">
        <f t="shared" si="10"/>
        <v>0</v>
      </c>
      <c r="M210" s="30"/>
      <c r="N210" s="16">
        <f t="shared" si="11"/>
        <v>0</v>
      </c>
    </row>
    <row r="211" spans="1:14" x14ac:dyDescent="0.25">
      <c r="A211" s="20" t="s">
        <v>16</v>
      </c>
      <c r="C211" s="26"/>
      <c r="D211" s="27"/>
      <c r="E211" s="27"/>
      <c r="F211" s="27" t="s">
        <v>18</v>
      </c>
      <c r="G211" s="27"/>
      <c r="J211" s="29"/>
      <c r="K211" s="29">
        <f t="shared" si="9"/>
        <v>0</v>
      </c>
      <c r="L211" s="29">
        <f t="shared" si="10"/>
        <v>0</v>
      </c>
      <c r="M211" s="30"/>
      <c r="N211" s="16">
        <f t="shared" si="11"/>
        <v>0</v>
      </c>
    </row>
    <row r="212" spans="1:14" x14ac:dyDescent="0.25">
      <c r="A212" s="20" t="s">
        <v>16</v>
      </c>
      <c r="C212" s="26"/>
      <c r="D212" s="27"/>
      <c r="E212" s="27"/>
      <c r="F212" s="27" t="s">
        <v>18</v>
      </c>
      <c r="G212" s="1"/>
      <c r="H212" s="2"/>
      <c r="J212" s="29"/>
      <c r="K212" s="29">
        <f t="shared" si="9"/>
        <v>0</v>
      </c>
      <c r="L212" s="29">
        <f t="shared" si="10"/>
        <v>0</v>
      </c>
      <c r="M212" s="30"/>
      <c r="N212" s="16">
        <f t="shared" si="11"/>
        <v>0</v>
      </c>
    </row>
    <row r="213" spans="1:14" x14ac:dyDescent="0.25">
      <c r="A213" s="20" t="s">
        <v>16</v>
      </c>
      <c r="C213" s="26"/>
      <c r="D213" s="27"/>
      <c r="E213" s="27"/>
      <c r="F213" s="27" t="s">
        <v>18</v>
      </c>
      <c r="G213" s="1"/>
      <c r="H213" s="2"/>
      <c r="J213" s="29"/>
      <c r="K213" s="29">
        <f t="shared" si="9"/>
        <v>0</v>
      </c>
      <c r="L213" s="29">
        <f t="shared" si="10"/>
        <v>0</v>
      </c>
      <c r="M213" s="30"/>
      <c r="N213" s="16">
        <f t="shared" si="11"/>
        <v>0</v>
      </c>
    </row>
    <row r="214" spans="1:14" x14ac:dyDescent="0.25">
      <c r="A214" s="20" t="s">
        <v>16</v>
      </c>
      <c r="C214" s="26"/>
      <c r="D214" s="27"/>
      <c r="E214" s="27"/>
      <c r="F214" s="27" t="s">
        <v>18</v>
      </c>
      <c r="G214" s="1"/>
      <c r="H214" s="2"/>
      <c r="J214" s="29"/>
      <c r="K214" s="29">
        <f t="shared" si="9"/>
        <v>0</v>
      </c>
      <c r="L214" s="29">
        <f t="shared" si="10"/>
        <v>0</v>
      </c>
      <c r="M214" s="30"/>
      <c r="N214" s="16">
        <f t="shared" si="11"/>
        <v>0</v>
      </c>
    </row>
    <row r="215" spans="1:14" x14ac:dyDescent="0.25">
      <c r="A215" s="20" t="s">
        <v>16</v>
      </c>
      <c r="C215" s="26"/>
      <c r="D215" s="27"/>
      <c r="E215" s="27"/>
      <c r="F215" s="27" t="s">
        <v>18</v>
      </c>
      <c r="G215" s="27"/>
      <c r="J215" s="29"/>
      <c r="K215" s="29">
        <f t="shared" si="9"/>
        <v>0</v>
      </c>
      <c r="L215" s="29">
        <f t="shared" si="10"/>
        <v>0</v>
      </c>
      <c r="M215" s="30"/>
      <c r="N215" s="16">
        <f t="shared" si="11"/>
        <v>0</v>
      </c>
    </row>
    <row r="216" spans="1:14" x14ac:dyDescent="0.25">
      <c r="A216" s="20" t="s">
        <v>16</v>
      </c>
      <c r="C216" s="26"/>
      <c r="D216" s="27"/>
      <c r="E216" s="27"/>
      <c r="F216" s="27" t="s">
        <v>18</v>
      </c>
      <c r="G216" s="27"/>
      <c r="J216" s="29"/>
      <c r="K216" s="29">
        <f t="shared" si="9"/>
        <v>0</v>
      </c>
      <c r="L216" s="29">
        <f t="shared" si="10"/>
        <v>0</v>
      </c>
      <c r="M216" s="30"/>
      <c r="N216" s="16">
        <f t="shared" si="11"/>
        <v>0</v>
      </c>
    </row>
    <row r="217" spans="1:14" x14ac:dyDescent="0.25">
      <c r="A217" s="20" t="s">
        <v>16</v>
      </c>
      <c r="C217" s="26"/>
      <c r="D217" s="27"/>
      <c r="E217" s="27"/>
      <c r="F217" s="27" t="s">
        <v>18</v>
      </c>
      <c r="G217" s="27"/>
      <c r="J217" s="29"/>
      <c r="K217" s="29">
        <f t="shared" si="9"/>
        <v>0</v>
      </c>
      <c r="L217" s="29">
        <f t="shared" si="10"/>
        <v>0</v>
      </c>
      <c r="M217" s="30"/>
      <c r="N217" s="16">
        <f t="shared" si="11"/>
        <v>0</v>
      </c>
    </row>
    <row r="218" spans="1:14" x14ac:dyDescent="0.25">
      <c r="A218" s="20" t="s">
        <v>16</v>
      </c>
      <c r="C218" s="26"/>
      <c r="D218" s="27"/>
      <c r="E218" s="27"/>
      <c r="F218" s="27" t="s">
        <v>18</v>
      </c>
      <c r="G218" s="1"/>
      <c r="H218" s="2"/>
      <c r="J218" s="29"/>
      <c r="K218" s="29">
        <f t="shared" si="9"/>
        <v>0</v>
      </c>
      <c r="L218" s="29">
        <f t="shared" si="10"/>
        <v>0</v>
      </c>
      <c r="M218" s="30"/>
      <c r="N218" s="16">
        <f t="shared" si="11"/>
        <v>0</v>
      </c>
    </row>
    <row r="219" spans="1:14" x14ac:dyDescent="0.25">
      <c r="A219" s="20" t="s">
        <v>16</v>
      </c>
      <c r="C219" s="26"/>
      <c r="D219" s="27"/>
      <c r="E219" s="27"/>
      <c r="F219" s="27" t="s">
        <v>18</v>
      </c>
      <c r="G219" s="27"/>
      <c r="J219" s="29"/>
      <c r="K219" s="29">
        <f t="shared" si="9"/>
        <v>0</v>
      </c>
      <c r="L219" s="29">
        <f t="shared" si="10"/>
        <v>0</v>
      </c>
      <c r="M219" s="30"/>
      <c r="N219" s="16">
        <f t="shared" si="11"/>
        <v>0</v>
      </c>
    </row>
    <row r="220" spans="1:14" x14ac:dyDescent="0.25">
      <c r="A220" s="20" t="s">
        <v>16</v>
      </c>
      <c r="C220" s="26"/>
      <c r="D220" s="27"/>
      <c r="E220" s="27"/>
      <c r="F220" s="27" t="s">
        <v>18</v>
      </c>
      <c r="G220" s="27"/>
      <c r="J220" s="29"/>
      <c r="K220" s="29">
        <f t="shared" si="9"/>
        <v>0</v>
      </c>
      <c r="L220" s="29">
        <f t="shared" si="10"/>
        <v>0</v>
      </c>
      <c r="M220" s="30"/>
      <c r="N220" s="16">
        <f t="shared" si="11"/>
        <v>0</v>
      </c>
    </row>
    <row r="221" spans="1:14" x14ac:dyDescent="0.25">
      <c r="A221" s="20" t="s">
        <v>16</v>
      </c>
      <c r="C221" s="26"/>
      <c r="D221" s="27"/>
      <c r="E221" s="27"/>
      <c r="F221" s="27" t="s">
        <v>18</v>
      </c>
      <c r="G221" s="27"/>
      <c r="J221" s="29"/>
      <c r="K221" s="29">
        <f t="shared" si="9"/>
        <v>0</v>
      </c>
      <c r="L221" s="29">
        <f t="shared" si="10"/>
        <v>0</v>
      </c>
      <c r="M221" s="30"/>
      <c r="N221" s="16">
        <f t="shared" si="11"/>
        <v>0</v>
      </c>
    </row>
    <row r="222" spans="1:14" x14ac:dyDescent="0.25">
      <c r="A222" s="20" t="s">
        <v>16</v>
      </c>
      <c r="C222" s="26"/>
      <c r="D222" s="27"/>
      <c r="E222" s="27"/>
      <c r="F222" s="27" t="s">
        <v>18</v>
      </c>
      <c r="G222" s="27"/>
      <c r="H222" s="18"/>
      <c r="J222" s="29"/>
      <c r="K222" s="29">
        <f t="shared" si="9"/>
        <v>0</v>
      </c>
      <c r="L222" s="29">
        <f t="shared" si="10"/>
        <v>0</v>
      </c>
      <c r="M222" s="30"/>
      <c r="N222" s="16">
        <f t="shared" si="11"/>
        <v>0</v>
      </c>
    </row>
    <row r="223" spans="1:14" x14ac:dyDescent="0.25">
      <c r="A223" s="20" t="s">
        <v>16</v>
      </c>
      <c r="C223" s="26"/>
      <c r="D223" s="27"/>
      <c r="E223" s="27"/>
      <c r="F223" s="27" t="s">
        <v>18</v>
      </c>
      <c r="G223" s="27"/>
      <c r="J223" s="29"/>
      <c r="K223" s="29">
        <f t="shared" si="9"/>
        <v>0</v>
      </c>
      <c r="L223" s="29">
        <f t="shared" si="10"/>
        <v>0</v>
      </c>
      <c r="M223" s="30"/>
      <c r="N223" s="16">
        <f t="shared" si="11"/>
        <v>0</v>
      </c>
    </row>
    <row r="224" spans="1:14" x14ac:dyDescent="0.25">
      <c r="A224" s="20" t="s">
        <v>16</v>
      </c>
      <c r="C224" s="26"/>
      <c r="D224" s="27"/>
      <c r="E224" s="27"/>
      <c r="F224" s="27" t="s">
        <v>18</v>
      </c>
      <c r="G224" s="27"/>
      <c r="J224" s="29"/>
      <c r="K224" s="29">
        <f t="shared" si="9"/>
        <v>0</v>
      </c>
      <c r="L224" s="29">
        <f t="shared" si="10"/>
        <v>0</v>
      </c>
      <c r="M224" s="30"/>
      <c r="N224" s="16">
        <f t="shared" si="11"/>
        <v>0</v>
      </c>
    </row>
    <row r="225" spans="1:14" x14ac:dyDescent="0.25">
      <c r="A225" s="20" t="s">
        <v>16</v>
      </c>
      <c r="C225" s="26"/>
      <c r="D225" s="27"/>
      <c r="E225" s="27"/>
      <c r="F225" s="27" t="s">
        <v>18</v>
      </c>
      <c r="G225" s="27"/>
      <c r="J225" s="29"/>
      <c r="K225" s="29">
        <f t="shared" si="9"/>
        <v>0</v>
      </c>
      <c r="L225" s="29">
        <f t="shared" si="10"/>
        <v>0</v>
      </c>
      <c r="M225" s="30"/>
      <c r="N225" s="16">
        <f t="shared" si="11"/>
        <v>0</v>
      </c>
    </row>
    <row r="226" spans="1:14" x14ac:dyDescent="0.25">
      <c r="A226" s="20" t="s">
        <v>16</v>
      </c>
      <c r="C226" s="26"/>
      <c r="D226" s="27"/>
      <c r="E226" s="27"/>
      <c r="F226" s="27" t="s">
        <v>18</v>
      </c>
      <c r="G226" s="27"/>
      <c r="J226" s="29"/>
      <c r="K226" s="29">
        <f t="shared" si="9"/>
        <v>0</v>
      </c>
      <c r="L226" s="29">
        <f t="shared" si="10"/>
        <v>0</v>
      </c>
      <c r="M226" s="30"/>
      <c r="N226" s="16">
        <f t="shared" si="11"/>
        <v>0</v>
      </c>
    </row>
    <row r="227" spans="1:14" x14ac:dyDescent="0.25">
      <c r="A227" s="20" t="s">
        <v>16</v>
      </c>
      <c r="C227" s="26"/>
      <c r="D227" s="27"/>
      <c r="E227" s="27"/>
      <c r="F227" s="27" t="s">
        <v>18</v>
      </c>
      <c r="G227" s="27"/>
      <c r="H227" s="18"/>
      <c r="J227" s="29"/>
      <c r="K227" s="29">
        <f t="shared" si="9"/>
        <v>0</v>
      </c>
      <c r="L227" s="29">
        <f t="shared" si="10"/>
        <v>0</v>
      </c>
      <c r="M227" s="30"/>
      <c r="N227" s="16">
        <f t="shared" si="11"/>
        <v>0</v>
      </c>
    </row>
    <row r="228" spans="1:14" x14ac:dyDescent="0.25">
      <c r="A228" s="20" t="s">
        <v>16</v>
      </c>
      <c r="C228" s="26"/>
      <c r="D228" s="27"/>
      <c r="E228" s="27"/>
      <c r="F228" s="27" t="s">
        <v>18</v>
      </c>
      <c r="G228" s="27"/>
      <c r="J228" s="29"/>
      <c r="K228" s="29">
        <f t="shared" si="9"/>
        <v>0</v>
      </c>
      <c r="L228" s="29">
        <f t="shared" si="10"/>
        <v>0</v>
      </c>
      <c r="M228" s="30"/>
      <c r="N228" s="16">
        <f t="shared" si="11"/>
        <v>0</v>
      </c>
    </row>
    <row r="229" spans="1:14" x14ac:dyDescent="0.25">
      <c r="A229" s="20" t="s">
        <v>16</v>
      </c>
      <c r="C229" s="26"/>
      <c r="D229" s="27"/>
      <c r="E229" s="27"/>
      <c r="F229" s="27" t="s">
        <v>18</v>
      </c>
      <c r="G229" s="27"/>
      <c r="H229" s="18"/>
      <c r="J229" s="29"/>
      <c r="K229" s="29">
        <f t="shared" si="9"/>
        <v>0</v>
      </c>
      <c r="L229" s="29">
        <f t="shared" si="10"/>
        <v>0</v>
      </c>
      <c r="M229" s="30"/>
      <c r="N229" s="16">
        <f t="shared" si="11"/>
        <v>0</v>
      </c>
    </row>
    <row r="230" spans="1:14" x14ac:dyDescent="0.25">
      <c r="A230" s="20" t="s">
        <v>16</v>
      </c>
      <c r="C230" s="26"/>
      <c r="D230" s="27"/>
      <c r="E230" s="27"/>
      <c r="F230" s="27" t="s">
        <v>18</v>
      </c>
      <c r="G230" s="27"/>
      <c r="J230" s="29"/>
      <c r="K230" s="29">
        <f t="shared" si="9"/>
        <v>0</v>
      </c>
      <c r="L230" s="29">
        <f t="shared" si="10"/>
        <v>0</v>
      </c>
      <c r="M230" s="30"/>
      <c r="N230" s="16">
        <f t="shared" si="11"/>
        <v>0</v>
      </c>
    </row>
    <row r="231" spans="1:14" x14ac:dyDescent="0.25">
      <c r="A231" s="20" t="s">
        <v>16</v>
      </c>
      <c r="C231" s="26"/>
      <c r="D231" s="27"/>
      <c r="E231" s="27"/>
      <c r="F231" s="27" t="s">
        <v>18</v>
      </c>
      <c r="G231" s="27"/>
      <c r="H231" s="18"/>
      <c r="J231" s="29"/>
      <c r="K231" s="29">
        <f t="shared" si="9"/>
        <v>0</v>
      </c>
      <c r="L231" s="29">
        <f t="shared" si="10"/>
        <v>0</v>
      </c>
      <c r="M231" s="30"/>
      <c r="N231" s="16">
        <f t="shared" si="11"/>
        <v>0</v>
      </c>
    </row>
    <row r="232" spans="1:14" x14ac:dyDescent="0.25">
      <c r="A232" s="20" t="s">
        <v>16</v>
      </c>
      <c r="C232" s="26"/>
      <c r="D232" s="27"/>
      <c r="E232" s="27"/>
      <c r="F232" s="27" t="s">
        <v>18</v>
      </c>
      <c r="G232" s="27"/>
      <c r="J232" s="29"/>
      <c r="K232" s="29">
        <f t="shared" si="9"/>
        <v>0</v>
      </c>
      <c r="L232" s="29">
        <f t="shared" si="10"/>
        <v>0</v>
      </c>
      <c r="M232" s="30"/>
      <c r="N232" s="16">
        <f t="shared" si="11"/>
        <v>0</v>
      </c>
    </row>
    <row r="233" spans="1:14" x14ac:dyDescent="0.25">
      <c r="A233" s="20" t="s">
        <v>16</v>
      </c>
      <c r="C233" s="26"/>
      <c r="D233" s="27"/>
      <c r="E233" s="27"/>
      <c r="F233" s="27" t="s">
        <v>18</v>
      </c>
      <c r="G233" s="27"/>
      <c r="H233" s="18"/>
      <c r="J233" s="29"/>
      <c r="K233" s="29">
        <f t="shared" si="9"/>
        <v>0</v>
      </c>
      <c r="L233" s="29">
        <f t="shared" si="10"/>
        <v>0</v>
      </c>
      <c r="M233" s="30"/>
      <c r="N233" s="16">
        <f t="shared" si="11"/>
        <v>0</v>
      </c>
    </row>
    <row r="234" spans="1:14" x14ac:dyDescent="0.25">
      <c r="A234" s="20" t="s">
        <v>16</v>
      </c>
      <c r="C234" s="26"/>
      <c r="D234" s="27"/>
      <c r="E234" s="27"/>
      <c r="F234" s="27" t="s">
        <v>18</v>
      </c>
      <c r="G234" s="27"/>
      <c r="H234" s="18"/>
      <c r="J234" s="29"/>
      <c r="K234" s="29">
        <f t="shared" si="9"/>
        <v>0</v>
      </c>
      <c r="L234" s="29">
        <f t="shared" si="10"/>
        <v>0</v>
      </c>
      <c r="M234" s="30"/>
      <c r="N234" s="16">
        <f t="shared" si="11"/>
        <v>0</v>
      </c>
    </row>
    <row r="235" spans="1:14" x14ac:dyDescent="0.25">
      <c r="A235" s="20" t="s">
        <v>16</v>
      </c>
      <c r="C235" s="26"/>
      <c r="D235" s="27"/>
      <c r="F235" s="27">
        <v>6</v>
      </c>
      <c r="G235" s="27"/>
      <c r="H235" s="18"/>
      <c r="J235" s="32"/>
      <c r="K235" s="29">
        <f t="shared" si="9"/>
        <v>0</v>
      </c>
      <c r="L235" s="29">
        <f t="shared" si="10"/>
        <v>0</v>
      </c>
      <c r="N235" s="16">
        <f t="shared" si="11"/>
        <v>0</v>
      </c>
    </row>
    <row r="236" spans="1:14" x14ac:dyDescent="0.25">
      <c r="A236" s="20" t="s">
        <v>16</v>
      </c>
      <c r="C236" s="26"/>
      <c r="D236" s="27"/>
      <c r="E236" s="27"/>
      <c r="F236" s="27" t="s">
        <v>18</v>
      </c>
      <c r="G236" s="27"/>
      <c r="H236" s="18"/>
      <c r="J236" s="29"/>
      <c r="K236" s="29">
        <f t="shared" si="9"/>
        <v>0</v>
      </c>
      <c r="L236" s="29">
        <f t="shared" si="10"/>
        <v>0</v>
      </c>
      <c r="M236" s="30"/>
      <c r="N236" s="16">
        <f t="shared" si="11"/>
        <v>0</v>
      </c>
    </row>
    <row r="237" spans="1:14" x14ac:dyDescent="0.25">
      <c r="A237" s="20" t="s">
        <v>16</v>
      </c>
      <c r="C237" s="26"/>
      <c r="D237" s="27"/>
      <c r="E237" s="27"/>
      <c r="F237" s="27" t="s">
        <v>18</v>
      </c>
      <c r="G237" s="27"/>
      <c r="H237" s="18"/>
      <c r="J237" s="29"/>
      <c r="K237" s="29">
        <f t="shared" si="9"/>
        <v>0</v>
      </c>
      <c r="L237" s="29">
        <f t="shared" si="10"/>
        <v>0</v>
      </c>
      <c r="M237" s="30"/>
      <c r="N237" s="16">
        <f t="shared" si="11"/>
        <v>0</v>
      </c>
    </row>
    <row r="238" spans="1:14" x14ac:dyDescent="0.25">
      <c r="A238" s="20" t="s">
        <v>16</v>
      </c>
      <c r="C238" s="26"/>
      <c r="D238" s="27"/>
      <c r="E238" s="27"/>
      <c r="F238" s="27" t="s">
        <v>18</v>
      </c>
      <c r="G238" s="27"/>
      <c r="H238" s="18"/>
      <c r="J238" s="29"/>
      <c r="K238" s="29">
        <f t="shared" si="9"/>
        <v>0</v>
      </c>
      <c r="L238" s="29">
        <f t="shared" si="10"/>
        <v>0</v>
      </c>
      <c r="M238" s="30"/>
      <c r="N238" s="16">
        <f t="shared" si="11"/>
        <v>0</v>
      </c>
    </row>
    <row r="239" spans="1:14" x14ac:dyDescent="0.25">
      <c r="A239" s="20" t="s">
        <v>16</v>
      </c>
      <c r="C239" s="26"/>
      <c r="D239" s="27"/>
      <c r="E239" s="27"/>
      <c r="F239" s="27" t="s">
        <v>18</v>
      </c>
      <c r="G239" s="27"/>
      <c r="H239" s="18"/>
      <c r="J239" s="29"/>
      <c r="K239" s="29">
        <f t="shared" si="9"/>
        <v>0</v>
      </c>
      <c r="L239" s="29">
        <f t="shared" si="10"/>
        <v>0</v>
      </c>
      <c r="M239" s="30"/>
      <c r="N239" s="16">
        <f t="shared" si="11"/>
        <v>0</v>
      </c>
    </row>
    <row r="240" spans="1:14" x14ac:dyDescent="0.25">
      <c r="A240" s="20" t="s">
        <v>16</v>
      </c>
      <c r="C240" s="26"/>
      <c r="D240" s="27"/>
      <c r="E240" s="27"/>
      <c r="F240" s="27" t="s">
        <v>18</v>
      </c>
      <c r="G240" s="27"/>
      <c r="H240" s="18"/>
      <c r="J240" s="29"/>
      <c r="K240" s="29">
        <f t="shared" si="9"/>
        <v>0</v>
      </c>
      <c r="L240" s="29">
        <f t="shared" si="10"/>
        <v>0</v>
      </c>
      <c r="M240" s="30"/>
      <c r="N240" s="16">
        <f t="shared" si="11"/>
        <v>0</v>
      </c>
    </row>
    <row r="241" spans="1:14" x14ac:dyDescent="0.25">
      <c r="A241" s="20" t="s">
        <v>16</v>
      </c>
      <c r="C241" s="26"/>
      <c r="D241" s="27"/>
      <c r="E241" s="27"/>
      <c r="F241" s="27" t="s">
        <v>18</v>
      </c>
      <c r="G241" s="27"/>
      <c r="H241" s="18"/>
      <c r="J241" s="29"/>
      <c r="K241" s="29">
        <f t="shared" si="9"/>
        <v>0</v>
      </c>
      <c r="L241" s="29">
        <f t="shared" si="10"/>
        <v>0</v>
      </c>
      <c r="M241" s="30"/>
      <c r="N241" s="16">
        <f t="shared" si="11"/>
        <v>0</v>
      </c>
    </row>
    <row r="242" spans="1:14" x14ac:dyDescent="0.25">
      <c r="A242" s="20" t="s">
        <v>16</v>
      </c>
      <c r="C242" s="26"/>
      <c r="D242" s="27"/>
      <c r="E242" s="27"/>
      <c r="F242" s="27" t="s">
        <v>18</v>
      </c>
      <c r="G242" s="27"/>
      <c r="H242" s="18"/>
      <c r="J242" s="29"/>
      <c r="K242" s="29">
        <f t="shared" si="9"/>
        <v>0</v>
      </c>
      <c r="L242" s="29">
        <f t="shared" si="10"/>
        <v>0</v>
      </c>
      <c r="M242" s="30"/>
      <c r="N242" s="16">
        <f t="shared" si="11"/>
        <v>0</v>
      </c>
    </row>
    <row r="243" spans="1:14" x14ac:dyDescent="0.25">
      <c r="A243" s="20" t="s">
        <v>16</v>
      </c>
      <c r="C243" s="26"/>
      <c r="D243" s="27"/>
      <c r="E243" s="27"/>
      <c r="F243" s="27" t="s">
        <v>18</v>
      </c>
      <c r="G243" s="27"/>
      <c r="J243" s="29"/>
      <c r="K243" s="29">
        <f t="shared" si="9"/>
        <v>0</v>
      </c>
      <c r="L243" s="29">
        <f t="shared" si="10"/>
        <v>0</v>
      </c>
      <c r="M243" s="30"/>
      <c r="N243" s="16">
        <f t="shared" si="11"/>
        <v>0</v>
      </c>
    </row>
    <row r="244" spans="1:14" x14ac:dyDescent="0.25">
      <c r="A244" s="20" t="s">
        <v>16</v>
      </c>
      <c r="C244" s="26"/>
      <c r="D244" s="27"/>
      <c r="E244" s="27"/>
      <c r="F244" s="27" t="s">
        <v>18</v>
      </c>
      <c r="G244" s="27"/>
      <c r="H244" s="18"/>
      <c r="J244" s="29"/>
      <c r="K244" s="29">
        <f t="shared" si="9"/>
        <v>0</v>
      </c>
      <c r="L244" s="29">
        <f t="shared" si="10"/>
        <v>0</v>
      </c>
      <c r="M244" s="30"/>
      <c r="N244" s="16">
        <f t="shared" si="11"/>
        <v>0</v>
      </c>
    </row>
    <row r="245" spans="1:14" x14ac:dyDescent="0.25">
      <c r="A245" s="20" t="s">
        <v>16</v>
      </c>
      <c r="C245" s="26"/>
      <c r="D245" s="27"/>
      <c r="E245" s="27"/>
      <c r="F245" s="27" t="s">
        <v>18</v>
      </c>
      <c r="G245" s="27"/>
      <c r="J245" s="29"/>
      <c r="K245" s="29">
        <f t="shared" si="9"/>
        <v>0</v>
      </c>
      <c r="L245" s="29">
        <f t="shared" si="10"/>
        <v>0</v>
      </c>
      <c r="M245" s="30"/>
      <c r="N245" s="16">
        <f t="shared" si="11"/>
        <v>0</v>
      </c>
    </row>
    <row r="246" spans="1:14" x14ac:dyDescent="0.25">
      <c r="A246" s="20" t="s">
        <v>16</v>
      </c>
      <c r="C246" s="26"/>
      <c r="D246" s="27"/>
      <c r="E246" s="27"/>
      <c r="F246" s="27" t="s">
        <v>18</v>
      </c>
      <c r="G246" s="27"/>
      <c r="J246" s="29"/>
      <c r="K246" s="29">
        <f t="shared" si="9"/>
        <v>0</v>
      </c>
      <c r="L246" s="29">
        <f t="shared" si="10"/>
        <v>0</v>
      </c>
      <c r="M246" s="30"/>
      <c r="N246" s="16">
        <f t="shared" si="11"/>
        <v>0</v>
      </c>
    </row>
    <row r="247" spans="1:14" x14ac:dyDescent="0.25">
      <c r="A247" s="20" t="s">
        <v>16</v>
      </c>
      <c r="C247" s="26"/>
      <c r="D247" s="27"/>
      <c r="E247" s="27"/>
      <c r="F247" s="27" t="s">
        <v>18</v>
      </c>
      <c r="G247" s="27"/>
      <c r="J247" s="29"/>
      <c r="K247" s="29">
        <f t="shared" si="9"/>
        <v>0</v>
      </c>
      <c r="L247" s="29">
        <f t="shared" si="10"/>
        <v>0</v>
      </c>
      <c r="M247" s="30"/>
      <c r="N247" s="16">
        <f t="shared" si="11"/>
        <v>0</v>
      </c>
    </row>
    <row r="248" spans="1:14" x14ac:dyDescent="0.25">
      <c r="A248" s="20" t="s">
        <v>16</v>
      </c>
      <c r="C248" s="26"/>
      <c r="D248" s="27"/>
      <c r="E248" s="27"/>
      <c r="F248" s="27" t="s">
        <v>18</v>
      </c>
      <c r="G248" s="27"/>
      <c r="H248" s="18"/>
      <c r="J248" s="29"/>
      <c r="K248" s="29">
        <f t="shared" si="9"/>
        <v>0</v>
      </c>
      <c r="L248" s="29">
        <f t="shared" si="10"/>
        <v>0</v>
      </c>
      <c r="M248" s="30"/>
      <c r="N248" s="16">
        <f t="shared" si="11"/>
        <v>0</v>
      </c>
    </row>
    <row r="249" spans="1:14" x14ac:dyDescent="0.25">
      <c r="A249" s="20" t="s">
        <v>16</v>
      </c>
      <c r="C249" s="26"/>
      <c r="D249" s="27"/>
      <c r="E249" s="27"/>
      <c r="F249" s="27" t="s">
        <v>18</v>
      </c>
      <c r="G249" s="27"/>
      <c r="J249" s="29"/>
      <c r="K249" s="29">
        <f t="shared" si="9"/>
        <v>0</v>
      </c>
      <c r="L249" s="29">
        <f t="shared" si="10"/>
        <v>0</v>
      </c>
      <c r="M249" s="30"/>
      <c r="N249" s="16">
        <f t="shared" si="11"/>
        <v>0</v>
      </c>
    </row>
    <row r="250" spans="1:14" x14ac:dyDescent="0.25">
      <c r="A250" s="20" t="s">
        <v>16</v>
      </c>
      <c r="C250" s="26"/>
      <c r="D250" s="27"/>
      <c r="E250" s="27"/>
      <c r="F250" s="27" t="s">
        <v>18</v>
      </c>
      <c r="G250" s="27"/>
      <c r="J250" s="29"/>
      <c r="K250" s="29">
        <f t="shared" si="9"/>
        <v>0</v>
      </c>
      <c r="L250" s="29">
        <f t="shared" si="10"/>
        <v>0</v>
      </c>
      <c r="M250" s="30"/>
      <c r="N250" s="16">
        <f t="shared" si="11"/>
        <v>0</v>
      </c>
    </row>
    <row r="251" spans="1:14" x14ac:dyDescent="0.25">
      <c r="A251" s="20" t="s">
        <v>16</v>
      </c>
      <c r="C251" s="26"/>
      <c r="D251" s="27"/>
      <c r="E251" s="27"/>
      <c r="F251" s="27" t="s">
        <v>18</v>
      </c>
      <c r="G251" s="27"/>
      <c r="H251" s="18"/>
      <c r="J251" s="29"/>
      <c r="K251" s="29">
        <f t="shared" si="9"/>
        <v>0</v>
      </c>
      <c r="L251" s="29">
        <f t="shared" si="10"/>
        <v>0</v>
      </c>
      <c r="M251" s="30"/>
      <c r="N251" s="16">
        <f t="shared" si="11"/>
        <v>0</v>
      </c>
    </row>
    <row r="252" spans="1:14" x14ac:dyDescent="0.25">
      <c r="A252" s="20" t="s">
        <v>16</v>
      </c>
      <c r="C252" s="26"/>
      <c r="D252" s="27"/>
      <c r="E252" s="27"/>
      <c r="F252" s="27" t="s">
        <v>18</v>
      </c>
      <c r="G252" s="27"/>
      <c r="H252" s="18"/>
      <c r="J252" s="29"/>
      <c r="K252" s="29">
        <f t="shared" si="9"/>
        <v>0</v>
      </c>
      <c r="L252" s="29">
        <f t="shared" si="10"/>
        <v>0</v>
      </c>
      <c r="M252" s="30"/>
      <c r="N252" s="16">
        <f t="shared" si="11"/>
        <v>0</v>
      </c>
    </row>
    <row r="253" spans="1:14" x14ac:dyDescent="0.25">
      <c r="A253" s="20" t="s">
        <v>16</v>
      </c>
      <c r="C253" s="26"/>
      <c r="D253" s="27"/>
      <c r="E253" s="27"/>
      <c r="F253" s="27" t="s">
        <v>18</v>
      </c>
      <c r="G253" s="27"/>
      <c r="H253" s="18"/>
      <c r="J253" s="29"/>
      <c r="K253" s="29">
        <f t="shared" si="9"/>
        <v>0</v>
      </c>
      <c r="L253" s="29">
        <f t="shared" si="10"/>
        <v>0</v>
      </c>
      <c r="M253" s="30"/>
      <c r="N253" s="16">
        <f t="shared" si="11"/>
        <v>0</v>
      </c>
    </row>
    <row r="254" spans="1:14" x14ac:dyDescent="0.25">
      <c r="A254" s="20" t="s">
        <v>16</v>
      </c>
      <c r="C254" s="26"/>
      <c r="D254" s="27"/>
      <c r="E254" s="27"/>
      <c r="F254" s="27" t="s">
        <v>18</v>
      </c>
      <c r="G254" s="27"/>
      <c r="J254" s="29"/>
      <c r="K254" s="29">
        <f t="shared" si="9"/>
        <v>0</v>
      </c>
      <c r="L254" s="29">
        <f t="shared" si="10"/>
        <v>0</v>
      </c>
      <c r="M254" s="30"/>
      <c r="N254" s="16">
        <f t="shared" si="11"/>
        <v>0</v>
      </c>
    </row>
    <row r="255" spans="1:14" x14ac:dyDescent="0.25">
      <c r="A255" s="20" t="s">
        <v>16</v>
      </c>
      <c r="C255" s="26"/>
      <c r="D255" s="27"/>
      <c r="F255" s="27" t="s">
        <v>18</v>
      </c>
      <c r="G255" s="27"/>
      <c r="H255" s="18"/>
      <c r="J255" s="29"/>
      <c r="K255" s="29">
        <f t="shared" si="9"/>
        <v>0</v>
      </c>
      <c r="L255" s="29">
        <f t="shared" si="10"/>
        <v>0</v>
      </c>
      <c r="M255" s="30"/>
      <c r="N255" s="16">
        <f t="shared" si="11"/>
        <v>0</v>
      </c>
    </row>
    <row r="256" spans="1:14" x14ac:dyDescent="0.25">
      <c r="A256" s="20" t="s">
        <v>16</v>
      </c>
      <c r="C256" s="26"/>
      <c r="D256" s="27"/>
      <c r="E256" s="27"/>
      <c r="F256" s="27" t="s">
        <v>18</v>
      </c>
      <c r="G256" s="27"/>
      <c r="H256" s="18"/>
      <c r="J256" s="29"/>
      <c r="K256" s="29">
        <f t="shared" si="9"/>
        <v>0</v>
      </c>
      <c r="L256" s="29">
        <f t="shared" si="10"/>
        <v>0</v>
      </c>
      <c r="M256" s="30"/>
      <c r="N256" s="16">
        <f t="shared" si="11"/>
        <v>0</v>
      </c>
    </row>
    <row r="257" spans="1:14" x14ac:dyDescent="0.25">
      <c r="A257" s="20" t="s">
        <v>16</v>
      </c>
      <c r="C257" s="26"/>
      <c r="D257" s="27"/>
      <c r="E257" s="27"/>
      <c r="F257" s="27" t="s">
        <v>18</v>
      </c>
      <c r="G257" s="27"/>
      <c r="H257" s="18"/>
      <c r="J257" s="29"/>
      <c r="K257" s="29">
        <f t="shared" si="9"/>
        <v>0</v>
      </c>
      <c r="L257" s="29">
        <f t="shared" si="10"/>
        <v>0</v>
      </c>
      <c r="M257" s="30"/>
      <c r="N257" s="16">
        <f t="shared" si="11"/>
        <v>0</v>
      </c>
    </row>
    <row r="258" spans="1:14" x14ac:dyDescent="0.25">
      <c r="A258" s="20" t="s">
        <v>16</v>
      </c>
      <c r="C258" s="26"/>
      <c r="D258" s="27"/>
      <c r="E258" s="27"/>
      <c r="F258" s="27" t="s">
        <v>18</v>
      </c>
      <c r="G258" s="27"/>
      <c r="H258" s="18"/>
      <c r="J258" s="29"/>
      <c r="K258" s="29">
        <f t="shared" si="9"/>
        <v>0</v>
      </c>
      <c r="L258" s="29">
        <f t="shared" si="10"/>
        <v>0</v>
      </c>
      <c r="M258" s="30"/>
      <c r="N258" s="16">
        <f t="shared" si="11"/>
        <v>0</v>
      </c>
    </row>
    <row r="259" spans="1:14" x14ac:dyDescent="0.25">
      <c r="A259" s="20" t="s">
        <v>16</v>
      </c>
      <c r="C259" s="26"/>
      <c r="D259" s="27"/>
      <c r="E259" s="27"/>
      <c r="F259" s="27" t="s">
        <v>18</v>
      </c>
      <c r="G259" s="27"/>
      <c r="H259" s="18"/>
      <c r="J259" s="29"/>
      <c r="K259" s="29">
        <f t="shared" si="9"/>
        <v>0</v>
      </c>
      <c r="L259" s="29">
        <f t="shared" si="10"/>
        <v>0</v>
      </c>
      <c r="M259" s="30"/>
      <c r="N259" s="16">
        <f t="shared" si="11"/>
        <v>0</v>
      </c>
    </row>
    <row r="260" spans="1:14" x14ac:dyDescent="0.25">
      <c r="A260" s="20" t="s">
        <v>16</v>
      </c>
      <c r="C260" s="26"/>
      <c r="D260" s="27"/>
      <c r="E260" s="27"/>
      <c r="F260" s="27" t="s">
        <v>18</v>
      </c>
      <c r="G260" s="27"/>
      <c r="H260" s="18"/>
      <c r="J260" s="29"/>
      <c r="K260" s="29">
        <f t="shared" si="9"/>
        <v>0</v>
      </c>
      <c r="L260" s="29">
        <f t="shared" si="10"/>
        <v>0</v>
      </c>
      <c r="M260" s="30"/>
      <c r="N260" s="16">
        <f t="shared" si="11"/>
        <v>0</v>
      </c>
    </row>
    <row r="261" spans="1:14" x14ac:dyDescent="0.25">
      <c r="A261" s="20" t="s">
        <v>16</v>
      </c>
      <c r="C261" s="26"/>
      <c r="D261" s="27"/>
      <c r="E261" s="27"/>
      <c r="F261" s="27" t="s">
        <v>18</v>
      </c>
      <c r="G261" s="27"/>
      <c r="H261" s="18"/>
      <c r="J261" s="29"/>
      <c r="K261" s="29">
        <f t="shared" si="9"/>
        <v>0</v>
      </c>
      <c r="L261" s="29">
        <f t="shared" si="10"/>
        <v>0</v>
      </c>
      <c r="M261" s="30"/>
      <c r="N261" s="16">
        <f t="shared" si="11"/>
        <v>0</v>
      </c>
    </row>
    <row r="262" spans="1:14" x14ac:dyDescent="0.25">
      <c r="A262" s="20" t="s">
        <v>16</v>
      </c>
      <c r="C262" s="26"/>
      <c r="D262" s="27"/>
      <c r="E262" s="27"/>
      <c r="F262" s="27" t="s">
        <v>18</v>
      </c>
      <c r="G262" s="27"/>
      <c r="H262" s="18"/>
      <c r="J262" s="29"/>
      <c r="K262" s="29">
        <f t="shared" si="9"/>
        <v>0</v>
      </c>
      <c r="L262" s="29">
        <f t="shared" si="10"/>
        <v>0</v>
      </c>
      <c r="M262" s="30"/>
      <c r="N262" s="16">
        <f t="shared" si="11"/>
        <v>0</v>
      </c>
    </row>
    <row r="263" spans="1:14" x14ac:dyDescent="0.25">
      <c r="A263" s="20" t="s">
        <v>16</v>
      </c>
      <c r="C263" s="26"/>
      <c r="D263" s="27"/>
      <c r="E263" s="27"/>
      <c r="F263" s="27" t="s">
        <v>18</v>
      </c>
      <c r="G263" s="27"/>
      <c r="H263" s="18"/>
      <c r="J263" s="29"/>
      <c r="K263" s="29">
        <f t="shared" si="9"/>
        <v>0</v>
      </c>
      <c r="L263" s="29">
        <f t="shared" ref="L263:L265" si="12">SUM(I263:K263)</f>
        <v>0</v>
      </c>
      <c r="M263" s="30"/>
      <c r="N263" s="16">
        <f t="shared" si="11"/>
        <v>0</v>
      </c>
    </row>
    <row r="264" spans="1:14" x14ac:dyDescent="0.25">
      <c r="A264" s="20" t="s">
        <v>16</v>
      </c>
      <c r="C264" s="26"/>
      <c r="D264" s="27"/>
      <c r="E264" s="27"/>
      <c r="F264" s="27" t="s">
        <v>18</v>
      </c>
      <c r="G264" s="27"/>
      <c r="H264" s="18"/>
      <c r="J264" s="29"/>
      <c r="K264" s="29">
        <f t="shared" si="9"/>
        <v>0</v>
      </c>
      <c r="L264" s="29">
        <f t="shared" si="12"/>
        <v>0</v>
      </c>
      <c r="M264" s="30"/>
      <c r="N264" s="16">
        <f t="shared" si="11"/>
        <v>0</v>
      </c>
    </row>
    <row r="265" spans="1:14" x14ac:dyDescent="0.25">
      <c r="A265" s="20" t="s">
        <v>16</v>
      </c>
      <c r="C265" s="26"/>
      <c r="D265" s="27"/>
      <c r="E265" s="27"/>
      <c r="F265" s="27" t="s">
        <v>18</v>
      </c>
      <c r="G265" s="27"/>
      <c r="H265" s="18"/>
      <c r="J265" s="29"/>
      <c r="K265" s="29">
        <f t="shared" si="9"/>
        <v>0</v>
      </c>
      <c r="L265" s="29">
        <f t="shared" si="12"/>
        <v>0</v>
      </c>
      <c r="M265" s="30"/>
      <c r="N265" s="16">
        <f t="shared" si="11"/>
        <v>0</v>
      </c>
    </row>
    <row r="266" spans="1:14" x14ac:dyDescent="0.25">
      <c r="A266" s="20" t="s">
        <v>16</v>
      </c>
      <c r="C266" s="26"/>
      <c r="D266" s="27"/>
      <c r="E266" s="27"/>
      <c r="F266" s="27"/>
      <c r="G266" s="27"/>
      <c r="H266" s="18"/>
      <c r="J266" s="29"/>
      <c r="K266" s="29"/>
      <c r="L266" s="29"/>
      <c r="M266" s="30"/>
    </row>
    <row r="267" spans="1:14" x14ac:dyDescent="0.25">
      <c r="A267" s="20" t="s">
        <v>16</v>
      </c>
      <c r="C267" s="26"/>
      <c r="D267" s="27"/>
      <c r="E267" s="27"/>
      <c r="F267" s="27"/>
      <c r="G267" s="27"/>
      <c r="H267" s="18"/>
      <c r="J267" s="29"/>
      <c r="K267" s="29"/>
      <c r="L267" s="29"/>
      <c r="M267" s="30"/>
    </row>
    <row r="268" spans="1:14" x14ac:dyDescent="0.25">
      <c r="A268" s="20" t="s">
        <v>16</v>
      </c>
      <c r="C268" s="26"/>
      <c r="D268" s="27"/>
      <c r="E268" s="27"/>
      <c r="F268" s="27"/>
      <c r="G268" s="27"/>
      <c r="H268" s="18"/>
      <c r="J268" s="29"/>
      <c r="K268" s="29"/>
      <c r="L268" s="29"/>
      <c r="M268" s="30"/>
    </row>
    <row r="269" spans="1:14" x14ac:dyDescent="0.25">
      <c r="A269" s="20" t="s">
        <v>16</v>
      </c>
      <c r="C269" s="26"/>
      <c r="D269" s="27"/>
      <c r="E269" s="27"/>
      <c r="F269" s="27"/>
      <c r="G269" s="27"/>
      <c r="H269" s="18"/>
      <c r="J269" s="29"/>
      <c r="K269" s="29"/>
      <c r="L269" s="29"/>
      <c r="M269" s="30"/>
    </row>
    <row r="270" spans="1:14" x14ac:dyDescent="0.25">
      <c r="A270" s="20" t="s">
        <v>16</v>
      </c>
      <c r="C270" s="26"/>
      <c r="D270" s="27"/>
      <c r="E270" s="27"/>
      <c r="F270" s="27"/>
      <c r="G270" s="27"/>
      <c r="H270" s="18"/>
      <c r="J270" s="29"/>
      <c r="K270" s="29"/>
      <c r="L270" s="29"/>
      <c r="M270" s="30"/>
    </row>
    <row r="271" spans="1:14" x14ac:dyDescent="0.25">
      <c r="A271" s="20" t="s">
        <v>16</v>
      </c>
      <c r="C271" s="26"/>
      <c r="D271" s="27"/>
      <c r="E271" s="27"/>
      <c r="F271" s="27"/>
      <c r="G271" s="27"/>
      <c r="H271" s="18"/>
      <c r="J271" s="29"/>
      <c r="K271" s="29"/>
      <c r="L271" s="29"/>
      <c r="M271" s="30"/>
    </row>
    <row r="272" spans="1:14" x14ac:dyDescent="0.25">
      <c r="A272" s="20" t="s">
        <v>16</v>
      </c>
      <c r="C272" s="26"/>
      <c r="D272" s="27"/>
      <c r="E272" s="27"/>
      <c r="F272" s="27"/>
      <c r="G272" s="27"/>
      <c r="H272" s="18"/>
      <c r="J272" s="29"/>
      <c r="K272" s="29"/>
      <c r="L272" s="29"/>
      <c r="M272" s="30"/>
    </row>
    <row r="273" spans="1:14" x14ac:dyDescent="0.25">
      <c r="A273" s="20" t="s">
        <v>16</v>
      </c>
      <c r="C273" s="26"/>
      <c r="D273" s="27"/>
      <c r="E273" s="27"/>
      <c r="F273" s="27"/>
      <c r="G273" s="27"/>
      <c r="H273" s="18"/>
      <c r="J273" s="29"/>
      <c r="K273" s="29"/>
      <c r="L273" s="29"/>
      <c r="M273" s="30"/>
    </row>
    <row r="274" spans="1:14" x14ac:dyDescent="0.25">
      <c r="A274" s="20" t="s">
        <v>16</v>
      </c>
      <c r="C274" s="26"/>
      <c r="D274" s="27"/>
      <c r="E274" s="27"/>
      <c r="F274" s="27"/>
      <c r="G274" s="27"/>
      <c r="H274" s="18"/>
      <c r="J274" s="29"/>
      <c r="K274" s="29"/>
      <c r="L274" s="29"/>
      <c r="M274" s="30"/>
    </row>
    <row r="275" spans="1:14" x14ac:dyDescent="0.25">
      <c r="A275" s="20" t="s">
        <v>16</v>
      </c>
      <c r="C275" s="26"/>
      <c r="D275" s="27"/>
      <c r="E275" s="27"/>
      <c r="F275" s="27"/>
      <c r="G275" s="27"/>
      <c r="H275" s="18"/>
      <c r="J275" s="29"/>
      <c r="K275" s="29"/>
      <c r="L275" s="29"/>
      <c r="M275" s="30"/>
    </row>
    <row r="276" spans="1:14" x14ac:dyDescent="0.25">
      <c r="A276" s="20" t="s">
        <v>16</v>
      </c>
      <c r="C276" s="26"/>
      <c r="D276" s="27"/>
      <c r="E276" s="27"/>
      <c r="F276" s="27"/>
      <c r="G276" s="27"/>
      <c r="H276" s="18"/>
      <c r="J276" s="29"/>
      <c r="K276" s="29"/>
      <c r="L276" s="29"/>
      <c r="M276" s="30"/>
    </row>
    <row r="277" spans="1:14" x14ac:dyDescent="0.25">
      <c r="A277" s="20" t="s">
        <v>16</v>
      </c>
      <c r="C277" s="26"/>
      <c r="D277" s="27"/>
      <c r="E277" s="27"/>
      <c r="F277" s="27"/>
      <c r="G277" s="27"/>
      <c r="H277" s="18"/>
      <c r="J277" s="29"/>
      <c r="K277" s="29"/>
      <c r="L277" s="29"/>
      <c r="M277" s="30"/>
    </row>
    <row r="278" spans="1:14" x14ac:dyDescent="0.25">
      <c r="A278" s="20" t="s">
        <v>16</v>
      </c>
      <c r="C278" s="26"/>
      <c r="D278" s="27"/>
      <c r="E278" s="27"/>
      <c r="F278" s="27"/>
      <c r="G278" s="27"/>
      <c r="H278" s="18"/>
      <c r="J278" s="29"/>
      <c r="K278" s="29"/>
      <c r="L278" s="29"/>
      <c r="M278" s="30"/>
    </row>
    <row r="279" spans="1:14" x14ac:dyDescent="0.25">
      <c r="A279" s="20" t="s">
        <v>16</v>
      </c>
      <c r="C279" s="26"/>
      <c r="D279" s="27"/>
      <c r="E279" s="27"/>
      <c r="F279" s="27"/>
      <c r="G279" s="27"/>
      <c r="H279" s="18"/>
      <c r="J279" s="29"/>
      <c r="K279" s="29"/>
      <c r="L279" s="29"/>
      <c r="M279" s="30"/>
    </row>
    <row r="280" spans="1:14" x14ac:dyDescent="0.25">
      <c r="A280" s="20" t="s">
        <v>16</v>
      </c>
      <c r="C280" s="26"/>
      <c r="D280" s="27"/>
      <c r="E280" s="27"/>
      <c r="F280" s="27"/>
      <c r="G280" s="27"/>
      <c r="H280" s="18"/>
      <c r="J280" s="29"/>
      <c r="K280" s="29"/>
      <c r="L280" s="29"/>
      <c r="M280" s="30"/>
    </row>
    <row r="281" spans="1:14" x14ac:dyDescent="0.25">
      <c r="A281" s="20" t="s">
        <v>16</v>
      </c>
      <c r="C281" s="26"/>
      <c r="D281" s="27"/>
      <c r="E281" s="27"/>
      <c r="F281" s="27"/>
      <c r="G281" s="27"/>
      <c r="H281" s="18"/>
      <c r="J281" s="29"/>
      <c r="K281" s="29"/>
      <c r="L281" s="29"/>
      <c r="M281" s="30"/>
    </row>
    <row r="282" spans="1:14" x14ac:dyDescent="0.25">
      <c r="A282" s="20" t="s">
        <v>16</v>
      </c>
      <c r="C282" s="26"/>
      <c r="D282" s="27"/>
      <c r="E282" s="27"/>
      <c r="F282" s="27"/>
      <c r="G282" s="27"/>
      <c r="H282" s="18"/>
      <c r="J282" s="29"/>
      <c r="K282" s="29"/>
      <c r="L282" s="29"/>
      <c r="M282" s="30"/>
    </row>
    <row r="283" spans="1:14" x14ac:dyDescent="0.25">
      <c r="A283" s="20" t="s">
        <v>16</v>
      </c>
      <c r="C283" s="26"/>
      <c r="D283" s="27"/>
      <c r="E283" s="27"/>
      <c r="F283" s="27"/>
      <c r="G283" s="27"/>
      <c r="H283" s="18"/>
      <c r="J283" s="29"/>
      <c r="K283" s="29"/>
      <c r="L283" s="29"/>
      <c r="M283" s="30"/>
    </row>
    <row r="284" spans="1:14" ht="15.75" customHeight="1" x14ac:dyDescent="0.25">
      <c r="A284" s="20" t="s">
        <v>16</v>
      </c>
      <c r="C284" s="26"/>
      <c r="D284" s="27"/>
      <c r="E284" s="27"/>
      <c r="F284" s="27"/>
      <c r="G284" s="27"/>
      <c r="H284" s="18"/>
      <c r="J284" s="29"/>
      <c r="K284" s="29"/>
      <c r="L284" s="29"/>
      <c r="M284" s="30"/>
    </row>
    <row r="285" spans="1:14" x14ac:dyDescent="0.25">
      <c r="A285" s="20" t="s">
        <v>16</v>
      </c>
      <c r="C285" s="26"/>
    </row>
    <row r="286" spans="1:14" x14ac:dyDescent="0.25">
      <c r="A286" s="20" t="s">
        <v>30</v>
      </c>
      <c r="C286" s="26"/>
      <c r="D286" s="27" t="s">
        <v>9</v>
      </c>
      <c r="E286" s="27"/>
      <c r="F286" s="27" t="s">
        <v>18</v>
      </c>
      <c r="G286" s="27"/>
      <c r="H286" s="2" t="s">
        <v>59</v>
      </c>
      <c r="J286" s="29">
        <f>31902.62*M286</f>
        <v>86137.074000000008</v>
      </c>
      <c r="K286" s="29">
        <f t="shared" ref="K286:K325" si="13">+ROUND(I286*0.18,2)</f>
        <v>0</v>
      </c>
      <c r="L286" s="29">
        <f t="shared" ref="L286:L325" si="14">SUM(I286:K286)</f>
        <v>86137.074000000008</v>
      </c>
      <c r="M286" s="30">
        <v>2.7</v>
      </c>
      <c r="N286" s="16">
        <f t="shared" ref="N286:N325" si="15">+I286*0.18-K286</f>
        <v>0</v>
      </c>
    </row>
    <row r="287" spans="1:14" x14ac:dyDescent="0.25">
      <c r="A287" s="20" t="s">
        <v>30</v>
      </c>
      <c r="C287" s="26"/>
      <c r="D287" s="27" t="s">
        <v>9</v>
      </c>
      <c r="E287" s="27"/>
      <c r="F287" s="27" t="s">
        <v>18</v>
      </c>
      <c r="G287" s="27"/>
      <c r="H287" s="2" t="s">
        <v>59</v>
      </c>
      <c r="J287" s="29">
        <f>52731.31*M287</f>
        <v>143956.47629999998</v>
      </c>
      <c r="K287" s="29">
        <f t="shared" si="13"/>
        <v>0</v>
      </c>
      <c r="L287" s="29">
        <f t="shared" si="14"/>
        <v>143956.47629999998</v>
      </c>
      <c r="M287" s="30">
        <v>2.73</v>
      </c>
      <c r="N287" s="16">
        <f t="shared" si="15"/>
        <v>0</v>
      </c>
    </row>
    <row r="288" spans="1:14" x14ac:dyDescent="0.25">
      <c r="A288" s="20" t="s">
        <v>30</v>
      </c>
      <c r="C288" s="26"/>
      <c r="D288" s="27" t="s">
        <v>9</v>
      </c>
      <c r="E288" s="27"/>
      <c r="F288" s="27" t="s">
        <v>18</v>
      </c>
      <c r="G288" s="27"/>
      <c r="H288" s="18" t="s">
        <v>64</v>
      </c>
      <c r="J288" s="29">
        <f>3926.14*M288</f>
        <v>10694.80536</v>
      </c>
      <c r="K288" s="29">
        <f t="shared" si="13"/>
        <v>0</v>
      </c>
      <c r="L288" s="29">
        <f t="shared" si="14"/>
        <v>10694.80536</v>
      </c>
      <c r="M288" s="30">
        <v>2.7240000000000002</v>
      </c>
      <c r="N288" s="16">
        <f t="shared" si="15"/>
        <v>0</v>
      </c>
    </row>
    <row r="289" spans="1:14" x14ac:dyDescent="0.25">
      <c r="A289" s="20" t="s">
        <v>30</v>
      </c>
      <c r="C289" s="26"/>
      <c r="D289" s="27" t="s">
        <v>9</v>
      </c>
      <c r="E289" s="27"/>
      <c r="F289" s="27" t="s">
        <v>18</v>
      </c>
      <c r="G289" s="27"/>
      <c r="H289" s="18" t="s">
        <v>66</v>
      </c>
      <c r="J289" s="29">
        <f>312980.63*M289</f>
        <v>848490.48792999994</v>
      </c>
      <c r="K289" s="29">
        <f t="shared" si="13"/>
        <v>0</v>
      </c>
      <c r="L289" s="29">
        <f t="shared" si="14"/>
        <v>848490.48792999994</v>
      </c>
      <c r="M289" s="30">
        <v>2.7109999999999999</v>
      </c>
      <c r="N289" s="16">
        <f t="shared" si="15"/>
        <v>0</v>
      </c>
    </row>
    <row r="290" spans="1:14" x14ac:dyDescent="0.25">
      <c r="A290" s="20" t="s">
        <v>30</v>
      </c>
      <c r="C290" s="26"/>
      <c r="D290" s="27" t="s">
        <v>9</v>
      </c>
      <c r="E290" s="27"/>
      <c r="F290" s="27" t="s">
        <v>18</v>
      </c>
      <c r="G290" s="27"/>
      <c r="H290" s="18" t="s">
        <v>66</v>
      </c>
      <c r="J290" s="29">
        <f>50699.1*M290</f>
        <v>138104.34840000002</v>
      </c>
      <c r="K290" s="29">
        <f t="shared" si="13"/>
        <v>0</v>
      </c>
      <c r="L290" s="29">
        <f t="shared" si="14"/>
        <v>138104.34840000002</v>
      </c>
      <c r="M290" s="30">
        <v>2.7240000000000002</v>
      </c>
      <c r="N290" s="16">
        <f t="shared" si="15"/>
        <v>0</v>
      </c>
    </row>
    <row r="291" spans="1:14" x14ac:dyDescent="0.25">
      <c r="A291" s="20" t="s">
        <v>30</v>
      </c>
      <c r="C291" s="26"/>
      <c r="D291" s="27" t="s">
        <v>9</v>
      </c>
      <c r="E291" s="27"/>
      <c r="F291" s="27" t="s">
        <v>18</v>
      </c>
      <c r="G291" s="27" t="s">
        <v>33</v>
      </c>
      <c r="H291" s="18" t="s">
        <v>58</v>
      </c>
      <c r="I291" s="16">
        <v>276.92</v>
      </c>
      <c r="J291" s="29"/>
      <c r="K291" s="29">
        <f t="shared" si="13"/>
        <v>49.85</v>
      </c>
      <c r="L291" s="29">
        <f t="shared" si="14"/>
        <v>326.77000000000004</v>
      </c>
      <c r="M291" s="30"/>
      <c r="N291" s="16">
        <f t="shared" si="15"/>
        <v>-4.3999999999968509E-3</v>
      </c>
    </row>
    <row r="292" spans="1:14" x14ac:dyDescent="0.25">
      <c r="A292" s="20" t="s">
        <v>30</v>
      </c>
      <c r="C292" s="26"/>
      <c r="D292" s="27" t="s">
        <v>9</v>
      </c>
      <c r="E292" s="27"/>
      <c r="F292" s="27" t="s">
        <v>18</v>
      </c>
      <c r="G292" s="27" t="s">
        <v>34</v>
      </c>
      <c r="H292" s="18" t="s">
        <v>56</v>
      </c>
      <c r="I292" s="16">
        <v>493</v>
      </c>
      <c r="J292" s="29"/>
      <c r="K292" s="29">
        <f t="shared" si="13"/>
        <v>88.74</v>
      </c>
      <c r="L292" s="29">
        <f t="shared" si="14"/>
        <v>581.74</v>
      </c>
      <c r="M292" s="30"/>
      <c r="N292" s="16">
        <f t="shared" si="15"/>
        <v>0</v>
      </c>
    </row>
    <row r="293" spans="1:14" x14ac:dyDescent="0.25">
      <c r="A293" s="20" t="s">
        <v>30</v>
      </c>
      <c r="C293" s="26"/>
      <c r="D293" s="27" t="s">
        <v>9</v>
      </c>
      <c r="E293" s="27"/>
      <c r="F293" s="27" t="s">
        <v>18</v>
      </c>
      <c r="G293" s="27" t="s">
        <v>35</v>
      </c>
      <c r="H293" s="18" t="s">
        <v>57</v>
      </c>
      <c r="I293" s="16">
        <v>293.14</v>
      </c>
      <c r="J293" s="29"/>
      <c r="K293" s="29">
        <f t="shared" si="13"/>
        <v>52.77</v>
      </c>
      <c r="L293" s="29">
        <f t="shared" si="14"/>
        <v>345.90999999999997</v>
      </c>
      <c r="M293" s="30"/>
      <c r="N293" s="16">
        <f t="shared" si="15"/>
        <v>-4.8000000000101295E-3</v>
      </c>
    </row>
    <row r="294" spans="1:14" x14ac:dyDescent="0.25">
      <c r="A294" s="20" t="s">
        <v>30</v>
      </c>
      <c r="C294" s="26"/>
      <c r="D294" s="27" t="s">
        <v>9</v>
      </c>
      <c r="E294" s="27"/>
      <c r="F294" s="27" t="s">
        <v>18</v>
      </c>
      <c r="G294" s="27" t="s">
        <v>34</v>
      </c>
      <c r="H294" s="18" t="s">
        <v>56</v>
      </c>
      <c r="J294" s="29">
        <f>(1914+32)*M294</f>
        <v>5226.9560000000001</v>
      </c>
      <c r="K294" s="29">
        <f t="shared" si="13"/>
        <v>0</v>
      </c>
      <c r="L294" s="29">
        <f t="shared" si="14"/>
        <v>5226.9560000000001</v>
      </c>
      <c r="M294" s="30">
        <v>2.6859999999999999</v>
      </c>
      <c r="N294" s="16">
        <f t="shared" si="15"/>
        <v>0</v>
      </c>
    </row>
    <row r="295" spans="1:14" x14ac:dyDescent="0.25">
      <c r="A295" s="20" t="s">
        <v>30</v>
      </c>
      <c r="C295" s="26"/>
      <c r="D295" s="27" t="s">
        <v>9</v>
      </c>
      <c r="E295" s="27"/>
      <c r="F295" s="27" t="s">
        <v>18</v>
      </c>
      <c r="G295" s="27" t="s">
        <v>34</v>
      </c>
      <c r="H295" s="18" t="s">
        <v>56</v>
      </c>
      <c r="I295" s="16">
        <v>632.76</v>
      </c>
      <c r="J295" s="29"/>
      <c r="K295" s="29">
        <f t="shared" si="13"/>
        <v>113.9</v>
      </c>
      <c r="L295" s="29">
        <f t="shared" si="14"/>
        <v>746.66</v>
      </c>
      <c r="M295" s="30"/>
      <c r="N295" s="16">
        <f t="shared" si="15"/>
        <v>-3.200000000006753E-3</v>
      </c>
    </row>
    <row r="296" spans="1:14" x14ac:dyDescent="0.25">
      <c r="A296" s="20" t="s">
        <v>30</v>
      </c>
      <c r="C296" s="26"/>
      <c r="D296" s="27" t="s">
        <v>9</v>
      </c>
      <c r="E296" s="27"/>
      <c r="F296" s="27" t="s">
        <v>18</v>
      </c>
      <c r="G296" s="27" t="s">
        <v>35</v>
      </c>
      <c r="H296" s="2" t="s">
        <v>57</v>
      </c>
      <c r="I296" s="16">
        <v>255.54</v>
      </c>
      <c r="J296" s="29"/>
      <c r="K296" s="29">
        <f t="shared" si="13"/>
        <v>46</v>
      </c>
      <c r="L296" s="29">
        <f t="shared" si="14"/>
        <v>301.53999999999996</v>
      </c>
      <c r="M296" s="30"/>
      <c r="N296" s="16">
        <f t="shared" si="15"/>
        <v>-2.8000000000005798E-3</v>
      </c>
    </row>
    <row r="297" spans="1:14" x14ac:dyDescent="0.25">
      <c r="A297" s="20" t="s">
        <v>30</v>
      </c>
      <c r="C297" s="26"/>
      <c r="D297" s="27" t="s">
        <v>9</v>
      </c>
      <c r="E297" s="27"/>
      <c r="F297" s="27" t="s">
        <v>18</v>
      </c>
      <c r="G297" s="27" t="s">
        <v>34</v>
      </c>
      <c r="H297" s="18" t="s">
        <v>56</v>
      </c>
      <c r="J297" s="29">
        <f>+(3164+32)*M297</f>
        <v>8670.7479999999996</v>
      </c>
      <c r="K297" s="29">
        <f t="shared" si="13"/>
        <v>0</v>
      </c>
      <c r="L297" s="29">
        <f t="shared" si="14"/>
        <v>8670.7479999999996</v>
      </c>
      <c r="M297" s="30">
        <v>2.7130000000000001</v>
      </c>
      <c r="N297" s="16">
        <f t="shared" si="15"/>
        <v>0</v>
      </c>
    </row>
    <row r="298" spans="1:14" x14ac:dyDescent="0.25">
      <c r="A298" s="20" t="s">
        <v>30</v>
      </c>
      <c r="C298" s="26"/>
      <c r="D298" s="27" t="s">
        <v>9</v>
      </c>
      <c r="E298" s="81"/>
      <c r="F298" s="27" t="s">
        <v>18</v>
      </c>
      <c r="G298" s="27" t="s">
        <v>33</v>
      </c>
      <c r="H298" s="18" t="s">
        <v>58</v>
      </c>
      <c r="I298" s="16">
        <v>276.98</v>
      </c>
      <c r="J298" s="29"/>
      <c r="K298" s="29">
        <f t="shared" si="13"/>
        <v>49.86</v>
      </c>
      <c r="L298" s="29">
        <f t="shared" si="14"/>
        <v>326.84000000000003</v>
      </c>
      <c r="M298" s="30"/>
      <c r="N298" s="16">
        <f t="shared" si="15"/>
        <v>-3.5999999999987153E-3</v>
      </c>
    </row>
    <row r="299" spans="1:14" x14ac:dyDescent="0.25">
      <c r="A299" s="20" t="s">
        <v>30</v>
      </c>
      <c r="C299" s="26"/>
      <c r="D299" s="27" t="s">
        <v>9</v>
      </c>
      <c r="E299" s="27"/>
      <c r="F299" s="27" t="s">
        <v>18</v>
      </c>
      <c r="G299" s="27" t="s">
        <v>62</v>
      </c>
      <c r="H299" s="2" t="s">
        <v>63</v>
      </c>
      <c r="I299" s="16">
        <v>246.5</v>
      </c>
      <c r="J299" s="29"/>
      <c r="K299" s="29">
        <f t="shared" si="13"/>
        <v>44.37</v>
      </c>
      <c r="L299" s="29">
        <f t="shared" si="14"/>
        <v>290.87</v>
      </c>
      <c r="M299" s="30"/>
      <c r="N299" s="16">
        <f t="shared" si="15"/>
        <v>0</v>
      </c>
    </row>
    <row r="300" spans="1:14" x14ac:dyDescent="0.25">
      <c r="A300" s="20" t="s">
        <v>30</v>
      </c>
      <c r="C300" s="26"/>
      <c r="D300" s="27" t="s">
        <v>9</v>
      </c>
      <c r="E300" s="27"/>
      <c r="F300" s="27" t="s">
        <v>18</v>
      </c>
      <c r="G300" s="27" t="s">
        <v>34</v>
      </c>
      <c r="H300" s="18" t="s">
        <v>56</v>
      </c>
      <c r="I300" s="16">
        <v>319</v>
      </c>
      <c r="J300" s="29"/>
      <c r="K300" s="29">
        <f t="shared" si="13"/>
        <v>57.42</v>
      </c>
      <c r="L300" s="29">
        <f t="shared" si="14"/>
        <v>376.42</v>
      </c>
      <c r="M300" s="30"/>
      <c r="N300" s="16">
        <f t="shared" si="15"/>
        <v>0</v>
      </c>
    </row>
    <row r="301" spans="1:14" x14ac:dyDescent="0.25">
      <c r="A301" s="20" t="s">
        <v>30</v>
      </c>
      <c r="C301" s="26"/>
      <c r="D301" s="27" t="s">
        <v>9</v>
      </c>
      <c r="E301" s="27"/>
      <c r="F301" s="27" t="s">
        <v>18</v>
      </c>
      <c r="G301" s="27" t="s">
        <v>35</v>
      </c>
      <c r="H301" s="18" t="s">
        <v>57</v>
      </c>
      <c r="I301" s="16">
        <v>487.98</v>
      </c>
      <c r="J301" s="29"/>
      <c r="K301" s="29">
        <f t="shared" si="13"/>
        <v>87.84</v>
      </c>
      <c r="L301" s="29">
        <f t="shared" si="14"/>
        <v>575.82000000000005</v>
      </c>
      <c r="N301" s="16">
        <f t="shared" si="15"/>
        <v>-3.6000000000058208E-3</v>
      </c>
    </row>
    <row r="302" spans="1:14" x14ac:dyDescent="0.25">
      <c r="A302" s="20" t="s">
        <v>30</v>
      </c>
      <c r="C302" s="26"/>
      <c r="D302" s="27" t="s">
        <v>9</v>
      </c>
      <c r="E302" s="27"/>
      <c r="F302" s="27" t="s">
        <v>18</v>
      </c>
      <c r="G302" s="27" t="s">
        <v>60</v>
      </c>
      <c r="H302" s="2" t="s">
        <v>61</v>
      </c>
      <c r="I302" s="16">
        <v>174</v>
      </c>
      <c r="J302" s="29"/>
      <c r="K302" s="29">
        <f t="shared" si="13"/>
        <v>31.32</v>
      </c>
      <c r="L302" s="29">
        <f t="shared" si="14"/>
        <v>205.32</v>
      </c>
      <c r="M302" s="30"/>
      <c r="N302" s="16">
        <f t="shared" si="15"/>
        <v>0</v>
      </c>
    </row>
    <row r="303" spans="1:14" x14ac:dyDescent="0.25">
      <c r="A303" s="20" t="s">
        <v>30</v>
      </c>
      <c r="C303" s="26"/>
      <c r="D303" s="27" t="s">
        <v>9</v>
      </c>
      <c r="E303" s="27"/>
      <c r="F303" s="27" t="s">
        <v>18</v>
      </c>
      <c r="G303" s="27" t="s">
        <v>34</v>
      </c>
      <c r="H303" s="18" t="s">
        <v>56</v>
      </c>
      <c r="J303" s="29">
        <f>236*M303</f>
        <v>651.3599999999999</v>
      </c>
      <c r="K303" s="29">
        <f t="shared" si="13"/>
        <v>0</v>
      </c>
      <c r="L303" s="29">
        <f t="shared" si="14"/>
        <v>651.3599999999999</v>
      </c>
      <c r="M303" s="30">
        <v>2.76</v>
      </c>
      <c r="N303" s="16">
        <f t="shared" si="15"/>
        <v>0</v>
      </c>
    </row>
    <row r="304" spans="1:14" x14ac:dyDescent="0.25">
      <c r="A304" s="20" t="s">
        <v>30</v>
      </c>
      <c r="C304" s="26"/>
      <c r="D304" s="27" t="s">
        <v>9</v>
      </c>
      <c r="E304" s="27"/>
      <c r="F304" s="27" t="s">
        <v>18</v>
      </c>
      <c r="G304" s="27" t="s">
        <v>37</v>
      </c>
      <c r="H304" s="18" t="s">
        <v>38</v>
      </c>
      <c r="I304" s="16">
        <v>56020.12</v>
      </c>
      <c r="J304" s="29"/>
      <c r="K304" s="29">
        <f t="shared" si="13"/>
        <v>10083.620000000001</v>
      </c>
      <c r="L304" s="29">
        <f t="shared" si="14"/>
        <v>66103.740000000005</v>
      </c>
      <c r="M304" s="30"/>
      <c r="N304" s="16">
        <f t="shared" si="15"/>
        <v>1.5999999995983671E-3</v>
      </c>
    </row>
    <row r="305" spans="1:14" x14ac:dyDescent="0.25">
      <c r="A305" s="20" t="s">
        <v>30</v>
      </c>
      <c r="C305" s="26"/>
      <c r="D305" s="27" t="s">
        <v>9</v>
      </c>
      <c r="E305" s="27"/>
      <c r="F305" s="27" t="s">
        <v>18</v>
      </c>
      <c r="G305" s="27" t="s">
        <v>37</v>
      </c>
      <c r="H305" s="18" t="s">
        <v>38</v>
      </c>
      <c r="I305" s="16">
        <v>210253.76</v>
      </c>
      <c r="J305" s="29"/>
      <c r="K305" s="29">
        <f t="shared" si="13"/>
        <v>37845.68</v>
      </c>
      <c r="L305" s="29">
        <f t="shared" si="14"/>
        <v>248099.44</v>
      </c>
      <c r="M305" s="30"/>
      <c r="N305" s="16">
        <f t="shared" si="15"/>
        <v>-3.1999999991967343E-3</v>
      </c>
    </row>
    <row r="306" spans="1:14" x14ac:dyDescent="0.25">
      <c r="A306" s="20" t="s">
        <v>30</v>
      </c>
      <c r="C306" s="26"/>
      <c r="D306" s="27" t="s">
        <v>9</v>
      </c>
      <c r="E306" s="27"/>
      <c r="F306" s="27" t="s">
        <v>18</v>
      </c>
      <c r="G306" s="27" t="s">
        <v>62</v>
      </c>
      <c r="H306" s="2" t="s">
        <v>63</v>
      </c>
      <c r="I306" s="16">
        <v>246.5</v>
      </c>
      <c r="J306" s="29"/>
      <c r="K306" s="29">
        <f t="shared" si="13"/>
        <v>44.37</v>
      </c>
      <c r="L306" s="29">
        <f t="shared" si="14"/>
        <v>290.87</v>
      </c>
      <c r="M306" s="30"/>
      <c r="N306" s="16">
        <f t="shared" si="15"/>
        <v>0</v>
      </c>
    </row>
    <row r="307" spans="1:14" x14ac:dyDescent="0.25">
      <c r="A307" s="20" t="s">
        <v>30</v>
      </c>
      <c r="C307" s="26"/>
      <c r="D307" s="27" t="s">
        <v>9</v>
      </c>
      <c r="E307" s="27"/>
      <c r="F307" s="27" t="s">
        <v>18</v>
      </c>
      <c r="G307" s="27" t="s">
        <v>34</v>
      </c>
      <c r="H307" s="18" t="s">
        <v>56</v>
      </c>
      <c r="I307" s="16">
        <v>3042.93</v>
      </c>
      <c r="J307" s="29"/>
      <c r="K307" s="29">
        <f t="shared" si="13"/>
        <v>547.73</v>
      </c>
      <c r="L307" s="29">
        <f t="shared" si="14"/>
        <v>3590.66</v>
      </c>
      <c r="M307" s="30" t="s">
        <v>65</v>
      </c>
      <c r="N307" s="16">
        <f t="shared" si="15"/>
        <v>-2.6000000000294676E-3</v>
      </c>
    </row>
    <row r="308" spans="1:14" x14ac:dyDescent="0.25">
      <c r="A308" s="20" t="s">
        <v>30</v>
      </c>
      <c r="C308" s="26"/>
      <c r="D308" s="27" t="s">
        <v>9</v>
      </c>
      <c r="E308" s="27"/>
      <c r="F308" s="27" t="s">
        <v>18</v>
      </c>
      <c r="G308" s="27" t="s">
        <v>35</v>
      </c>
      <c r="H308" s="18" t="s">
        <v>57</v>
      </c>
      <c r="I308" s="16">
        <v>524.51</v>
      </c>
      <c r="J308" s="29"/>
      <c r="K308" s="29">
        <f t="shared" si="13"/>
        <v>94.41</v>
      </c>
      <c r="L308" s="29">
        <f t="shared" si="14"/>
        <v>618.91999999999996</v>
      </c>
      <c r="M308" s="30"/>
      <c r="N308" s="16">
        <f t="shared" si="15"/>
        <v>1.8000000000029104E-3</v>
      </c>
    </row>
    <row r="309" spans="1:14" x14ac:dyDescent="0.25">
      <c r="A309" s="20" t="s">
        <v>30</v>
      </c>
      <c r="C309" s="26"/>
      <c r="D309" s="27" t="s">
        <v>32</v>
      </c>
      <c r="E309" s="27"/>
      <c r="F309" s="27" t="s">
        <v>18</v>
      </c>
      <c r="G309" s="27" t="s">
        <v>34</v>
      </c>
      <c r="H309" s="18" t="s">
        <v>56</v>
      </c>
      <c r="J309" s="29">
        <f>+(18779+32)*M309</f>
        <v>51692.628000000004</v>
      </c>
      <c r="K309" s="29">
        <f t="shared" si="13"/>
        <v>0</v>
      </c>
      <c r="L309" s="29">
        <f t="shared" si="14"/>
        <v>51692.628000000004</v>
      </c>
      <c r="M309" s="30">
        <v>2.7480000000000002</v>
      </c>
      <c r="N309" s="16">
        <f t="shared" si="15"/>
        <v>0</v>
      </c>
    </row>
    <row r="310" spans="1:14" x14ac:dyDescent="0.25">
      <c r="A310" s="20" t="s">
        <v>30</v>
      </c>
      <c r="C310" s="26"/>
      <c r="D310" s="27" t="s">
        <v>9</v>
      </c>
      <c r="E310" s="27"/>
      <c r="F310" s="27" t="s">
        <v>18</v>
      </c>
      <c r="G310" s="27" t="s">
        <v>62</v>
      </c>
      <c r="H310" s="18" t="s">
        <v>63</v>
      </c>
      <c r="I310" s="16">
        <v>246.5</v>
      </c>
      <c r="J310" s="29"/>
      <c r="K310" s="29">
        <f t="shared" si="13"/>
        <v>44.37</v>
      </c>
      <c r="L310" s="29">
        <f t="shared" si="14"/>
        <v>290.87</v>
      </c>
      <c r="M310" s="30"/>
      <c r="N310" s="16">
        <f t="shared" si="15"/>
        <v>0</v>
      </c>
    </row>
    <row r="311" spans="1:14" x14ac:dyDescent="0.25">
      <c r="A311" s="20" t="s">
        <v>30</v>
      </c>
      <c r="C311" s="26"/>
      <c r="D311" s="27" t="s">
        <v>9</v>
      </c>
      <c r="E311" s="27"/>
      <c r="F311" s="27" t="s">
        <v>18</v>
      </c>
      <c r="G311" s="27" t="s">
        <v>34</v>
      </c>
      <c r="H311" s="18" t="s">
        <v>56</v>
      </c>
      <c r="I311" s="16">
        <v>441.08</v>
      </c>
      <c r="J311" s="29"/>
      <c r="K311" s="29">
        <f t="shared" si="13"/>
        <v>79.39</v>
      </c>
      <c r="L311" s="29">
        <f t="shared" si="14"/>
        <v>520.47</v>
      </c>
      <c r="M311" s="30"/>
      <c r="N311" s="16">
        <f t="shared" si="15"/>
        <v>4.3999999999897454E-3</v>
      </c>
    </row>
    <row r="312" spans="1:14" x14ac:dyDescent="0.25">
      <c r="A312" s="20" t="s">
        <v>30</v>
      </c>
      <c r="C312" s="26"/>
      <c r="D312" s="27" t="s">
        <v>9</v>
      </c>
      <c r="E312" s="27"/>
      <c r="F312" s="27" t="s">
        <v>18</v>
      </c>
      <c r="G312" s="27" t="s">
        <v>35</v>
      </c>
      <c r="H312" s="18" t="s">
        <v>57</v>
      </c>
      <c r="I312" s="16">
        <v>354.29</v>
      </c>
      <c r="J312" s="29"/>
      <c r="K312" s="29">
        <f t="shared" si="13"/>
        <v>63.77</v>
      </c>
      <c r="L312" s="29">
        <f t="shared" si="14"/>
        <v>418.06</v>
      </c>
      <c r="M312" s="30"/>
      <c r="N312" s="16">
        <f t="shared" si="15"/>
        <v>2.1999999999948727E-3</v>
      </c>
    </row>
    <row r="313" spans="1:14" x14ac:dyDescent="0.25">
      <c r="A313" s="20" t="s">
        <v>30</v>
      </c>
      <c r="C313" s="26"/>
      <c r="D313" s="27" t="s">
        <v>9</v>
      </c>
      <c r="E313" s="27"/>
      <c r="F313" s="27" t="s">
        <v>18</v>
      </c>
      <c r="G313" s="27" t="s">
        <v>60</v>
      </c>
      <c r="H313" s="18" t="s">
        <v>61</v>
      </c>
      <c r="I313" s="16">
        <v>174</v>
      </c>
      <c r="J313" s="29"/>
      <c r="K313" s="29">
        <f t="shared" si="13"/>
        <v>31.32</v>
      </c>
      <c r="L313" s="29">
        <f t="shared" si="14"/>
        <v>205.32</v>
      </c>
      <c r="M313" s="30"/>
      <c r="N313" s="16">
        <f t="shared" si="15"/>
        <v>0</v>
      </c>
    </row>
    <row r="314" spans="1:14" x14ac:dyDescent="0.25">
      <c r="A314" s="20" t="s">
        <v>30</v>
      </c>
      <c r="C314" s="26"/>
      <c r="D314" s="27" t="s">
        <v>32</v>
      </c>
      <c r="E314" s="27"/>
      <c r="F314" s="27" t="s">
        <v>18</v>
      </c>
      <c r="G314" s="27" t="s">
        <v>34</v>
      </c>
      <c r="H314" s="18" t="s">
        <v>56</v>
      </c>
      <c r="J314" s="29">
        <f>32*M314</f>
        <v>87.936000000000007</v>
      </c>
      <c r="K314" s="29">
        <f t="shared" si="13"/>
        <v>0</v>
      </c>
      <c r="L314" s="29">
        <f t="shared" si="14"/>
        <v>87.936000000000007</v>
      </c>
      <c r="M314" s="30">
        <v>2.7480000000000002</v>
      </c>
      <c r="N314" s="16">
        <f t="shared" si="15"/>
        <v>0</v>
      </c>
    </row>
    <row r="315" spans="1:14" x14ac:dyDescent="0.25">
      <c r="A315" s="20" t="s">
        <v>30</v>
      </c>
      <c r="C315" s="26"/>
      <c r="D315" s="27" t="s">
        <v>9</v>
      </c>
      <c r="E315" s="27"/>
      <c r="F315" s="27" t="s">
        <v>18</v>
      </c>
      <c r="G315" s="27"/>
      <c r="H315" s="18" t="s">
        <v>66</v>
      </c>
      <c r="J315" s="29">
        <f>4169.9*M315</f>
        <v>11333.788199999999</v>
      </c>
      <c r="K315" s="29">
        <f t="shared" si="13"/>
        <v>0</v>
      </c>
      <c r="L315" s="29">
        <f t="shared" si="14"/>
        <v>11333.788199999999</v>
      </c>
      <c r="M315" s="30">
        <v>2.718</v>
      </c>
      <c r="N315" s="16">
        <f t="shared" si="15"/>
        <v>0</v>
      </c>
    </row>
    <row r="316" spans="1:14" x14ac:dyDescent="0.25">
      <c r="A316" s="20" t="s">
        <v>30</v>
      </c>
      <c r="C316" s="26"/>
      <c r="D316" s="27" t="s">
        <v>9</v>
      </c>
      <c r="E316" s="27"/>
      <c r="F316" s="27" t="s">
        <v>18</v>
      </c>
      <c r="G316" s="27" t="s">
        <v>62</v>
      </c>
      <c r="H316" s="18" t="s">
        <v>63</v>
      </c>
      <c r="I316" s="16">
        <v>246.5</v>
      </c>
      <c r="J316" s="29"/>
      <c r="K316" s="29">
        <f t="shared" si="13"/>
        <v>44.37</v>
      </c>
      <c r="L316" s="29">
        <f t="shared" si="14"/>
        <v>290.87</v>
      </c>
      <c r="M316" s="30"/>
      <c r="N316" s="16">
        <f t="shared" si="15"/>
        <v>0</v>
      </c>
    </row>
    <row r="317" spans="1:14" x14ac:dyDescent="0.25">
      <c r="A317" s="20" t="s">
        <v>30</v>
      </c>
      <c r="C317" s="26"/>
      <c r="D317" s="27" t="s">
        <v>9</v>
      </c>
      <c r="E317" s="27"/>
      <c r="F317" s="27" t="s">
        <v>18</v>
      </c>
      <c r="G317" s="27" t="s">
        <v>34</v>
      </c>
      <c r="H317" s="18" t="s">
        <v>56</v>
      </c>
      <c r="I317" s="16">
        <v>319</v>
      </c>
      <c r="J317" s="29"/>
      <c r="K317" s="29">
        <f t="shared" si="13"/>
        <v>57.42</v>
      </c>
      <c r="L317" s="29">
        <f t="shared" si="14"/>
        <v>376.42</v>
      </c>
      <c r="M317" s="30"/>
      <c r="N317" s="16">
        <f t="shared" si="15"/>
        <v>0</v>
      </c>
    </row>
    <row r="318" spans="1:14" x14ac:dyDescent="0.25">
      <c r="A318" s="20" t="s">
        <v>30</v>
      </c>
      <c r="C318" s="26"/>
      <c r="D318" s="27" t="s">
        <v>9</v>
      </c>
      <c r="E318" s="27"/>
      <c r="F318" s="27" t="s">
        <v>18</v>
      </c>
      <c r="G318" s="27" t="s">
        <v>35</v>
      </c>
      <c r="H318" s="18" t="s">
        <v>57</v>
      </c>
      <c r="I318" s="16">
        <v>286.14</v>
      </c>
      <c r="J318" s="29"/>
      <c r="K318" s="29">
        <f t="shared" si="13"/>
        <v>51.51</v>
      </c>
      <c r="L318" s="29">
        <f t="shared" si="14"/>
        <v>337.65</v>
      </c>
      <c r="M318" s="30"/>
      <c r="N318" s="16">
        <f t="shared" si="15"/>
        <v>-4.8000000000030241E-3</v>
      </c>
    </row>
    <row r="319" spans="1:14" x14ac:dyDescent="0.25">
      <c r="A319" s="20" t="s">
        <v>30</v>
      </c>
      <c r="C319" s="26"/>
      <c r="D319" s="27" t="s">
        <v>9</v>
      </c>
      <c r="E319" s="27"/>
      <c r="F319" s="27" t="s">
        <v>18</v>
      </c>
      <c r="G319" s="27" t="s">
        <v>60</v>
      </c>
      <c r="H319" s="18" t="s">
        <v>61</v>
      </c>
      <c r="I319" s="16">
        <v>174</v>
      </c>
      <c r="J319" s="29"/>
      <c r="K319" s="29">
        <f t="shared" si="13"/>
        <v>31.32</v>
      </c>
      <c r="L319" s="29">
        <f t="shared" si="14"/>
        <v>205.32</v>
      </c>
      <c r="M319" s="30"/>
      <c r="N319" s="16">
        <f t="shared" si="15"/>
        <v>0</v>
      </c>
    </row>
    <row r="320" spans="1:14" x14ac:dyDescent="0.25">
      <c r="A320" s="20" t="s">
        <v>30</v>
      </c>
      <c r="C320" s="26"/>
      <c r="D320" s="27" t="s">
        <v>9</v>
      </c>
      <c r="E320" s="27"/>
      <c r="F320" s="27" t="s">
        <v>18</v>
      </c>
      <c r="G320" s="27" t="s">
        <v>34</v>
      </c>
      <c r="H320" s="18" t="s">
        <v>56</v>
      </c>
      <c r="J320" s="29">
        <f>32*M320</f>
        <v>87.936000000000007</v>
      </c>
      <c r="K320" s="29">
        <f t="shared" si="13"/>
        <v>0</v>
      </c>
      <c r="L320" s="29">
        <f t="shared" si="14"/>
        <v>87.936000000000007</v>
      </c>
      <c r="M320" s="30">
        <v>2.7480000000000002</v>
      </c>
      <c r="N320" s="16">
        <f t="shared" si="15"/>
        <v>0</v>
      </c>
    </row>
    <row r="321" spans="1:14" x14ac:dyDescent="0.25">
      <c r="A321" s="20" t="s">
        <v>30</v>
      </c>
      <c r="C321" s="26"/>
      <c r="D321" s="27" t="s">
        <v>9</v>
      </c>
      <c r="E321" s="27"/>
      <c r="F321" s="27" t="s">
        <v>18</v>
      </c>
      <c r="G321" s="27"/>
      <c r="H321" s="18" t="s">
        <v>66</v>
      </c>
      <c r="J321" s="29">
        <f>327.35*M321</f>
        <v>889.7373</v>
      </c>
      <c r="K321" s="29">
        <f t="shared" si="13"/>
        <v>0</v>
      </c>
      <c r="L321" s="29">
        <f t="shared" si="14"/>
        <v>889.7373</v>
      </c>
      <c r="M321" s="30">
        <v>2.718</v>
      </c>
      <c r="N321" s="16">
        <f t="shared" si="15"/>
        <v>0</v>
      </c>
    </row>
    <row r="322" spans="1:14" x14ac:dyDescent="0.25">
      <c r="A322" s="20" t="s">
        <v>30</v>
      </c>
      <c r="C322" s="26"/>
      <c r="D322" s="27" t="s">
        <v>9</v>
      </c>
      <c r="E322" s="27"/>
      <c r="F322" s="27" t="s">
        <v>18</v>
      </c>
      <c r="G322" s="27"/>
      <c r="H322" s="2" t="s">
        <v>59</v>
      </c>
      <c r="J322" s="29">
        <f>5000*M322</f>
        <v>13000</v>
      </c>
      <c r="K322" s="29">
        <f t="shared" si="13"/>
        <v>0</v>
      </c>
      <c r="L322" s="29">
        <f t="shared" si="14"/>
        <v>13000</v>
      </c>
      <c r="M322" s="30">
        <v>2.6</v>
      </c>
      <c r="N322" s="16">
        <f t="shared" si="15"/>
        <v>0</v>
      </c>
    </row>
    <row r="323" spans="1:14" x14ac:dyDescent="0.25">
      <c r="A323" s="20" t="s">
        <v>30</v>
      </c>
      <c r="C323" s="26"/>
      <c r="D323" s="27" t="s">
        <v>9</v>
      </c>
      <c r="E323" s="27"/>
      <c r="F323" s="27" t="s">
        <v>18</v>
      </c>
      <c r="G323" s="27"/>
      <c r="H323" s="18" t="s">
        <v>55</v>
      </c>
      <c r="J323" s="29">
        <f>1931.5*M323</f>
        <v>5021.9000000000005</v>
      </c>
      <c r="K323" s="29">
        <f t="shared" si="13"/>
        <v>0</v>
      </c>
      <c r="L323" s="29">
        <f t="shared" si="14"/>
        <v>5021.9000000000005</v>
      </c>
      <c r="M323" s="30">
        <v>2.6</v>
      </c>
      <c r="N323" s="16">
        <f t="shared" si="15"/>
        <v>0</v>
      </c>
    </row>
    <row r="324" spans="1:14" x14ac:dyDescent="0.25">
      <c r="A324" s="20" t="s">
        <v>30</v>
      </c>
      <c r="C324" s="26"/>
      <c r="D324" s="27" t="s">
        <v>9</v>
      </c>
      <c r="E324" s="27"/>
      <c r="F324" s="27" t="s">
        <v>18</v>
      </c>
      <c r="G324" s="27"/>
      <c r="H324" s="18" t="s">
        <v>59</v>
      </c>
      <c r="J324" s="29">
        <f>10000*M324</f>
        <v>27839.999999999996</v>
      </c>
      <c r="K324" s="29">
        <f t="shared" si="13"/>
        <v>0</v>
      </c>
      <c r="L324" s="29">
        <f t="shared" si="14"/>
        <v>27839.999999999996</v>
      </c>
      <c r="M324" s="30">
        <v>2.7839999999999998</v>
      </c>
      <c r="N324" s="16">
        <f t="shared" si="15"/>
        <v>0</v>
      </c>
    </row>
    <row r="325" spans="1:14" x14ac:dyDescent="0.25">
      <c r="A325" s="20" t="s">
        <v>30</v>
      </c>
      <c r="C325" s="26"/>
      <c r="D325" s="27" t="s">
        <v>9</v>
      </c>
      <c r="E325" s="27"/>
      <c r="F325" s="27" t="s">
        <v>18</v>
      </c>
      <c r="G325" s="27" t="s">
        <v>53</v>
      </c>
      <c r="H325" s="18" t="s">
        <v>54</v>
      </c>
      <c r="J325" s="29">
        <v>161</v>
      </c>
      <c r="K325" s="29">
        <f t="shared" si="13"/>
        <v>0</v>
      </c>
      <c r="L325" s="29">
        <f t="shared" si="14"/>
        <v>161</v>
      </c>
      <c r="M325" s="30"/>
      <c r="N325" s="16">
        <f t="shared" si="15"/>
        <v>0</v>
      </c>
    </row>
    <row r="326" spans="1:14" ht="15.75" customHeight="1" x14ac:dyDescent="0.25">
      <c r="A326" s="20"/>
      <c r="C326" s="26"/>
      <c r="D326" s="27"/>
      <c r="E326" s="27"/>
      <c r="F326" s="27"/>
      <c r="G326" s="27"/>
      <c r="H326" s="18"/>
      <c r="J326" s="29"/>
      <c r="K326" s="29"/>
      <c r="L326" s="29"/>
      <c r="M326" s="30"/>
      <c r="N326" s="16">
        <f t="shared" ref="N326:N331" si="16">+I326*0.18-K326</f>
        <v>0</v>
      </c>
    </row>
    <row r="327" spans="1:14" x14ac:dyDescent="0.25">
      <c r="A327" s="20"/>
      <c r="C327" s="26"/>
      <c r="D327" s="27"/>
      <c r="E327" s="27"/>
      <c r="F327" s="27"/>
      <c r="G327" s="35" t="s">
        <v>22</v>
      </c>
      <c r="H327" s="36"/>
      <c r="I327" s="48">
        <f>SUM(I7:I325)</f>
        <v>275785.15000000002</v>
      </c>
      <c r="J327" s="37">
        <f>SUM(J7:J325)</f>
        <v>1352047.1814899999</v>
      </c>
      <c r="K327" s="37">
        <f>SUM(K7:K325)</f>
        <v>49641.350000000013</v>
      </c>
      <c r="L327" s="37">
        <f>SUM(L7:L325)</f>
        <v>1677473.6814900001</v>
      </c>
      <c r="M327" s="30"/>
      <c r="N327" s="16">
        <f t="shared" si="16"/>
        <v>-2.3000000008323696E-2</v>
      </c>
    </row>
    <row r="328" spans="1:14" x14ac:dyDescent="0.25">
      <c r="A328" s="20"/>
      <c r="C328" s="26"/>
      <c r="D328" s="27"/>
      <c r="E328" s="27"/>
      <c r="F328" s="27"/>
      <c r="G328" s="38"/>
      <c r="H328" s="39"/>
      <c r="I328" s="49"/>
      <c r="J328" s="40"/>
      <c r="K328" s="40"/>
      <c r="L328" s="40"/>
      <c r="M328" s="30"/>
      <c r="N328" s="16">
        <f t="shared" si="16"/>
        <v>0</v>
      </c>
    </row>
    <row r="329" spans="1:14" x14ac:dyDescent="0.25">
      <c r="A329" s="20" t="s">
        <v>31</v>
      </c>
      <c r="B329" s="9">
        <v>176</v>
      </c>
      <c r="C329" s="26">
        <v>41426</v>
      </c>
      <c r="D329" s="27" t="s">
        <v>32</v>
      </c>
      <c r="E329" s="28"/>
      <c r="F329" s="27" t="s">
        <v>18</v>
      </c>
      <c r="G329" s="27"/>
      <c r="H329" s="2" t="s">
        <v>36</v>
      </c>
      <c r="I329" s="16">
        <f>+K329/0.18</f>
        <v>90831.566666666666</v>
      </c>
      <c r="J329" s="29"/>
      <c r="K329" s="29">
        <f>(676+5411)*M329</f>
        <v>16349.681999999999</v>
      </c>
      <c r="L329" s="29">
        <f>+K329+I329</f>
        <v>107181.24866666667</v>
      </c>
      <c r="M329" s="30">
        <v>2.6859999999999999</v>
      </c>
      <c r="N329" s="16">
        <f t="shared" si="16"/>
        <v>0</v>
      </c>
    </row>
    <row r="330" spans="1:14" ht="15.75" customHeight="1" x14ac:dyDescent="0.25">
      <c r="A330" s="20" t="s">
        <v>31</v>
      </c>
      <c r="B330" s="9">
        <v>177</v>
      </c>
      <c r="C330" s="26">
        <v>41431</v>
      </c>
      <c r="D330" s="27" t="s">
        <v>32</v>
      </c>
      <c r="E330" s="44"/>
      <c r="F330" s="27" t="s">
        <v>18</v>
      </c>
      <c r="G330" s="27"/>
      <c r="H330" s="2" t="s">
        <v>36</v>
      </c>
      <c r="I330" s="16">
        <f t="shared" ref="I330:I331" si="17">+K330/0.18</f>
        <v>151641.62777777779</v>
      </c>
      <c r="J330" s="29"/>
      <c r="K330" s="29">
        <f>(1118+8943)*M330</f>
        <v>27295.493000000002</v>
      </c>
      <c r="L330" s="29">
        <f t="shared" ref="L330:L331" si="18">+K330+I330</f>
        <v>178937.1207777778</v>
      </c>
      <c r="M330" s="30">
        <v>2.7130000000000001</v>
      </c>
      <c r="N330" s="16">
        <f t="shared" si="16"/>
        <v>0</v>
      </c>
    </row>
    <row r="331" spans="1:14" x14ac:dyDescent="0.25">
      <c r="A331" s="20" t="s">
        <v>31</v>
      </c>
      <c r="B331" s="9">
        <v>178</v>
      </c>
      <c r="C331" s="26">
        <v>41437</v>
      </c>
      <c r="D331" s="27" t="s">
        <v>32</v>
      </c>
      <c r="E331" s="28"/>
      <c r="F331" s="27" t="s">
        <v>18</v>
      </c>
      <c r="G331" s="27"/>
      <c r="H331" s="2" t="s">
        <v>36</v>
      </c>
      <c r="I331" s="16">
        <f t="shared" si="17"/>
        <v>11484.666666666666</v>
      </c>
      <c r="J331" s="29"/>
      <c r="K331" s="29">
        <f>(83+666)*M331</f>
        <v>2067.2399999999998</v>
      </c>
      <c r="L331" s="29">
        <f t="shared" si="18"/>
        <v>13551.906666666666</v>
      </c>
      <c r="M331" s="30">
        <v>2.76</v>
      </c>
      <c r="N331" s="16">
        <f t="shared" si="16"/>
        <v>0</v>
      </c>
    </row>
    <row r="332" spans="1:14" x14ac:dyDescent="0.25">
      <c r="A332" s="20" t="s">
        <v>31</v>
      </c>
      <c r="B332" s="9">
        <v>179</v>
      </c>
      <c r="C332" s="26">
        <v>41438</v>
      </c>
      <c r="D332" s="27" t="s">
        <v>32</v>
      </c>
      <c r="E332" s="28"/>
      <c r="F332" s="27" t="s">
        <v>18</v>
      </c>
      <c r="G332" s="27"/>
      <c r="H332" s="2" t="s">
        <v>36</v>
      </c>
      <c r="I332" s="16">
        <f t="shared" ref="I332" si="19">+K332/0.18</f>
        <v>911679.53333333344</v>
      </c>
      <c r="J332" s="29"/>
      <c r="K332" s="29">
        <f>(6635+53082)*M332</f>
        <v>164102.31600000002</v>
      </c>
      <c r="L332" s="29">
        <f t="shared" ref="L332" si="20">+K332+I332</f>
        <v>1075781.8493333336</v>
      </c>
      <c r="M332" s="30">
        <v>2.7480000000000002</v>
      </c>
      <c r="N332" s="16">
        <f t="shared" ref="N332" si="21">+I332*0.18-K332</f>
        <v>0</v>
      </c>
    </row>
    <row r="333" spans="1:14" x14ac:dyDescent="0.25">
      <c r="A333" s="20" t="s">
        <v>31</v>
      </c>
      <c r="B333" s="9">
        <v>180</v>
      </c>
      <c r="C333" s="26">
        <v>41438</v>
      </c>
      <c r="D333" s="27" t="s">
        <v>32</v>
      </c>
      <c r="E333" s="28"/>
      <c r="F333" s="27" t="s">
        <v>18</v>
      </c>
      <c r="G333" s="27"/>
      <c r="H333" s="2" t="s">
        <v>36</v>
      </c>
      <c r="I333" s="16">
        <f t="shared" ref="I333" si="22">+K333/0.18</f>
        <v>139323.60000000003</v>
      </c>
      <c r="J333" s="29"/>
      <c r="K333" s="29">
        <f>(1014+8112)*M333</f>
        <v>25078.248000000003</v>
      </c>
      <c r="L333" s="29">
        <f t="shared" ref="L333" si="23">+K333+I333</f>
        <v>164401.84800000003</v>
      </c>
      <c r="M333" s="30">
        <v>2.7480000000000002</v>
      </c>
      <c r="N333" s="16">
        <f t="shared" ref="N333" si="24">+I333*0.18-K333</f>
        <v>0</v>
      </c>
    </row>
    <row r="334" spans="1:14" x14ac:dyDescent="0.25">
      <c r="A334" s="20" t="s">
        <v>31</v>
      </c>
      <c r="B334" s="9">
        <v>181</v>
      </c>
      <c r="C334" s="26">
        <v>41438</v>
      </c>
      <c r="D334" s="27" t="s">
        <v>32</v>
      </c>
      <c r="E334" s="28"/>
      <c r="F334" s="27" t="s">
        <v>18</v>
      </c>
      <c r="G334" s="27"/>
      <c r="H334" s="2" t="s">
        <v>36</v>
      </c>
      <c r="I334" s="16">
        <f t="shared" ref="I334" si="25">+K334/0.18</f>
        <v>11450</v>
      </c>
      <c r="J334" s="29"/>
      <c r="K334" s="29">
        <f>(83+667)*M334</f>
        <v>2061</v>
      </c>
      <c r="L334" s="29">
        <f t="shared" ref="L334" si="26">+K334+I334</f>
        <v>13511</v>
      </c>
      <c r="M334" s="30">
        <v>2.7480000000000002</v>
      </c>
      <c r="N334" s="16">
        <f t="shared" ref="N334" si="27">+I334*0.18-K334</f>
        <v>0</v>
      </c>
    </row>
    <row r="335" spans="1:14" x14ac:dyDescent="0.25">
      <c r="A335" s="20"/>
      <c r="C335" s="26"/>
      <c r="D335" s="27"/>
      <c r="E335" s="27"/>
      <c r="F335" s="27"/>
      <c r="G335" s="27"/>
      <c r="I335" s="49"/>
      <c r="J335" s="40"/>
      <c r="K335" s="29"/>
      <c r="L335" s="40"/>
      <c r="M335" s="30"/>
    </row>
    <row r="336" spans="1:14" x14ac:dyDescent="0.25">
      <c r="A336" s="20"/>
      <c r="C336" s="26"/>
      <c r="D336" s="27"/>
      <c r="E336" s="27"/>
      <c r="F336" s="27"/>
      <c r="G336" s="35" t="s">
        <v>23</v>
      </c>
      <c r="H336" s="36"/>
      <c r="I336" s="48">
        <f>SUM(I329:I335)</f>
        <v>1316410.9944444445</v>
      </c>
      <c r="J336" s="37">
        <f>SUM(J329:J335)</f>
        <v>0</v>
      </c>
      <c r="K336" s="37">
        <f>SUM(K329:K335)</f>
        <v>236953.97900000002</v>
      </c>
      <c r="L336" s="37">
        <f>SUM(L329:L335)</f>
        <v>1553364.9734444448</v>
      </c>
    </row>
    <row r="337" spans="1:13" x14ac:dyDescent="0.25">
      <c r="A337" s="20"/>
      <c r="C337" s="26"/>
      <c r="D337" s="27"/>
      <c r="E337" s="27"/>
      <c r="F337" s="27"/>
      <c r="G337" s="38"/>
      <c r="H337" s="39"/>
      <c r="I337" s="49"/>
      <c r="J337" s="40"/>
      <c r="K337" s="40"/>
      <c r="L337" s="40"/>
    </row>
    <row r="338" spans="1:13" x14ac:dyDescent="0.25">
      <c r="A338" s="20"/>
      <c r="C338" s="26"/>
      <c r="D338" s="27"/>
      <c r="E338" s="27"/>
      <c r="F338" s="27"/>
      <c r="G338" s="27"/>
      <c r="I338" s="49"/>
      <c r="J338" s="40"/>
      <c r="K338" s="40"/>
      <c r="L338" s="40"/>
    </row>
    <row r="339" spans="1:13" x14ac:dyDescent="0.25">
      <c r="A339" s="20"/>
      <c r="C339" s="26"/>
      <c r="D339" s="27"/>
      <c r="E339" s="27"/>
      <c r="F339" s="27"/>
      <c r="G339" s="22" t="s">
        <v>24</v>
      </c>
      <c r="H339" s="36"/>
      <c r="I339" s="50">
        <f>+I327+I336</f>
        <v>1592196.1444444447</v>
      </c>
      <c r="J339" s="41">
        <f>+J327+J336</f>
        <v>1352047.1814899999</v>
      </c>
      <c r="K339" s="41">
        <f>+K327+K336</f>
        <v>286595.32900000003</v>
      </c>
      <c r="L339" s="41">
        <f>+L327+L336</f>
        <v>3230838.6549344449</v>
      </c>
      <c r="M339" s="42"/>
    </row>
    <row r="340" spans="1:13" x14ac:dyDescent="0.25">
      <c r="A340" s="20"/>
      <c r="C340" s="26"/>
      <c r="D340" s="27"/>
      <c r="E340" s="27"/>
      <c r="F340" s="27"/>
      <c r="G340" s="27"/>
      <c r="I340" s="49"/>
      <c r="J340" s="40"/>
      <c r="K340" s="40"/>
      <c r="L340" s="40"/>
    </row>
    <row r="341" spans="1:13" x14ac:dyDescent="0.25">
      <c r="F341" s="27"/>
      <c r="K341" s="29"/>
    </row>
    <row r="342" spans="1:13" x14ac:dyDescent="0.25">
      <c r="F342" s="27"/>
      <c r="K342" s="16"/>
      <c r="M342" s="43"/>
    </row>
    <row r="343" spans="1:13" x14ac:dyDescent="0.25">
      <c r="F343" s="27"/>
      <c r="K343" s="16"/>
      <c r="L343" s="29"/>
      <c r="M343" s="43"/>
    </row>
    <row r="344" spans="1:13" x14ac:dyDescent="0.25">
      <c r="F344" s="27"/>
      <c r="K344" s="33"/>
    </row>
    <row r="345" spans="1:13" x14ac:dyDescent="0.25">
      <c r="F345" s="27"/>
      <c r="K345" s="34"/>
    </row>
    <row r="346" spans="1:13" x14ac:dyDescent="0.25">
      <c r="K346" s="16"/>
    </row>
    <row r="347" spans="1:13" x14ac:dyDescent="0.25">
      <c r="K347" s="16"/>
    </row>
    <row r="348" spans="1:13" x14ac:dyDescent="0.25">
      <c r="K348" s="16"/>
    </row>
    <row r="349" spans="1:13" x14ac:dyDescent="0.25">
      <c r="K349" s="16"/>
    </row>
    <row r="350" spans="1:13" x14ac:dyDescent="0.25">
      <c r="K350" s="16"/>
    </row>
    <row r="351" spans="1:13" x14ac:dyDescent="0.25">
      <c r="K351" s="16"/>
    </row>
    <row r="352" spans="1:13" x14ac:dyDescent="0.25">
      <c r="K352" s="16"/>
    </row>
    <row r="359" spans="10:10" x14ac:dyDescent="0.25">
      <c r="J359" s="29"/>
    </row>
    <row r="363" spans="10:10" x14ac:dyDescent="0.25">
      <c r="J363" s="29"/>
    </row>
  </sheetData>
  <sortState ref="A268:N306">
    <sortCondition ref="B268:B306"/>
  </sortState>
  <printOptions horizontalCentered="1"/>
  <pageMargins left="0" right="0" top="0.74803149606299213" bottom="0.74803149606299213" header="0.31496062992125984" footer="0.31496062992125984"/>
  <pageSetup paperSize="9" scale="70" orientation="landscape" verticalDpi="0" r:id="rId1"/>
  <ignoredErrors>
    <ignoredError sqref="F7:F136 D7:D136 F285:G334 F137:F161 F162:G265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RV SEPTIEMBRE </vt:lpstr>
      <vt:lpstr>RC SEPTIEMBRE </vt:lpstr>
      <vt:lpstr>'RC SEPTIEMBRE '!Área_de_impresión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BIOPAS</dc:creator>
  <cp:lastModifiedBy>OMAR</cp:lastModifiedBy>
  <cp:lastPrinted>2013-05-13T20:59:33Z</cp:lastPrinted>
  <dcterms:created xsi:type="dcterms:W3CDTF">2012-10-15T22:06:34Z</dcterms:created>
  <dcterms:modified xsi:type="dcterms:W3CDTF">2013-10-09T23:51:05Z</dcterms:modified>
</cp:coreProperties>
</file>