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Ex1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30"/>
  <workbookPr/>
  <xr:revisionPtr revIDLastSave="115" documentId="8_{C80B0E47-E5C3-4799-A0BB-5B87EB9A1781}" xr6:coauthVersionLast="47" xr6:coauthVersionMax="47" xr10:uidLastSave="{F929E59B-B9C0-49C4-BF70-4EDD2D98D3FC}"/>
  <bookViews>
    <workbookView xWindow="240" yWindow="105" windowWidth="14805" windowHeight="8010" xr2:uid="{00000000-000D-0000-FFFF-FFFF00000000}"/>
  </bookViews>
  <sheets>
    <sheet name="Dashboard" sheetId="1" r:id="rId1"/>
    <sheet name="Listas Validas" sheetId="2" r:id="rId2"/>
  </sheets>
  <definedNames>
    <definedName name="_xlchart.v1.0" hidden="1">Dashboard!$AE$10:$AE$17</definedName>
    <definedName name="_xlchart.v1.1" hidden="1">Dashboard!$AF$10:$AF$17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24" i="1" l="1"/>
  <c r="O24" i="1"/>
  <c r="P23" i="1"/>
  <c r="O23" i="1"/>
  <c r="P22" i="1"/>
  <c r="O22" i="1"/>
  <c r="P21" i="1"/>
  <c r="O21" i="1"/>
  <c r="P20" i="1"/>
  <c r="O20" i="1"/>
  <c r="P19" i="1"/>
  <c r="O19" i="1"/>
  <c r="P18" i="1"/>
  <c r="O18" i="1"/>
  <c r="P17" i="1"/>
  <c r="O17" i="1"/>
  <c r="P16" i="1"/>
  <c r="O16" i="1"/>
  <c r="P15" i="1"/>
  <c r="O15" i="1"/>
  <c r="N11" i="1" a="1"/>
  <c r="W50" i="1"/>
  <c r="W99" i="1"/>
  <c r="W100" i="1"/>
  <c r="W101" i="1"/>
  <c r="W102" i="1"/>
  <c r="W103" i="1"/>
  <c r="W104" i="1"/>
  <c r="W105" i="1"/>
  <c r="W98" i="1"/>
  <c r="W91" i="1"/>
  <c r="W92" i="1"/>
  <c r="W93" i="1"/>
  <c r="W94" i="1"/>
  <c r="W95" i="1"/>
  <c r="W96" i="1"/>
  <c r="W97" i="1"/>
  <c r="W90" i="1"/>
  <c r="W89" i="1"/>
  <c r="W83" i="1"/>
  <c r="W84" i="1"/>
  <c r="W85" i="1"/>
  <c r="W86" i="1"/>
  <c r="W87" i="1"/>
  <c r="W88" i="1"/>
  <c r="W82" i="1"/>
  <c r="W75" i="1"/>
  <c r="W76" i="1"/>
  <c r="W77" i="1"/>
  <c r="W78" i="1"/>
  <c r="W79" i="1"/>
  <c r="W80" i="1"/>
  <c r="W81" i="1"/>
  <c r="W74" i="1"/>
  <c r="W73" i="1"/>
  <c r="W67" i="1"/>
  <c r="W68" i="1"/>
  <c r="W69" i="1"/>
  <c r="W70" i="1"/>
  <c r="W71" i="1"/>
  <c r="W72" i="1"/>
  <c r="W66" i="1"/>
  <c r="W64" i="1"/>
  <c r="W65" i="1"/>
  <c r="W59" i="1"/>
  <c r="W60" i="1"/>
  <c r="W61" i="1"/>
  <c r="W62" i="1"/>
  <c r="W63" i="1"/>
  <c r="W58" i="1"/>
  <c r="W51" i="1"/>
  <c r="W52" i="1"/>
  <c r="W53" i="1"/>
  <c r="W54" i="1"/>
  <c r="W55" i="1"/>
  <c r="W56" i="1"/>
  <c r="W57" i="1"/>
  <c r="W43" i="1"/>
  <c r="W44" i="1"/>
  <c r="W45" i="1"/>
  <c r="W46" i="1"/>
  <c r="W47" i="1"/>
  <c r="W48" i="1"/>
  <c r="W49" i="1"/>
  <c r="W42" i="1"/>
  <c r="W41" i="1"/>
  <c r="W35" i="1"/>
  <c r="W36" i="1"/>
  <c r="W37" i="1"/>
  <c r="W38" i="1"/>
  <c r="W39" i="1"/>
  <c r="W40" i="1"/>
  <c r="W34" i="1"/>
  <c r="W27" i="1"/>
  <c r="W28" i="1"/>
  <c r="W29" i="1"/>
  <c r="W30" i="1"/>
  <c r="W31" i="1"/>
  <c r="W32" i="1"/>
  <c r="W33" i="1"/>
  <c r="W26" i="1"/>
  <c r="W25" i="1"/>
  <c r="W22" i="1"/>
  <c r="W23" i="1"/>
  <c r="W24" i="1"/>
  <c r="W21" i="1"/>
  <c r="W20" i="1"/>
  <c r="W11" i="1"/>
  <c r="W12" i="1"/>
  <c r="W13" i="1"/>
  <c r="W14" i="1"/>
  <c r="W15" i="1"/>
  <c r="W16" i="1"/>
  <c r="W17" i="1"/>
  <c r="W18" i="1"/>
  <c r="W19" i="1"/>
  <c r="W10" i="1"/>
  <c r="P14" i="1" l="1"/>
  <c r="O14" i="1"/>
  <c r="P13" i="1"/>
  <c r="O13" i="1"/>
  <c r="P12" i="1"/>
  <c r="O12" i="1"/>
  <c r="N11" i="1"/>
  <c r="AE10" i="1" a="1"/>
  <c r="AE10" i="1" s="1"/>
  <c r="R11" i="1" a="1"/>
  <c r="R11" i="1" s="1"/>
  <c r="J11" i="1" a="1"/>
  <c r="J11" i="1" s="1"/>
  <c r="R12" i="1" a="1"/>
  <c r="R12" i="1" s="1"/>
  <c r="R13" i="1" a="1"/>
  <c r="R13" i="1" s="1"/>
  <c r="R14" i="1" a="1"/>
  <c r="R14" i="1" s="1"/>
  <c r="R15" i="1" a="1"/>
  <c r="R15" i="1" s="1"/>
  <c r="R16" i="1" a="1"/>
  <c r="R16" i="1" s="1"/>
  <c r="T15" i="1"/>
  <c r="S15" i="1"/>
  <c r="T13" i="1"/>
  <c r="S13" i="1"/>
  <c r="F11" i="1" a="1"/>
  <c r="F11" i="1" s="1"/>
  <c r="T26" i="1"/>
  <c r="S26" i="1"/>
  <c r="T25" i="1"/>
  <c r="S25" i="1"/>
  <c r="R21" i="1" a="1"/>
  <c r="R21" i="1" s="1"/>
  <c r="T21" i="1"/>
  <c r="S21" i="1"/>
  <c r="K14" i="1"/>
  <c r="L14" i="1"/>
  <c r="K16" i="1"/>
  <c r="L16" i="1"/>
  <c r="K18" i="1"/>
  <c r="L18" i="1"/>
  <c r="K20" i="1"/>
  <c r="L20" i="1"/>
  <c r="K22" i="1"/>
  <c r="L22" i="1"/>
  <c r="K24" i="1"/>
  <c r="L24" i="1"/>
  <c r="H11" i="1"/>
  <c r="H15" i="1"/>
  <c r="G15" i="1"/>
  <c r="H14" i="1"/>
  <c r="G14" i="1"/>
  <c r="H13" i="1"/>
  <c r="G13" i="1"/>
  <c r="H12" i="1"/>
  <c r="G12" i="1"/>
  <c r="B11" i="1" a="1"/>
  <c r="B5" i="1"/>
  <c r="D6" i="1"/>
  <c r="D7" i="1" s="1"/>
  <c r="F5" i="1"/>
  <c r="H6" i="1"/>
  <c r="P11" i="1" l="1"/>
  <c r="P25" i="1" s="1"/>
  <c r="O11" i="1"/>
  <c r="O25" i="1" s="1"/>
  <c r="T16" i="1"/>
  <c r="S16" i="1"/>
  <c r="T14" i="1"/>
  <c r="S14" i="1"/>
  <c r="T12" i="1"/>
  <c r="S12" i="1"/>
  <c r="AG11" i="1"/>
  <c r="AF11" i="1" s="1"/>
  <c r="AG12" i="1"/>
  <c r="AF12" i="1" s="1"/>
  <c r="AG13" i="1"/>
  <c r="AF13" i="1" s="1"/>
  <c r="S11" i="1"/>
  <c r="T11" i="1"/>
  <c r="D13" i="1"/>
  <c r="C13" i="1"/>
  <c r="T17" i="1"/>
  <c r="S17" i="1"/>
  <c r="K12" i="1"/>
  <c r="L12" i="1"/>
  <c r="H16" i="1"/>
  <c r="G11" i="1"/>
  <c r="G16" i="1" s="1"/>
  <c r="B11" i="1"/>
  <c r="D12" i="1"/>
  <c r="C12" i="1"/>
  <c r="H7" i="1"/>
  <c r="H2" i="1"/>
  <c r="K13" i="1" l="1"/>
  <c r="L13" i="1"/>
  <c r="AG10" i="1"/>
  <c r="K11" i="1"/>
  <c r="L11" i="1"/>
  <c r="D11" i="1"/>
  <c r="D16" i="1" s="1"/>
  <c r="C11" i="1"/>
  <c r="C16" i="1" s="1"/>
  <c r="K15" i="1" l="1"/>
  <c r="L15" i="1"/>
  <c r="AF10" i="1"/>
  <c r="AF17" i="1" s="1"/>
  <c r="K17" i="1" l="1"/>
  <c r="L17" i="1"/>
  <c r="K19" i="1" l="1"/>
  <c r="L19" i="1"/>
  <c r="T22" i="1" l="1"/>
  <c r="S22" i="1"/>
  <c r="K21" i="1"/>
  <c r="L21" i="1"/>
  <c r="T24" i="1" l="1"/>
  <c r="S24" i="1"/>
  <c r="K23" i="1"/>
  <c r="K25" i="1" s="1"/>
  <c r="L23" i="1"/>
  <c r="L25" i="1" s="1"/>
  <c r="T23" i="1"/>
  <c r="T27" i="1" s="1"/>
  <c r="S23" i="1"/>
  <c r="S27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2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</futureMetadata>
  <cellMetadata count="1">
    <bk>
      <rc t="1" v="0"/>
    </bk>
  </cellMetadata>
  <valueMetadata count="2">
    <bk>
      <rc t="2" v="0"/>
    </bk>
    <bk>
      <rc t="2" v="1"/>
    </bk>
  </valueMetadata>
</metadata>
</file>

<file path=xl/sharedStrings.xml><?xml version="1.0" encoding="utf-8"?>
<sst xmlns="http://schemas.openxmlformats.org/spreadsheetml/2006/main" count="366" uniqueCount="56">
  <si>
    <t>selecciona el mes:</t>
  </si>
  <si>
    <t>Abril</t>
  </si>
  <si>
    <t>Saldo:</t>
  </si>
  <si>
    <t>Ingresos Totales</t>
  </si>
  <si>
    <t>Egresos Totales</t>
  </si>
  <si>
    <t>Presupuesto</t>
  </si>
  <si>
    <t>Diferencia</t>
  </si>
  <si>
    <t>Resumen Ingresos</t>
  </si>
  <si>
    <t>Resumen Egresos</t>
  </si>
  <si>
    <t>Servicios</t>
  </si>
  <si>
    <t>Gastos</t>
  </si>
  <si>
    <t>Deudas</t>
  </si>
  <si>
    <t>Fecha</t>
  </si>
  <si>
    <t>mes</t>
  </si>
  <si>
    <t>tipo</t>
  </si>
  <si>
    <t>categoria</t>
  </si>
  <si>
    <t>concepto</t>
  </si>
  <si>
    <t>presupuesto</t>
  </si>
  <si>
    <t>monto</t>
  </si>
  <si>
    <t>Categoria</t>
  </si>
  <si>
    <t>Monto</t>
  </si>
  <si>
    <t>Tipo</t>
  </si>
  <si>
    <t>Concepto</t>
  </si>
  <si>
    <t>Ingreso</t>
  </si>
  <si>
    <t>Sueldo</t>
  </si>
  <si>
    <t>Sueldo mensual</t>
  </si>
  <si>
    <t>Egreso</t>
  </si>
  <si>
    <t>Alquiler</t>
  </si>
  <si>
    <t>Luz + Agua + Gas</t>
  </si>
  <si>
    <t>Internet + Cable</t>
  </si>
  <si>
    <t>Comida mensual</t>
  </si>
  <si>
    <t>ahorro</t>
  </si>
  <si>
    <t>Ahorro mensual</t>
  </si>
  <si>
    <t>Total</t>
  </si>
  <si>
    <t>Trasporte</t>
  </si>
  <si>
    <t>Salidas a comer</t>
  </si>
  <si>
    <t>total</t>
  </si>
  <si>
    <t>Ahorro</t>
  </si>
  <si>
    <t xml:space="preserve"> </t>
  </si>
  <si>
    <t>$ 600.000</t>
  </si>
  <si>
    <t>Cat. Ingresos</t>
  </si>
  <si>
    <t>Cat. Egresos</t>
  </si>
  <si>
    <t>Meses</t>
  </si>
  <si>
    <t>Enero</t>
  </si>
  <si>
    <t>Negocio</t>
  </si>
  <si>
    <t>Febrero</t>
  </si>
  <si>
    <t>Otros</t>
  </si>
  <si>
    <t>Marzo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</si>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</sst>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[$$-409]* #,##0.00_ ;_-[$$-409]* \-#,##0.00\ ;_-[$$-409]* &quot;-&quot;??_ ;_-@_ "/>
    <numFmt numFmtId="165" formatCode="[$$-2C0A]\ #,##0"/>
    <numFmt numFmtId="166" formatCode="[$$-2C0A]\ #,##0.00"/>
  </numFmts>
  <fonts count="22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theme="1"/>
      <name val="Kalinga"/>
    </font>
    <font>
      <u/>
      <sz val="11"/>
      <color theme="1"/>
      <name val="Kalinga"/>
    </font>
    <font>
      <b/>
      <sz val="18"/>
      <color theme="1"/>
      <name val="Kalinga"/>
    </font>
    <font>
      <sz val="14"/>
      <color theme="1"/>
      <name val="Kalinga"/>
    </font>
    <font>
      <sz val="16"/>
      <color theme="1"/>
      <name val="Kalinga"/>
    </font>
    <font>
      <sz val="11"/>
      <color rgb="FF000000"/>
      <name val="Kalinga"/>
    </font>
    <font>
      <sz val="18"/>
      <color theme="1"/>
      <name val="Kalinga"/>
    </font>
    <font>
      <sz val="15"/>
      <color theme="1"/>
      <name val="Kalinga"/>
    </font>
    <font>
      <b/>
      <sz val="15"/>
      <color theme="1"/>
      <name val="Kalinga"/>
    </font>
    <font>
      <b/>
      <i/>
      <sz val="15"/>
      <color rgb="FF000000"/>
      <name val="Kalinga"/>
    </font>
    <font>
      <i/>
      <sz val="14"/>
      <color rgb="FF000000"/>
      <name val="Kalinga"/>
    </font>
    <font>
      <sz val="11"/>
      <color theme="1"/>
      <name val="Century Gothic"/>
    </font>
    <font>
      <sz val="12"/>
      <color theme="1"/>
      <name val="Century Gothic"/>
    </font>
    <font>
      <sz val="12"/>
      <color rgb="FF000000"/>
      <name val="Century Gothic"/>
    </font>
    <font>
      <b/>
      <sz val="14"/>
      <color theme="0"/>
      <name val="Century Gothic"/>
    </font>
    <font>
      <sz val="15"/>
      <color theme="1"/>
      <name val="Century Gothic"/>
    </font>
    <font>
      <sz val="15"/>
      <color theme="0"/>
      <name val="Century Gothic"/>
    </font>
    <font>
      <b/>
      <sz val="12"/>
      <color theme="1"/>
      <name val="Century Gothic"/>
    </font>
    <font>
      <b/>
      <sz val="12"/>
      <color theme="0"/>
      <name val="Century Gothic"/>
    </font>
    <font>
      <b/>
      <sz val="15"/>
      <color rgb="FF000000"/>
      <name val="Kalinga"/>
    </font>
  </fonts>
  <fills count="7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249977111117893"/>
        <bgColor indexed="64"/>
      </patternFill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/>
      <right style="thin">
        <color theme="2"/>
      </right>
      <top style="thin">
        <color theme="2"/>
      </top>
      <bottom style="thin">
        <color theme="2"/>
      </bottom>
      <diagonal/>
    </border>
    <border>
      <left/>
      <right style="thin">
        <color theme="2"/>
      </right>
      <top style="thin">
        <color theme="2"/>
      </top>
      <bottom/>
      <diagonal/>
    </border>
    <border>
      <left/>
      <right/>
      <top/>
      <bottom style="thin">
        <color theme="2"/>
      </bottom>
      <diagonal/>
    </border>
    <border>
      <left style="thin">
        <color theme="2"/>
      </left>
      <right/>
      <top style="thin">
        <color theme="2"/>
      </top>
      <bottom/>
      <diagonal/>
    </border>
    <border>
      <left style="thin">
        <color theme="2"/>
      </left>
      <right/>
      <top style="thin">
        <color theme="2"/>
      </top>
      <bottom style="thin">
        <color theme="2"/>
      </bottom>
      <diagonal/>
    </border>
    <border>
      <left/>
      <right style="thin">
        <color theme="2"/>
      </right>
      <top/>
      <bottom/>
      <diagonal/>
    </border>
    <border>
      <left/>
      <right/>
      <top style="thin">
        <color theme="2"/>
      </top>
      <bottom style="thin">
        <color theme="2"/>
      </bottom>
      <diagonal/>
    </border>
    <border>
      <left style="thin">
        <color theme="2"/>
      </left>
      <right style="thin">
        <color theme="2"/>
      </right>
      <top/>
      <bottom/>
      <diagonal/>
    </border>
  </borders>
  <cellStyleXfs count="1">
    <xf numFmtId="0" fontId="0" fillId="0" borderId="0"/>
  </cellStyleXfs>
  <cellXfs count="68">
    <xf numFmtId="0" fontId="0" fillId="0" borderId="0" xfId="0"/>
    <xf numFmtId="0" fontId="1" fillId="3" borderId="0" xfId="0" applyFont="1" applyFill="1"/>
    <xf numFmtId="0" fontId="2" fillId="0" borderId="0" xfId="0" applyFont="1"/>
    <xf numFmtId="0" fontId="3" fillId="0" borderId="0" xfId="0" applyFont="1"/>
    <xf numFmtId="0" fontId="5" fillId="0" borderId="4" xfId="0" applyFont="1" applyBorder="1" applyAlignment="1">
      <alignment horizontal="center"/>
    </xf>
    <xf numFmtId="165" fontId="5" fillId="0" borderId="4" xfId="0" applyNumberFormat="1" applyFont="1" applyBorder="1" applyAlignment="1">
      <alignment horizontal="center"/>
    </xf>
    <xf numFmtId="0" fontId="4" fillId="4" borderId="6" xfId="0" applyFont="1" applyFill="1" applyBorder="1" applyAlignment="1">
      <alignment horizontal="right"/>
    </xf>
    <xf numFmtId="165" fontId="8" fillId="4" borderId="8" xfId="0" applyNumberFormat="1" applyFont="1" applyFill="1" applyBorder="1" applyAlignment="1">
      <alignment horizontal="center"/>
    </xf>
    <xf numFmtId="0" fontId="5" fillId="6" borderId="0" xfId="0" applyFont="1" applyFill="1" applyBorder="1" applyAlignment="1">
      <alignment horizontal="center"/>
    </xf>
    <xf numFmtId="0" fontId="2" fillId="0" borderId="12" xfId="0" applyFont="1" applyBorder="1"/>
    <xf numFmtId="0" fontId="2" fillId="0" borderId="17" xfId="0" applyFont="1" applyBorder="1"/>
    <xf numFmtId="0" fontId="2" fillId="0" borderId="13" xfId="0" applyFont="1" applyBorder="1"/>
    <xf numFmtId="0" fontId="2" fillId="0" borderId="19" xfId="0" applyFont="1" applyBorder="1"/>
    <xf numFmtId="165" fontId="5" fillId="6" borderId="18" xfId="0" applyNumberFormat="1" applyFont="1" applyFill="1" applyBorder="1" applyAlignment="1">
      <alignment horizontal="center"/>
    </xf>
    <xf numFmtId="165" fontId="5" fillId="6" borderId="20" xfId="0" applyNumberFormat="1" applyFont="1" applyFill="1" applyBorder="1" applyAlignment="1">
      <alignment horizontal="center" wrapText="1"/>
    </xf>
    <xf numFmtId="0" fontId="2" fillId="0" borderId="16" xfId="0" applyFont="1" applyBorder="1"/>
    <xf numFmtId="0" fontId="2" fillId="0" borderId="14" xfId="0" applyFont="1" applyBorder="1"/>
    <xf numFmtId="0" fontId="2" fillId="0" borderId="15" xfId="0" applyFont="1" applyBorder="1"/>
    <xf numFmtId="0" fontId="2" fillId="0" borderId="20" xfId="0" applyFont="1" applyBorder="1"/>
    <xf numFmtId="0" fontId="14" fillId="0" borderId="0" xfId="0" applyFont="1" applyAlignment="1">
      <alignment horizontal="center" vertical="center"/>
    </xf>
    <xf numFmtId="14" fontId="14" fillId="0" borderId="0" xfId="0" applyNumberFormat="1" applyFont="1" applyAlignment="1">
      <alignment horizontal="center" vertical="center"/>
    </xf>
    <xf numFmtId="14" fontId="15" fillId="0" borderId="0" xfId="0" applyNumberFormat="1" applyFont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165" fontId="14" fillId="0" borderId="0" xfId="0" applyNumberFormat="1" applyFont="1" applyAlignment="1">
      <alignment horizontal="center" vertical="center" wrapText="1"/>
    </xf>
    <xf numFmtId="164" fontId="14" fillId="0" borderId="0" xfId="0" applyNumberFormat="1" applyFont="1" applyAlignment="1">
      <alignment horizontal="center" vertical="center"/>
    </xf>
    <xf numFmtId="165" fontId="14" fillId="0" borderId="0" xfId="0" applyNumberFormat="1" applyFont="1" applyAlignment="1">
      <alignment horizontal="center" vertical="center"/>
    </xf>
    <xf numFmtId="165" fontId="13" fillId="0" borderId="0" xfId="0" applyNumberFormat="1" applyFont="1" applyAlignment="1">
      <alignment horizontal="center" vertical="center"/>
    </xf>
    <xf numFmtId="165" fontId="13" fillId="0" borderId="0" xfId="0" applyNumberFormat="1" applyFont="1" applyAlignment="1">
      <alignment horizontal="center" vertical="center" wrapText="1"/>
    </xf>
    <xf numFmtId="0" fontId="10" fillId="4" borderId="7" xfId="0" applyFont="1" applyFill="1" applyBorder="1" applyAlignment="1">
      <alignment horizontal="center"/>
    </xf>
    <xf numFmtId="0" fontId="12" fillId="4" borderId="4" xfId="0" applyFont="1" applyFill="1" applyBorder="1" applyAlignment="1">
      <alignment horizontal="center"/>
    </xf>
    <xf numFmtId="0" fontId="7" fillId="4" borderId="4" xfId="0" applyFont="1" applyFill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11" fillId="4" borderId="5" xfId="0" applyFont="1" applyFill="1" applyBorder="1" applyAlignment="1">
      <alignment horizontal="center"/>
    </xf>
    <xf numFmtId="0" fontId="10" fillId="4" borderId="5" xfId="0" applyFont="1" applyFill="1" applyBorder="1" applyAlignment="1">
      <alignment horizontal="center"/>
    </xf>
    <xf numFmtId="0" fontId="9" fillId="4" borderId="5" xfId="0" applyFont="1" applyFill="1" applyBorder="1" applyAlignment="1">
      <alignment horizontal="center"/>
    </xf>
    <xf numFmtId="165" fontId="6" fillId="0" borderId="4" xfId="0" applyNumberFormat="1" applyFont="1" applyBorder="1" applyAlignment="1">
      <alignment horizontal="center"/>
    </xf>
    <xf numFmtId="165" fontId="6" fillId="0" borderId="5" xfId="0" applyNumberFormat="1" applyFont="1" applyBorder="1" applyAlignment="1">
      <alignment horizontal="center"/>
    </xf>
    <xf numFmtId="0" fontId="16" fillId="2" borderId="2" xfId="0" applyFont="1" applyFill="1" applyBorder="1" applyAlignment="1">
      <alignment horizontal="center"/>
    </xf>
    <xf numFmtId="0" fontId="16" fillId="2" borderId="1" xfId="0" applyFont="1" applyFill="1" applyBorder="1" applyAlignment="1">
      <alignment horizontal="center"/>
    </xf>
    <xf numFmtId="164" fontId="16" fillId="2" borderId="1" xfId="0" applyNumberFormat="1" applyFont="1" applyFill="1" applyBorder="1" applyAlignment="1">
      <alignment horizontal="center"/>
    </xf>
    <xf numFmtId="164" fontId="16" fillId="2" borderId="3" xfId="0" applyNumberFormat="1" applyFont="1" applyFill="1" applyBorder="1" applyAlignment="1">
      <alignment horizontal="center"/>
    </xf>
    <xf numFmtId="0" fontId="18" fillId="3" borderId="4" xfId="0" applyFont="1" applyFill="1" applyBorder="1" applyAlignment="1">
      <alignment horizontal="center" vertical="center"/>
    </xf>
    <xf numFmtId="0" fontId="17" fillId="0" borderId="4" xfId="0" applyFont="1" applyBorder="1" applyAlignment="1">
      <alignment horizontal="center" vertical="center" wrapText="1"/>
    </xf>
    <xf numFmtId="166" fontId="17" fillId="0" borderId="4" xfId="0" applyNumberFormat="1" applyFont="1" applyBorder="1" applyAlignment="1">
      <alignment horizontal="center" vertical="center" wrapText="1"/>
    </xf>
    <xf numFmtId="0" fontId="17" fillId="0" borderId="4" xfId="0" applyFont="1" applyBorder="1" applyAlignment="1">
      <alignment horizontal="center" vertical="center"/>
    </xf>
    <xf numFmtId="0" fontId="14" fillId="0" borderId="7" xfId="0" applyFont="1" applyBorder="1" applyAlignment="1">
      <alignment horizontal="center"/>
    </xf>
    <xf numFmtId="165" fontId="14" fillId="6" borderId="7" xfId="0" applyNumberFormat="1" applyFont="1" applyFill="1" applyBorder="1" applyAlignment="1">
      <alignment horizontal="center" wrapText="1"/>
    </xf>
    <xf numFmtId="165" fontId="14" fillId="0" borderId="7" xfId="0" applyNumberFormat="1" applyFont="1" applyBorder="1" applyAlignment="1">
      <alignment horizontal="center"/>
    </xf>
    <xf numFmtId="0" fontId="14" fillId="0" borderId="7" xfId="0" applyFont="1" applyBorder="1" applyAlignment="1">
      <alignment horizontal="center" vertical="center"/>
    </xf>
    <xf numFmtId="165" fontId="14" fillId="6" borderId="7" xfId="0" applyNumberFormat="1" applyFont="1" applyFill="1" applyBorder="1" applyAlignment="1">
      <alignment horizontal="center" vertical="center" wrapText="1"/>
    </xf>
    <xf numFmtId="165" fontId="14" fillId="0" borderId="7" xfId="0" applyNumberFormat="1" applyFont="1" applyBorder="1" applyAlignment="1">
      <alignment horizontal="center" vertical="center"/>
    </xf>
    <xf numFmtId="0" fontId="14" fillId="0" borderId="10" xfId="0" applyFont="1" applyBorder="1" applyAlignment="1">
      <alignment horizontal="center" vertical="center"/>
    </xf>
    <xf numFmtId="0" fontId="19" fillId="4" borderId="9" xfId="0" applyFont="1" applyFill="1" applyBorder="1" applyAlignment="1">
      <alignment horizontal="center" vertical="center"/>
    </xf>
    <xf numFmtId="0" fontId="20" fillId="5" borderId="7" xfId="0" applyFont="1" applyFill="1" applyBorder="1" applyAlignment="1">
      <alignment horizontal="center" vertical="center"/>
    </xf>
    <xf numFmtId="165" fontId="20" fillId="5" borderId="7" xfId="0" applyNumberFormat="1" applyFont="1" applyFill="1" applyBorder="1" applyAlignment="1">
      <alignment horizontal="center" vertical="center"/>
    </xf>
    <xf numFmtId="165" fontId="14" fillId="0" borderId="10" xfId="0" applyNumberFormat="1" applyFont="1" applyBorder="1" applyAlignment="1">
      <alignment horizontal="center"/>
    </xf>
    <xf numFmtId="0" fontId="20" fillId="5" borderId="6" xfId="0" applyFont="1" applyFill="1" applyBorder="1" applyAlignment="1">
      <alignment horizontal="center" vertical="center"/>
    </xf>
    <xf numFmtId="165" fontId="14" fillId="6" borderId="10" xfId="0" applyNumberFormat="1" applyFont="1" applyFill="1" applyBorder="1" applyAlignment="1">
      <alignment horizontal="center" wrapText="1"/>
    </xf>
    <xf numFmtId="165" fontId="20" fillId="5" borderId="4" xfId="0" applyNumberFormat="1" applyFont="1" applyFill="1" applyBorder="1" applyAlignment="1">
      <alignment horizontal="center" vertical="center"/>
    </xf>
    <xf numFmtId="0" fontId="21" fillId="4" borderId="6" xfId="0" applyFont="1" applyFill="1" applyBorder="1" applyAlignment="1">
      <alignment horizontal="center"/>
    </xf>
    <xf numFmtId="0" fontId="21" fillId="4" borderId="11" xfId="0" applyFont="1" applyFill="1" applyBorder="1" applyAlignment="1">
      <alignment horizontal="center"/>
    </xf>
    <xf numFmtId="0" fontId="21" fillId="4" borderId="8" xfId="0" applyFont="1" applyFill="1" applyBorder="1" applyAlignment="1">
      <alignment horizontal="center"/>
    </xf>
    <xf numFmtId="0" fontId="21" fillId="4" borderId="7" xfId="0" applyFont="1" applyFill="1" applyBorder="1" applyAlignment="1">
      <alignment horizontal="center"/>
    </xf>
    <xf numFmtId="0" fontId="14" fillId="0" borderId="0" xfId="0" applyFont="1"/>
    <xf numFmtId="165" fontId="14" fillId="0" borderId="7" xfId="0" applyNumberFormat="1" applyFont="1" applyBorder="1" applyAlignment="1">
      <alignment horizontal="center" wrapText="1"/>
    </xf>
    <xf numFmtId="0" fontId="14" fillId="0" borderId="7" xfId="0" applyFont="1" applyBorder="1" applyAlignment="1">
      <alignment horizontal="center" wrapText="1"/>
    </xf>
    <xf numFmtId="0" fontId="20" fillId="5" borderId="7" xfId="0" applyFont="1" applyFill="1" applyBorder="1" applyAlignment="1">
      <alignment horizontal="center"/>
    </xf>
    <xf numFmtId="165" fontId="20" fillId="5" borderId="7" xfId="0" applyNumberFormat="1" applyFont="1" applyFill="1" applyBorder="1" applyAlignment="1">
      <alignment horizontal="center"/>
    </xf>
  </cellXfs>
  <cellStyles count="1">
    <cellStyle name="Normal" xfId="0" builtinId="0"/>
  </cellStyles>
  <dxfs count="15">
    <dxf>
      <font>
        <name val="Century Gothic"/>
      </font>
      <numFmt numFmtId="164" formatCode="_-[$$-409]* #,##0.00_ ;_-[$$-409]* \-#,##0.00\ ;_-[$$-409]* &quot;-&quot;??_ ;_-@_ "/>
      <alignment horizontal="center" vertical="center"/>
    </dxf>
    <dxf>
      <font>
        <sz val="12"/>
        <name val="Century Gothic"/>
      </font>
      <numFmt numFmtId="164" formatCode="_-[$$-409]* #,##0.00_ ;_-[$$-409]* \-#,##0.00\ ;_-[$$-409]* &quot;-&quot;??_ ;_-@_ "/>
      <alignment horizontal="center" vertical="center"/>
    </dxf>
    <dxf>
      <font>
        <sz val="12"/>
        <name val="Century Gothic"/>
      </font>
      <alignment horizontal="center" vertical="center"/>
    </dxf>
    <dxf>
      <font>
        <sz val="12"/>
        <name val="Century Gothic"/>
      </font>
      <alignment horizontal="center" vertical="center"/>
    </dxf>
    <dxf>
      <font>
        <sz val="12"/>
        <name val="Century Gothic"/>
      </font>
      <alignment horizontal="center" vertical="center"/>
    </dxf>
    <dxf>
      <font>
        <sz val="12"/>
        <name val="Century Gothic"/>
      </font>
      <alignment horizontal="center" vertical="center"/>
    </dxf>
    <dxf>
      <font>
        <sz val="12"/>
        <name val="Century Gothic"/>
      </font>
      <alignment horizontal="center" vertical="center"/>
    </dxf>
    <dxf>
      <border outline="0"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  <dxf>
      <font>
        <name val="Century Gothic"/>
      </font>
      <alignment horizontal="center" vertical="center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0"/>
        <name val="Century Gothic"/>
        <scheme val="minor"/>
      </font>
      <fill>
        <patternFill patternType="solid">
          <fgColor theme="4"/>
          <bgColor theme="4"/>
        </patternFill>
      </fill>
      <alignment horizontal="center"/>
    </dxf>
    <dxf>
      <font>
        <color theme="9" tint="-0.249977111117893"/>
      </font>
      <fill>
        <patternFill patternType="solid">
          <bgColor theme="9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9" tint="-0.249977111117893"/>
      </font>
      <fill>
        <patternFill patternType="solid">
          <bgColor theme="9" tint="0.79998168889431442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colors>
    <mruColors>
      <color rgb="FFFFFFFF"/>
      <color rgb="FF47B02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theme" Target="theme/theme1.xml"/><Relationship Id="rId7" Type="http://schemas.microsoft.com/office/2017/06/relationships/rdRichValue" Target="richData/rdrichvalue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alcChain" Target="calcChain.xml"/><Relationship Id="rId4" Type="http://schemas.openxmlformats.org/officeDocument/2006/relationships/styles" Target="styles.xml"/><Relationship Id="rId9" Type="http://schemas.microsoft.com/office/2017/06/relationships/rdRichValueTypes" Target="richData/rdRichValueTyp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rgbClr val="000000"/>
                </a:solidFill>
                <a:latin typeface="Verdana"/>
                <a:ea typeface="Verdana"/>
                <a:cs typeface="Verdana"/>
              </a:defRPr>
            </a:pPr>
            <a:r>
              <a:rPr lang="en-US"/>
              <a:t>Tendencia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rgbClr val="000000"/>
              </a:solidFill>
              <a:latin typeface="Verdana"/>
              <a:ea typeface="Verdana"/>
              <a:cs typeface="Verdana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v>Presupuesto</c:v>
          </c:tx>
          <c:spPr>
            <a:solidFill>
              <a:srgbClr val="215C98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Dashboard!$B$11:$B$13</c:f>
              <c:strCache>
                <c:ptCount val="1"/>
                <c:pt idx="0">
                  <c:v>Sueldo</c:v>
                </c:pt>
              </c:strCache>
            </c:strRef>
          </c:cat>
          <c:val>
            <c:numRef>
              <c:f>Dashboard!$C$11:$C$13</c:f>
              <c:numCache>
                <c:formatCode>[$$-2C0A]\ #,##0</c:formatCode>
                <c:ptCount val="3"/>
                <c:pt idx="0">
                  <c:v>600000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E61-417F-AE54-951AB1DFB4B9}"/>
            </c:ext>
          </c:extLst>
        </c:ser>
        <c:ser>
          <c:idx val="2"/>
          <c:order val="1"/>
          <c:tx>
            <c:v>Monto</c:v>
          </c:tx>
          <c:spPr>
            <a:solidFill>
              <a:srgbClr val="4D93D9"/>
            </a:solidFill>
            <a:ln>
              <a:noFill/>
            </a:ln>
            <a:effectLst/>
          </c:spPr>
          <c:invertIfNegative val="0"/>
          <c:cat>
            <c:strRef>
              <c:f>Dashboard!$B$11:$B$13</c:f>
              <c:strCache>
                <c:ptCount val="1"/>
                <c:pt idx="0">
                  <c:v>Sueldo</c:v>
                </c:pt>
              </c:strCache>
            </c:strRef>
          </c:cat>
          <c:val>
            <c:numRef>
              <c:f>Dashboard!$D$11:$D$13</c:f>
              <c:numCache>
                <c:formatCode>[$$-2C0A]\ #,##0</c:formatCode>
                <c:ptCount val="3"/>
                <c:pt idx="0">
                  <c:v>600000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E61-417F-AE54-951AB1DFB4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0"/>
        <c:overlap val="-27"/>
        <c:axId val="910087176"/>
        <c:axId val="910091272"/>
      </c:barChart>
      <c:catAx>
        <c:axId val="9100871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0091272"/>
        <c:crosses val="autoZero"/>
        <c:auto val="1"/>
        <c:lblAlgn val="ctr"/>
        <c:lblOffset val="100"/>
        <c:noMultiLvlLbl val="0"/>
      </c:catAx>
      <c:valAx>
        <c:axId val="910091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rgbClr val="F2F2F2"/>
              </a:solidFill>
              <a:prstDash val="solid"/>
              <a:round/>
            </a:ln>
            <a:effectLst/>
          </c:spPr>
        </c:majorGridlines>
        <c:numFmt formatCode="[$$-2C0A]\ 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00871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baseline="0">
              <a:solidFill>
                <a:srgbClr val="808080"/>
              </a:solidFill>
              <a:latin typeface="Verdana"/>
              <a:ea typeface="Verdana"/>
              <a:cs typeface="Verdana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Gastos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doughnutChart>
        <c:varyColors val="1"/>
        <c:ser>
          <c:idx val="0"/>
          <c:order val="0"/>
          <c:tx>
            <c:strRef>
              <c:f>Dashboard!$F$9:$F$10</c:f>
              <c:strCache>
                <c:ptCount val="2"/>
                <c:pt idx="0">
                  <c:v>Resumen Egresos</c:v>
                </c:pt>
                <c:pt idx="1">
                  <c:v>categoria</c:v>
                </c:pt>
              </c:strCache>
            </c:strRef>
          </c:tx>
          <c:dPt>
            <c:idx val="0"/>
            <c:bubble3D val="0"/>
            <c:spPr>
              <a:solidFill>
                <a:srgbClr val="637CEF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223B-40DB-8574-1C57252F4155}"/>
              </c:ext>
            </c:extLst>
          </c:dPt>
          <c:dPt>
            <c:idx val="1"/>
            <c:bubble3D val="0"/>
            <c:spPr>
              <a:solidFill>
                <a:srgbClr val="E3008C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223B-40DB-8574-1C57252F4155}"/>
              </c:ext>
            </c:extLst>
          </c:dPt>
          <c:dPt>
            <c:idx val="2"/>
            <c:bubble3D val="0"/>
            <c:spPr>
              <a:solidFill>
                <a:srgbClr val="2AA0A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223B-40DB-8574-1C57252F4155}"/>
              </c:ext>
            </c:extLst>
          </c:dPt>
          <c:dPt>
            <c:idx val="3"/>
            <c:bubble3D val="0"/>
            <c:spPr>
              <a:solidFill>
                <a:srgbClr val="9373C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223B-40DB-8574-1C57252F4155}"/>
              </c:ext>
            </c:extLst>
          </c:dPt>
          <c:dPt>
            <c:idx val="4"/>
            <c:bubble3D val="0"/>
            <c:spPr>
              <a:solidFill>
                <a:srgbClr val="13A10E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223B-40DB-8574-1C57252F4155}"/>
              </c:ext>
            </c:extLst>
          </c:dPt>
          <c:cat>
            <c:strRef>
              <c:f>Dashboard!$F$11:$F$15</c:f>
              <c:strCache>
                <c:ptCount val="3"/>
                <c:pt idx="0">
                  <c:v>Gastos</c:v>
                </c:pt>
                <c:pt idx="1">
                  <c:v>Servicios</c:v>
                </c:pt>
                <c:pt idx="2">
                  <c:v>ahorro</c:v>
                </c:pt>
              </c:strCache>
            </c:strRef>
          </c:cat>
          <c:val>
            <c:numRef>
              <c:f>Dashboard!$F$11:$F$15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609-49C3-8FAE-30667D88E3B5}"/>
            </c:ext>
          </c:extLst>
        </c:ser>
        <c:ser>
          <c:idx val="2"/>
          <c:order val="1"/>
          <c:tx>
            <c:strRef>
              <c:f>Dashboard!$H$9:$H$10</c:f>
              <c:strCache>
                <c:ptCount val="2"/>
                <c:pt idx="0">
                  <c:v>Resumen Egresos</c:v>
                </c:pt>
                <c:pt idx="1">
                  <c:v>Monto</c:v>
                </c:pt>
              </c:strCache>
            </c:strRef>
          </c:tx>
          <c:dPt>
            <c:idx val="0"/>
            <c:bubble3D val="0"/>
            <c:spPr>
              <a:solidFill>
                <a:srgbClr val="153D64"/>
              </a:solidFill>
              <a:ln w="19050">
                <a:solidFill>
                  <a:srgbClr val="153D64"/>
                </a:solidFill>
                <a:prstDash val="solid"/>
              </a:ln>
              <a:effectLst/>
            </c:spPr>
            <c:extLst>
              <c:ext xmlns:c16="http://schemas.microsoft.com/office/drawing/2014/chart" uri="{C3380CC4-5D6E-409C-BE32-E72D297353CC}">
                <c16:uniqueId val="{00000007-6609-49C3-8FAE-30667D88E3B5}"/>
              </c:ext>
            </c:extLst>
          </c:dPt>
          <c:dPt>
            <c:idx val="1"/>
            <c:bubble3D val="0"/>
            <c:spPr>
              <a:solidFill>
                <a:srgbClr val="4D93D9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6609-49C3-8FAE-30667D88E3B5}"/>
              </c:ext>
            </c:extLst>
          </c:dPt>
          <c:dPt>
            <c:idx val="2"/>
            <c:bubble3D val="0"/>
            <c:spPr>
              <a:solidFill>
                <a:srgbClr val="215C98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A-6609-49C3-8FAE-30667D88E3B5}"/>
              </c:ext>
            </c:extLst>
          </c:dPt>
          <c:dPt>
            <c:idx val="3"/>
            <c:bubble3D val="0"/>
            <c:spPr>
              <a:solidFill>
                <a:srgbClr val="A6C9EC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8-6609-49C3-8FAE-30667D88E3B5}"/>
              </c:ext>
            </c:extLst>
          </c:dPt>
          <c:dPt>
            <c:idx val="4"/>
            <c:bubble3D val="0"/>
            <c:spPr>
              <a:solidFill>
                <a:srgbClr val="13A10E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6609-49C3-8FAE-30667D88E3B5}"/>
              </c:ext>
            </c:extLst>
          </c:dPt>
          <c:dLbls>
            <c:dLbl>
              <c:idx val="0"/>
              <c:layout>
                <c:manualLayout>
                  <c:x val="0.21835746599611214"/>
                  <c:y val="-0.1644317226804330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separator>| 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6609-49C3-8FAE-30667D88E3B5}"/>
                </c:ext>
              </c:extLst>
            </c:dLbl>
            <c:dLbl>
              <c:idx val="1"/>
              <c:layout>
                <c:manualLayout>
                  <c:x val="-0.16773864666813715"/>
                  <c:y val="0.232450500897419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separator>| 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6609-49C3-8FAE-30667D88E3B5}"/>
                </c:ext>
              </c:extLst>
            </c:dLbl>
            <c:dLbl>
              <c:idx val="2"/>
              <c:layout>
                <c:manualLayout>
                  <c:x val="-0.27474409497062996"/>
                  <c:y val="0.16291185780460843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separator>| 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6609-49C3-8FAE-30667D88E3B5}"/>
                </c:ext>
              </c:extLst>
            </c:dLbl>
            <c:dLbl>
              <c:idx val="3"/>
              <c:layout>
                <c:manualLayout>
                  <c:x val="-0.1375501047566422"/>
                  <c:y val="-0.14556332596583324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separator>| 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6609-49C3-8FAE-30667D88E3B5}"/>
                </c:ext>
              </c:extLst>
            </c:dLbl>
            <c:dLbl>
              <c:idx val="4"/>
              <c:showLegendKey val="0"/>
              <c:showVal val="0"/>
              <c:showCatName val="1"/>
              <c:showSerName val="0"/>
              <c:showPercent val="0"/>
              <c:showBubbleSize val="0"/>
              <c:separator>| 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6609-49C3-8FAE-30667D88E3B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eparator>| </c:separator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Dashboard!$F$11:$F$15</c:f>
              <c:strCache>
                <c:ptCount val="3"/>
                <c:pt idx="0">
                  <c:v>Gastos</c:v>
                </c:pt>
                <c:pt idx="1">
                  <c:v>Servicios</c:v>
                </c:pt>
                <c:pt idx="2">
                  <c:v>ahorro</c:v>
                </c:pt>
              </c:strCache>
            </c:strRef>
          </c:cat>
          <c:val>
            <c:numRef>
              <c:f>Dashboard!$H$11:$H$15</c:f>
              <c:numCache>
                <c:formatCode>[$$-2C0A]\ #,##0</c:formatCode>
                <c:ptCount val="5"/>
                <c:pt idx="0">
                  <c:v>330000</c:v>
                </c:pt>
                <c:pt idx="1">
                  <c:v>62000</c:v>
                </c:pt>
                <c:pt idx="2">
                  <c:v>50000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6609-49C3-8FAE-30667D88E3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1"/>
      </c:doughnut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_xlchart.v1.1</cx:f>
      </cx:numDim>
    </cx:data>
  </cx:chartData>
  <cx:chart>
    <cx:title pos="t" align="ctr" overlay="0">
      <cx:tx>
        <cx:txData>
          <cx:v>Gastos por Categoria</cx:v>
        </cx:txData>
      </cx:tx>
      <cx:txPr>
        <a:bodyPr vertOverflow="overflow" horzOverflow="overflow" wrap="square" lIns="0" tIns="0" rIns="0" bIns="0"/>
        <a:lstStyle/>
        <a:p>
          <a:pPr algn="ctr" rtl="0">
            <a:defRPr sz="1400" b="0" i="0">
              <a:solidFill>
                <a:srgbClr val="7F7F7F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defRPr>
          </a:pPr>
          <a:r>
            <a:t>Gastos por Categoria</a:t>
          </a:r>
        </a:p>
      </cx:txPr>
    </cx:title>
    <cx:plotArea>
      <cx:plotAreaRegion>
        <cx:series layoutId="waterfall" uniqueId="{1EA8C152-4D62-4EAA-B4DE-CBAB34EB19B4}">
          <cx:spPr>
            <a:solidFill>
              <a:srgbClr val="DAE9F8"/>
            </a:solidFill>
          </cx:spPr>
          <cx:dataPt idx="0">
            <cx:spPr>
              <a:solidFill>
                <a:srgbClr val="002060"/>
              </a:solidFill>
            </cx:spPr>
          </cx:dataPt>
          <cx:dataPt idx="1">
            <cx:spPr>
              <a:solidFill>
                <a:srgbClr val="215C98"/>
              </a:solidFill>
            </cx:spPr>
          </cx:dataPt>
          <cx:dataPt idx="2">
            <cx:spPr>
              <a:solidFill>
                <a:srgbClr val="215C98"/>
              </a:solidFill>
            </cx:spPr>
          </cx:dataPt>
          <cx:dataPt idx="3">
            <cx:spPr>
              <a:solidFill>
                <a:srgbClr val="215C98"/>
              </a:solidFill>
            </cx:spPr>
          </cx:dataPt>
          <cx:dataPt idx="4">
            <cx:spPr>
              <a:solidFill>
                <a:srgbClr val="4D93D9"/>
              </a:solidFill>
            </cx:spPr>
          </cx:dataPt>
          <cx:dataPt idx="5">
            <cx:spPr>
              <a:solidFill>
                <a:srgbClr val="A6C9EC"/>
              </a:solidFill>
            </cx:spPr>
          </cx:dataPt>
          <cx:dataPt idx="7">
            <cx:spPr>
              <a:solidFill>
                <a:srgbClr val="002060"/>
              </a:solidFill>
            </cx:spPr>
          </cx:dataPt>
          <cx:dataLabels pos="outEnd">
            <cx:txPr>
              <a:bodyPr vertOverflow="overflow" horzOverflow="overflow" wrap="square" lIns="0" tIns="0" rIns="0" bIns="0"/>
              <a:lstStyle/>
              <a:p>
                <a:pPr algn="ctr" rtl="0">
                  <a:defRPr sz="1200" b="0" i="0">
                    <a:solidFill>
                      <a:srgbClr val="000000"/>
                    </a:solidFill>
                    <a:latin typeface="Calibri" panose="020F0502020204030204" pitchFamily="34" charset="0"/>
                    <a:ea typeface="Calibri" panose="020F0502020204030204" pitchFamily="34" charset="0"/>
                    <a:cs typeface="Calibri" panose="020F0502020204030204" pitchFamily="34" charset="0"/>
                  </a:defRPr>
                </a:pPr>
                <a:endParaRPr/>
              </a:p>
            </cx:txPr>
            <cx:visibility seriesName="0" categoryName="0" value="1"/>
          </cx:dataLabels>
          <cx:dataId val="0"/>
          <cx:layoutPr>
            <cx:subtotals/>
          </cx:layoutPr>
        </cx:series>
      </cx:plotAreaRegion>
      <cx:axis id="0">
        <cx:catScaling gapWidth="0.5"/>
        <cx:tickLabels/>
        <cx:txPr>
          <a:bodyPr vertOverflow="overflow" horzOverflow="overflow" wrap="square" lIns="0" tIns="0" rIns="0" bIns="0"/>
          <a:lstStyle/>
          <a:p>
            <a:pPr algn="ctr" rtl="0">
              <a:defRPr sz="1200" b="0" i="0">
                <a:solidFill>
                  <a:srgbClr val="000000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/>
          </a:p>
        </cx:txPr>
      </cx:axis>
      <cx:axis id="1">
        <cx:valScaling/>
        <cx:majorGridlines>
          <cx:spPr>
            <a:ln w="12700">
              <a:solidFill>
                <a:srgbClr val="F2F2F2"/>
              </a:solidFill>
              <a:prstDash val="solid"/>
            </a:ln>
          </cx:spPr>
        </cx:majorGridlines>
        <cx:txPr>
          <a:bodyPr vertOverflow="overflow" horzOverflow="overflow" wrap="square" lIns="0" tIns="0" rIns="0" bIns="0"/>
          <a:lstStyle/>
          <a:p>
            <a:pPr algn="ctr" rtl="0">
              <a:defRPr sz="1200" b="0" i="0">
                <a:solidFill>
                  <a:srgbClr val="000000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/>
          </a:p>
        </cx:txPr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000">
  <a:srgbClr val="637CEF"/>
  <a:srgbClr val="E3008C"/>
  <a:srgbClr val="2AA0A4"/>
  <a:srgbClr val="9373C0"/>
  <a:srgbClr val="13A10E"/>
  <a:srgbClr val="3A96DD"/>
  <a:srgbClr val="CA5010"/>
  <a:srgbClr val="57811B"/>
  <a:srgbClr val="B146C2"/>
  <a:srgbClr val="AE8C00"/>
  <a:srgbClr val="AE8C00"/>
  <a:srgbClr val="637CEF"/>
  <a:srgbClr val="EE5FB7"/>
  <a:srgbClr val="008B94"/>
  <a:srgbClr val="D77440"/>
  <a:srgbClr val="BA58C9"/>
  <a:srgbClr val="3A96DD"/>
  <a:srgbClr val="E3008C"/>
  <a:srgbClr val="C36BD1"/>
  <a:srgbClr val="D06228"/>
  <a:srgbClr val="57811B"/>
</cs:colorStyle>
</file>

<file path=xl/charts/colors2.xml><?xml version="1.0" encoding="utf-8"?>
<cs:colorStyle xmlns:cs="http://schemas.microsoft.com/office/drawing/2012/chartStyle" xmlns:a="http://schemas.openxmlformats.org/drawingml/2006/main" meth="cycle" id="10000">
  <a:srgbClr val="637CEF"/>
  <a:srgbClr val="E3008C"/>
  <a:srgbClr val="2AA0A4"/>
  <a:srgbClr val="9373C0"/>
  <a:srgbClr val="13A10E"/>
  <a:srgbClr val="3A96DD"/>
  <a:srgbClr val="CA5010"/>
  <a:srgbClr val="57811B"/>
  <a:srgbClr val="B146C2"/>
  <a:srgbClr val="AE8C00"/>
  <a:srgbClr val="AE8C00"/>
  <a:srgbClr val="637CEF"/>
  <a:srgbClr val="EE5FB7"/>
  <a:srgbClr val="008B94"/>
  <a:srgbClr val="D77440"/>
  <a:srgbClr val="BA58C9"/>
  <a:srgbClr val="3A96DD"/>
  <a:srgbClr val="E3008C"/>
  <a:srgbClr val="C36BD1"/>
  <a:srgbClr val="D06228"/>
  <a:srgbClr val="57811B"/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9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1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276225</xdr:colOff>
      <xdr:row>16</xdr:row>
      <xdr:rowOff>285750</xdr:rowOff>
    </xdr:from>
    <xdr:to>
      <xdr:col>4</xdr:col>
      <xdr:colOff>0</xdr:colOff>
      <xdr:row>26</xdr:row>
      <xdr:rowOff>285750</xdr:rowOff>
    </xdr:to>
    <xdr:graphicFrame macro="">
      <xdr:nvGraphicFramePr>
        <xdr:cNvPr id="12" name="Gráfico 11">
          <a:extLst>
            <a:ext uri="{FF2B5EF4-FFF2-40B4-BE49-F238E27FC236}">
              <a16:creationId xmlns:a16="http://schemas.microsoft.com/office/drawing/2014/main" id="{BC38A5EA-0AED-9946-18A7-1A5C0D99214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238125</xdr:colOff>
      <xdr:row>16</xdr:row>
      <xdr:rowOff>266700</xdr:rowOff>
    </xdr:from>
    <xdr:to>
      <xdr:col>8</xdr:col>
      <xdr:colOff>9525</xdr:colOff>
      <xdr:row>27</xdr:row>
      <xdr:rowOff>0</xdr:rowOff>
    </xdr:to>
    <xdr:graphicFrame macro="">
      <xdr:nvGraphicFramePr>
        <xdr:cNvPr id="50" name="Gráfico 49">
          <a:extLst>
            <a:ext uri="{FF2B5EF4-FFF2-40B4-BE49-F238E27FC236}">
              <a16:creationId xmlns:a16="http://schemas.microsoft.com/office/drawing/2014/main" id="{71DD3035-EC23-DA58-89A1-D82688CDB281}"/>
            </a:ext>
            <a:ext uri="{147F2762-F138-4A5C-976F-8EAC2B608ADB}">
              <a16:predDERef xmlns:a16="http://schemas.microsoft.com/office/drawing/2014/main" pred="{BC38A5EA-0AED-9946-18A7-1A5C0D99214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9525</xdr:colOff>
      <xdr:row>0</xdr:row>
      <xdr:rowOff>228600</xdr:rowOff>
    </xdr:from>
    <xdr:to>
      <xdr:col>19</xdr:col>
      <xdr:colOff>1457325</xdr:colOff>
      <xdr:row>6</xdr:row>
      <xdr:rowOff>257175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1" name="Gráfico 50">
              <a:extLst>
                <a:ext uri="{FF2B5EF4-FFF2-40B4-BE49-F238E27FC236}">
                  <a16:creationId xmlns:a16="http://schemas.microsoft.com/office/drawing/2014/main" id="{07151E84-C6F8-A820-8EE9-17C997CF816C}"/>
                </a:ext>
                <a:ext uri="{147F2762-F138-4A5C-976F-8EAC2B608ADB}">
                  <a16:predDERef xmlns:a16="http://schemas.microsoft.com/office/drawing/2014/main" pred="{71DD3035-EC23-DA58-89A1-D82688CDB28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0"/>
              <a:ext cx="0" cy="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Este gráfico no está disponible en su versión de Excel.
Si edita esta forma o guarda el libro en un formato de archivo diferente, el gráfico no se podrá usar.</a:t>
              </a:r>
            </a:p>
          </xdr:txBody>
        </xdr:sp>
      </mc:Fallback>
    </mc:AlternateContent>
    <xdr:clientData/>
  </xdr:twoCellAnchor>
</xdr:wsDr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2">
  <rv s="0">
    <v>13</v>
    <v>3</v>
  </rv>
  <rv s="1">
    <v>13</v>
    <v>1</v>
  </rv>
</rvData>
</file>

<file path=xl/richData/rdrichvaluestructure.xml><?xml version="1.0" encoding="utf-8"?>
<rvStructures xmlns="http://schemas.microsoft.com/office/spreadsheetml/2017/richdata" count="2">
  <s t="_error">
    <k n="errorType" t="i"/>
    <k n="subType" t="i"/>
  </s>
  <s t="_error">
    <k n="errorType" t="i"/>
    <k n="propagated" t="b"/>
  </s>
</rvStructure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53D09AA-2735-4A22-8095-05B471BC7758}" name="Tabla2" displayName="Tabla2" ref="V9:AB105" totalsRowShown="0" headerRowDxfId="10" dataDxfId="9" headerRowBorderDxfId="7" tableBorderDxfId="8">
  <autoFilter ref="V9:AB105" xr:uid="{153D09AA-2735-4A22-8095-05B471BC7758}"/>
  <tableColumns count="7">
    <tableColumn id="1" xr3:uid="{4E54CB5D-F2E6-4DBA-9EC5-6734699D61C9}" name="Fecha" dataDxfId="6"/>
    <tableColumn id="2" xr3:uid="{39712772-FA0B-4784-9E29-7A8C9B31E149}" name="mes" dataDxfId="5">
      <calculatedColumnFormula>TEXT(Tabla2[[#This Row],[Fecha]],"MMMM")</calculatedColumnFormula>
    </tableColumn>
    <tableColumn id="3" xr3:uid="{9B3B2FAC-5BCA-4C66-942F-6E1FDF2AE64E}" name="tipo" dataDxfId="4"/>
    <tableColumn id="4" xr3:uid="{83A87190-0F31-45E5-9FC8-8F77F714E728}" name="categoria" dataDxfId="3"/>
    <tableColumn id="5" xr3:uid="{9A039E5A-FF83-4C07-BBA5-2B3BDB26D898}" name="concepto" dataDxfId="2"/>
    <tableColumn id="6" xr3:uid="{7E8D6E66-3FAA-499F-8EFB-9ACD332383F3}" name="presupuesto" dataDxfId="1"/>
    <tableColumn id="7" xr3:uid="{9D7DC4D2-4B4D-48A5-A537-4A3115A33D6D}" name="monto" dataDxfId="0"/>
  </tableColumns>
  <tableStyleInfo name="TableStyleMedium2" showFirstColumn="0" showLastColumn="0" showRowStripes="1" showColumnStripes="0"/>
  <extLst>
    <ext xmlns:x14="http://schemas.microsoft.com/office/spreadsheetml/2009/9/main" uri="{504A1905-F514-4f6f-8877-14C23A59335A}">
      <x14:table altText="Registros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G105"/>
  <sheetViews>
    <sheetView tabSelected="1" workbookViewId="0">
      <selection activeCell="L36" sqref="L36"/>
    </sheetView>
  </sheetViews>
  <sheetFormatPr defaultRowHeight="18"/>
  <cols>
    <col min="1" max="1" width="4.28515625" style="2" customWidth="1"/>
    <col min="2" max="3" width="36.5703125" style="2" bestFit="1" customWidth="1"/>
    <col min="4" max="4" width="17.85546875" style="2" customWidth="1"/>
    <col min="5" max="5" width="4.140625" style="2" customWidth="1"/>
    <col min="6" max="6" width="31.140625" style="2" customWidth="1"/>
    <col min="7" max="7" width="17.28515625" style="2" bestFit="1" customWidth="1"/>
    <col min="8" max="8" width="17.85546875" style="2" customWidth="1"/>
    <col min="9" max="9" width="3.42578125" style="2" customWidth="1"/>
    <col min="10" max="10" width="26.7109375" style="2" customWidth="1"/>
    <col min="11" max="11" width="18.140625" style="2" bestFit="1" customWidth="1"/>
    <col min="12" max="12" width="16" style="2" customWidth="1"/>
    <col min="13" max="13" width="3.42578125" style="2" customWidth="1"/>
    <col min="14" max="14" width="27.7109375" style="2" customWidth="1"/>
    <col min="15" max="15" width="18.140625" style="2" bestFit="1" customWidth="1"/>
    <col min="16" max="16" width="17.5703125" style="2" customWidth="1"/>
    <col min="17" max="17" width="4" style="2" customWidth="1"/>
    <col min="18" max="18" width="20.140625" style="2" customWidth="1"/>
    <col min="19" max="19" width="18.140625" style="2" bestFit="1" customWidth="1"/>
    <col min="20" max="20" width="22.28515625" style="2" customWidth="1"/>
    <col min="21" max="21" width="9.140625" style="2"/>
    <col min="22" max="22" width="15.140625" style="2" customWidth="1"/>
    <col min="23" max="23" width="14.85546875" style="2" customWidth="1"/>
    <col min="24" max="24" width="13.7109375" style="2" bestFit="1" customWidth="1"/>
    <col min="25" max="25" width="17.28515625" style="2" customWidth="1"/>
    <col min="26" max="26" width="21.5703125" style="2" customWidth="1"/>
    <col min="27" max="27" width="17.7109375" style="2" customWidth="1"/>
    <col min="28" max="28" width="25.85546875" style="2" customWidth="1"/>
    <col min="29" max="29" width="2.28515625" style="2" hidden="1" customWidth="1"/>
    <col min="30" max="30" width="8.7109375" style="2" customWidth="1"/>
    <col min="31" max="31" width="17.28515625" style="2" customWidth="1"/>
    <col min="32" max="32" width="20.42578125" style="2" customWidth="1"/>
    <col min="33" max="33" width="14.85546875" style="2" customWidth="1"/>
    <col min="34" max="34" width="24.140625" style="2" customWidth="1"/>
    <col min="35" max="35" width="18" style="2" customWidth="1"/>
    <col min="36" max="36" width="25" style="2" customWidth="1"/>
    <col min="37" max="37" width="9.140625" style="2"/>
    <col min="38" max="38" width="36.5703125" style="2" bestFit="1" customWidth="1"/>
    <col min="39" max="39" width="13.28515625" style="2" bestFit="1" customWidth="1"/>
    <col min="40" max="40" width="36.5703125" style="2" bestFit="1" customWidth="1"/>
    <col min="41" max="16384" width="9.140625" style="2"/>
  </cols>
  <sheetData>
    <row r="1" spans="2:33" ht="21.75">
      <c r="B1" s="29" t="s">
        <v>0</v>
      </c>
      <c r="C1" s="30"/>
      <c r="D1" s="30"/>
    </row>
    <row r="2" spans="2:33" ht="29.25">
      <c r="B2" s="31" t="s">
        <v>1</v>
      </c>
      <c r="C2" s="31"/>
      <c r="D2" s="31"/>
      <c r="G2" s="6" t="s">
        <v>2</v>
      </c>
      <c r="H2" s="7">
        <f>B5-F5</f>
        <v>158000</v>
      </c>
    </row>
    <row r="4" spans="2:33" ht="24.75">
      <c r="B4" s="32" t="s">
        <v>3</v>
      </c>
      <c r="C4" s="33"/>
      <c r="D4" s="33"/>
      <c r="F4" s="32" t="s">
        <v>4</v>
      </c>
      <c r="G4" s="34"/>
      <c r="H4" s="34"/>
    </row>
    <row r="5" spans="2:33" ht="24">
      <c r="B5" s="35">
        <f>SUMIFS(Tabla2[monto],Tabla2[mes],$B$2,Tabla2[tipo],"Ingreso")</f>
        <v>600000</v>
      </c>
      <c r="C5" s="36"/>
      <c r="D5" s="36"/>
      <c r="F5" s="35">
        <f>SUMIFS(Tabla2[monto],Tabla2[mes],$B$2,Tabla2[tipo],"Egreso")</f>
        <v>442000</v>
      </c>
      <c r="G5" s="35"/>
      <c r="H5" s="35"/>
    </row>
    <row r="6" spans="2:33" ht="21.75">
      <c r="C6" s="4" t="s">
        <v>5</v>
      </c>
      <c r="D6" s="4">
        <f>SUMIFS(Tabla2[monto],Tabla2[mes],$B$2,Tabla2[tipo],"Ingreso")</f>
        <v>600000</v>
      </c>
      <c r="G6" s="4" t="s">
        <v>5</v>
      </c>
      <c r="H6" s="4">
        <f>SUMIFS(Tabla2[presupuesto],Tabla2[mes],$B$2,Tabla2[tipo],"Egreso")</f>
        <v>402000</v>
      </c>
    </row>
    <row r="7" spans="2:33" ht="21.75">
      <c r="C7" s="4" t="s">
        <v>6</v>
      </c>
      <c r="D7" s="5">
        <f>D6-B5</f>
        <v>0</v>
      </c>
      <c r="G7" s="4" t="s">
        <v>6</v>
      </c>
      <c r="H7" s="5">
        <f>F5-H6</f>
        <v>40000</v>
      </c>
    </row>
    <row r="9" spans="2:33" ht="24.75">
      <c r="B9" s="62" t="s">
        <v>7</v>
      </c>
      <c r="C9" s="28"/>
      <c r="D9" s="28"/>
      <c r="F9" s="62" t="s">
        <v>8</v>
      </c>
      <c r="G9" s="28"/>
      <c r="H9" s="28"/>
      <c r="J9" s="59" t="s">
        <v>9</v>
      </c>
      <c r="K9" s="60"/>
      <c r="L9" s="61"/>
      <c r="N9" s="59" t="s">
        <v>10</v>
      </c>
      <c r="O9" s="60"/>
      <c r="P9" s="61"/>
      <c r="R9" s="59" t="s">
        <v>11</v>
      </c>
      <c r="S9" s="60"/>
      <c r="T9" s="61"/>
      <c r="V9" s="37" t="s">
        <v>12</v>
      </c>
      <c r="W9" s="38" t="s">
        <v>13</v>
      </c>
      <c r="X9" s="38" t="s">
        <v>14</v>
      </c>
      <c r="Y9" s="38" t="s">
        <v>15</v>
      </c>
      <c r="Z9" s="38" t="s">
        <v>16</v>
      </c>
      <c r="AA9" s="39" t="s">
        <v>17</v>
      </c>
      <c r="AB9" s="40" t="s">
        <v>18</v>
      </c>
      <c r="AE9" s="41" t="s">
        <v>19</v>
      </c>
      <c r="AF9" s="41" t="s">
        <v>20</v>
      </c>
      <c r="AG9" s="41" t="s">
        <v>21</v>
      </c>
    </row>
    <row r="10" spans="2:33" ht="19.5">
      <c r="B10" s="52" t="s">
        <v>15</v>
      </c>
      <c r="C10" s="52" t="s">
        <v>5</v>
      </c>
      <c r="D10" s="52" t="s">
        <v>20</v>
      </c>
      <c r="E10" s="63"/>
      <c r="F10" s="52" t="s">
        <v>15</v>
      </c>
      <c r="G10" s="52" t="s">
        <v>5</v>
      </c>
      <c r="H10" s="52" t="s">
        <v>20</v>
      </c>
      <c r="J10" s="52" t="s">
        <v>22</v>
      </c>
      <c r="K10" s="52" t="s">
        <v>5</v>
      </c>
      <c r="L10" s="52" t="s">
        <v>20</v>
      </c>
      <c r="N10" s="52" t="s">
        <v>22</v>
      </c>
      <c r="O10" s="52" t="s">
        <v>5</v>
      </c>
      <c r="P10" s="52" t="s">
        <v>20</v>
      </c>
      <c r="R10" s="52" t="s">
        <v>22</v>
      </c>
      <c r="S10" s="52" t="s">
        <v>5</v>
      </c>
      <c r="T10" s="52" t="s">
        <v>20</v>
      </c>
      <c r="V10" s="20">
        <v>45658</v>
      </c>
      <c r="W10" s="19" t="str">
        <f>TEXT(Tabla2[[#This Row],[Fecha]],"MMMM")</f>
        <v>enero</v>
      </c>
      <c r="X10" s="19" t="s">
        <v>23</v>
      </c>
      <c r="Y10" s="19" t="s">
        <v>24</v>
      </c>
      <c r="Z10" s="22" t="s">
        <v>25</v>
      </c>
      <c r="AA10" s="23">
        <v>520000</v>
      </c>
      <c r="AB10" s="27">
        <v>500000</v>
      </c>
      <c r="AE10" s="42" t="str" cm="1">
        <f t="array" ref="AE10:AE13">_xlfn.UNIQUE(_xlfn._xlws.FILTER(Tabla2[categoria],(Tabla2[mes]=$B$2)))</f>
        <v>Sueldo</v>
      </c>
      <c r="AF10" s="43">
        <f>SUMIFS(Tabla2[monto],Tabla2[mes],$B$2,Tabla2[categoria],AE10)
*IF(AG10="Ingreso",1,-1)</f>
        <v>600000</v>
      </c>
      <c r="AG10" s="42" t="str">
        <f>_xlfn.XLOOKUP(AE10,Tabla2[categoria],Tabla2[tipo])</f>
        <v>Ingreso</v>
      </c>
    </row>
    <row r="11" spans="2:33" ht="19.5">
      <c r="B11" s="45" t="str" cm="1">
        <f t="array" ref="B11">_xlfn.UNIQUE(_xlfn._xlws.FILTER(Tabla2[categoria],(Tabla2[mes]=$B$2)*(Tabla2[tipo]="Ingreso")))</f>
        <v>Sueldo</v>
      </c>
      <c r="C11" s="64">
        <f>SUMIFS(Tabla2[presupuesto],Tabla2[mes],$B$2,Tabla2[categoria],B11)</f>
        <v>600000</v>
      </c>
      <c r="D11" s="47">
        <f>SUMIFS(Tabla2[monto],Tabla2[mes],$B$2,Tabla2[categoria],B11)</f>
        <v>600000</v>
      </c>
      <c r="E11" s="63"/>
      <c r="F11" s="45" t="str" cm="1">
        <f t="array" ref="F11:F13">_xlfn.UNIQUE(_xlfn._xlws.FILTER(Tabla2[categoria],(Tabla2[mes]=$B$2)*(Tabla2[tipo]="Egreso")))</f>
        <v>Gastos</v>
      </c>
      <c r="G11" s="64">
        <f>SUMIFS(Tabla2[presupuesto],Tabla2[mes],$B$2,Tabla2[categoria],F11)</f>
        <v>305000</v>
      </c>
      <c r="H11" s="47">
        <f>SUMIFS(Tabla2[monto],Tabla2[mes],$B$2,Tabla2[categoria],F11)</f>
        <v>330000</v>
      </c>
      <c r="J11" s="45" t="str" cm="1">
        <f t="array" ref="J11:J12">_xlfn.UNIQUE(_xlfn._xlws.FILTER(Tabla2[concepto],(Tabla2[mes]=$B$2)*(Tabla2[categoria]=J9)))</f>
        <v>Luz + Agua + Gas</v>
      </c>
      <c r="K11" s="46">
        <f>SUMIFS(Tabla2[presupuesto],Tabla2[mes],$B$2,Tabla2[concepto],J11)</f>
        <v>25000</v>
      </c>
      <c r="L11" s="47">
        <f>SUMIFS(Tabla2[monto],Tabla2[mes],$B$2,Tabla2[concepto],J11)</f>
        <v>30000</v>
      </c>
      <c r="N11" s="45" t="str" cm="1">
        <f t="array" ref="N11:N14">_xlfn.UNIQUE(_xlfn._xlws.FILTER(Tabla2[concepto],(Tabla2[mes]=$B$2)*(Tabla2[categoria]=N9)))</f>
        <v>Alquiler</v>
      </c>
      <c r="O11" s="46">
        <f>SUMIFS(Tabla2[presupuesto],Tabla2[mes],$B$2,Tabla2[concepto],N11)</f>
        <v>200000</v>
      </c>
      <c r="P11" s="47">
        <f>SUMIFS(Tabla2[monto],Tabla2[mes],$B$2,Tabla2[concepto],N11)</f>
        <v>200000</v>
      </c>
      <c r="R11" s="48" t="e" cm="1" vm="1">
        <f t="array" ref="R11">_xlfn.UNIQUE(_xlfn._xlws.FILTER(Tabla2[concepto],(Tabla2[mes]=$B$2)*(Tabla2[categoria]=R9)))</f>
        <v>#VALUE!</v>
      </c>
      <c r="S11" s="49">
        <f>SUMIFS(Tabla2[presupuesto],Tabla2[mes],$B$2,Tabla2[concepto],R11)</f>
        <v>0</v>
      </c>
      <c r="T11" s="50">
        <f>SUMIFS(Tabla2[monto],Tabla2[mes],$B$2,Tabla2[concepto],R11)</f>
        <v>0</v>
      </c>
      <c r="V11" s="21">
        <v>45659</v>
      </c>
      <c r="W11" s="19" t="str">
        <f>TEXT(Tabla2[[#This Row],[Fecha]],"MMMM")</f>
        <v>enero</v>
      </c>
      <c r="X11" s="19" t="s">
        <v>26</v>
      </c>
      <c r="Y11" s="19" t="s">
        <v>10</v>
      </c>
      <c r="Z11" s="22" t="s">
        <v>27</v>
      </c>
      <c r="AA11" s="23">
        <v>150000</v>
      </c>
      <c r="AB11" s="27">
        <v>150000</v>
      </c>
      <c r="AE11" s="44" t="str">
        <v>Gastos</v>
      </c>
      <c r="AF11" s="43">
        <f>SUMIFS(Tabla2[monto],Tabla2[mes],$B$2,Tabla2[categoria],AE11)
*IF(AG11="Ingreso",1,-1)</f>
        <v>-330000</v>
      </c>
      <c r="AG11" s="42" t="str">
        <f>_xlfn.XLOOKUP(AE11,Tabla2[categoria],Tabla2[tipo])</f>
        <v>Egreso</v>
      </c>
    </row>
    <row r="12" spans="2:33" ht="19.5">
      <c r="B12" s="65"/>
      <c r="C12" s="64">
        <f>SUMIFS(Tabla2[presupuesto],Tabla2[mes],$B$2,Tabla2[categoria],B12)</f>
        <v>0</v>
      </c>
      <c r="D12" s="47">
        <f>SUMIFS(Tabla2[monto],Tabla2[mes],$B$2,Tabla2[categoria],B12)</f>
        <v>0</v>
      </c>
      <c r="E12" s="63"/>
      <c r="F12" s="45" t="str">
        <v>Servicios</v>
      </c>
      <c r="G12" s="64">
        <f>SUMIFS(Tabla2[presupuesto],Tabla2[mes],$B$2,Tabla2[categoria],F12)</f>
        <v>47000</v>
      </c>
      <c r="H12" s="47">
        <f>SUMIFS(Tabla2[monto],Tabla2[mes],$B$2,Tabla2[categoria],F12)</f>
        <v>62000</v>
      </c>
      <c r="J12" s="45" t="str">
        <v>Internet + Cable</v>
      </c>
      <c r="K12" s="46">
        <f>SUMIFS(Tabla2[presupuesto],Tabla2[mes],$B$2,Tabla2[concepto],J12)</f>
        <v>22000</v>
      </c>
      <c r="L12" s="47">
        <f>SUMIFS(Tabla2[monto],Tabla2[mes],$B$2,Tabla2[concepto],J12)</f>
        <v>32000</v>
      </c>
      <c r="N12" s="45" t="str">
        <v>Comida mensual</v>
      </c>
      <c r="O12" s="46">
        <f>SUMIFS(Tabla2[presupuesto],Tabla2[mes],$B$2,Tabla2[concepto],N12)</f>
        <v>80000</v>
      </c>
      <c r="P12" s="47">
        <f>SUMIFS(Tabla2[monto],Tabla2[mes],$B$2,Tabla2[concepto],N12)</f>
        <v>70000</v>
      </c>
      <c r="R12" s="48" t="e" cm="1" vm="1">
        <f t="array" ref="R12">_xlfn.UNIQUE(_xlfn._xlws.FILTER(Tabla2[concepto],(Tabla2[mes]=$B$2)*(Tabla2[categoria]=R10)))</f>
        <v>#VALUE!</v>
      </c>
      <c r="S12" s="49">
        <f>SUMIFS(Tabla2[presupuesto],Tabla2[mes],$B$2,Tabla2[concepto],R12)</f>
        <v>0</v>
      </c>
      <c r="T12" s="50">
        <f>SUMIFS(Tabla2[monto],Tabla2[mes],$B$2,Tabla2[concepto],R12)</f>
        <v>0</v>
      </c>
      <c r="V12" s="21">
        <v>45660</v>
      </c>
      <c r="W12" s="19" t="str">
        <f>TEXT(Tabla2[[#This Row],[Fecha]],"MMMM")</f>
        <v>enero</v>
      </c>
      <c r="X12" s="19" t="s">
        <v>26</v>
      </c>
      <c r="Y12" s="19" t="s">
        <v>9</v>
      </c>
      <c r="Z12" s="22" t="s">
        <v>28</v>
      </c>
      <c r="AA12" s="23">
        <v>25000</v>
      </c>
      <c r="AB12" s="27">
        <v>26500</v>
      </c>
      <c r="AE12" s="44" t="str">
        <v>Servicios</v>
      </c>
      <c r="AF12" s="43">
        <f>SUMIFS(Tabla2[monto],Tabla2[mes],$B$2,Tabla2[categoria],AE12)
*IF(AG12="Ingreso",1,-1)</f>
        <v>-62000</v>
      </c>
      <c r="AG12" s="42" t="str">
        <f>_xlfn.XLOOKUP(AE12,Tabla2[categoria],Tabla2[tipo])</f>
        <v>Egreso</v>
      </c>
    </row>
    <row r="13" spans="2:33" ht="19.5">
      <c r="B13" s="45"/>
      <c r="C13" s="64">
        <f>SUMIFS(Tabla2[presupuesto],Tabla2[mes],$B$2,Tabla2[categoria],B13)</f>
        <v>0</v>
      </c>
      <c r="D13" s="47">
        <f>SUMIFS(Tabla2[monto],Tabla2[mes],$B$2,Tabla2[categoria],B13)</f>
        <v>0</v>
      </c>
      <c r="E13" s="63"/>
      <c r="F13" s="45" t="str">
        <v>ahorro</v>
      </c>
      <c r="G13" s="64">
        <f>SUMIFS(Tabla2[presupuesto],Tabla2[mes],$B$2,Tabla2[categoria],F13)</f>
        <v>50000</v>
      </c>
      <c r="H13" s="47">
        <f>SUMIFS(Tabla2[monto],Tabla2[mes],$B$2,Tabla2[categoria],F13)</f>
        <v>50000</v>
      </c>
      <c r="J13" s="45"/>
      <c r="K13" s="46">
        <f>SUMIFS(Tabla2[presupuesto],Tabla2[mes],$B$2,Tabla2[concepto],J13)</f>
        <v>0</v>
      </c>
      <c r="L13" s="47">
        <f>SUMIFS(Tabla2[monto],Tabla2[mes],$B$2,Tabla2[concepto],J13)</f>
        <v>0</v>
      </c>
      <c r="N13" s="45" t="str">
        <v>Trasporte</v>
      </c>
      <c r="O13" s="46">
        <f>SUMIFS(Tabla2[presupuesto],Tabla2[mes],$B$2,Tabla2[concepto],N13)</f>
        <v>15000</v>
      </c>
      <c r="P13" s="47">
        <f>SUMIFS(Tabla2[monto],Tabla2[mes],$B$2,Tabla2[concepto],N13)</f>
        <v>30000</v>
      </c>
      <c r="R13" s="48" t="e" cm="1" vm="2">
        <f t="array" ref="R13">_xlfn.UNIQUE(_xlfn._xlws.FILTER(Tabla2[concepto],(Tabla2[mes]=$B$2)*(Tabla2[categoria]=R11)))</f>
        <v>#VALUE!</v>
      </c>
      <c r="S13" s="49">
        <f>SUMIFS(Tabla2[presupuesto],Tabla2[mes],$B$2,Tabla2[concepto],R13)</f>
        <v>0</v>
      </c>
      <c r="T13" s="50">
        <f>SUMIFS(Tabla2[monto],Tabla2[mes],$B$2,Tabla2[concepto],R13)</f>
        <v>0</v>
      </c>
      <c r="V13" s="21">
        <v>45661</v>
      </c>
      <c r="W13" s="19" t="str">
        <f>TEXT(Tabla2[[#This Row],[Fecha]],"MMMM")</f>
        <v>enero</v>
      </c>
      <c r="X13" s="19" t="s">
        <v>26</v>
      </c>
      <c r="Y13" s="19" t="s">
        <v>9</v>
      </c>
      <c r="Z13" s="22" t="s">
        <v>29</v>
      </c>
      <c r="AA13" s="23">
        <v>22000</v>
      </c>
      <c r="AB13" s="27">
        <v>22000</v>
      </c>
      <c r="AE13" s="44" t="str">
        <v>ahorro</v>
      </c>
      <c r="AF13" s="43">
        <f>SUMIFS(Tabla2[monto],Tabla2[mes],$B$2,Tabla2[categoria],AE13)
*IF(AG13="Ingreso",1,-1)</f>
        <v>-50000</v>
      </c>
      <c r="AG13" s="42" t="str">
        <f>_xlfn.XLOOKUP(AE13,Tabla2[categoria],Tabla2[tipo])</f>
        <v>Egreso</v>
      </c>
    </row>
    <row r="14" spans="2:33" ht="18.75">
      <c r="B14" s="45"/>
      <c r="C14" s="64"/>
      <c r="D14" s="47"/>
      <c r="E14" s="63"/>
      <c r="F14" s="45"/>
      <c r="G14" s="64">
        <f>SUMIFS(Tabla2[presupuesto],Tabla2[mes],$B$2,Tabla2[categoria],F14)</f>
        <v>0</v>
      </c>
      <c r="H14" s="47">
        <f>SUMIFS(Tabla2[monto],Tabla2[mes],$B$2,Tabla2[categoria],F14)</f>
        <v>0</v>
      </c>
      <c r="J14" s="45"/>
      <c r="K14" s="46">
        <f>SUMIFS(Tabla2[presupuesto],Tabla2[mes],$B$2,Tabla2[concepto],J14)</f>
        <v>0</v>
      </c>
      <c r="L14" s="47">
        <f>SUMIFS(Tabla2[monto],Tabla2[mes],$B$2,Tabla2[concepto],J14)</f>
        <v>0</v>
      </c>
      <c r="N14" s="45" t="str">
        <v>Salidas a comer</v>
      </c>
      <c r="O14" s="46">
        <f>SUMIFS(Tabla2[presupuesto],Tabla2[mes],$B$2,Tabla2[concepto],N14)</f>
        <v>10000</v>
      </c>
      <c r="P14" s="47">
        <f>SUMIFS(Tabla2[monto],Tabla2[mes],$B$2,Tabla2[concepto],N14)</f>
        <v>30000</v>
      </c>
      <c r="R14" s="48" t="e" cm="1" vm="2">
        <f t="array" ref="R14">_xlfn.UNIQUE(_xlfn._xlws.FILTER(Tabla2[concepto],(Tabla2[mes]=$B$2)*(Tabla2[categoria]=R12)))</f>
        <v>#VALUE!</v>
      </c>
      <c r="S14" s="49">
        <f>SUMIFS(Tabla2[presupuesto],Tabla2[mes],$B$2,Tabla2[concepto],R14)</f>
        <v>0</v>
      </c>
      <c r="T14" s="50">
        <f>SUMIFS(Tabla2[monto],Tabla2[mes],$B$2,Tabla2[concepto],R14)</f>
        <v>0</v>
      </c>
      <c r="V14" s="21">
        <v>45662</v>
      </c>
      <c r="W14" s="19" t="str">
        <f>TEXT(Tabla2[[#This Row],[Fecha]],"MMMM")</f>
        <v>enero</v>
      </c>
      <c r="X14" s="19" t="s">
        <v>26</v>
      </c>
      <c r="Y14" s="19" t="s">
        <v>10</v>
      </c>
      <c r="Z14" s="22" t="s">
        <v>30</v>
      </c>
      <c r="AA14" s="23">
        <v>80000</v>
      </c>
      <c r="AB14" s="27">
        <v>82300</v>
      </c>
      <c r="AE14" s="44"/>
      <c r="AF14" s="43"/>
      <c r="AG14" s="42"/>
    </row>
    <row r="15" spans="2:33" ht="18.75">
      <c r="B15" s="65"/>
      <c r="C15" s="64"/>
      <c r="D15" s="47"/>
      <c r="E15" s="63"/>
      <c r="F15" s="45"/>
      <c r="G15" s="64">
        <f>SUMIFS(Tabla2[presupuesto],Tabla2[mes],$B$2,Tabla2[categoria],F15)</f>
        <v>0</v>
      </c>
      <c r="H15" s="47">
        <f>SUMIFS(Tabla2[monto],Tabla2[mes],$B$2,Tabla2[categoria],F15)</f>
        <v>0</v>
      </c>
      <c r="J15" s="45"/>
      <c r="K15" s="46">
        <f>SUMIFS(Tabla2[presupuesto],Tabla2[mes],$B$2,Tabla2[concepto],J15)</f>
        <v>0</v>
      </c>
      <c r="L15" s="47">
        <f>SUMIFS(Tabla2[monto],Tabla2[mes],$B$2,Tabla2[concepto],J15)</f>
        <v>0</v>
      </c>
      <c r="N15" s="45"/>
      <c r="O15" s="46">
        <f>SUMIFS(Tabla2[presupuesto],Tabla2[mes],$B$2,Tabla2[concepto],N15)</f>
        <v>0</v>
      </c>
      <c r="P15" s="47">
        <f>SUMIFS(Tabla2[monto],Tabla2[mes],$B$2,Tabla2[concepto],N15)</f>
        <v>0</v>
      </c>
      <c r="R15" s="48" t="e" cm="1" vm="2">
        <f t="array" ref="R15">_xlfn.UNIQUE(_xlfn._xlws.FILTER(Tabla2[concepto],(Tabla2[mes]=$B$2)*(Tabla2[categoria]=R13)))</f>
        <v>#VALUE!</v>
      </c>
      <c r="S15" s="49">
        <f>SUMIFS(Tabla2[presupuesto],Tabla2[mes],$B$2,Tabla2[concepto],R15)</f>
        <v>0</v>
      </c>
      <c r="T15" s="50">
        <f>SUMIFS(Tabla2[monto],Tabla2[mes],$B$2,Tabla2[concepto],R15)</f>
        <v>0</v>
      </c>
      <c r="V15" s="21">
        <v>45663</v>
      </c>
      <c r="W15" s="19" t="str">
        <f>TEXT(Tabla2[[#This Row],[Fecha]],"MMMM")</f>
        <v>enero</v>
      </c>
      <c r="X15" s="19" t="s">
        <v>26</v>
      </c>
      <c r="Y15" s="19" t="s">
        <v>31</v>
      </c>
      <c r="Z15" s="19" t="s">
        <v>32</v>
      </c>
      <c r="AA15" s="23">
        <v>50000</v>
      </c>
      <c r="AB15" s="27">
        <v>50000</v>
      </c>
      <c r="AE15" s="44"/>
      <c r="AF15" s="43"/>
      <c r="AG15" s="42"/>
    </row>
    <row r="16" spans="2:33" ht="18.75">
      <c r="B16" s="66" t="s">
        <v>33</v>
      </c>
      <c r="C16" s="67">
        <f>SUM(C11:C15)</f>
        <v>600000</v>
      </c>
      <c r="D16" s="67">
        <f>SUM(D11:D15)</f>
        <v>600000</v>
      </c>
      <c r="E16" s="63"/>
      <c r="F16" s="66" t="s">
        <v>33</v>
      </c>
      <c r="G16" s="67">
        <f>SUM(G11:G15)</f>
        <v>402000</v>
      </c>
      <c r="H16" s="67">
        <f>SUM(H11:H15)</f>
        <v>442000</v>
      </c>
      <c r="J16" s="45"/>
      <c r="K16" s="46">
        <f>SUMIFS(Tabla2[presupuesto],Tabla2[mes],$B$2,Tabla2[concepto],J16)</f>
        <v>0</v>
      </c>
      <c r="L16" s="47">
        <f>SUMIFS(Tabla2[monto],Tabla2[mes],$B$2,Tabla2[concepto],J16)</f>
        <v>0</v>
      </c>
      <c r="N16" s="45"/>
      <c r="O16" s="46">
        <f>SUMIFS(Tabla2[presupuesto],Tabla2[mes],$B$2,Tabla2[concepto],N16)</f>
        <v>0</v>
      </c>
      <c r="P16" s="47">
        <f>SUMIFS(Tabla2[monto],Tabla2[mes],$B$2,Tabla2[concepto],N16)</f>
        <v>0</v>
      </c>
      <c r="R16" s="48" t="e" cm="1" vm="2">
        <f t="array" ref="R16">_xlfn.UNIQUE(_xlfn._xlws.FILTER(Tabla2[concepto],(Tabla2[mes]=$B$2)*(Tabla2[categoria]=R14)))</f>
        <v>#VALUE!</v>
      </c>
      <c r="S16" s="49">
        <f>SUMIFS(Tabla2[presupuesto],Tabla2[mes],$B$2,Tabla2[concepto],R16)</f>
        <v>0</v>
      </c>
      <c r="T16" s="50">
        <f>SUMIFS(Tabla2[monto],Tabla2[mes],$B$2,Tabla2[concepto],R16)</f>
        <v>0</v>
      </c>
      <c r="V16" s="21">
        <v>45664</v>
      </c>
      <c r="W16" s="19" t="str">
        <f>TEXT(Tabla2[[#This Row],[Fecha]],"MMMM")</f>
        <v>enero</v>
      </c>
      <c r="X16" s="19" t="s">
        <v>26</v>
      </c>
      <c r="Y16" s="19" t="s">
        <v>10</v>
      </c>
      <c r="Z16" s="19" t="s">
        <v>34</v>
      </c>
      <c r="AA16" s="23">
        <v>15000</v>
      </c>
      <c r="AB16" s="27">
        <v>14000</v>
      </c>
      <c r="AE16" s="44"/>
      <c r="AF16" s="43"/>
      <c r="AG16" s="42"/>
    </row>
    <row r="17" spans="10:33" ht="18.75">
      <c r="J17" s="45"/>
      <c r="K17" s="46">
        <f>SUMIFS(Tabla2[presupuesto],Tabla2[mes],$B$2,Tabla2[concepto],J17)</f>
        <v>0</v>
      </c>
      <c r="L17" s="47">
        <f>SUMIFS(Tabla2[monto],Tabla2[mes],$B$2,Tabla2[concepto],J17)</f>
        <v>0</v>
      </c>
      <c r="N17" s="45"/>
      <c r="O17" s="46">
        <f>SUMIFS(Tabla2[presupuesto],Tabla2[mes],$B$2,Tabla2[concepto],N17)</f>
        <v>0</v>
      </c>
      <c r="P17" s="47">
        <f>SUMIFS(Tabla2[monto],Tabla2[mes],$B$2,Tabla2[concepto],N17)</f>
        <v>0</v>
      </c>
      <c r="R17" s="53" t="s">
        <v>33</v>
      </c>
      <c r="S17" s="54">
        <f>SUM(S11:S16)</f>
        <v>0</v>
      </c>
      <c r="T17" s="54">
        <f>SUM(T11:T16)</f>
        <v>0</v>
      </c>
      <c r="V17" s="21">
        <v>45667</v>
      </c>
      <c r="W17" s="19" t="str">
        <f>TEXT(Tabla2[[#This Row],[Fecha]],"MMMM")</f>
        <v>enero</v>
      </c>
      <c r="X17" s="19" t="s">
        <v>26</v>
      </c>
      <c r="Y17" s="19" t="s">
        <v>10</v>
      </c>
      <c r="Z17" s="19" t="s">
        <v>35</v>
      </c>
      <c r="AA17" s="23">
        <v>10000</v>
      </c>
      <c r="AB17" s="27">
        <v>9500</v>
      </c>
      <c r="AE17" s="44" t="s">
        <v>36</v>
      </c>
      <c r="AF17" s="43">
        <f>SUM(AF10:AF16)</f>
        <v>158000</v>
      </c>
      <c r="AG17" s="44"/>
    </row>
    <row r="18" spans="10:33" ht="18.75">
      <c r="J18" s="45"/>
      <c r="K18" s="46">
        <f>SUMIFS(Tabla2[presupuesto],Tabla2[mes],$B$2,Tabla2[concepto],J18)</f>
        <v>0</v>
      </c>
      <c r="L18" s="47">
        <f>SUMIFS(Tabla2[monto],Tabla2[mes],$B$2,Tabla2[concepto],J18)</f>
        <v>0</v>
      </c>
      <c r="N18" s="45"/>
      <c r="O18" s="46">
        <f>SUMIFS(Tabla2[presupuesto],Tabla2[mes],$B$2,Tabla2[concepto],N18)</f>
        <v>0</v>
      </c>
      <c r="P18" s="47">
        <f>SUMIFS(Tabla2[monto],Tabla2[mes],$B$2,Tabla2[concepto],N18)</f>
        <v>0</v>
      </c>
      <c r="Q18" s="11"/>
      <c r="R18" s="8"/>
      <c r="S18" s="14"/>
      <c r="T18" s="13"/>
      <c r="V18" s="21">
        <v>45689</v>
      </c>
      <c r="W18" s="19" t="str">
        <f>TEXT(Tabla2[[#This Row],[Fecha]],"MMMM")</f>
        <v>febrero</v>
      </c>
      <c r="X18" s="19" t="s">
        <v>23</v>
      </c>
      <c r="Y18" s="19" t="s">
        <v>24</v>
      </c>
      <c r="Z18" s="22" t="s">
        <v>25</v>
      </c>
      <c r="AA18" s="23">
        <v>520000</v>
      </c>
      <c r="AB18" s="27">
        <v>520000</v>
      </c>
    </row>
    <row r="19" spans="10:33" ht="20.25">
      <c r="J19" s="45"/>
      <c r="K19" s="46">
        <f>SUMIFS(Tabla2[presupuesto],Tabla2[mes],$B$2,Tabla2[concepto],J19)</f>
        <v>0</v>
      </c>
      <c r="L19" s="47">
        <f>SUMIFS(Tabla2[monto],Tabla2[mes],$B$2,Tabla2[concepto],J19)</f>
        <v>0</v>
      </c>
      <c r="N19" s="45"/>
      <c r="O19" s="46">
        <f>SUMIFS(Tabla2[presupuesto],Tabla2[mes],$B$2,Tabla2[concepto],N19)</f>
        <v>0</v>
      </c>
      <c r="P19" s="47">
        <f>SUMIFS(Tabla2[monto],Tabla2[mes],$B$2,Tabla2[concepto],N19)</f>
        <v>0</v>
      </c>
      <c r="R19" s="59" t="s">
        <v>37</v>
      </c>
      <c r="S19" s="60"/>
      <c r="T19" s="61"/>
      <c r="V19" s="21">
        <v>45690</v>
      </c>
      <c r="W19" s="19" t="str">
        <f>TEXT(Tabla2[[#This Row],[Fecha]],"MMMM")</f>
        <v>febrero</v>
      </c>
      <c r="X19" s="19" t="s">
        <v>26</v>
      </c>
      <c r="Y19" s="19" t="s">
        <v>10</v>
      </c>
      <c r="Z19" s="22" t="s">
        <v>27</v>
      </c>
      <c r="AA19" s="23">
        <v>150000</v>
      </c>
      <c r="AB19" s="27">
        <v>150000</v>
      </c>
    </row>
    <row r="20" spans="10:33" ht="17.25">
      <c r="J20" s="45"/>
      <c r="K20" s="46">
        <f>SUMIFS(Tabla2[presupuesto],Tabla2[mes],$B$2,Tabla2[concepto],J20)</f>
        <v>0</v>
      </c>
      <c r="L20" s="47">
        <f>SUMIFS(Tabla2[monto],Tabla2[mes],$B$2,Tabla2[concepto],J20)</f>
        <v>0</v>
      </c>
      <c r="N20" s="45"/>
      <c r="O20" s="46">
        <f>SUMIFS(Tabla2[presupuesto],Tabla2[mes],$B$2,Tabla2[concepto],N20)</f>
        <v>0</v>
      </c>
      <c r="P20" s="47">
        <f>SUMIFS(Tabla2[monto],Tabla2[mes],$B$2,Tabla2[concepto],N20)</f>
        <v>0</v>
      </c>
      <c r="R20" s="52" t="s">
        <v>22</v>
      </c>
      <c r="S20" s="52" t="s">
        <v>5</v>
      </c>
      <c r="T20" s="52" t="s">
        <v>20</v>
      </c>
      <c r="V20" s="21">
        <v>45691</v>
      </c>
      <c r="W20" s="19" t="str">
        <f>TEXT(Tabla2[[#This Row],[Fecha]],"MMMM")</f>
        <v>febrero</v>
      </c>
      <c r="X20" s="19" t="s">
        <v>26</v>
      </c>
      <c r="Y20" s="19" t="s">
        <v>9</v>
      </c>
      <c r="Z20" s="22" t="s">
        <v>28</v>
      </c>
      <c r="AA20" s="23">
        <v>25000</v>
      </c>
      <c r="AB20" s="27">
        <v>24000</v>
      </c>
    </row>
    <row r="21" spans="10:33" ht="17.25">
      <c r="J21" s="45"/>
      <c r="K21" s="46">
        <f>SUMIFS(Tabla2[presupuesto],Tabla2[mes],$B$2,Tabla2[concepto],J21)</f>
        <v>0</v>
      </c>
      <c r="L21" s="47">
        <f>SUMIFS(Tabla2[monto],Tabla2[mes],$B$2,Tabla2[concepto],J21)</f>
        <v>0</v>
      </c>
      <c r="N21" s="45"/>
      <c r="O21" s="46">
        <f>SUMIFS(Tabla2[presupuesto],Tabla2[mes],$B$2,Tabla2[concepto],N21)</f>
        <v>0</v>
      </c>
      <c r="P21" s="47">
        <f>SUMIFS(Tabla2[monto],Tabla2[mes],$B$2,Tabla2[concepto],N21)</f>
        <v>0</v>
      </c>
      <c r="R21" s="48" t="str" cm="1">
        <f t="array" ref="R21">_xlfn.UNIQUE(_xlfn._xlws.FILTER(Tabla2[concepto],(Tabla2[mes]=$B$2)*(Tabla2[categoria]=R19)))</f>
        <v>Ahorro mensual</v>
      </c>
      <c r="S21" s="49">
        <f>SUMIFS(Tabla2[presupuesto],Tabla2[mes],$B$2,Tabla2[concepto],R21)</f>
        <v>50000</v>
      </c>
      <c r="T21" s="50">
        <f>SUMIFS(Tabla2[monto],Tabla2[mes],$B$2,Tabla2[concepto],R21)</f>
        <v>50000</v>
      </c>
      <c r="U21" s="12"/>
      <c r="V21" s="21">
        <v>45692</v>
      </c>
      <c r="W21" s="19" t="str">
        <f>TEXT(Tabla2[[#This Row],[Fecha]],"MMMM")</f>
        <v>febrero</v>
      </c>
      <c r="X21" s="19" t="s">
        <v>26</v>
      </c>
      <c r="Y21" s="19" t="s">
        <v>9</v>
      </c>
      <c r="Z21" s="22" t="s">
        <v>29</v>
      </c>
      <c r="AA21" s="23">
        <v>22000</v>
      </c>
      <c r="AB21" s="27">
        <v>22000</v>
      </c>
    </row>
    <row r="22" spans="10:33" ht="17.25">
      <c r="J22" s="45"/>
      <c r="K22" s="46">
        <f>SUMIFS(Tabla2[presupuesto],Tabla2[mes],$B$2,Tabla2[concepto],J22)</f>
        <v>0</v>
      </c>
      <c r="L22" s="47">
        <f>SUMIFS(Tabla2[monto],Tabla2[mes],$B$2,Tabla2[concepto],J22)</f>
        <v>0</v>
      </c>
      <c r="N22" s="45"/>
      <c r="O22" s="46">
        <f>SUMIFS(Tabla2[presupuesto],Tabla2[mes],$B$2,Tabla2[concepto],N22)</f>
        <v>0</v>
      </c>
      <c r="P22" s="47">
        <f>SUMIFS(Tabla2[monto],Tabla2[mes],$B$2,Tabla2[concepto],N22)</f>
        <v>0</v>
      </c>
      <c r="R22" s="48"/>
      <c r="S22" s="49">
        <f>SUMIFS(Tabla2[presupuesto],Tabla2[mes],$B$2,Tabla2[concepto],N22)</f>
        <v>0</v>
      </c>
      <c r="T22" s="50">
        <f>SUMIFS(Tabla2[monto],Tabla2[mes],$B$2,Tabla2[concepto],N22)</f>
        <v>0</v>
      </c>
      <c r="V22" s="21">
        <v>45693</v>
      </c>
      <c r="W22" s="19" t="str">
        <f>TEXT(Tabla2[[#This Row],[Fecha]],"MMMM")</f>
        <v>febrero</v>
      </c>
      <c r="X22" s="19" t="s">
        <v>26</v>
      </c>
      <c r="Y22" s="19" t="s">
        <v>10</v>
      </c>
      <c r="Z22" s="22" t="s">
        <v>30</v>
      </c>
      <c r="AA22" s="24">
        <v>80000</v>
      </c>
      <c r="AB22" s="26">
        <v>75000</v>
      </c>
    </row>
    <row r="23" spans="10:33" ht="17.25">
      <c r="J23" s="45"/>
      <c r="K23" s="46">
        <f>SUMIFS(Tabla2[presupuesto],Tabla2[mes],$B$2,Tabla2[concepto],J23)</f>
        <v>0</v>
      </c>
      <c r="L23" s="47">
        <f>SUMIFS(Tabla2[monto],Tabla2[mes],$B$2,Tabla2[concepto],J23)</f>
        <v>0</v>
      </c>
      <c r="N23" s="45"/>
      <c r="O23" s="46">
        <f>SUMIFS(Tabla2[presupuesto],Tabla2[mes],$B$2,Tabla2[concepto],N23)</f>
        <v>0</v>
      </c>
      <c r="P23" s="47">
        <f>SUMIFS(Tabla2[monto],Tabla2[mes],$B$2,Tabla2[concepto],N23)</f>
        <v>0</v>
      </c>
      <c r="R23" s="48"/>
      <c r="S23" s="49">
        <f>SUMIFS(Tabla2[presupuesto],Tabla2[mes],$B$2,Tabla2[concepto],N23)</f>
        <v>0</v>
      </c>
      <c r="T23" s="50">
        <f>SUMIFS(Tabla2[monto],Tabla2[mes],$B$2,Tabla2[concepto],N23)</f>
        <v>0</v>
      </c>
      <c r="V23" s="21">
        <v>45694</v>
      </c>
      <c r="W23" s="19" t="str">
        <f>TEXT(Tabla2[[#This Row],[Fecha]],"MMMM")</f>
        <v>febrero</v>
      </c>
      <c r="X23" s="19" t="s">
        <v>26</v>
      </c>
      <c r="Y23" s="19" t="s">
        <v>31</v>
      </c>
      <c r="Z23" s="19" t="s">
        <v>32</v>
      </c>
      <c r="AA23" s="24">
        <v>50000</v>
      </c>
      <c r="AB23" s="26">
        <v>50000</v>
      </c>
    </row>
    <row r="24" spans="10:33" ht="17.25">
      <c r="J24" s="45"/>
      <c r="K24" s="57">
        <f>SUMIFS(Tabla2[presupuesto],Tabla2[mes],$B$2,Tabla2[concepto],J24)</f>
        <v>0</v>
      </c>
      <c r="L24" s="55">
        <f>SUMIFS(Tabla2[monto],Tabla2[mes],$B$2,Tabla2[concepto],J24)</f>
        <v>0</v>
      </c>
      <c r="N24" s="45"/>
      <c r="O24" s="57">
        <f>SUMIFS(Tabla2[presupuesto],Tabla2[mes],$B$2,Tabla2[concepto],N24)</f>
        <v>0</v>
      </c>
      <c r="P24" s="55">
        <f>SUMIFS(Tabla2[monto],Tabla2[mes],$B$2,Tabla2[concepto],N24)</f>
        <v>0</v>
      </c>
      <c r="Q24" s="12"/>
      <c r="R24" s="48"/>
      <c r="S24" s="49">
        <f>SUMIFS(Tabla2[presupuesto],Tabla2[mes],$B$2,Tabla2[concepto],N24)</f>
        <v>0</v>
      </c>
      <c r="T24" s="50">
        <f>SUMIFS(Tabla2[monto],Tabla2[mes],$B$2,Tabla2[concepto],N24)</f>
        <v>0</v>
      </c>
      <c r="U24" s="15"/>
      <c r="V24" s="21">
        <v>45695</v>
      </c>
      <c r="W24" s="19" t="str">
        <f>TEXT(Tabla2[[#This Row],[Fecha]],"MMMM")</f>
        <v>febrero</v>
      </c>
      <c r="X24" s="19" t="s">
        <v>26</v>
      </c>
      <c r="Y24" s="19" t="s">
        <v>11</v>
      </c>
      <c r="Z24" s="19" t="s">
        <v>34</v>
      </c>
      <c r="AA24" s="24">
        <v>15000</v>
      </c>
      <c r="AB24" s="26">
        <v>17000</v>
      </c>
    </row>
    <row r="25" spans="10:33" ht="17.25">
      <c r="J25" s="56" t="s">
        <v>33</v>
      </c>
      <c r="K25" s="58">
        <f>SUM(K11:K24)</f>
        <v>47000</v>
      </c>
      <c r="L25" s="58">
        <f>SUM(L11:L24)</f>
        <v>62000</v>
      </c>
      <c r="N25" s="56" t="s">
        <v>33</v>
      </c>
      <c r="O25" s="58">
        <f>SUM(O11:O24)</f>
        <v>305000</v>
      </c>
      <c r="P25" s="58">
        <f>SUM(P11:P24)</f>
        <v>330000</v>
      </c>
      <c r="R25" s="48"/>
      <c r="S25" s="49">
        <f>SUMIFS(Tabla2[presupuesto],Tabla2[mes],$B$2,Tabla2[concepto],N25)</f>
        <v>0</v>
      </c>
      <c r="T25" s="50">
        <f>SUMIFS(Tabla2[monto],Tabla2[mes],$B$2,Tabla2[concepto],N25)</f>
        <v>0</v>
      </c>
      <c r="U25" s="16"/>
      <c r="V25" s="20">
        <v>45698</v>
      </c>
      <c r="W25" s="19" t="str">
        <f>TEXT(Tabla2[[#This Row],[Fecha]],"MMMM")</f>
        <v>febrero</v>
      </c>
      <c r="X25" s="19" t="s">
        <v>26</v>
      </c>
      <c r="Y25" s="19" t="s">
        <v>10</v>
      </c>
      <c r="Z25" s="19" t="s">
        <v>35</v>
      </c>
      <c r="AA25" s="24">
        <v>10000</v>
      </c>
      <c r="AB25" s="26">
        <v>15000</v>
      </c>
    </row>
    <row r="26" spans="10:33" ht="17.25">
      <c r="R26" s="51"/>
      <c r="S26" s="49">
        <f>SUMIFS(Tabla2[presupuesto],Tabla2[mes],$B$2,Tabla2[concepto],N26)</f>
        <v>0</v>
      </c>
      <c r="T26" s="50">
        <f>SUMIFS(Tabla2[monto],Tabla2[mes],$B$2,Tabla2[concepto],N26)</f>
        <v>0</v>
      </c>
      <c r="U26" s="11"/>
      <c r="V26" s="20">
        <v>45717</v>
      </c>
      <c r="W26" s="19" t="str">
        <f>TEXT(Tabla2[[#This Row],[Fecha]],"MMMM")</f>
        <v>marzo</v>
      </c>
      <c r="X26" s="19" t="s">
        <v>23</v>
      </c>
      <c r="Y26" s="19" t="s">
        <v>24</v>
      </c>
      <c r="Z26" s="22" t="s">
        <v>25</v>
      </c>
      <c r="AA26" s="23">
        <v>520000</v>
      </c>
      <c r="AB26" s="23">
        <v>520000</v>
      </c>
    </row>
    <row r="27" spans="10:33" ht="17.25">
      <c r="R27" s="53" t="s">
        <v>33</v>
      </c>
      <c r="S27" s="54">
        <f>SUM(S21:S26)</f>
        <v>50000</v>
      </c>
      <c r="T27" s="54">
        <f>SUM(T21:T26)</f>
        <v>50000</v>
      </c>
      <c r="U27" s="17"/>
      <c r="V27" s="20">
        <v>45718</v>
      </c>
      <c r="W27" s="19" t="str">
        <f>TEXT(Tabla2[[#This Row],[Fecha]],"MMMM")</f>
        <v>marzo</v>
      </c>
      <c r="X27" s="19" t="s">
        <v>26</v>
      </c>
      <c r="Y27" s="19" t="s">
        <v>10</v>
      </c>
      <c r="Z27" s="22" t="s">
        <v>27</v>
      </c>
      <c r="AA27" s="23">
        <v>150000</v>
      </c>
      <c r="AB27" s="23">
        <v>200000</v>
      </c>
    </row>
    <row r="28" spans="10:33" ht="46.5">
      <c r="T28" s="18"/>
      <c r="V28" s="20">
        <v>45719</v>
      </c>
      <c r="W28" s="19" t="str">
        <f>TEXT(Tabla2[[#This Row],[Fecha]],"MMMM")</f>
        <v>marzo</v>
      </c>
      <c r="X28" s="19" t="s">
        <v>26</v>
      </c>
      <c r="Y28" s="19" t="s">
        <v>9</v>
      </c>
      <c r="Z28" s="22" t="s">
        <v>28</v>
      </c>
      <c r="AA28" s="23">
        <v>25000</v>
      </c>
      <c r="AB28" s="23">
        <v>23000</v>
      </c>
    </row>
    <row r="29" spans="10:33" ht="46.5">
      <c r="S29" s="10"/>
      <c r="T29" s="9"/>
      <c r="V29" s="20">
        <v>45720</v>
      </c>
      <c r="W29" s="19" t="str">
        <f>TEXT(Tabla2[[#This Row],[Fecha]],"MMMM")</f>
        <v>marzo</v>
      </c>
      <c r="X29" s="19" t="s">
        <v>26</v>
      </c>
      <c r="Y29" s="19" t="s">
        <v>9</v>
      </c>
      <c r="Z29" s="22" t="s">
        <v>29</v>
      </c>
      <c r="AA29" s="23">
        <v>22000</v>
      </c>
      <c r="AB29" s="23">
        <v>22000</v>
      </c>
    </row>
    <row r="30" spans="10:33" ht="17.25">
      <c r="N30" s="3"/>
      <c r="V30" s="20">
        <v>45721</v>
      </c>
      <c r="W30" s="19" t="str">
        <f>TEXT(Tabla2[[#This Row],[Fecha]],"MMMM")</f>
        <v>marzo</v>
      </c>
      <c r="X30" s="19" t="s">
        <v>26</v>
      </c>
      <c r="Y30" s="19" t="s">
        <v>10</v>
      </c>
      <c r="Z30" s="22" t="s">
        <v>30</v>
      </c>
      <c r="AA30" s="23">
        <v>80000</v>
      </c>
      <c r="AB30" s="23">
        <v>90000</v>
      </c>
    </row>
    <row r="31" spans="10:33" ht="17.25">
      <c r="S31" s="2" t="s">
        <v>38</v>
      </c>
      <c r="V31" s="20">
        <v>45722</v>
      </c>
      <c r="W31" s="19" t="str">
        <f>TEXT(Tabla2[[#This Row],[Fecha]],"MMMM")</f>
        <v>marzo</v>
      </c>
      <c r="X31" s="19" t="s">
        <v>26</v>
      </c>
      <c r="Y31" s="19" t="s">
        <v>31</v>
      </c>
      <c r="Z31" s="19" t="s">
        <v>32</v>
      </c>
      <c r="AA31" s="23">
        <v>60000</v>
      </c>
      <c r="AB31" s="23">
        <v>60000</v>
      </c>
    </row>
    <row r="32" spans="10:33" ht="17.25">
      <c r="V32" s="20">
        <v>45723</v>
      </c>
      <c r="W32" s="19" t="str">
        <f>TEXT(Tabla2[[#This Row],[Fecha]],"MMMM")</f>
        <v>marzo</v>
      </c>
      <c r="X32" s="19" t="s">
        <v>26</v>
      </c>
      <c r="Y32" s="19" t="s">
        <v>10</v>
      </c>
      <c r="Z32" s="19" t="s">
        <v>34</v>
      </c>
      <c r="AA32" s="23">
        <v>15000</v>
      </c>
      <c r="AB32" s="23">
        <v>5000</v>
      </c>
    </row>
    <row r="33" spans="12:28" ht="17.25">
      <c r="V33" s="20">
        <v>45726</v>
      </c>
      <c r="W33" s="19" t="str">
        <f>TEXT(Tabla2[[#This Row],[Fecha]],"MMMM")</f>
        <v>marzo</v>
      </c>
      <c r="X33" s="19" t="s">
        <v>26</v>
      </c>
      <c r="Y33" s="19" t="s">
        <v>10</v>
      </c>
      <c r="Z33" s="19" t="s">
        <v>35</v>
      </c>
      <c r="AA33" s="23">
        <v>10000</v>
      </c>
      <c r="AB33" s="23">
        <v>0</v>
      </c>
    </row>
    <row r="34" spans="12:28" ht="46.5">
      <c r="V34" s="20">
        <v>45748</v>
      </c>
      <c r="W34" s="19" t="str">
        <f>TEXT(Tabla2[[#This Row],[Fecha]],"MMMM")</f>
        <v>abril</v>
      </c>
      <c r="X34" s="19" t="s">
        <v>23</v>
      </c>
      <c r="Y34" s="19" t="s">
        <v>24</v>
      </c>
      <c r="Z34" s="22" t="s">
        <v>25</v>
      </c>
      <c r="AA34" s="23">
        <v>600000</v>
      </c>
      <c r="AB34" s="23">
        <v>600000</v>
      </c>
    </row>
    <row r="35" spans="12:28" ht="31.5">
      <c r="V35" s="20">
        <v>45749</v>
      </c>
      <c r="W35" s="19" t="str">
        <f>TEXT(Tabla2[[#This Row],[Fecha]],"MMMM")</f>
        <v>abril</v>
      </c>
      <c r="X35" s="19" t="s">
        <v>26</v>
      </c>
      <c r="Y35" s="19" t="s">
        <v>10</v>
      </c>
      <c r="Z35" s="22" t="s">
        <v>27</v>
      </c>
      <c r="AA35" s="23">
        <v>200000</v>
      </c>
      <c r="AB35" s="23">
        <v>200000</v>
      </c>
    </row>
    <row r="36" spans="12:28" ht="17.25">
      <c r="L36" s="3"/>
      <c r="V36" s="20">
        <v>45750</v>
      </c>
      <c r="W36" s="19" t="str">
        <f>TEXT(Tabla2[[#This Row],[Fecha]],"MMMM")</f>
        <v>abril</v>
      </c>
      <c r="X36" s="19" t="s">
        <v>26</v>
      </c>
      <c r="Y36" s="19" t="s">
        <v>9</v>
      </c>
      <c r="Z36" s="22" t="s">
        <v>28</v>
      </c>
      <c r="AA36" s="23">
        <v>25000</v>
      </c>
      <c r="AB36" s="26">
        <v>30000</v>
      </c>
    </row>
    <row r="37" spans="12:28" ht="46.5">
      <c r="V37" s="20">
        <v>45751</v>
      </c>
      <c r="W37" s="19" t="str">
        <f>TEXT(Tabla2[[#This Row],[Fecha]],"MMMM")</f>
        <v>abril</v>
      </c>
      <c r="X37" s="19" t="s">
        <v>26</v>
      </c>
      <c r="Y37" s="19" t="s">
        <v>9</v>
      </c>
      <c r="Z37" s="22" t="s">
        <v>29</v>
      </c>
      <c r="AA37" s="23">
        <v>22000</v>
      </c>
      <c r="AB37" s="26">
        <v>32000</v>
      </c>
    </row>
    <row r="38" spans="12:28" ht="62.25">
      <c r="V38" s="20">
        <v>45752</v>
      </c>
      <c r="W38" s="19" t="str">
        <f>TEXT(Tabla2[[#This Row],[Fecha]],"MMMM")</f>
        <v>abril</v>
      </c>
      <c r="X38" s="19" t="s">
        <v>26</v>
      </c>
      <c r="Y38" s="19" t="s">
        <v>10</v>
      </c>
      <c r="Z38" s="22" t="s">
        <v>30</v>
      </c>
      <c r="AA38" s="23">
        <v>80000</v>
      </c>
      <c r="AB38" s="26">
        <v>70000</v>
      </c>
    </row>
    <row r="39" spans="12:28" ht="17.25">
      <c r="V39" s="20">
        <v>45753</v>
      </c>
      <c r="W39" s="19" t="str">
        <f>TEXT(Tabla2[[#This Row],[Fecha]],"MMMM")</f>
        <v>abril</v>
      </c>
      <c r="X39" s="19" t="s">
        <v>26</v>
      </c>
      <c r="Y39" s="19" t="s">
        <v>31</v>
      </c>
      <c r="Z39" s="19" t="s">
        <v>32</v>
      </c>
      <c r="AA39" s="23">
        <v>50000</v>
      </c>
      <c r="AB39" s="26">
        <v>50000</v>
      </c>
    </row>
    <row r="40" spans="12:28" ht="17.25">
      <c r="V40" s="20">
        <v>45754</v>
      </c>
      <c r="W40" s="19" t="str">
        <f>TEXT(Tabla2[[#This Row],[Fecha]],"MMMM")</f>
        <v>abril</v>
      </c>
      <c r="X40" s="19" t="s">
        <v>26</v>
      </c>
      <c r="Y40" s="19" t="s">
        <v>10</v>
      </c>
      <c r="Z40" s="19" t="s">
        <v>34</v>
      </c>
      <c r="AA40" s="23">
        <v>15000</v>
      </c>
      <c r="AB40" s="26">
        <v>30000</v>
      </c>
    </row>
    <row r="41" spans="12:28" ht="17.25">
      <c r="V41" s="20">
        <v>45757</v>
      </c>
      <c r="W41" s="19" t="str">
        <f>TEXT(Tabla2[[#This Row],[Fecha]],"MMMM")</f>
        <v>abril</v>
      </c>
      <c r="X41" s="19" t="s">
        <v>26</v>
      </c>
      <c r="Y41" s="19" t="s">
        <v>10</v>
      </c>
      <c r="Z41" s="19" t="s">
        <v>35</v>
      </c>
      <c r="AA41" s="23">
        <v>10000</v>
      </c>
      <c r="AB41" s="26">
        <v>30000</v>
      </c>
    </row>
    <row r="42" spans="12:28" ht="46.5">
      <c r="V42" s="20">
        <v>45778</v>
      </c>
      <c r="W42" s="19" t="str">
        <f>TEXT(Tabla2[[#This Row],[Fecha]],"MMMM")</f>
        <v>mayo</v>
      </c>
      <c r="X42" s="19" t="s">
        <v>23</v>
      </c>
      <c r="Y42" s="19" t="s">
        <v>24</v>
      </c>
      <c r="Z42" s="22" t="s">
        <v>25</v>
      </c>
      <c r="AA42" s="23">
        <v>600000</v>
      </c>
      <c r="AB42" s="26">
        <v>600000</v>
      </c>
    </row>
    <row r="43" spans="12:28" ht="31.5">
      <c r="V43" s="20">
        <v>45779</v>
      </c>
      <c r="W43" s="19" t="str">
        <f>TEXT(Tabla2[[#This Row],[Fecha]],"MMMM")</f>
        <v>mayo</v>
      </c>
      <c r="X43" s="19" t="s">
        <v>26</v>
      </c>
      <c r="Y43" s="19" t="s">
        <v>10</v>
      </c>
      <c r="Z43" s="22" t="s">
        <v>27</v>
      </c>
      <c r="AA43" s="23">
        <v>200000</v>
      </c>
      <c r="AB43" s="26">
        <v>200000</v>
      </c>
    </row>
    <row r="44" spans="12:28" ht="46.5">
      <c r="V44" s="20">
        <v>45780</v>
      </c>
      <c r="W44" s="19" t="str">
        <f>TEXT(Tabla2[[#This Row],[Fecha]],"MMMM")</f>
        <v>mayo</v>
      </c>
      <c r="X44" s="19" t="s">
        <v>26</v>
      </c>
      <c r="Y44" s="19" t="s">
        <v>9</v>
      </c>
      <c r="Z44" s="22" t="s">
        <v>28</v>
      </c>
      <c r="AA44" s="23">
        <v>30000</v>
      </c>
      <c r="AB44" s="26">
        <v>27000</v>
      </c>
    </row>
    <row r="45" spans="12:28" ht="46.5">
      <c r="V45" s="20">
        <v>45781</v>
      </c>
      <c r="W45" s="19" t="str">
        <f>TEXT(Tabla2[[#This Row],[Fecha]],"MMMM")</f>
        <v>mayo</v>
      </c>
      <c r="X45" s="19" t="s">
        <v>26</v>
      </c>
      <c r="Y45" s="19" t="s">
        <v>9</v>
      </c>
      <c r="Z45" s="22" t="s">
        <v>29</v>
      </c>
      <c r="AA45" s="23">
        <v>30000</v>
      </c>
      <c r="AB45" s="26">
        <v>22000</v>
      </c>
    </row>
    <row r="46" spans="12:28" ht="62.25">
      <c r="V46" s="20">
        <v>45782</v>
      </c>
      <c r="W46" s="19" t="str">
        <f>TEXT(Tabla2[[#This Row],[Fecha]],"MMMM")</f>
        <v>mayo</v>
      </c>
      <c r="X46" s="19" t="s">
        <v>26</v>
      </c>
      <c r="Y46" s="19" t="s">
        <v>10</v>
      </c>
      <c r="Z46" s="22" t="s">
        <v>30</v>
      </c>
      <c r="AA46" s="23">
        <v>80000</v>
      </c>
      <c r="AB46" s="26">
        <v>80000</v>
      </c>
    </row>
    <row r="47" spans="12:28" ht="17.25">
      <c r="V47" s="20">
        <v>45783</v>
      </c>
      <c r="W47" s="19" t="str">
        <f>TEXT(Tabla2[[#This Row],[Fecha]],"MMMM")</f>
        <v>mayo</v>
      </c>
      <c r="X47" s="19" t="s">
        <v>26</v>
      </c>
      <c r="Y47" s="19" t="s">
        <v>31</v>
      </c>
      <c r="Z47" s="19" t="s">
        <v>32</v>
      </c>
      <c r="AA47" s="23">
        <v>50000</v>
      </c>
      <c r="AB47" s="26">
        <v>50000</v>
      </c>
    </row>
    <row r="48" spans="12:28" ht="17.25">
      <c r="V48" s="20">
        <v>45784</v>
      </c>
      <c r="W48" s="19" t="str">
        <f>TEXT(Tabla2[[#This Row],[Fecha]],"MMMM")</f>
        <v>mayo</v>
      </c>
      <c r="X48" s="19" t="s">
        <v>26</v>
      </c>
      <c r="Y48" s="19" t="s">
        <v>10</v>
      </c>
      <c r="Z48" s="19" t="s">
        <v>34</v>
      </c>
      <c r="AA48" s="23">
        <v>15000</v>
      </c>
      <c r="AB48" s="26">
        <v>14500</v>
      </c>
    </row>
    <row r="49" spans="22:28" ht="17.25">
      <c r="V49" s="20">
        <v>45787</v>
      </c>
      <c r="W49" s="19" t="str">
        <f>TEXT(Tabla2[[#This Row],[Fecha]],"MMMM")</f>
        <v>mayo</v>
      </c>
      <c r="X49" s="19" t="s">
        <v>26</v>
      </c>
      <c r="Y49" s="19" t="s">
        <v>10</v>
      </c>
      <c r="Z49" s="19" t="s">
        <v>35</v>
      </c>
      <c r="AA49" s="23">
        <v>10000</v>
      </c>
      <c r="AB49" s="26">
        <v>7800</v>
      </c>
    </row>
    <row r="50" spans="22:28" ht="46.5">
      <c r="V50" s="20">
        <v>45809</v>
      </c>
      <c r="W50" s="19" t="str">
        <f>TEXT(Tabla2[[#This Row],[Fecha]],"MMMM")</f>
        <v>junio</v>
      </c>
      <c r="X50" s="19" t="s">
        <v>23</v>
      </c>
      <c r="Y50" s="19" t="s">
        <v>24</v>
      </c>
      <c r="Z50" s="22" t="s">
        <v>25</v>
      </c>
      <c r="AA50" s="23" t="s">
        <v>39</v>
      </c>
      <c r="AB50" s="23" t="s">
        <v>39</v>
      </c>
    </row>
    <row r="51" spans="22:28" ht="31.5">
      <c r="V51" s="20">
        <v>45810</v>
      </c>
      <c r="W51" s="19" t="str">
        <f>TEXT(Tabla2[[#This Row],[Fecha]],"MMMM")</f>
        <v>junio</v>
      </c>
      <c r="X51" s="19" t="s">
        <v>26</v>
      </c>
      <c r="Y51" s="19" t="s">
        <v>10</v>
      </c>
      <c r="Z51" s="22" t="s">
        <v>27</v>
      </c>
      <c r="AA51" s="23">
        <v>200000</v>
      </c>
      <c r="AB51" s="23">
        <v>200000</v>
      </c>
    </row>
    <row r="52" spans="22:28" ht="46.5">
      <c r="V52" s="20">
        <v>45811</v>
      </c>
      <c r="W52" s="19" t="str">
        <f>TEXT(Tabla2[[#This Row],[Fecha]],"MMMM")</f>
        <v>junio</v>
      </c>
      <c r="X52" s="19" t="s">
        <v>26</v>
      </c>
      <c r="Y52" s="19" t="s">
        <v>9</v>
      </c>
      <c r="Z52" s="22" t="s">
        <v>28</v>
      </c>
      <c r="AA52" s="23">
        <v>25000</v>
      </c>
      <c r="AB52" s="23">
        <v>26000</v>
      </c>
    </row>
    <row r="53" spans="22:28" ht="46.5">
      <c r="V53" s="20">
        <v>45812</v>
      </c>
      <c r="W53" s="19" t="str">
        <f>TEXT(Tabla2[[#This Row],[Fecha]],"MMMM")</f>
        <v>junio</v>
      </c>
      <c r="X53" s="19" t="s">
        <v>26</v>
      </c>
      <c r="Y53" s="19" t="s">
        <v>9</v>
      </c>
      <c r="Z53" s="22" t="s">
        <v>29</v>
      </c>
      <c r="AA53" s="23">
        <v>22000</v>
      </c>
      <c r="AB53" s="25">
        <v>21000</v>
      </c>
    </row>
    <row r="54" spans="22:28" ht="62.25">
      <c r="V54" s="20">
        <v>45813</v>
      </c>
      <c r="W54" s="19" t="str">
        <f>TEXT(Tabla2[[#This Row],[Fecha]],"MMMM")</f>
        <v>junio</v>
      </c>
      <c r="X54" s="19" t="s">
        <v>26</v>
      </c>
      <c r="Y54" s="19" t="s">
        <v>10</v>
      </c>
      <c r="Z54" s="22" t="s">
        <v>30</v>
      </c>
      <c r="AA54" s="23">
        <v>80000</v>
      </c>
      <c r="AB54" s="25">
        <v>85000</v>
      </c>
    </row>
    <row r="55" spans="22:28" ht="17.25">
      <c r="V55" s="20">
        <v>45814</v>
      </c>
      <c r="W55" s="19" t="str">
        <f>TEXT(Tabla2[[#This Row],[Fecha]],"MMMM")</f>
        <v>junio</v>
      </c>
      <c r="X55" s="19" t="s">
        <v>26</v>
      </c>
      <c r="Y55" s="19" t="s">
        <v>31</v>
      </c>
      <c r="Z55" s="19" t="s">
        <v>32</v>
      </c>
      <c r="AA55" s="23">
        <v>50000</v>
      </c>
      <c r="AB55" s="25">
        <v>50000</v>
      </c>
    </row>
    <row r="56" spans="22:28" ht="17.25">
      <c r="V56" s="20">
        <v>45815</v>
      </c>
      <c r="W56" s="19" t="str">
        <f>TEXT(Tabla2[[#This Row],[Fecha]],"MMMM")</f>
        <v>junio</v>
      </c>
      <c r="X56" s="19" t="s">
        <v>26</v>
      </c>
      <c r="Y56" s="19" t="s">
        <v>10</v>
      </c>
      <c r="Z56" s="19" t="s">
        <v>34</v>
      </c>
      <c r="AA56" s="23">
        <v>15000</v>
      </c>
      <c r="AB56" s="25">
        <v>16500</v>
      </c>
    </row>
    <row r="57" spans="22:28" ht="17.25">
      <c r="V57" s="20">
        <v>45818</v>
      </c>
      <c r="W57" s="19" t="str">
        <f>TEXT(Tabla2[[#This Row],[Fecha]],"MMMM")</f>
        <v>junio</v>
      </c>
      <c r="X57" s="19" t="s">
        <v>26</v>
      </c>
      <c r="Y57" s="19" t="s">
        <v>10</v>
      </c>
      <c r="Z57" s="19" t="s">
        <v>35</v>
      </c>
      <c r="AA57" s="23">
        <v>10000</v>
      </c>
      <c r="AB57" s="25">
        <v>11000</v>
      </c>
    </row>
    <row r="58" spans="22:28" ht="46.5">
      <c r="V58" s="20">
        <v>45839</v>
      </c>
      <c r="W58" s="19" t="str">
        <f>TEXT(Tabla2[[#This Row],[Fecha]],"MMMM")</f>
        <v>julio</v>
      </c>
      <c r="X58" s="19" t="s">
        <v>23</v>
      </c>
      <c r="Y58" s="19" t="s">
        <v>24</v>
      </c>
      <c r="Z58" s="22" t="s">
        <v>25</v>
      </c>
      <c r="AA58" s="23">
        <v>650000</v>
      </c>
      <c r="AB58" s="25">
        <v>650000</v>
      </c>
    </row>
    <row r="59" spans="22:28" ht="31.5">
      <c r="V59" s="20">
        <v>45840</v>
      </c>
      <c r="W59" s="19" t="str">
        <f>TEXT(Tabla2[[#This Row],[Fecha]],"MMMM")</f>
        <v>julio</v>
      </c>
      <c r="X59" s="19" t="s">
        <v>26</v>
      </c>
      <c r="Y59" s="19" t="s">
        <v>10</v>
      </c>
      <c r="Z59" s="22" t="s">
        <v>27</v>
      </c>
      <c r="AA59" s="23">
        <v>200000</v>
      </c>
      <c r="AB59" s="25">
        <v>200000</v>
      </c>
    </row>
    <row r="60" spans="22:28" ht="46.5">
      <c r="V60" s="20">
        <v>45841</v>
      </c>
      <c r="W60" s="19" t="str">
        <f>TEXT(Tabla2[[#This Row],[Fecha]],"MMMM")</f>
        <v>julio</v>
      </c>
      <c r="X60" s="19" t="s">
        <v>26</v>
      </c>
      <c r="Y60" s="19" t="s">
        <v>9</v>
      </c>
      <c r="Z60" s="22" t="s">
        <v>28</v>
      </c>
      <c r="AA60" s="23">
        <v>25000</v>
      </c>
      <c r="AB60" s="25">
        <v>27000</v>
      </c>
    </row>
    <row r="61" spans="22:28" ht="46.5">
      <c r="V61" s="20">
        <v>45842</v>
      </c>
      <c r="W61" s="19" t="str">
        <f>TEXT(Tabla2[[#This Row],[Fecha]],"MMMM")</f>
        <v>julio</v>
      </c>
      <c r="X61" s="19" t="s">
        <v>26</v>
      </c>
      <c r="Y61" s="19" t="s">
        <v>9</v>
      </c>
      <c r="Z61" s="22" t="s">
        <v>29</v>
      </c>
      <c r="AA61" s="23">
        <v>22000</v>
      </c>
      <c r="AB61" s="25">
        <v>20000</v>
      </c>
    </row>
    <row r="62" spans="22:28" ht="62.25">
      <c r="V62" s="20">
        <v>45843</v>
      </c>
      <c r="W62" s="19" t="str">
        <f>TEXT(Tabla2[[#This Row],[Fecha]],"MMMM")</f>
        <v>julio</v>
      </c>
      <c r="X62" s="19" t="s">
        <v>26</v>
      </c>
      <c r="Y62" s="19" t="s">
        <v>10</v>
      </c>
      <c r="Z62" s="22" t="s">
        <v>30</v>
      </c>
      <c r="AA62" s="23">
        <v>80000</v>
      </c>
      <c r="AB62" s="25">
        <v>68000</v>
      </c>
    </row>
    <row r="63" spans="22:28" ht="17.25">
      <c r="V63" s="20">
        <v>45844</v>
      </c>
      <c r="W63" s="19" t="str">
        <f>TEXT(Tabla2[[#This Row],[Fecha]],"MMMM")</f>
        <v>julio</v>
      </c>
      <c r="X63" s="19" t="s">
        <v>26</v>
      </c>
      <c r="Y63" s="19" t="s">
        <v>31</v>
      </c>
      <c r="Z63" s="19" t="s">
        <v>32</v>
      </c>
      <c r="AA63" s="23">
        <v>50000</v>
      </c>
      <c r="AB63" s="25">
        <v>50000</v>
      </c>
    </row>
    <row r="64" spans="22:28" ht="17.25">
      <c r="V64" s="20">
        <v>45845</v>
      </c>
      <c r="W64" s="19" t="str">
        <f>TEXT(Tabla2[[#This Row],[Fecha]],"MMMM")</f>
        <v>julio</v>
      </c>
      <c r="X64" s="19" t="s">
        <v>26</v>
      </c>
      <c r="Y64" s="19" t="s">
        <v>10</v>
      </c>
      <c r="Z64" s="19" t="s">
        <v>34</v>
      </c>
      <c r="AA64" s="23">
        <v>15000</v>
      </c>
      <c r="AB64" s="25">
        <v>13500</v>
      </c>
    </row>
    <row r="65" spans="22:28" ht="17.25">
      <c r="V65" s="20">
        <v>45848</v>
      </c>
      <c r="W65" s="19" t="str">
        <f>TEXT(Tabla2[[#This Row],[Fecha]],"MMMM")</f>
        <v>julio</v>
      </c>
      <c r="X65" s="19" t="s">
        <v>26</v>
      </c>
      <c r="Y65" s="19" t="s">
        <v>10</v>
      </c>
      <c r="Z65" s="19" t="s">
        <v>35</v>
      </c>
      <c r="AA65" s="23">
        <v>10000</v>
      </c>
      <c r="AB65" s="25">
        <v>14500</v>
      </c>
    </row>
    <row r="66" spans="22:28" ht="46.5">
      <c r="V66" s="20">
        <v>45870</v>
      </c>
      <c r="W66" s="19" t="str">
        <f>TEXT(Tabla2[[#This Row],[Fecha]],"MMMM")</f>
        <v>agosto</v>
      </c>
      <c r="X66" s="19" t="s">
        <v>23</v>
      </c>
      <c r="Y66" s="19" t="s">
        <v>24</v>
      </c>
      <c r="Z66" s="22" t="s">
        <v>25</v>
      </c>
      <c r="AA66" s="23">
        <v>600000</v>
      </c>
      <c r="AB66" s="25">
        <v>600000</v>
      </c>
    </row>
    <row r="67" spans="22:28" ht="31.5">
      <c r="V67" s="20">
        <v>45871</v>
      </c>
      <c r="W67" s="19" t="str">
        <f>TEXT(Tabla2[[#This Row],[Fecha]],"MMMM")</f>
        <v>agosto</v>
      </c>
      <c r="X67" s="19" t="s">
        <v>26</v>
      </c>
      <c r="Y67" s="19" t="s">
        <v>10</v>
      </c>
      <c r="Z67" s="22" t="s">
        <v>27</v>
      </c>
      <c r="AA67" s="23">
        <v>200000</v>
      </c>
      <c r="AB67" s="23">
        <v>200000</v>
      </c>
    </row>
    <row r="68" spans="22:28" ht="46.5">
      <c r="V68" s="20">
        <v>45872</v>
      </c>
      <c r="W68" s="19" t="str">
        <f>TEXT(Tabla2[[#This Row],[Fecha]],"MMMM")</f>
        <v>agosto</v>
      </c>
      <c r="X68" s="19" t="s">
        <v>26</v>
      </c>
      <c r="Y68" s="19" t="s">
        <v>9</v>
      </c>
      <c r="Z68" s="22" t="s">
        <v>28</v>
      </c>
      <c r="AA68" s="23">
        <v>25000</v>
      </c>
      <c r="AB68" s="25">
        <v>28500</v>
      </c>
    </row>
    <row r="69" spans="22:28" ht="46.5">
      <c r="V69" s="20">
        <v>45873</v>
      </c>
      <c r="W69" s="19" t="str">
        <f>TEXT(Tabla2[[#This Row],[Fecha]],"MMMM")</f>
        <v>agosto</v>
      </c>
      <c r="X69" s="19" t="s">
        <v>26</v>
      </c>
      <c r="Y69" s="19" t="s">
        <v>9</v>
      </c>
      <c r="Z69" s="22" t="s">
        <v>29</v>
      </c>
      <c r="AA69" s="23">
        <v>22000</v>
      </c>
      <c r="AB69" s="25">
        <v>20000</v>
      </c>
    </row>
    <row r="70" spans="22:28" ht="62.25">
      <c r="V70" s="20">
        <v>45874</v>
      </c>
      <c r="W70" s="19" t="str">
        <f>TEXT(Tabla2[[#This Row],[Fecha]],"MMMM")</f>
        <v>agosto</v>
      </c>
      <c r="X70" s="19" t="s">
        <v>26</v>
      </c>
      <c r="Y70" s="19" t="s">
        <v>10</v>
      </c>
      <c r="Z70" s="22" t="s">
        <v>30</v>
      </c>
      <c r="AA70" s="23">
        <v>80000</v>
      </c>
      <c r="AB70" s="25">
        <v>70000</v>
      </c>
    </row>
    <row r="71" spans="22:28" ht="17.25">
      <c r="V71" s="20">
        <v>45875</v>
      </c>
      <c r="W71" s="19" t="str">
        <f>TEXT(Tabla2[[#This Row],[Fecha]],"MMMM")</f>
        <v>agosto</v>
      </c>
      <c r="X71" s="19" t="s">
        <v>26</v>
      </c>
      <c r="Y71" s="19" t="s">
        <v>31</v>
      </c>
      <c r="Z71" s="19" t="s">
        <v>32</v>
      </c>
      <c r="AA71" s="23">
        <v>50000</v>
      </c>
      <c r="AB71" s="25">
        <v>50000</v>
      </c>
    </row>
    <row r="72" spans="22:28" ht="17.25">
      <c r="V72" s="20">
        <v>45876</v>
      </c>
      <c r="W72" s="19" t="str">
        <f>TEXT(Tabla2[[#This Row],[Fecha]],"MMMM")</f>
        <v>agosto</v>
      </c>
      <c r="X72" s="19" t="s">
        <v>26</v>
      </c>
      <c r="Y72" s="19" t="s">
        <v>10</v>
      </c>
      <c r="Z72" s="19" t="s">
        <v>34</v>
      </c>
      <c r="AA72" s="23">
        <v>15000</v>
      </c>
      <c r="AB72" s="25">
        <v>15000</v>
      </c>
    </row>
    <row r="73" spans="22:28" ht="17.25">
      <c r="V73" s="20">
        <v>45879</v>
      </c>
      <c r="W73" s="19" t="str">
        <f>TEXT(Tabla2[[#This Row],[Fecha]],"MMMM")</f>
        <v>agosto</v>
      </c>
      <c r="X73" s="19" t="s">
        <v>26</v>
      </c>
      <c r="Y73" s="19" t="s">
        <v>10</v>
      </c>
      <c r="Z73" s="19" t="s">
        <v>35</v>
      </c>
      <c r="AA73" s="23">
        <v>10000</v>
      </c>
      <c r="AB73" s="25">
        <v>0</v>
      </c>
    </row>
    <row r="74" spans="22:28" ht="46.5">
      <c r="V74" s="20">
        <v>45901</v>
      </c>
      <c r="W74" s="19" t="str">
        <f>TEXT(Tabla2[[#This Row],[Fecha]],"MMMM")</f>
        <v>septiembre</v>
      </c>
      <c r="X74" s="19" t="s">
        <v>23</v>
      </c>
      <c r="Y74" s="19" t="s">
        <v>24</v>
      </c>
      <c r="Z74" s="22" t="s">
        <v>25</v>
      </c>
      <c r="AA74" s="23">
        <v>600000</v>
      </c>
      <c r="AB74" s="25">
        <v>600000</v>
      </c>
    </row>
    <row r="75" spans="22:28" ht="31.5">
      <c r="V75" s="20">
        <v>45902</v>
      </c>
      <c r="W75" s="19" t="str">
        <f>TEXT(Tabla2[[#This Row],[Fecha]],"MMMM")</f>
        <v>septiembre</v>
      </c>
      <c r="X75" s="19" t="s">
        <v>26</v>
      </c>
      <c r="Y75" s="19" t="s">
        <v>10</v>
      </c>
      <c r="Z75" s="22" t="s">
        <v>27</v>
      </c>
      <c r="AA75" s="23">
        <v>200000</v>
      </c>
      <c r="AB75" s="25">
        <v>200000</v>
      </c>
    </row>
    <row r="76" spans="22:28" ht="46.5">
      <c r="V76" s="20">
        <v>45903</v>
      </c>
      <c r="W76" s="19" t="str">
        <f>TEXT(Tabla2[[#This Row],[Fecha]],"MMMM")</f>
        <v>septiembre</v>
      </c>
      <c r="X76" s="19" t="s">
        <v>26</v>
      </c>
      <c r="Y76" s="19" t="s">
        <v>9</v>
      </c>
      <c r="Z76" s="22" t="s">
        <v>28</v>
      </c>
      <c r="AA76" s="23">
        <v>25000</v>
      </c>
      <c r="AB76" s="25">
        <v>20000</v>
      </c>
    </row>
    <row r="77" spans="22:28" ht="46.5">
      <c r="V77" s="20">
        <v>45904</v>
      </c>
      <c r="W77" s="19" t="str">
        <f>TEXT(Tabla2[[#This Row],[Fecha]],"MMMM")</f>
        <v>septiembre</v>
      </c>
      <c r="X77" s="19" t="s">
        <v>26</v>
      </c>
      <c r="Y77" s="19" t="s">
        <v>9</v>
      </c>
      <c r="Z77" s="22" t="s">
        <v>29</v>
      </c>
      <c r="AA77" s="23">
        <v>22000</v>
      </c>
      <c r="AB77" s="25">
        <v>22000</v>
      </c>
    </row>
    <row r="78" spans="22:28" ht="62.25">
      <c r="V78" s="20">
        <v>45905</v>
      </c>
      <c r="W78" s="19" t="str">
        <f>TEXT(Tabla2[[#This Row],[Fecha]],"MMMM")</f>
        <v>septiembre</v>
      </c>
      <c r="X78" s="19" t="s">
        <v>26</v>
      </c>
      <c r="Y78" s="19" t="s">
        <v>10</v>
      </c>
      <c r="Z78" s="22" t="s">
        <v>30</v>
      </c>
      <c r="AA78" s="23">
        <v>80000</v>
      </c>
      <c r="AB78" s="25">
        <v>75000</v>
      </c>
    </row>
    <row r="79" spans="22:28" ht="17.25">
      <c r="V79" s="20">
        <v>45906</v>
      </c>
      <c r="W79" s="19" t="str">
        <f>TEXT(Tabla2[[#This Row],[Fecha]],"MMMM")</f>
        <v>septiembre</v>
      </c>
      <c r="X79" s="19" t="s">
        <v>26</v>
      </c>
      <c r="Y79" s="19" t="s">
        <v>31</v>
      </c>
      <c r="Z79" s="19" t="s">
        <v>32</v>
      </c>
      <c r="AA79" s="23">
        <v>50000</v>
      </c>
      <c r="AB79" s="25">
        <v>50000</v>
      </c>
    </row>
    <row r="80" spans="22:28" ht="17.25">
      <c r="V80" s="20">
        <v>45907</v>
      </c>
      <c r="W80" s="19" t="str">
        <f>TEXT(Tabla2[[#This Row],[Fecha]],"MMMM")</f>
        <v>septiembre</v>
      </c>
      <c r="X80" s="19" t="s">
        <v>26</v>
      </c>
      <c r="Y80" s="19" t="s">
        <v>10</v>
      </c>
      <c r="Z80" s="19" t="s">
        <v>34</v>
      </c>
      <c r="AA80" s="23">
        <v>15000</v>
      </c>
      <c r="AB80" s="25">
        <v>16500</v>
      </c>
    </row>
    <row r="81" spans="22:28" ht="17.25">
      <c r="V81" s="20">
        <v>45910</v>
      </c>
      <c r="W81" s="19" t="str">
        <f>TEXT(Tabla2[[#This Row],[Fecha]],"MMMM")</f>
        <v>septiembre</v>
      </c>
      <c r="X81" s="19" t="s">
        <v>26</v>
      </c>
      <c r="Y81" s="19" t="s">
        <v>10</v>
      </c>
      <c r="Z81" s="19" t="s">
        <v>35</v>
      </c>
      <c r="AA81" s="23">
        <v>10000</v>
      </c>
      <c r="AB81" s="25">
        <v>5000</v>
      </c>
    </row>
    <row r="82" spans="22:28" ht="46.5">
      <c r="V82" s="20">
        <v>45931</v>
      </c>
      <c r="W82" s="19" t="str">
        <f>TEXT(Tabla2[[#This Row],[Fecha]],"MMMM")</f>
        <v>octubre</v>
      </c>
      <c r="X82" s="19" t="s">
        <v>23</v>
      </c>
      <c r="Y82" s="19" t="s">
        <v>24</v>
      </c>
      <c r="Z82" s="22" t="s">
        <v>25</v>
      </c>
      <c r="AA82" s="23">
        <v>600000</v>
      </c>
      <c r="AB82" s="25">
        <v>600000</v>
      </c>
    </row>
    <row r="83" spans="22:28" ht="31.5">
      <c r="V83" s="20">
        <v>45932</v>
      </c>
      <c r="W83" s="19" t="str">
        <f>TEXT(Tabla2[[#This Row],[Fecha]],"MMMM")</f>
        <v>octubre</v>
      </c>
      <c r="X83" s="19" t="s">
        <v>26</v>
      </c>
      <c r="Y83" s="19" t="s">
        <v>10</v>
      </c>
      <c r="Z83" s="22" t="s">
        <v>27</v>
      </c>
      <c r="AA83" s="23">
        <v>200000</v>
      </c>
      <c r="AB83" s="25">
        <v>200000</v>
      </c>
    </row>
    <row r="84" spans="22:28" ht="46.5">
      <c r="V84" s="20">
        <v>45933</v>
      </c>
      <c r="W84" s="19" t="str">
        <f>TEXT(Tabla2[[#This Row],[Fecha]],"MMMM")</f>
        <v>octubre</v>
      </c>
      <c r="X84" s="19" t="s">
        <v>26</v>
      </c>
      <c r="Y84" s="19" t="s">
        <v>9</v>
      </c>
      <c r="Z84" s="22" t="s">
        <v>28</v>
      </c>
      <c r="AA84" s="23">
        <v>25000</v>
      </c>
      <c r="AB84" s="25">
        <v>26500</v>
      </c>
    </row>
    <row r="85" spans="22:28" ht="46.5">
      <c r="V85" s="20">
        <v>45934</v>
      </c>
      <c r="W85" s="19" t="str">
        <f>TEXT(Tabla2[[#This Row],[Fecha]],"MMMM")</f>
        <v>octubre</v>
      </c>
      <c r="X85" s="19" t="s">
        <v>26</v>
      </c>
      <c r="Y85" s="19" t="s">
        <v>9</v>
      </c>
      <c r="Z85" s="22" t="s">
        <v>29</v>
      </c>
      <c r="AA85" s="23">
        <v>22000</v>
      </c>
      <c r="AB85" s="25">
        <v>21000</v>
      </c>
    </row>
    <row r="86" spans="22:28" ht="62.25">
      <c r="V86" s="20">
        <v>45935</v>
      </c>
      <c r="W86" s="19" t="str">
        <f>TEXT(Tabla2[[#This Row],[Fecha]],"MMMM")</f>
        <v>octubre</v>
      </c>
      <c r="X86" s="19" t="s">
        <v>26</v>
      </c>
      <c r="Y86" s="19" t="s">
        <v>10</v>
      </c>
      <c r="Z86" s="22" t="s">
        <v>30</v>
      </c>
      <c r="AA86" s="23">
        <v>80000</v>
      </c>
      <c r="AB86" s="25">
        <v>83000</v>
      </c>
    </row>
    <row r="87" spans="22:28" ht="17.25">
      <c r="V87" s="20">
        <v>45936</v>
      </c>
      <c r="W87" s="19" t="str">
        <f>TEXT(Tabla2[[#This Row],[Fecha]],"MMMM")</f>
        <v>octubre</v>
      </c>
      <c r="X87" s="19" t="s">
        <v>26</v>
      </c>
      <c r="Y87" s="19" t="s">
        <v>31</v>
      </c>
      <c r="Z87" s="19" t="s">
        <v>32</v>
      </c>
      <c r="AA87" s="23">
        <v>50000</v>
      </c>
      <c r="AB87" s="25">
        <v>50000</v>
      </c>
    </row>
    <row r="88" spans="22:28" ht="17.25">
      <c r="V88" s="20">
        <v>45937</v>
      </c>
      <c r="W88" s="19" t="str">
        <f>TEXT(Tabla2[[#This Row],[Fecha]],"MMMM")</f>
        <v>octubre</v>
      </c>
      <c r="X88" s="19" t="s">
        <v>26</v>
      </c>
      <c r="Y88" s="19" t="s">
        <v>10</v>
      </c>
      <c r="Z88" s="19" t="s">
        <v>34</v>
      </c>
      <c r="AA88" s="23">
        <v>15000</v>
      </c>
      <c r="AB88" s="25">
        <v>16000</v>
      </c>
    </row>
    <row r="89" spans="22:28" ht="17.25">
      <c r="V89" s="20">
        <v>45940</v>
      </c>
      <c r="W89" s="19" t="str">
        <f>TEXT(Tabla2[[#This Row],[Fecha]],"MMMM")</f>
        <v>octubre</v>
      </c>
      <c r="X89" s="19" t="s">
        <v>26</v>
      </c>
      <c r="Y89" s="19" t="s">
        <v>10</v>
      </c>
      <c r="Z89" s="19" t="s">
        <v>35</v>
      </c>
      <c r="AA89" s="23">
        <v>10000</v>
      </c>
      <c r="AB89" s="25">
        <v>4000</v>
      </c>
    </row>
    <row r="90" spans="22:28" ht="46.5">
      <c r="V90" s="20">
        <v>45962</v>
      </c>
      <c r="W90" s="19" t="str">
        <f>TEXT(Tabla2[[#This Row],[Fecha]],"MMMM")</f>
        <v>noviembre</v>
      </c>
      <c r="X90" s="19" t="s">
        <v>23</v>
      </c>
      <c r="Y90" s="19" t="s">
        <v>24</v>
      </c>
      <c r="Z90" s="22" t="s">
        <v>25</v>
      </c>
      <c r="AA90" s="23">
        <v>600000</v>
      </c>
      <c r="AB90" s="25">
        <v>600000</v>
      </c>
    </row>
    <row r="91" spans="22:28" ht="31.5">
      <c r="V91" s="20">
        <v>45963</v>
      </c>
      <c r="W91" s="19" t="str">
        <f>TEXT(Tabla2[[#This Row],[Fecha]],"MMMM")</f>
        <v>noviembre</v>
      </c>
      <c r="X91" s="19" t="s">
        <v>26</v>
      </c>
      <c r="Y91" s="19" t="s">
        <v>10</v>
      </c>
      <c r="Z91" s="22" t="s">
        <v>27</v>
      </c>
      <c r="AA91" s="23">
        <v>200000</v>
      </c>
      <c r="AB91" s="25">
        <v>200000</v>
      </c>
    </row>
    <row r="92" spans="22:28" ht="46.5">
      <c r="V92" s="20">
        <v>45964</v>
      </c>
      <c r="W92" s="19" t="str">
        <f>TEXT(Tabla2[[#This Row],[Fecha]],"MMMM")</f>
        <v>noviembre</v>
      </c>
      <c r="X92" s="19" t="s">
        <v>26</v>
      </c>
      <c r="Y92" s="19" t="s">
        <v>9</v>
      </c>
      <c r="Z92" s="22" t="s">
        <v>28</v>
      </c>
      <c r="AA92" s="23">
        <v>25000</v>
      </c>
      <c r="AB92" s="25">
        <v>27000</v>
      </c>
    </row>
    <row r="93" spans="22:28" ht="46.5">
      <c r="V93" s="20">
        <v>45965</v>
      </c>
      <c r="W93" s="19" t="str">
        <f>TEXT(Tabla2[[#This Row],[Fecha]],"MMMM")</f>
        <v>noviembre</v>
      </c>
      <c r="X93" s="19" t="s">
        <v>26</v>
      </c>
      <c r="Y93" s="19" t="s">
        <v>9</v>
      </c>
      <c r="Z93" s="22" t="s">
        <v>29</v>
      </c>
      <c r="AA93" s="23">
        <v>22000</v>
      </c>
      <c r="AB93" s="25">
        <v>20000</v>
      </c>
    </row>
    <row r="94" spans="22:28" ht="62.25">
      <c r="V94" s="20">
        <v>45966</v>
      </c>
      <c r="W94" s="19" t="str">
        <f>TEXT(Tabla2[[#This Row],[Fecha]],"MMMM")</f>
        <v>noviembre</v>
      </c>
      <c r="X94" s="19" t="s">
        <v>26</v>
      </c>
      <c r="Y94" s="19" t="s">
        <v>10</v>
      </c>
      <c r="Z94" s="22" t="s">
        <v>30</v>
      </c>
      <c r="AA94" s="23">
        <v>80000</v>
      </c>
      <c r="AB94" s="25">
        <v>83000</v>
      </c>
    </row>
    <row r="95" spans="22:28" ht="17.25">
      <c r="V95" s="20">
        <v>45967</v>
      </c>
      <c r="W95" s="19" t="str">
        <f>TEXT(Tabla2[[#This Row],[Fecha]],"MMMM")</f>
        <v>noviembre</v>
      </c>
      <c r="X95" s="19" t="s">
        <v>26</v>
      </c>
      <c r="Y95" s="19" t="s">
        <v>31</v>
      </c>
      <c r="Z95" s="19" t="s">
        <v>32</v>
      </c>
      <c r="AA95" s="23">
        <v>50000</v>
      </c>
      <c r="AB95" s="25">
        <v>50000</v>
      </c>
    </row>
    <row r="96" spans="22:28" ht="17.25">
      <c r="V96" s="20">
        <v>45968</v>
      </c>
      <c r="W96" s="19" t="str">
        <f>TEXT(Tabla2[[#This Row],[Fecha]],"MMMM")</f>
        <v>noviembre</v>
      </c>
      <c r="X96" s="19" t="s">
        <v>26</v>
      </c>
      <c r="Y96" s="19" t="s">
        <v>10</v>
      </c>
      <c r="Z96" s="19" t="s">
        <v>34</v>
      </c>
      <c r="AA96" s="23">
        <v>15000</v>
      </c>
      <c r="AB96" s="25">
        <v>10000</v>
      </c>
    </row>
    <row r="97" spans="22:28" ht="17.25">
      <c r="V97" s="20">
        <v>45971</v>
      </c>
      <c r="W97" s="19" t="str">
        <f>TEXT(Tabla2[[#This Row],[Fecha]],"MMMM")</f>
        <v>noviembre</v>
      </c>
      <c r="X97" s="19" t="s">
        <v>26</v>
      </c>
      <c r="Y97" s="19" t="s">
        <v>10</v>
      </c>
      <c r="Z97" s="19" t="s">
        <v>35</v>
      </c>
      <c r="AA97" s="23">
        <v>10000</v>
      </c>
      <c r="AB97" s="25">
        <v>20000</v>
      </c>
    </row>
    <row r="98" spans="22:28" ht="46.5">
      <c r="V98" s="20">
        <v>45992</v>
      </c>
      <c r="W98" s="19" t="str">
        <f>TEXT(Tabla2[[#This Row],[Fecha]],"MMMM")</f>
        <v>diciembre</v>
      </c>
      <c r="X98" s="19" t="s">
        <v>23</v>
      </c>
      <c r="Y98" s="19" t="s">
        <v>24</v>
      </c>
      <c r="Z98" s="22" t="s">
        <v>25</v>
      </c>
      <c r="AA98" s="23">
        <v>600000</v>
      </c>
      <c r="AB98" s="25">
        <v>600000</v>
      </c>
    </row>
    <row r="99" spans="22:28" ht="31.5">
      <c r="V99" s="20">
        <v>45993</v>
      </c>
      <c r="W99" s="19" t="str">
        <f>TEXT(Tabla2[[#This Row],[Fecha]],"MMMM")</f>
        <v>diciembre</v>
      </c>
      <c r="X99" s="19" t="s">
        <v>26</v>
      </c>
      <c r="Y99" s="19" t="s">
        <v>10</v>
      </c>
      <c r="Z99" s="22" t="s">
        <v>27</v>
      </c>
      <c r="AA99" s="23">
        <v>200000</v>
      </c>
      <c r="AB99" s="25">
        <v>200000</v>
      </c>
    </row>
    <row r="100" spans="22:28" ht="46.5">
      <c r="V100" s="20">
        <v>45994</v>
      </c>
      <c r="W100" s="19" t="str">
        <f>TEXT(Tabla2[[#This Row],[Fecha]],"MMMM")</f>
        <v>diciembre</v>
      </c>
      <c r="X100" s="19" t="s">
        <v>26</v>
      </c>
      <c r="Y100" s="19" t="s">
        <v>9</v>
      </c>
      <c r="Z100" s="22" t="s">
        <v>28</v>
      </c>
      <c r="AA100" s="23">
        <v>25000</v>
      </c>
      <c r="AB100" s="25">
        <v>23000</v>
      </c>
    </row>
    <row r="101" spans="22:28" ht="46.5">
      <c r="V101" s="20">
        <v>45995</v>
      </c>
      <c r="W101" s="19" t="str">
        <f>TEXT(Tabla2[[#This Row],[Fecha]],"MMMM")</f>
        <v>diciembre</v>
      </c>
      <c r="X101" s="19" t="s">
        <v>26</v>
      </c>
      <c r="Y101" s="19" t="s">
        <v>9</v>
      </c>
      <c r="Z101" s="22" t="s">
        <v>29</v>
      </c>
      <c r="AA101" s="23">
        <v>22000</v>
      </c>
      <c r="AB101" s="25">
        <v>25000</v>
      </c>
    </row>
    <row r="102" spans="22:28" ht="62.25">
      <c r="V102" s="20">
        <v>45996</v>
      </c>
      <c r="W102" s="19" t="str">
        <f>TEXT(Tabla2[[#This Row],[Fecha]],"MMMM")</f>
        <v>diciembre</v>
      </c>
      <c r="X102" s="19" t="s">
        <v>26</v>
      </c>
      <c r="Y102" s="19" t="s">
        <v>10</v>
      </c>
      <c r="Z102" s="22" t="s">
        <v>30</v>
      </c>
      <c r="AA102" s="23">
        <v>80000</v>
      </c>
      <c r="AB102" s="25">
        <v>90000</v>
      </c>
    </row>
    <row r="103" spans="22:28" ht="17.25">
      <c r="V103" s="20">
        <v>45997</v>
      </c>
      <c r="W103" s="19" t="str">
        <f>TEXT(Tabla2[[#This Row],[Fecha]],"MMMM")</f>
        <v>diciembre</v>
      </c>
      <c r="X103" s="19" t="s">
        <v>26</v>
      </c>
      <c r="Y103" s="19" t="s">
        <v>31</v>
      </c>
      <c r="Z103" s="19" t="s">
        <v>32</v>
      </c>
      <c r="AA103" s="23">
        <v>50000</v>
      </c>
      <c r="AB103" s="25">
        <v>50000</v>
      </c>
    </row>
    <row r="104" spans="22:28" ht="17.25">
      <c r="V104" s="20">
        <v>45998</v>
      </c>
      <c r="W104" s="19" t="str">
        <f>TEXT(Tabla2[[#This Row],[Fecha]],"MMMM")</f>
        <v>diciembre</v>
      </c>
      <c r="X104" s="19" t="s">
        <v>26</v>
      </c>
      <c r="Y104" s="19" t="s">
        <v>10</v>
      </c>
      <c r="Z104" s="19" t="s">
        <v>34</v>
      </c>
      <c r="AA104" s="23">
        <v>15000</v>
      </c>
      <c r="AB104" s="25">
        <v>20000</v>
      </c>
    </row>
    <row r="105" spans="22:28" ht="17.25">
      <c r="V105" s="20">
        <v>46001</v>
      </c>
      <c r="W105" s="19" t="str">
        <f>TEXT(Tabla2[[#This Row],[Fecha]],"MMMM")</f>
        <v>diciembre</v>
      </c>
      <c r="X105" s="19" t="s">
        <v>26</v>
      </c>
      <c r="Y105" s="19" t="s">
        <v>10</v>
      </c>
      <c r="Z105" s="19" t="s">
        <v>35</v>
      </c>
      <c r="AA105" s="23">
        <v>10000</v>
      </c>
      <c r="AB105" s="25">
        <v>1000</v>
      </c>
    </row>
  </sheetData>
  <mergeCells count="12">
    <mergeCell ref="B1:D1"/>
    <mergeCell ref="B2:D2"/>
    <mergeCell ref="B4:D4"/>
    <mergeCell ref="F4:H4"/>
    <mergeCell ref="B5:D5"/>
    <mergeCell ref="F5:H5"/>
    <mergeCell ref="N9:P9"/>
    <mergeCell ref="R9:T9"/>
    <mergeCell ref="R19:T19"/>
    <mergeCell ref="B9:D9"/>
    <mergeCell ref="F9:H9"/>
    <mergeCell ref="J9:L9"/>
  </mergeCells>
  <conditionalFormatting sqref="H11:H16 L11:L25 T21:T27 T11:T17">
    <cfRule type="expression" dxfId="14" priority="3">
      <formula>G11&lt;H11</formula>
    </cfRule>
    <cfRule type="expression" dxfId="13" priority="4">
      <formula>G11&gt;H11</formula>
    </cfRule>
  </conditionalFormatting>
  <conditionalFormatting sqref="P11:P25">
    <cfRule type="expression" dxfId="12" priority="1">
      <formula>O11&lt;P11</formula>
    </cfRule>
    <cfRule type="expression" dxfId="11" priority="2">
      <formula>O11&gt;P11</formula>
    </cfRule>
  </conditionalFormatting>
  <pageMargins left="0.7" right="0.7" top="0.75" bottom="0.75" header="0.3" footer="0.3"/>
  <drawing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9047D266-37B0-4FB7-B935-3D1726C3A06C}">
          <x14:formula1>
            <xm:f>'Listas Validas'!$A$2:$A$3</xm:f>
          </x14:formula1>
          <xm:sqref>X10:X105</xm:sqref>
        </x14:dataValidation>
        <x14:dataValidation type="list" allowBlank="1" showInputMessage="1" showErrorMessage="1" xr:uid="{AEF6E5EF-E045-4D82-8F8C-7A037612FFB3}">
          <x14:formula1>
            <xm:f>IF(X10="Ingreso",'Listas Validas'!$C$2:$C$4,'Listas Validas'!$E$2:$E$5)</xm:f>
          </x14:formula1>
          <xm:sqref>Y10:Y105</xm:sqref>
        </x14:dataValidation>
        <x14:dataValidation type="list" allowBlank="1" showInputMessage="1" showErrorMessage="1" xr:uid="{815E1F37-ABB2-468A-8B49-96A14F85C557}">
          <x14:formula1>
            <xm:f>'Listas Validas'!$G$1:$G$13</xm:f>
          </x14:formula1>
          <xm:sqref>B2:D2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CC182-46A9-48DF-802D-E548F0486132}">
  <dimension ref="A1:G13"/>
  <sheetViews>
    <sheetView workbookViewId="0">
      <selection activeCell="I14" sqref="I14"/>
    </sheetView>
  </sheetViews>
  <sheetFormatPr defaultRowHeight="15"/>
  <cols>
    <col min="5" max="5" width="11.5703125" bestFit="1" customWidth="1"/>
  </cols>
  <sheetData>
    <row r="1" spans="1:7">
      <c r="A1" s="1" t="s">
        <v>21</v>
      </c>
      <c r="C1" s="1" t="s">
        <v>40</v>
      </c>
      <c r="E1" s="1" t="s">
        <v>41</v>
      </c>
      <c r="G1" t="s">
        <v>42</v>
      </c>
    </row>
    <row r="2" spans="1:7">
      <c r="A2" t="s">
        <v>23</v>
      </c>
      <c r="C2" t="s">
        <v>24</v>
      </c>
      <c r="E2" t="s">
        <v>9</v>
      </c>
      <c r="G2" t="s">
        <v>43</v>
      </c>
    </row>
    <row r="3" spans="1:7">
      <c r="A3" t="s">
        <v>26</v>
      </c>
      <c r="C3" t="s">
        <v>44</v>
      </c>
      <c r="E3" t="s">
        <v>10</v>
      </c>
      <c r="G3" t="s">
        <v>45</v>
      </c>
    </row>
    <row r="4" spans="1:7">
      <c r="C4" t="s">
        <v>46</v>
      </c>
      <c r="E4" t="s">
        <v>11</v>
      </c>
      <c r="G4" t="s">
        <v>47</v>
      </c>
    </row>
    <row r="5" spans="1:7">
      <c r="E5" t="s">
        <v>31</v>
      </c>
      <c r="G5" t="s">
        <v>1</v>
      </c>
    </row>
    <row r="6" spans="1:7">
      <c r="G6" t="s">
        <v>48</v>
      </c>
    </row>
    <row r="7" spans="1:7">
      <c r="G7" t="s">
        <v>49</v>
      </c>
    </row>
    <row r="8" spans="1:7">
      <c r="G8" t="s">
        <v>50</v>
      </c>
    </row>
    <row r="9" spans="1:7">
      <c r="G9" t="s">
        <v>51</v>
      </c>
    </row>
    <row r="10" spans="1:7">
      <c r="G10" t="s">
        <v>52</v>
      </c>
    </row>
    <row r="11" spans="1:7">
      <c r="G11" t="s">
        <v>53</v>
      </c>
    </row>
    <row r="12" spans="1:7">
      <c r="G12" t="s">
        <v>54</v>
      </c>
    </row>
    <row r="13" spans="1:7">
      <c r="G13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Luciano Alvarez</cp:lastModifiedBy>
  <cp:revision/>
  <dcterms:created xsi:type="dcterms:W3CDTF">2025-08-02T16:10:04Z</dcterms:created>
  <dcterms:modified xsi:type="dcterms:W3CDTF">2025-08-06T19:10:01Z</dcterms:modified>
  <cp:category/>
  <cp:contentStatus/>
</cp:coreProperties>
</file>